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5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idq2501\Desktop\"/>
    </mc:Choice>
  </mc:AlternateContent>
  <bookViews>
    <workbookView xWindow="0" yWindow="0" windowWidth="28800" windowHeight="12465" firstSheet="1" activeTab="3"/>
  </bookViews>
  <sheets>
    <sheet name="Phase4  Overview" sheetId="1" r:id="rId1"/>
    <sheet name="并发场景" sheetId="10" r:id="rId2"/>
    <sheet name="Boot Time" sheetId="2" r:id="rId3"/>
    <sheet name="综合打分" sheetId="3" r:id="rId4"/>
    <sheet name="Response Time " sheetId="4" r:id="rId5"/>
    <sheet name="App Sources" sheetId="5" r:id="rId6"/>
    <sheet name="Desay App" sheetId="6" r:id="rId7"/>
    <sheet name="Baidu App" sheetId="7" r:id="rId8"/>
    <sheet name="InHouse App" sheetId="8" r:id="rId9"/>
    <sheet name="Disk Partition (EMMC 64G)" sheetId="9" r:id="rId10"/>
  </sheets>
  <definedNames>
    <definedName name="_xlnm._FilterDatabase" localSheetId="5" hidden="1">'App Sources'!$A$2:$W$144</definedName>
    <definedName name="_xlnm._FilterDatabase" localSheetId="4" hidden="1">'Response Time '!$A$1:$U$64</definedName>
    <definedName name="_xlnm._FilterDatabase" localSheetId="3" hidden="1">综合打分!$A$1:$AA$150</definedName>
    <definedName name="Z_04CD6250_EBB9_49B5_A154_3323C5A540CD_.wvu.FilterData" localSheetId="5" hidden="1">'App Sources'!$A$2:$W$144</definedName>
    <definedName name="Z_04CD6250_EBB9_49B5_A154_3323C5A540CD_.wvu.FilterData" localSheetId="4" hidden="1">'Response Time '!$A$1:$U$64</definedName>
    <definedName name="Z_04CD6250_EBB9_49B5_A154_3323C5A540CD_.wvu.FilterData" localSheetId="3" hidden="1">综合打分!$A$1:$AA$150</definedName>
    <definedName name="Z_0BF649FB_054B_4E00_A5C7_E64FB868D81B_.wvu.FilterData" localSheetId="5" hidden="1">'App Sources'!$A$2:$W$144</definedName>
    <definedName name="Z_0BF649FB_054B_4E00_A5C7_E64FB868D81B_.wvu.FilterData" localSheetId="4" hidden="1">'Response Time '!$A$1:$U$64</definedName>
    <definedName name="Z_0BF649FB_054B_4E00_A5C7_E64FB868D81B_.wvu.FilterData" localSheetId="3" hidden="1">综合打分!$A$1:$AA$150</definedName>
    <definedName name="Z_0EA55DCA_7FF2_4F36_8A7E_F0EACCC29DBE_.wvu.FilterData" localSheetId="4" hidden="1">'Response Time '!$A$1:$U$60</definedName>
    <definedName name="Z_0F88BCE3_4C6A_4355_9154_B3436CFC6471_.wvu.FilterData" localSheetId="4" hidden="1">'Response Time '!$A$1:$U$64</definedName>
    <definedName name="Z_0F88BCE3_4C6A_4355_9154_B3436CFC6471_.wvu.FilterData" localSheetId="3" hidden="1">综合打分!$A$1:$AA$150</definedName>
    <definedName name="Z_16A41CC9_C03A_4F0A_B03A_44E212E13660_.wvu.FilterData" localSheetId="4" hidden="1">'Response Time '!$A$1:$U$58</definedName>
    <definedName name="Z_16DC14A2_7903_4025_B903_380A1366D4B8_.wvu.FilterData" localSheetId="4" hidden="1">'Response Time '!$A$1:$U$58</definedName>
    <definedName name="Z_2A4FABCB_C3B4_4B1C_B5DB_0968E349E3E5_.wvu.Cols" localSheetId="4" hidden="1">'Response Time '!#REF!</definedName>
    <definedName name="Z_2A4FABCB_C3B4_4B1C_B5DB_0968E349E3E5_.wvu.FilterData" localSheetId="4" hidden="1">'Response Time '!$A$1:$U$60</definedName>
    <definedName name="Z_2B7B1CB7_5D3C_440D_8CD7_9E70FD379EC0_.wvu.FilterData" localSheetId="5" hidden="1">'App Sources'!$A$2:$W$144</definedName>
    <definedName name="Z_2B7B1CB7_5D3C_440D_8CD7_9E70FD379EC0_.wvu.FilterData" localSheetId="4" hidden="1">'Response Time '!$A$1:$U$64</definedName>
    <definedName name="Z_2B7B1CB7_5D3C_440D_8CD7_9E70FD379EC0_.wvu.FilterData" localSheetId="3" hidden="1">综合打分!$A$1:$AA$150</definedName>
    <definedName name="Z_2D65A9F8_7880_4F3F_984B_0F0C8CA51C56_.wvu.FilterData" localSheetId="3" hidden="1">综合打分!$A$1:$AA$150</definedName>
    <definedName name="Z_2F5A4DEB_972B_44A6_8415_B3AF8AAB8DD1_.wvu.FilterData" localSheetId="4" hidden="1">'Response Time '!$A$1:$U$58</definedName>
    <definedName name="Z_3070A2EE_672E_46A5_8EA4_5C8C5A0705AB_.wvu.FilterData" localSheetId="5" hidden="1">'App Sources'!$A$2:$W$144</definedName>
    <definedName name="Z_3070A2EE_672E_46A5_8EA4_5C8C5A0705AB_.wvu.FilterData" localSheetId="3" hidden="1">综合打分!$A$1:$AA$150</definedName>
    <definedName name="Z_31D3C575_531E_450C_AA2B_FC9294982F73_.wvu.FilterData" localSheetId="4" hidden="1">'Response Time '!$A$1:$U$64</definedName>
    <definedName name="Z_370A4DEA_EC8D_4BBF_A42F_A532C5F155B9_.wvu.FilterData" localSheetId="5" hidden="1">'App Sources'!$A$2:$W$144</definedName>
    <definedName name="Z_370A4DEA_EC8D_4BBF_A42F_A532C5F155B9_.wvu.FilterData" localSheetId="4" hidden="1">'Response Time '!$A$1:$U$64</definedName>
    <definedName name="Z_370A4DEA_EC8D_4BBF_A42F_A532C5F155B9_.wvu.FilterData" localSheetId="3" hidden="1">综合打分!$A$1:$AA$150</definedName>
    <definedName name="Z_40D00C14_7373_47A7_9721_DBB5A3481E7A_.wvu.FilterData" localSheetId="4" hidden="1">'Response Time '!$A$1:$U$64</definedName>
    <definedName name="Z_40D00C14_7373_47A7_9721_DBB5A3481E7A_.wvu.FilterData" localSheetId="3" hidden="1">综合打分!$A$1:$AA$150</definedName>
    <definedName name="Z_46C8DCF2_88F5_4065_B732_89B771A0B55F_.wvu.FilterData" localSheetId="5" hidden="1">'App Sources'!$A$2:$W$144</definedName>
    <definedName name="Z_46C8DCF2_88F5_4065_B732_89B771A0B55F_.wvu.FilterData" localSheetId="4" hidden="1">'Response Time '!$A$1:$U$64</definedName>
    <definedName name="Z_46C8DCF2_88F5_4065_B732_89B771A0B55F_.wvu.FilterData" localSheetId="3" hidden="1">综合打分!$A$1:$AA$150</definedName>
    <definedName name="Z_46EDBFA5_0234_428F_B43F_BF633868E033_.wvu.FilterData" localSheetId="5" hidden="1">'App Sources'!$A$2:$W$144</definedName>
    <definedName name="Z_4854D88B_6003_4468_A689_A7B071882874_.wvu.FilterData" localSheetId="5" hidden="1">'App Sources'!$A$2:$W$144</definedName>
    <definedName name="Z_4D942009_20D2_4CB1_9715_3F6BFE9429CC_.wvu.FilterData" localSheetId="4" hidden="1">'Response Time '!$A$1:$U$64</definedName>
    <definedName name="Z_4D942009_20D2_4CB1_9715_3F6BFE9429CC_.wvu.FilterData" localSheetId="3" hidden="1">综合打分!$A$1:$AA$150</definedName>
    <definedName name="Z_4E56EFD8_82B0_433B_87B4_FAE95366C90A_.wvu.FilterData" localSheetId="4" hidden="1">'Response Time '!$A$1:$U$60</definedName>
    <definedName name="Z_4F9FAC7D_988D_4758_90EF_88DF3886A37D_.wvu.FilterData" localSheetId="4" hidden="1">'Response Time '!$A$1:$U$64</definedName>
    <definedName name="Z_4F9FAC7D_988D_4758_90EF_88DF3886A37D_.wvu.FilterData" localSheetId="3" hidden="1">综合打分!$A$1:$AA$150</definedName>
    <definedName name="Z_50D2B5B7_80D0_4780_BB59_F4E52620A863_.wvu.FilterData" localSheetId="4" hidden="1">'Response Time '!$R$1:$R$60</definedName>
    <definedName name="Z_5C368058_B7CB_41E8_9E5B_A3403221F859_.wvu.FilterData" localSheetId="4" hidden="1">'Response Time '!$A$1:$U$64</definedName>
    <definedName name="Z_5C368058_B7CB_41E8_9E5B_A3403221F859_.wvu.FilterData" localSheetId="3" hidden="1">综合打分!$A$1:$AA$150</definedName>
    <definedName name="Z_5DF7DF2B_59CB_4835_ACC6_BFF42CC29E31_.wvu.Cols" localSheetId="4" hidden="1">'Response Time '!#REF!</definedName>
    <definedName name="Z_5DF7DF2B_59CB_4835_ACC6_BFF42CC29E31_.wvu.FilterData" localSheetId="4" hidden="1">'Response Time '!$A$1:$U$60</definedName>
    <definedName name="Z_5E80CE5A_CC7B_46E6_BF66_CF5C8E81A83D_.wvu.FilterData" localSheetId="5" hidden="1">'App Sources'!$A$2:$W$144</definedName>
    <definedName name="Z_5E80CE5A_CC7B_46E6_BF66_CF5C8E81A83D_.wvu.FilterData" localSheetId="4" hidden="1">'Response Time '!$A$1:$U$64</definedName>
    <definedName name="Z_5E80CE5A_CC7B_46E6_BF66_CF5C8E81A83D_.wvu.FilterData" localSheetId="3" hidden="1">综合打分!$A$1:$AA$150</definedName>
    <definedName name="Z_60874589_4C9E_4F46_B33A_E27516A9015E_.wvu.FilterData" localSheetId="5" hidden="1">'App Sources'!$A$2:$W$144</definedName>
    <definedName name="Z_61059931_3776_4D21_94E5_411CECB4FD68_.wvu.FilterData" localSheetId="5" hidden="1">'App Sources'!$A$2:$W$144</definedName>
    <definedName name="Z_61059931_3776_4D21_94E5_411CECB4FD68_.wvu.FilterData" localSheetId="3" hidden="1">综合打分!$A$1:$AA$150</definedName>
    <definedName name="Z_64728F9F_AAFE_4C17_A15F_C96F3AE04D0C_.wvu.FilterData" localSheetId="4" hidden="1">'Response Time '!$A$1:$U$58</definedName>
    <definedName name="Z_65EE729B_7AD6_4358_A6CC_EC6644A7CE5C_.wvu.FilterData" localSheetId="5" hidden="1">'App Sources'!$A$2:$W$144</definedName>
    <definedName name="Z_67627A8C_5C40_462C_B63D_E064A913FD1B_.wvu.FilterData" localSheetId="4" hidden="1">'Response Time '!$A$1:$U$58</definedName>
    <definedName name="Z_67D95C7F_BE2C_4BB1_AC48_0FC1CD669070_.wvu.FilterData" localSheetId="3" hidden="1">综合打分!$A$1:$AA$150</definedName>
    <definedName name="Z_6A1708EE_78D5_4730_9EC1_32494DD84064_.wvu.FilterData" localSheetId="4" hidden="1">'Response Time '!$A$1:$U$58</definedName>
    <definedName name="Z_6DADD848_2D76_4B20_B19E_54D2FA13E39A_.wvu.FilterData" localSheetId="5" hidden="1">'App Sources'!$A$2:$W$144</definedName>
    <definedName name="Z_6DADD848_2D76_4B20_B19E_54D2FA13E39A_.wvu.FilterData" localSheetId="4" hidden="1">'Response Time '!$A$1:$U$64</definedName>
    <definedName name="Z_6DADD848_2D76_4B20_B19E_54D2FA13E39A_.wvu.FilterData" localSheetId="3" hidden="1">综合打分!$A$1:$AA$150</definedName>
    <definedName name="Z_71BA9BA2_B09D_4F57_B4F7_8700D764DE32_.wvu.FilterData" localSheetId="4" hidden="1">'Response Time '!$A$1:$U$64</definedName>
    <definedName name="Z_71BA9BA2_B09D_4F57_B4F7_8700D764DE32_.wvu.FilterData" localSheetId="3" hidden="1">综合打分!$A$1:$AA$150</definedName>
    <definedName name="Z_75A5D5D5_3DF6_4DF0_A35D_F3AEF19FA0C8_.wvu.FilterData" localSheetId="4" hidden="1">'Response Time '!$R$1:$R$60</definedName>
    <definedName name="Z_7A3AF26E_B96D_47DA_9945_BD00A7FA3CF3_.wvu.FilterData" localSheetId="5" hidden="1">'App Sources'!$A$2:$W$144</definedName>
    <definedName name="Z_7A3AF26E_B96D_47DA_9945_BD00A7FA3CF3_.wvu.FilterData" localSheetId="4" hidden="1">'Response Time '!$A$1:$U$64</definedName>
    <definedName name="Z_7A3AF26E_B96D_47DA_9945_BD00A7FA3CF3_.wvu.FilterData" localSheetId="3" hidden="1">综合打分!$A$1:$AA$150</definedName>
    <definedName name="Z_7A781960_7C5E_4A31_A18C_C2576504F58D_.wvu.FilterData" localSheetId="5" hidden="1">'App Sources'!$A$2:$W$144</definedName>
    <definedName name="Z_7A781960_7C5E_4A31_A18C_C2576504F58D_.wvu.FilterData" localSheetId="4" hidden="1">'Response Time '!$A$1:$U$64</definedName>
    <definedName name="Z_7E9B3C00_BDE1_4A1D_9AD1_2E3D7E9CB32F_.wvu.FilterData" localSheetId="3" hidden="1">综合打分!$A$1:$AA$150</definedName>
    <definedName name="Z_81868EC3_D2C9_49E1_A7C4_56AD2CFDD907_.wvu.FilterData" localSheetId="4" hidden="1">'Response Time '!$A$1:$U$60</definedName>
    <definedName name="Z_82B7589E_14AC_4428_B990_D113B4B9C8B2_.wvu.FilterData" localSheetId="4" hidden="1">'Response Time '!$A$1:$U$60</definedName>
    <definedName name="Z_8CCD7309_DE89_4FAE_8DA7_6B45A7D77840_.wvu.FilterData" localSheetId="5" hidden="1">'App Sources'!$A$2:$W$144</definedName>
    <definedName name="Z_94646593_4503_4E7B_A6BC_3E8C0E482917_.wvu.FilterData" localSheetId="3" hidden="1">综合打分!$A$1:$AA$150</definedName>
    <definedName name="Z_9905B039_5D9C_4BC1_BCAD_85093189CE48_.wvu.FilterData" localSheetId="4" hidden="1">'Response Time '!$A$1:$U$58</definedName>
    <definedName name="Z_9C1F981C_FFD6_4EF6_B28B_E117CB253ED3_.wvu.FilterData" localSheetId="5" hidden="1">'App Sources'!$A$2:$W$144</definedName>
    <definedName name="Z_9C1F981C_FFD6_4EF6_B28B_E117CB253ED3_.wvu.FilterData" localSheetId="4" hidden="1">'Response Time '!$A$1:$U$64</definedName>
    <definedName name="Z_9C1F981C_FFD6_4EF6_B28B_E117CB253ED3_.wvu.FilterData" localSheetId="3" hidden="1">综合打分!$A$1:$AA$150</definedName>
    <definedName name="Z_A17A2F87_19DB_4AF8_AC37_28F784855FD7_.wvu.FilterData" localSheetId="4" hidden="1">'Response Time '!$A$1:$U$60</definedName>
    <definedName name="Z_A1C2E0EA_0798_4EE9_BA53_3DA16A20F391_.wvu.FilterData" localSheetId="4" hidden="1">'Response Time '!$A$1:$U$60</definedName>
    <definedName name="Z_A1C6E37B_C648_4B49_9298_C76C504CC7C0_.wvu.FilterData" localSheetId="4" hidden="1">'Response Time '!$A$1:$U$64</definedName>
    <definedName name="Z_A308A5F8_32D6_4DD8_AE0C_A67F2061AA6D_.wvu.FilterData" localSheetId="4" hidden="1">'Response Time '!$A$1:$U$64</definedName>
    <definedName name="Z_AA34BFDB_B6F4_4646_992F_A2C319B2429B_.wvu.FilterData" localSheetId="5" hidden="1">'App Sources'!$A$2:$W$144</definedName>
    <definedName name="Z_B0B1D487_08B5_4EE3_B1A5_0E537BA44F6F_.wvu.FilterData" localSheetId="4" hidden="1">'Response Time '!$R$1:$R$60</definedName>
    <definedName name="Z_B5409ABA_917D_4269_9707_B637C55BBD81_.wvu.FilterData" localSheetId="5" hidden="1">'App Sources'!$A$2:$W$144</definedName>
    <definedName name="Z_B5409ABA_917D_4269_9707_B637C55BBD81_.wvu.FilterData" localSheetId="4" hidden="1">'Response Time '!$A$1:$U$64</definedName>
    <definedName name="Z_B5409ABA_917D_4269_9707_B637C55BBD81_.wvu.FilterData" localSheetId="3" hidden="1">综合打分!$A$1:$AA$150</definedName>
    <definedName name="Z_B5D2B878_5867_45CF_B11F_45A1564167C2_.wvu.Cols" localSheetId="4" hidden="1">'Response Time '!#REF!</definedName>
    <definedName name="Z_B5D2B878_5867_45CF_B11F_45A1564167C2_.wvu.FilterData" localSheetId="4" hidden="1">'Response Time '!$A$1:$U$60</definedName>
    <definedName name="Z_B74E6B81_A48C_432A_9127_59AA36A7F13D_.wvu.FilterData" localSheetId="5" hidden="1">'App Sources'!$A$2:$W$144</definedName>
    <definedName name="Z_B8B0FE89_E1D6_41C2_8E9F_C79A94CD4875_.wvu.Cols" localSheetId="4" hidden="1">'Response Time '!$D:$E,'Response Time '!$M:$N</definedName>
    <definedName name="Z_B8B0FE89_E1D6_41C2_8E9F_C79A94CD4875_.wvu.FilterData" localSheetId="5" hidden="1">'App Sources'!$A$2:$W$144</definedName>
    <definedName name="Z_B8B0FE89_E1D6_41C2_8E9F_C79A94CD4875_.wvu.FilterData" localSheetId="4" hidden="1">'Response Time '!$A$1:$U$64</definedName>
    <definedName name="Z_B8B0FE89_E1D6_41C2_8E9F_C79A94CD4875_.wvu.FilterData" localSheetId="3" hidden="1">综合打分!$A$1:$AA$150</definedName>
    <definedName name="Z_B93A7257_0686_40A4_8ADB_E302C61D1CF5_.wvu.FilterData" localSheetId="5" hidden="1">'App Sources'!$A$2:$W$144</definedName>
    <definedName name="Z_B93A7257_0686_40A4_8ADB_E302C61D1CF5_.wvu.FilterData" localSheetId="4" hidden="1">'Response Time '!$A$1:$U$64</definedName>
    <definedName name="Z_B93A7257_0686_40A4_8ADB_E302C61D1CF5_.wvu.FilterData" localSheetId="3" hidden="1">综合打分!$A$1:$AA$150</definedName>
    <definedName name="Z_BA54E4E6_6FA6_4E41_A3A0_13BEB1ECD03B_.wvu.FilterData" localSheetId="5" hidden="1">'App Sources'!$A$2:$W$144</definedName>
    <definedName name="Z_BFE5DC58_F040_475A_8F39_87308C22B1B1_.wvu.FilterData" localSheetId="4" hidden="1">'Response Time '!$A$1:$U$60</definedName>
    <definedName name="Z_C2CE6926_6948_457A_9D21_8E6A0704731F_.wvu.FilterData" localSheetId="3" hidden="1">综合打分!$A$1:$AA$150</definedName>
    <definedName name="Z_C34DFB38_7960_401F_9774_7DDC55FE34BA_.wvu.FilterData" localSheetId="5" hidden="1">'App Sources'!$A$2:$W$144</definedName>
    <definedName name="Z_C7FFA071_BBC1_490B_B356_3156C1BED49F_.wvu.FilterData" localSheetId="5" hidden="1">'App Sources'!$A$2:$W$144</definedName>
    <definedName name="Z_C7FFA071_BBC1_490B_B356_3156C1BED49F_.wvu.FilterData" localSheetId="4" hidden="1">'Response Time '!$A$1:$U$64</definedName>
    <definedName name="Z_C7FFA071_BBC1_490B_B356_3156C1BED49F_.wvu.FilterData" localSheetId="3" hidden="1">综合打分!$A$1:$AA$150</definedName>
    <definedName name="Z_C88AFADA_BEE4_42DA_8940_4B736B9F39D4_.wvu.Cols" localSheetId="4" hidden="1">'Response Time '!#REF!</definedName>
    <definedName name="Z_C88AFADA_BEE4_42DA_8940_4B736B9F39D4_.wvu.FilterData" localSheetId="4" hidden="1">'Response Time '!$A$1:$U$60</definedName>
    <definedName name="Z_C90D8798_17C6_47BF_BEB0_60AD1A62BA71_.wvu.FilterData" localSheetId="5" hidden="1">'App Sources'!$A$2:$W$144</definedName>
    <definedName name="Z_C90D8798_17C6_47BF_BEB0_60AD1A62BA71_.wvu.FilterData" localSheetId="4" hidden="1">'Response Time '!$A$1:$U$64</definedName>
    <definedName name="Z_C90D8798_17C6_47BF_BEB0_60AD1A62BA71_.wvu.FilterData" localSheetId="3" hidden="1">综合打分!$A$1:$AA$150</definedName>
    <definedName name="Z_CB05707F_24A9_4357_8065_43BE4DD90B2D_.wvu.FilterData" localSheetId="4" hidden="1">'Response Time '!$A$1:$U$60</definedName>
    <definedName name="Z_CBD5096E_BAF9_415A_BBB1_DF56398280F6_.wvu.FilterData" localSheetId="4" hidden="1">'Response Time '!$A$1:$U$64</definedName>
    <definedName name="Z_CBD5096E_BAF9_415A_BBB1_DF56398280F6_.wvu.FilterData" localSheetId="3" hidden="1">综合打分!$A$1:$AA$150</definedName>
    <definedName name="Z_CCD93499_75F8_45A7_B5CB_5B9935727470_.wvu.Cols" localSheetId="4" hidden="1">'Response Time '!#REF!</definedName>
    <definedName name="Z_CCD93499_75F8_45A7_B5CB_5B9935727470_.wvu.FilterData" localSheetId="4" hidden="1">'Response Time '!$A$1:$U$60</definedName>
    <definedName name="Z_CE1C8A90_39F2_40DB_9797_BE22406C3947_.wvu.Cols" localSheetId="4" hidden="1">'Response Time '!#REF!</definedName>
    <definedName name="Z_CE1C8A90_39F2_40DB_9797_BE22406C3947_.wvu.FilterData" localSheetId="4" hidden="1">'Response Time '!$A$1:$U$60</definedName>
    <definedName name="Z_D4920615_DC79_4B85_BE66_DA7E2657329D_.wvu.FilterData" localSheetId="5" hidden="1">'App Sources'!$A$2:$W$144</definedName>
    <definedName name="Z_D4920615_DC79_4B85_BE66_DA7E2657329D_.wvu.FilterData" localSheetId="4" hidden="1">'Response Time '!$A$1:$U$64</definedName>
    <definedName name="Z_D4920615_DC79_4B85_BE66_DA7E2657329D_.wvu.FilterData" localSheetId="3" hidden="1">综合打分!$A$1:$AA$150</definedName>
    <definedName name="Z_D4B691AC_96A0_4CDA_8337_64D0F3EF9A33_.wvu.FilterData" localSheetId="5" hidden="1">'App Sources'!$A$2:$W$144</definedName>
    <definedName name="Z_D4B691AC_96A0_4CDA_8337_64D0F3EF9A33_.wvu.FilterData" localSheetId="4" hidden="1">'Response Time '!$A$1:$U$64</definedName>
    <definedName name="Z_D4B691AC_96A0_4CDA_8337_64D0F3EF9A33_.wvu.FilterData" localSheetId="3" hidden="1">综合打分!$A$1:$AA$150</definedName>
    <definedName name="Z_D6154F09_C3AA_4A52_A8AE_2DC971E9CA54_.wvu.FilterData" localSheetId="5" hidden="1">'App Sources'!$A$2:$W$144</definedName>
    <definedName name="Z_D65E4448_F954_47EF_96B8_1F64BAD17F7E_.wvu.FilterData" localSheetId="4" hidden="1">'Response Time '!$A$1:$U$64</definedName>
    <definedName name="Z_D65E4448_F954_47EF_96B8_1F64BAD17F7E_.wvu.FilterData" localSheetId="3" hidden="1">综合打分!$A$1:$AA$150</definedName>
    <definedName name="Z_D87286FB_0520_4298_A624_A7320681392F_.wvu.FilterData" localSheetId="5" hidden="1">'App Sources'!$A$2:$W$144</definedName>
    <definedName name="Z_D87286FB_0520_4298_A624_A7320681392F_.wvu.FilterData" localSheetId="4" hidden="1">'Response Time '!$A$1:$U$64</definedName>
    <definedName name="Z_D87286FB_0520_4298_A624_A7320681392F_.wvu.FilterData" localSheetId="3" hidden="1">综合打分!$A$1:$AA$150</definedName>
    <definedName name="Z_E048991D_7AD1_47B7_AC3C_34DC5364F276_.wvu.FilterData" localSheetId="5" hidden="1">'App Sources'!$A$2:$W$144</definedName>
    <definedName name="Z_E1631F07_A05E_45C9_B4BC_CB556E4C169C_.wvu.FilterData" localSheetId="5" hidden="1">'App Sources'!$A$2:$W$144</definedName>
    <definedName name="Z_E1631F07_A05E_45C9_B4BC_CB556E4C169C_.wvu.FilterData" localSheetId="4" hidden="1">'Response Time '!$A$1:$U$64</definedName>
    <definedName name="Z_E1631F07_A05E_45C9_B4BC_CB556E4C169C_.wvu.FilterData" localSheetId="3" hidden="1">综合打分!$A$1:$AA$150</definedName>
    <definedName name="Z_E2E379D7_6CF6_4701_B8FF_676EA778EBD1_.wvu.FilterData" localSheetId="4" hidden="1">'Response Time '!$A$1:$U$64</definedName>
    <definedName name="Z_E2E379D7_6CF6_4701_B8FF_676EA778EBD1_.wvu.FilterData" localSheetId="3" hidden="1">综合打分!$A$1:$AA$150</definedName>
    <definedName name="Z_E3F0DD2F_B4B7_440E_B6E2_120742CBE6C3_.wvu.FilterData" localSheetId="4" hidden="1">'Response Time '!$A$1:$U$58</definedName>
    <definedName name="Z_E6D1DCB8_0923_4B0D_B58D_4F7DF8D080A4_.wvu.FilterData" localSheetId="5" hidden="1">'App Sources'!$A$2:$W$144</definedName>
    <definedName name="Z_E8307395_024D_4010_9582_28FCAB3138D4_.wvu.FilterData" localSheetId="5" hidden="1">'App Sources'!$A$2:$W$144</definedName>
    <definedName name="Z_EC537D77_6E98_46F1_A230_1A9F01587B0A_.wvu.FilterData" localSheetId="4" hidden="1">'Response Time '!$A$1:$U$64</definedName>
    <definedName name="Z_EC537D77_6E98_46F1_A230_1A9F01587B0A_.wvu.FilterData" localSheetId="3" hidden="1">综合打分!$A$1:$AA$150</definedName>
    <definedName name="Z_F1B3EA53_D70A_496E_B887_2F7F2960928D_.wvu.FilterData" localSheetId="5" hidden="1">'App Sources'!$A$2:$W$144</definedName>
    <definedName name="Z_F1B3EA53_D70A_496E_B887_2F7F2960928D_.wvu.FilterData" localSheetId="4" hidden="1">'Response Time '!$A$1:$U$64</definedName>
    <definedName name="Z_F1B3EA53_D70A_496E_B887_2F7F2960928D_.wvu.FilterData" localSheetId="3" hidden="1">综合打分!$A$1:$AA$150</definedName>
    <definedName name="Z_F2292B89_B249_407C_9F60_58BD83C5901D_.wvu.FilterData" localSheetId="4" hidden="1">'Response Time '!$A$1:$U$58</definedName>
    <definedName name="Z_F5B21EC4_7BAB_4F35_835C_BB6584E7925C_.wvu.FilterData" localSheetId="3" hidden="1">综合打分!$A$1:$AA$150</definedName>
    <definedName name="Z_F5DE3CB0_C52E_433A_B531_B98B1F605089_.wvu.FilterData" localSheetId="4" hidden="1">'Response Time '!$A$1:$U$60</definedName>
    <definedName name="Z_F79B0F5C_DCD3_4D82_B496_7C66E3C29FA5_.wvu.FilterData" localSheetId="5" hidden="1">'App Sources'!$A$2:$W$144</definedName>
    <definedName name="Z_F88C92E4_F5B1_48B6_8AF0_793E8E382C1A_.wvu.Cols" localSheetId="4" hidden="1">'Response Time '!$D:$N</definedName>
    <definedName name="Z_F88C92E4_F5B1_48B6_8AF0_793E8E382C1A_.wvu.FilterData" localSheetId="5" hidden="1">'App Sources'!$A$2:$W$144</definedName>
    <definedName name="Z_F88C92E4_F5B1_48B6_8AF0_793E8E382C1A_.wvu.FilterData" localSheetId="4" hidden="1">'Response Time '!$A$1:$U$64</definedName>
    <definedName name="Z_F88C92E4_F5B1_48B6_8AF0_793E8E382C1A_.wvu.FilterData" localSheetId="3" hidden="1">综合打分!$A$1:$AA$150</definedName>
    <definedName name="Z_FD2908AD_5644_455E_BB6C_DD96902EB472_.wvu.FilterData" localSheetId="4" hidden="1">'Response Time '!$A$1:$U$64</definedName>
    <definedName name="Z_FD2908AD_5644_455E_BB6C_DD96902EB472_.wvu.FilterData" localSheetId="3" hidden="1">综合打分!$A$1:$AA$150</definedName>
  </definedNames>
  <calcPr calcId="162913"/>
  <customWorkbookViews>
    <customWorkbookView name="windows10 - 个人视图" guid="{B8B0FE89-E1D6-41C2-8E9F-C79A94CD4875}" mergeInterval="0" personalView="1" maximized="1" xWindow="-8" yWindow="-8" windowWidth="1382" windowHeight="754" activeSheetId="3"/>
    <customWorkbookView name="LDE - 个人视图" guid="{E1631F07-A05E-45C9-B4BC-CB556E4C169C}" mergeInterval="0" personalView="1" maximized="1" xWindow="-11" yWindow="-11" windowWidth="1942" windowHeight="1042" activeSheetId="3"/>
    <customWorkbookView name="Xu Dawei - 个人视图" guid="{7A3AF26E-B96D-47DA-9945-BD00A7FA3CF3}" personalView="1" maximized="1" xWindow="-11" yWindow="-11" windowWidth="1942" windowHeight="1042" activeSheetId="5"/>
    <customWorkbookView name="LXL - 个人视图" guid="{0BF649FB-054B-4E00-A5C7-E64FB868D81B}" personalView="1" maximized="1" xWindow="-8" yWindow="-8" windowWidth="1936" windowHeight="1056" activeSheetId="3"/>
    <customWorkbookView name="林嘉漳 - 个人视图" guid="{2B7B1CB7-5D3C-440D-8CD7-9E70FD379EC0}" personalView="1" maximized="1" xWindow="2869" yWindow="-11" windowWidth="2902" windowHeight="1582" activeSheetId="3"/>
    <customWorkbookView name="Guo Hongying - 个人视图" guid="{B93A7257-0686-40A4-8ADB-E302C61D1CF5}" personalView="1" maximized="1" xWindow="-8" yWindow="-8" windowWidth="1936" windowHeight="1056" activeSheetId="3"/>
    <customWorkbookView name="qsq - 个人视图" guid="{D4920615-DC79-4B85-BE66-DA7E2657329D}" personalView="1" maximized="1" xWindow="-8" yWindow="-8" windowWidth="1936" windowHeight="1056" activeSheetId="4"/>
    <customWorkbookView name="LSL - 个人视图" guid="{370A4DEA-EC8D-4BBF-A42F-A532C5F155B9}" personalView="1" maximized="1" xWindow="-8" yWindow="-8" windowWidth="1936" windowHeight="1056" activeSheetId="3"/>
    <customWorkbookView name="ZQF - 个人视图" guid="{04CD6250-EBB9-49B5-A154-3323C5A540CD}" personalView="1" maximized="1" xWindow="-8" yWindow="-8" windowWidth="1936" windowHeight="1056" activeSheetId="3"/>
    <customWorkbookView name="lty - 个人视图" guid="{46C8DCF2-88F5-4065-B732-89B771A0B55F}" personalView="1" xWindow="94" yWindow="25" windowWidth="790" windowHeight="985" activeSheetId="3"/>
    <customWorkbookView name="WWP - 个人视图" guid="{9C1F981C-FFD6-4EF6-B28B-E117CB253ED3}" mergeInterval="0" personalView="1" maximized="1" xWindow="-2409" yWindow="-9" windowWidth="2418" windowHeight="1318" activeSheetId="3"/>
    <customWorkbookView name="LZP - 个人视图" guid="{5E80CE5A-CC7B-46E6-BF66-CF5C8E81A83D}" mergeInterval="0" personalView="1" maximized="1" xWindow="2391" yWindow="-9" windowWidth="2418" windowHeight="1318" activeSheetId="4"/>
    <customWorkbookView name="Lu Pinliang - 个人视图" guid="{F88C92E4-F5B1-48B6-8AF0-793E8E382C1A}" mergeInterval="0" personalView="1" maximized="1" xWindow="1358" yWindow="-83" windowWidth="1936" windowHeight="1056" activeSheetId="3"/>
  </customWorkbookViews>
</workbook>
</file>

<file path=xl/calcChain.xml><?xml version="1.0" encoding="utf-8"?>
<calcChain xmlns="http://schemas.openxmlformats.org/spreadsheetml/2006/main">
  <c r="O47" i="4" l="1"/>
  <c r="O45" i="4"/>
  <c r="O44" i="4"/>
  <c r="O43" i="4"/>
  <c r="O42" i="4"/>
  <c r="O41" i="4"/>
  <c r="O40" i="4"/>
  <c r="R75" i="3"/>
  <c r="R74" i="3"/>
  <c r="R46" i="3"/>
  <c r="R40" i="3"/>
  <c r="R14" i="3"/>
  <c r="R8" i="3"/>
  <c r="R4" i="3"/>
  <c r="R3" i="3"/>
  <c r="R2" i="3"/>
  <c r="O53" i="4" l="1"/>
  <c r="M51" i="4"/>
  <c r="L53" i="4"/>
  <c r="K53" i="4"/>
  <c r="J53" i="4"/>
  <c r="I53" i="4"/>
  <c r="H53" i="4"/>
  <c r="F53" i="4"/>
  <c r="L52" i="4"/>
  <c r="K52" i="4"/>
  <c r="J52" i="4"/>
  <c r="I52" i="4"/>
  <c r="H52" i="4"/>
  <c r="F52" i="4"/>
  <c r="K51" i="4"/>
  <c r="J51" i="4"/>
  <c r="I51" i="4"/>
  <c r="H51" i="4"/>
  <c r="G51" i="4"/>
  <c r="F51" i="4"/>
  <c r="E51" i="4"/>
  <c r="K50" i="4"/>
  <c r="J50" i="4"/>
  <c r="I50" i="4"/>
  <c r="H50" i="4"/>
  <c r="G50" i="4"/>
  <c r="F50" i="4"/>
  <c r="E50" i="4"/>
  <c r="K49" i="4"/>
  <c r="J49" i="4"/>
  <c r="I49" i="4"/>
  <c r="H49" i="4"/>
  <c r="G49" i="4"/>
  <c r="F49" i="4"/>
  <c r="E49" i="4"/>
  <c r="K48" i="4"/>
  <c r="J48" i="4"/>
  <c r="I48" i="4"/>
  <c r="H48" i="4"/>
  <c r="G48" i="4"/>
  <c r="F48" i="4"/>
  <c r="E48" i="4"/>
  <c r="I47" i="4"/>
  <c r="H47" i="4"/>
  <c r="K46" i="4"/>
  <c r="J46" i="4"/>
  <c r="I46" i="4"/>
  <c r="H46" i="4"/>
  <c r="G46" i="4"/>
  <c r="M46" i="4"/>
  <c r="J45" i="4"/>
  <c r="I45" i="4"/>
  <c r="J44" i="4"/>
  <c r="I44" i="4"/>
  <c r="J43" i="4"/>
  <c r="I43" i="4"/>
  <c r="J42" i="4"/>
  <c r="I42" i="4"/>
  <c r="J41" i="4"/>
  <c r="I41" i="4"/>
  <c r="H41" i="4"/>
  <c r="I40" i="4"/>
  <c r="H40" i="4"/>
  <c r="G40" i="4"/>
  <c r="L24" i="4"/>
  <c r="K24" i="4"/>
  <c r="J24" i="4"/>
  <c r="I24" i="4"/>
  <c r="H24" i="4"/>
  <c r="G24" i="4"/>
  <c r="F24" i="4"/>
  <c r="L23" i="4"/>
  <c r="K23" i="4"/>
  <c r="J23" i="4"/>
  <c r="I23" i="4"/>
  <c r="H23" i="4"/>
  <c r="G23" i="4"/>
  <c r="F23" i="4"/>
  <c r="R13" i="3" l="1"/>
  <c r="R12" i="3"/>
  <c r="R11" i="3"/>
  <c r="O11" i="3"/>
  <c r="N11" i="3"/>
  <c r="M11" i="3"/>
  <c r="L11" i="3"/>
  <c r="K11" i="3"/>
  <c r="I11" i="3"/>
  <c r="P14" i="3"/>
  <c r="O4" i="3"/>
  <c r="N4" i="3"/>
  <c r="M4" i="3"/>
  <c r="L4" i="3"/>
  <c r="K4" i="3"/>
  <c r="J4" i="3"/>
  <c r="I4" i="3"/>
  <c r="M3" i="3" l="1"/>
  <c r="L3" i="3"/>
  <c r="K3" i="3"/>
  <c r="J3" i="3"/>
  <c r="I3" i="3"/>
  <c r="O2" i="3"/>
  <c r="N2" i="3"/>
  <c r="M2" i="3"/>
  <c r="L2" i="3"/>
  <c r="K2" i="3"/>
  <c r="J2" i="3"/>
  <c r="P46" i="3" l="1"/>
  <c r="N46" i="4" l="1"/>
  <c r="Q81" i="3"/>
  <c r="Q80" i="3"/>
  <c r="Q71" i="3"/>
  <c r="Q43" i="3"/>
  <c r="Q37" i="3"/>
  <c r="Q22" i="3"/>
  <c r="Q21" i="3"/>
  <c r="Q20" i="3" l="1"/>
  <c r="Q19" i="3"/>
  <c r="Q18" i="3"/>
  <c r="Q3" i="3"/>
  <c r="Q75" i="3" l="1"/>
  <c r="Q74" i="3"/>
  <c r="Q46" i="3"/>
  <c r="Q40" i="3"/>
  <c r="Q14" i="3"/>
  <c r="Q4" i="3"/>
  <c r="N45" i="4"/>
  <c r="N44" i="4"/>
  <c r="N43" i="4"/>
  <c r="N42" i="4"/>
  <c r="N41" i="4"/>
  <c r="N47" i="4"/>
  <c r="N40" i="4"/>
  <c r="Q2" i="3" l="1"/>
  <c r="N53" i="4" l="1"/>
  <c r="M53" i="4"/>
  <c r="M52" i="4"/>
  <c r="M50" i="4"/>
  <c r="M49" i="4"/>
  <c r="M48" i="4"/>
  <c r="M47" i="4"/>
  <c r="E47" i="4"/>
  <c r="M45" i="4"/>
  <c r="E45" i="4"/>
  <c r="M44" i="4"/>
  <c r="E44" i="4"/>
  <c r="M43" i="4"/>
  <c r="E43" i="4"/>
  <c r="M42" i="4"/>
  <c r="E42" i="4"/>
  <c r="M41" i="4"/>
  <c r="E41" i="4"/>
  <c r="M40" i="4"/>
  <c r="E40" i="4"/>
  <c r="M25" i="4"/>
  <c r="E25" i="4"/>
  <c r="N24" i="4"/>
  <c r="M24" i="4"/>
  <c r="E24" i="4"/>
  <c r="N23" i="4"/>
  <c r="M23" i="4"/>
  <c r="E23" i="4"/>
  <c r="P81" i="3"/>
  <c r="P80" i="3"/>
  <c r="P78" i="3"/>
  <c r="P77" i="3"/>
  <c r="Q76" i="3"/>
  <c r="P76" i="3"/>
  <c r="P75" i="3"/>
  <c r="P74" i="3"/>
  <c r="P71" i="3"/>
  <c r="Q70" i="3"/>
  <c r="P70" i="3"/>
  <c r="Q69" i="3"/>
  <c r="P69" i="3"/>
  <c r="Q47" i="3"/>
  <c r="P47" i="3"/>
  <c r="F44" i="3"/>
  <c r="P43" i="3"/>
  <c r="Q41" i="3"/>
  <c r="P41" i="3"/>
  <c r="P40" i="3"/>
  <c r="P37" i="3"/>
  <c r="Q36" i="3"/>
  <c r="P36" i="3"/>
  <c r="E28" i="3"/>
  <c r="P22" i="3"/>
  <c r="P21" i="3"/>
  <c r="P19" i="3"/>
  <c r="P18" i="3"/>
  <c r="Q13" i="3"/>
  <c r="P13" i="3"/>
  <c r="Q11" i="3"/>
  <c r="P11" i="3"/>
  <c r="Q10" i="3"/>
  <c r="P10" i="3"/>
  <c r="P4" i="3"/>
  <c r="P3" i="3"/>
  <c r="P2" i="3"/>
  <c r="S4" i="2"/>
  <c r="P4" i="2"/>
  <c r="M4" i="2"/>
  <c r="J4" i="2"/>
  <c r="G4" i="2"/>
  <c r="S3" i="2"/>
  <c r="P3" i="2"/>
  <c r="M3" i="2"/>
  <c r="J3" i="2"/>
  <c r="G3" i="2"/>
</calcChain>
</file>

<file path=xl/comments1.xml><?xml version="1.0" encoding="utf-8"?>
<comments xmlns="http://schemas.openxmlformats.org/spreadsheetml/2006/main">
  <authors>
    <author>Hong Jinchao</author>
  </authors>
  <commentList>
    <comment ref="L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>
  <authors>
    <author>tc={C9758C69-8839-4A0D-8A04-1F88C90B049D}</author>
    <author>tc={C398A42D-3E10-4ECF-818E-43A41F5D56BC}</author>
  </authors>
  <commentList>
    <comment ref="S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H11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3.xml><?xml version="1.0" encoding="utf-8"?>
<comments xmlns="http://schemas.openxmlformats.org/spreadsheetml/2006/main">
  <authors>
    <author>Hong Jinchao</author>
  </authors>
  <commentList>
    <comment ref="M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<sst xmlns="http://schemas.openxmlformats.org/spreadsheetml/2006/main" count="6077" uniqueCount="1767">
  <si>
    <t>Owner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</si>
  <si>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</si>
  <si>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</si>
  <si>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</si>
  <si>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</si>
  <si>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</si>
  <si>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</si>
  <si>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</si>
  <si>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</si>
  <si>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</si>
  <si>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</si>
  <si>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</si>
  <si>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</si>
  <si>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</si>
  <si>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</si>
  <si>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</si>
  <si>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</si>
  <si>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</si>
  <si>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</si>
  <si>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</si>
  <si>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</si>
  <si>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</si>
  <si>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</si>
  <si>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</si>
  <si>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</si>
  <si>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</si>
  <si>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</si>
  <si>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</si>
  <si>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</si>
  <si>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</si>
  <si>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</si>
  <si>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</si>
  <si>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</si>
  <si>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</si>
  <si>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</si>
  <si>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</si>
  <si>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</si>
  <si>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</si>
  <si>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</si>
  <si>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</si>
  <si>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</si>
  <si>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</si>
  <si>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</si>
  <si>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</si>
  <si>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</si>
  <si>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</si>
  <si>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</si>
  <si>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</si>
  <si>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</si>
  <si>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</si>
  <si>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</si>
  <si>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</si>
  <si>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</si>
  <si>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</si>
  <si>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</si>
  <si>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</si>
  <si>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</si>
  <si>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</si>
  <si>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</si>
  <si>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</si>
  <si>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</si>
  <si>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</si>
  <si>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</si>
  <si>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</si>
  <si>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</si>
  <si>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</si>
  <si>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</si>
  <si>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</si>
  <si>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</si>
  <si>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</si>
  <si>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</si>
  <si>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</si>
  <si>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</si>
  <si>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</si>
  <si>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</si>
  <si>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</si>
  <si>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</si>
  <si>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</si>
  <si>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</si>
  <si>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</si>
  <si>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</si>
  <si>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</si>
  <si>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</si>
  <si>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</si>
  <si>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</si>
  <si>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</si>
  <si>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</si>
  <si>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</si>
  <si>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</si>
  <si>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</si>
  <si>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</si>
  <si>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</si>
  <si>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</si>
  <si>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</si>
  <si>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</si>
  <si>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</si>
  <si>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</si>
  <si>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</si>
  <si>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</si>
  <si>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</si>
  <si>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</si>
  <si>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</si>
  <si>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</si>
  <si>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</si>
  <si>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</si>
  <si>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</si>
  <si>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</si>
  <si>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</si>
  <si>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</si>
  <si>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</si>
  <si>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</si>
  <si>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</si>
  <si>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</si>
  <si>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</si>
  <si>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R04</t>
  </si>
  <si>
    <t>20210727_0437_EL27_R04.PRO</t>
  </si>
  <si>
    <t>R05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</si>
  <si>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</si>
  <si>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</si>
  <si>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</si>
  <si>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</si>
  <si>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</si>
  <si>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</si>
  <si>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</si>
  <si>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</si>
  <si>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</si>
  <si>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</si>
  <si>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</si>
  <si>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</si>
  <si>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</si>
  <si>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R11.HF4</t>
  </si>
  <si>
    <t>偏差</t>
  </si>
  <si>
    <t>Test Result</t>
  </si>
  <si>
    <t>Tester</t>
  </si>
  <si>
    <t>分析</t>
  </si>
  <si>
    <t>测试状态</t>
  </si>
  <si>
    <t>测试前提条件</t>
  </si>
  <si>
    <t>测试步骤</t>
  </si>
  <si>
    <t>性能数据计算细则</t>
  </si>
  <si>
    <t>响应时间</t>
  </si>
  <si>
    <r>
      <rPr>
        <sz val="14"/>
        <color theme="1"/>
        <rFont val="Verdana Pro"/>
        <family val="1"/>
      </rPr>
      <t>Power on</t>
    </r>
    <r>
      <rPr>
        <sz val="14"/>
        <color theme="1"/>
        <rFont val="宋体"/>
        <family val="3"/>
        <charset val="134"/>
      </rPr>
      <t>第一帧动画播放</t>
    </r>
  </si>
  <si>
    <t>Y</t>
  </si>
  <si>
    <t>5s</t>
  </si>
  <si>
    <t>7s</t>
  </si>
  <si>
    <t>冷启动</t>
  </si>
  <si>
    <r>
      <rPr>
        <sz val="14"/>
        <color theme="1"/>
        <rFont val="宋体"/>
        <family val="3"/>
        <charset val="134"/>
      </rPr>
      <t>车机休眠状态，</t>
    </r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>完全关机
休眠前蓝牙、</t>
    </r>
    <r>
      <rPr>
        <sz val="14"/>
        <color theme="1"/>
        <rFont val="Verdana Pro"/>
        <family val="1"/>
      </rPr>
      <t>WIFI</t>
    </r>
    <r>
      <rPr>
        <sz val="14"/>
        <color theme="1"/>
        <rFont val="宋体"/>
        <family val="3"/>
        <charset val="134"/>
      </rPr>
      <t xml:space="preserve">、热点关闭
</t>
    </r>
  </si>
  <si>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1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1"/>
      </rPr>
      <t>can</t>
    </r>
    <r>
      <rPr>
        <sz val="14"/>
        <color theme="1"/>
        <rFont val="宋体"/>
        <family val="3"/>
        <charset val="134"/>
      </rPr>
      <t>消息，整个测试过程中录屏</t>
    </r>
  </si>
  <si>
    <r>
      <rPr>
        <sz val="14"/>
        <color theme="1"/>
        <rFont val="宋体"/>
        <family val="3"/>
        <charset val="134"/>
      </rPr>
      <t>计算输入</t>
    </r>
    <r>
      <rPr>
        <sz val="14"/>
        <color theme="1"/>
        <rFont val="Verdana Pro"/>
        <family val="1"/>
      </rPr>
      <t>adb reboot</t>
    </r>
    <r>
      <rPr>
        <sz val="14"/>
        <color theme="1"/>
        <rFont val="宋体"/>
        <family val="3"/>
        <charset val="134"/>
      </rPr>
      <t>命令后，屏幕黑屏开始计时到第一帧动画时间</t>
    </r>
  </si>
  <si>
    <t>Desay</t>
  </si>
  <si>
    <r>
      <rPr>
        <sz val="14"/>
        <color theme="1"/>
        <rFont val="Verdana Pro"/>
        <family val="1"/>
      </rPr>
      <t>Power on Launcher</t>
    </r>
    <r>
      <rPr>
        <sz val="14"/>
        <color theme="1"/>
        <rFont val="宋体"/>
        <family val="3"/>
        <charset val="134"/>
      </rPr>
      <t>界面可见</t>
    </r>
  </si>
  <si>
    <t>12s</t>
  </si>
  <si>
    <t>车机休眠状态，IVI完全关机
休眠前蓝牙、WIFI、热点关闭</t>
  </si>
  <si>
    <r>
      <rPr>
        <sz val="14"/>
        <color theme="1"/>
        <rFont val="Verdana Pro"/>
        <family val="1"/>
      </rPr>
      <t xml:space="preserve">
</t>
    </r>
    <r>
      <rPr>
        <sz val="14"/>
        <color theme="1"/>
        <rFont val="宋体"/>
        <family val="3"/>
        <charset val="134"/>
      </rPr>
      <t>计算输入</t>
    </r>
    <r>
      <rPr>
        <sz val="14"/>
        <color theme="1"/>
        <rFont val="Verdana Pro"/>
        <family val="1"/>
      </rPr>
      <t>adb reboot</t>
    </r>
    <r>
      <rPr>
        <sz val="14"/>
        <color theme="1"/>
        <rFont val="宋体"/>
        <family val="3"/>
        <charset val="134"/>
      </rPr>
      <t>命令后，屏幕黑屏开始计时到</t>
    </r>
    <r>
      <rPr>
        <sz val="14"/>
        <color theme="1"/>
        <rFont val="Verdana Pro"/>
        <family val="1"/>
      </rPr>
      <t xml:space="preserve">launcher </t>
    </r>
    <r>
      <rPr>
        <sz val="14"/>
        <color theme="1"/>
        <rFont val="宋体"/>
        <family val="3"/>
        <charset val="134"/>
      </rPr>
      <t>第一帧稳定展示显示的时间</t>
    </r>
  </si>
  <si>
    <r>
      <rPr>
        <sz val="14"/>
        <color theme="1"/>
        <rFont val="宋体"/>
        <family val="3"/>
        <charset val="134"/>
      </rPr>
      <t>车机休眠状态，</t>
    </r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>完全关机</t>
    </r>
  </si>
  <si>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1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1"/>
      </rPr>
      <t>can</t>
    </r>
    <r>
      <rPr>
        <sz val="14"/>
        <color theme="1"/>
        <rFont val="宋体"/>
        <family val="3"/>
        <charset val="134"/>
      </rPr>
      <t>消息，整个测试过程中录屏（测试手机</t>
    </r>
    <r>
      <rPr>
        <sz val="14"/>
        <color theme="1"/>
        <rFont val="Verdana Pro"/>
        <family val="1"/>
      </rPr>
      <t>mate20</t>
    </r>
    <r>
      <rPr>
        <sz val="14"/>
        <color theme="1"/>
        <rFont val="宋体"/>
        <family val="3"/>
        <charset val="134"/>
      </rPr>
      <t>）</t>
    </r>
  </si>
  <si>
    <r>
      <rPr>
        <sz val="14"/>
        <color theme="1"/>
        <rFont val="宋体"/>
        <family val="3"/>
        <charset val="134"/>
      </rPr>
      <t>计算从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界面启动第一帧到</t>
    </r>
    <r>
      <rPr>
        <sz val="14"/>
        <color theme="1"/>
        <rFont val="Verdana Pro"/>
        <family val="1"/>
      </rPr>
      <t>homepage</t>
    </r>
    <r>
      <rPr>
        <sz val="14"/>
        <color theme="1"/>
        <rFont val="宋体"/>
        <family val="3"/>
        <charset val="134"/>
      </rPr>
      <t>蓝牙图标展示完成</t>
    </r>
  </si>
  <si>
    <t>Power on导航启动时间</t>
  </si>
  <si>
    <t>1.IVI完全关机以后，发送Ignition on的can消息
2.Launcher显示后等待1s，点击导航图标
3.整个测试过程中录屏</t>
  </si>
  <si>
    <r>
      <rPr>
        <sz val="14"/>
        <color theme="1"/>
        <rFont val="Verdana Pro"/>
        <family val="1"/>
      </rPr>
      <t xml:space="preserve">
</t>
    </r>
    <r>
      <rPr>
        <sz val="14"/>
        <color theme="1"/>
        <rFont val="宋体"/>
        <family val="3"/>
        <charset val="134"/>
      </rPr>
      <t>计算从手部离开点击开始第一帧到导航地图加载全部成功（地图上定位地址信息全部展示）。</t>
    </r>
  </si>
  <si>
    <t>Baidu</t>
  </si>
  <si>
    <t>Power onPTT可用</t>
  </si>
  <si>
    <r>
      <rPr>
        <sz val="14"/>
        <color theme="1"/>
        <rFont val="宋体"/>
        <family val="3"/>
        <charset val="134"/>
      </rPr>
      <t>车机休眠状态，</t>
    </r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>完全关机
休眠前蓝牙、</t>
    </r>
    <r>
      <rPr>
        <sz val="14"/>
        <color theme="1"/>
        <rFont val="Verdana Pro"/>
        <family val="1"/>
      </rPr>
      <t>WIFI</t>
    </r>
    <r>
      <rPr>
        <sz val="14"/>
        <color theme="1"/>
        <rFont val="宋体"/>
        <family val="3"/>
        <charset val="134"/>
      </rPr>
      <t>、热点关闭</t>
    </r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</si>
  <si>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</si>
  <si>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</si>
  <si>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</si>
  <si>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1.IVI完全关机以后，发送Ignition on的can消息
2.Launcher显示后等待1s，尝试福特定制唤醒词唤醒
3.若第一次无响应，间隔1s再次尝试</t>
  </si>
  <si>
    <r>
      <rPr>
        <sz val="14"/>
        <color theme="1"/>
        <rFont val="Verdana Pro"/>
        <family val="1"/>
      </rPr>
      <t>Power on</t>
    </r>
    <r>
      <rPr>
        <sz val="14"/>
        <color theme="1"/>
        <rFont val="宋体"/>
        <family val="3"/>
        <charset val="134"/>
      </rPr>
      <t>车机网络时间同步完成</t>
    </r>
  </si>
  <si>
    <t>Pass</t>
  </si>
  <si>
    <t>吴炜鹏</t>
  </si>
  <si>
    <r>
      <rPr>
        <sz val="14"/>
        <color theme="1"/>
        <rFont val="Verdana Pro"/>
        <family val="1"/>
      </rPr>
      <t>1.</t>
    </r>
    <r>
      <rPr>
        <sz val="14"/>
        <color theme="1"/>
        <rFont val="宋体"/>
        <family val="3"/>
        <charset val="134"/>
      </rPr>
      <t>车机播放</t>
    </r>
    <r>
      <rPr>
        <sz val="14"/>
        <color theme="1"/>
        <rFont val="Verdana Pro"/>
        <family val="1"/>
      </rPr>
      <t>BT</t>
    </r>
    <r>
      <rPr>
        <sz val="14"/>
        <color theme="1"/>
        <rFont val="宋体"/>
        <family val="3"/>
        <charset val="134"/>
      </rPr>
      <t>音乐，进入休眠状态，</t>
    </r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 xml:space="preserve">完全关机
</t>
    </r>
    <r>
      <rPr>
        <sz val="14"/>
        <color theme="1"/>
        <rFont val="Verdana Pro"/>
        <family val="1"/>
      </rPr>
      <t>2.</t>
    </r>
    <r>
      <rPr>
        <sz val="14"/>
        <color theme="1"/>
        <rFont val="宋体"/>
        <family val="3"/>
        <charset val="134"/>
      </rPr>
      <t>蓝牙音乐选择没有空白音，单曲循环</t>
    </r>
  </si>
  <si>
    <r>
      <rPr>
        <sz val="14"/>
        <color theme="1"/>
        <rFont val="Verdana Pro"/>
        <family val="1"/>
      </rPr>
      <t>1.U</t>
    </r>
    <r>
      <rPr>
        <sz val="14"/>
        <color theme="1"/>
        <rFont val="宋体"/>
        <family val="3"/>
        <charset val="134"/>
      </rPr>
      <t xml:space="preserve">盘根目录存放两首歌曲
</t>
    </r>
    <r>
      <rPr>
        <sz val="14"/>
        <color theme="1"/>
        <rFont val="Verdana Pro"/>
        <family val="1"/>
      </rPr>
      <t>2.IVI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1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1"/>
      </rPr>
      <t>can</t>
    </r>
    <r>
      <rPr>
        <sz val="14"/>
        <color theme="1"/>
        <rFont val="宋体"/>
        <family val="3"/>
        <charset val="134"/>
      </rPr>
      <t>消息</t>
    </r>
  </si>
  <si>
    <r>
      <rPr>
        <sz val="14"/>
        <color theme="1"/>
        <rFont val="宋体"/>
        <family val="3"/>
        <charset val="134"/>
      </rPr>
      <t>计算输入</t>
    </r>
    <r>
      <rPr>
        <sz val="14"/>
        <color theme="1"/>
        <rFont val="Verdana Pro"/>
        <family val="1"/>
      </rPr>
      <t>adb reboot</t>
    </r>
    <r>
      <rPr>
        <sz val="14"/>
        <color theme="1"/>
        <rFont val="宋体"/>
        <family val="3"/>
        <charset val="134"/>
      </rPr>
      <t>命令后，屏幕黑屏至车机网络连接，通过</t>
    </r>
    <r>
      <rPr>
        <sz val="14"/>
        <color theme="1"/>
        <rFont val="Verdana Pro"/>
        <family val="1"/>
      </rPr>
      <t>ifconfig</t>
    </r>
    <r>
      <rPr>
        <sz val="14"/>
        <color theme="1"/>
        <rFont val="宋体"/>
        <family val="3"/>
        <charset val="134"/>
      </rPr>
      <t>查看网卡建立情况</t>
    </r>
  </si>
  <si>
    <r>
      <rPr>
        <sz val="14"/>
        <color theme="1"/>
        <rFont val="Verdana Pro"/>
        <family val="1"/>
      </rP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1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1"/>
      </rPr>
      <t>can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1"/>
      </rPr>
      <t>2.</t>
    </r>
    <r>
      <rPr>
        <sz val="14"/>
        <color theme="1"/>
        <rFont val="宋体"/>
        <family val="3"/>
        <charset val="134"/>
      </rPr>
      <t>开机动画播放过程中，挂</t>
    </r>
    <r>
      <rPr>
        <sz val="14"/>
        <color theme="1"/>
        <rFont val="Verdana Pro"/>
        <family val="1"/>
      </rPr>
      <t>R</t>
    </r>
    <r>
      <rPr>
        <sz val="14"/>
        <color theme="1"/>
        <rFont val="宋体"/>
        <family val="3"/>
        <charset val="134"/>
      </rPr>
      <t xml:space="preserve">挡
</t>
    </r>
    <r>
      <rPr>
        <sz val="14"/>
        <color theme="1"/>
        <rFont val="Verdana Pro"/>
        <family val="1"/>
      </rPr>
      <t>3.</t>
    </r>
    <r>
      <rPr>
        <sz val="14"/>
        <color theme="1"/>
        <rFont val="宋体"/>
        <family val="3"/>
        <charset val="134"/>
      </rPr>
      <t>整个测试过程中录屏</t>
    </r>
  </si>
  <si>
    <r>
      <rPr>
        <sz val="14"/>
        <color theme="1"/>
        <rFont val="宋体"/>
        <family val="3"/>
        <charset val="134"/>
      </rPr>
      <t>计算从挂</t>
    </r>
    <r>
      <rPr>
        <sz val="14"/>
        <color theme="1"/>
        <rFont val="Verdana Pro"/>
        <family val="1"/>
      </rPr>
      <t>R</t>
    </r>
    <r>
      <rPr>
        <sz val="14"/>
        <color theme="1"/>
        <rFont val="宋体"/>
        <family val="3"/>
        <charset val="134"/>
      </rPr>
      <t>档的消息灯亮</t>
    </r>
    <r>
      <rPr>
        <sz val="14"/>
        <color theme="1"/>
        <rFont val="宋体"/>
        <family val="3"/>
        <charset val="134"/>
      </rPr>
      <t>至界面稳定显示倒车界面</t>
    </r>
  </si>
  <si>
    <t>2s</t>
  </si>
  <si>
    <t>6s</t>
  </si>
  <si>
    <r>
      <rPr>
        <sz val="14"/>
        <color theme="1"/>
        <rFont val="Verdana Pro"/>
        <family val="1"/>
      </rP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1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1"/>
      </rPr>
      <t>can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1"/>
      </rPr>
      <t>2.Launcher</t>
    </r>
    <r>
      <rPr>
        <sz val="14"/>
        <color theme="1"/>
        <rFont val="宋体"/>
        <family val="3"/>
        <charset val="134"/>
      </rPr>
      <t>启动后</t>
    </r>
    <r>
      <rPr>
        <sz val="14"/>
        <color theme="1"/>
        <rFont val="Verdana Pro"/>
        <family val="1"/>
      </rPr>
      <t>1s</t>
    </r>
    <r>
      <rPr>
        <sz val="14"/>
        <color theme="1"/>
        <rFont val="宋体"/>
        <family val="3"/>
        <charset val="134"/>
      </rPr>
      <t>，挂</t>
    </r>
    <r>
      <rPr>
        <sz val="14"/>
        <color theme="1"/>
        <rFont val="Verdana Pro"/>
        <family val="1"/>
      </rPr>
      <t>R</t>
    </r>
    <r>
      <rPr>
        <sz val="14"/>
        <color theme="1"/>
        <rFont val="宋体"/>
        <family val="3"/>
        <charset val="134"/>
      </rPr>
      <t xml:space="preserve">挡
</t>
    </r>
    <r>
      <rPr>
        <sz val="14"/>
        <color theme="1"/>
        <rFont val="Verdana Pro"/>
        <family val="1"/>
      </rPr>
      <t>3.</t>
    </r>
    <r>
      <rPr>
        <sz val="14"/>
        <color theme="1"/>
        <rFont val="宋体"/>
        <family val="3"/>
        <charset val="134"/>
      </rPr>
      <t>整个测试过程中录屏</t>
    </r>
  </si>
  <si>
    <r>
      <rPr>
        <sz val="14"/>
        <color theme="1"/>
        <rFont val="Verdana Pro"/>
        <family val="1"/>
      </rP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1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1"/>
      </rPr>
      <t>can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1"/>
      </rPr>
      <t>2.</t>
    </r>
    <r>
      <rPr>
        <sz val="14"/>
        <color theme="1"/>
        <rFont val="宋体"/>
        <family val="3"/>
        <charset val="134"/>
      </rPr>
      <t>整个测试过程中录屏</t>
    </r>
  </si>
  <si>
    <r>
      <rPr>
        <sz val="14"/>
        <color theme="1"/>
        <rFont val="宋体"/>
        <family val="3"/>
        <charset val="134"/>
      </rPr>
      <t>计算从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第一帧至蓝牙音乐播放声音输出</t>
    </r>
  </si>
  <si>
    <t>Power onFM/在线电台音源恢复</t>
  </si>
  <si>
    <t>1.IVI完全关机以后，发送Ignition on的can消息
2.整个测试过程中录屏</t>
  </si>
  <si>
    <t>计算从Launcher第一帧至FM播放（播放按钮从暂停到播放状态，认定为开始播放）</t>
  </si>
  <si>
    <t>Power on到根目录两首歌的USB音源恢复</t>
  </si>
  <si>
    <t>路测真实场景,强网/弱网/V2I环境都存在</t>
  </si>
  <si>
    <t>IVI完全关机以后，发送Ignition on的can消息，整个测试过程中录屏</t>
  </si>
  <si>
    <t>计算从Launcher第一帧至U盘音乐播放（播放按钮从暂停到播放状态，认定为开始播放）</t>
  </si>
  <si>
    <t>Power onQQ音源恢复</t>
  </si>
  <si>
    <t>计算从Launcher第一帧至QQ音乐播放（播放按钮从暂停到播放状态，认定为开始播放）</t>
  </si>
  <si>
    <r>
      <rPr>
        <sz val="14"/>
        <color theme="1"/>
        <rFont val="Verdana Pro"/>
        <family val="1"/>
      </rPr>
      <t>Power on</t>
    </r>
    <r>
      <rPr>
        <sz val="14"/>
        <color theme="1"/>
        <rFont val="宋体"/>
        <family val="3"/>
        <charset val="134"/>
      </rPr>
      <t>车辆设置界面打开</t>
    </r>
  </si>
  <si>
    <t>3.5s</t>
  </si>
  <si>
    <t>1.IVI完全关机以后，发送Ignition on的can消息
2.Launcher显示后等待1s，点击设置图标
3.整个测试过程中录屏</t>
  </si>
  <si>
    <t>点击设置至设置页面稳定展示</t>
  </si>
  <si>
    <r>
      <rPr>
        <sz val="14"/>
        <color theme="1"/>
        <rFont val="Verdana Pro"/>
        <family val="1"/>
      </rPr>
      <t>Power on</t>
    </r>
    <r>
      <rPr>
        <sz val="14"/>
        <color theme="1"/>
        <rFont val="宋体"/>
        <family val="3"/>
        <charset val="134"/>
      </rPr>
      <t>空调设置界面打开</t>
    </r>
    <r>
      <rPr>
        <sz val="14"/>
        <color theme="1"/>
        <rFont val="Verdana Pro"/>
        <family val="1"/>
      </rPr>
      <t>/</t>
    </r>
    <r>
      <rPr>
        <sz val="14"/>
        <color theme="1"/>
        <rFont val="宋体"/>
        <family val="3"/>
        <charset val="134"/>
      </rPr>
      <t>快捷菜单上点击空调按钮可用</t>
    </r>
  </si>
  <si>
    <t>1.IVI完全关机以后，发送Ignition on的can消息
2.Launcher显示后等待1s，点击空调控制按钮</t>
  </si>
  <si>
    <r>
      <rPr>
        <sz val="14"/>
        <color theme="1"/>
        <rFont val="宋体"/>
        <family val="3"/>
        <charset val="134"/>
      </rPr>
      <t>计算第</t>
    </r>
    <r>
      <rPr>
        <sz val="14"/>
        <color theme="1"/>
        <rFont val="Verdana Pro"/>
        <family val="1"/>
      </rPr>
      <t>N</t>
    </r>
    <r>
      <rPr>
        <sz val="14"/>
        <color theme="1"/>
        <rFont val="宋体"/>
        <family val="3"/>
        <charset val="134"/>
      </rPr>
      <t>次按下空调控制按钮生效，响应时间为从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第一帧到空调可用时间</t>
    </r>
  </si>
  <si>
    <r>
      <rPr>
        <sz val="14"/>
        <color theme="1"/>
        <rFont val="Verdana Pro"/>
        <family val="1"/>
      </rPr>
      <t>Power on SDM</t>
    </r>
    <r>
      <rPr>
        <sz val="14"/>
        <color theme="1"/>
        <rFont val="宋体"/>
        <family val="3"/>
        <charset val="134"/>
      </rPr>
      <t>可用</t>
    </r>
  </si>
  <si>
    <t>1. IVI完全关机以后，发送Ignition on的can消息
2.开机后1s内点击设置按钮，进入驾驶模式界面
3.整个测试过程中录屏</t>
  </si>
  <si>
    <r>
      <rPr>
        <sz val="14"/>
        <color theme="1"/>
        <rFont val="宋体"/>
        <family val="3"/>
        <charset val="134"/>
      </rPr>
      <t>计算从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第一帧到驾驶模式从置灰到可点击状态的第一帧</t>
    </r>
  </si>
  <si>
    <r>
      <rPr>
        <sz val="14"/>
        <color theme="1"/>
        <rFont val="Verdana Pro"/>
        <family val="1"/>
      </rPr>
      <t>SDM</t>
    </r>
    <r>
      <rPr>
        <sz val="14"/>
        <color theme="1"/>
        <rFont val="宋体"/>
        <family val="3"/>
        <charset val="134"/>
      </rPr>
      <t>切换成功</t>
    </r>
  </si>
  <si>
    <t>1. IVI完全关机以后，发送Ignition on的can消息
2.进入设置，驾驶模式
3.切换驾驶模式</t>
  </si>
  <si>
    <t>计算从点击切换按钮到切换成功的时间</t>
  </si>
  <si>
    <t>路测</t>
  </si>
  <si>
    <t>CPU常用场景一下归一化CPU Free</t>
  </si>
  <si>
    <t>&gt;60% for 400%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</si>
  <si>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</si>
  <si>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</si>
  <si>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</si>
  <si>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</si>
  <si>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</si>
  <si>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</si>
  <si>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</si>
  <si>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</si>
  <si>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</si>
  <si>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</si>
  <si>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</si>
  <si>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</si>
  <si>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</si>
  <si>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</si>
  <si>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</si>
  <si>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</si>
  <si>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</si>
  <si>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</si>
  <si>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</si>
  <si>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</si>
  <si>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</si>
  <si>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默认关机前的音乐播放不是蓝牙音乐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</si>
  <si>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</si>
  <si>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</si>
  <si>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</si>
  <si>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默认关机前的音乐播放不是FM</t>
  </si>
  <si>
    <t>GPU常用场景三下归一化GPU Free</t>
  </si>
  <si>
    <t>GPU Worst case下归一化GPU Free</t>
  </si>
  <si>
    <t>非首次进入setting界面
当前在launcher界面</t>
  </si>
  <si>
    <t>Launcher显示到进入稳定运行阶段经过的时间</t>
  </si>
  <si>
    <r>
      <rPr>
        <sz val="14"/>
        <color theme="1"/>
        <rFont val="宋体"/>
        <family val="3"/>
        <charset val="134"/>
      </rPr>
      <t>非首次进入蓝牙音乐界面
当前在随心听，</t>
    </r>
    <r>
      <rPr>
        <sz val="14"/>
        <color theme="1"/>
        <rFont val="Verdana Pro"/>
        <family val="1"/>
      </rPr>
      <t>USB</t>
    </r>
    <r>
      <rPr>
        <sz val="14"/>
        <color theme="1"/>
        <rFont val="宋体"/>
        <family val="3"/>
        <charset val="134"/>
      </rPr>
      <t>音乐播放界面</t>
    </r>
  </si>
  <si>
    <r>
      <rPr>
        <sz val="14"/>
        <color theme="1"/>
        <rFont val="宋体"/>
        <family val="3"/>
        <charset val="134"/>
      </rPr>
      <t>开机后一直抓</t>
    </r>
    <r>
      <rPr>
        <sz val="14"/>
        <color theme="1"/>
        <rFont val="Verdana Pro"/>
        <family val="1"/>
      </rPr>
      <t>top</t>
    </r>
    <r>
      <rPr>
        <sz val="14"/>
        <color theme="1"/>
        <rFont val="宋体"/>
        <family val="3"/>
        <charset val="134"/>
      </rPr>
      <t>数据，一直等到</t>
    </r>
    <r>
      <rPr>
        <sz val="14"/>
        <color theme="1"/>
        <rFont val="Verdana Pro"/>
        <family val="1"/>
      </rPr>
      <t>top</t>
    </r>
    <r>
      <rPr>
        <sz val="14"/>
        <color theme="1"/>
        <rFont val="宋体"/>
        <family val="3"/>
        <charset val="134"/>
      </rPr>
      <t>上升到</t>
    </r>
    <r>
      <rPr>
        <sz val="14"/>
        <color theme="1"/>
        <rFont val="Verdana Pro"/>
        <family val="1"/>
      </rPr>
      <t>200%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Verdana Pro"/>
        <family val="1"/>
      </rPr>
      <t>nice -n -10 top -d 5</t>
    </r>
    <r>
      <rPr>
        <sz val="14"/>
        <color theme="1"/>
        <rFont val="宋体"/>
        <family val="3"/>
        <charset val="134"/>
      </rPr>
      <t>）</t>
    </r>
  </si>
  <si>
    <r>
      <rPr>
        <sz val="14"/>
        <color theme="1"/>
        <rFont val="宋体"/>
        <family val="3"/>
        <charset val="134"/>
      </rPr>
      <t>计算从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第一帧至</t>
    </r>
    <r>
      <rPr>
        <sz val="14"/>
        <color theme="1"/>
        <rFont val="Verdana Pro"/>
        <family val="1"/>
      </rPr>
      <t>cpu</t>
    </r>
    <r>
      <rPr>
        <sz val="14"/>
        <color theme="1"/>
        <rFont val="宋体"/>
        <family val="3"/>
        <charset val="134"/>
      </rPr>
      <t>稳定到</t>
    </r>
    <r>
      <rPr>
        <sz val="14"/>
        <color theme="1"/>
        <rFont val="Verdana Pro"/>
        <family val="1"/>
      </rPr>
      <t>200%</t>
    </r>
  </si>
  <si>
    <r>
      <rPr>
        <sz val="14"/>
        <color theme="1"/>
        <rFont val="宋体"/>
        <family val="3"/>
        <charset val="134"/>
      </rPr>
      <t>系统稳定状态下</t>
    </r>
    <r>
      <rPr>
        <sz val="14"/>
        <color theme="1"/>
        <rFont val="Verdana Pro"/>
        <family val="1"/>
      </rPr>
      <t>Setting</t>
    </r>
    <r>
      <rPr>
        <sz val="14"/>
        <color theme="1"/>
        <rFont val="宋体"/>
        <family val="3"/>
        <charset val="134"/>
      </rPr>
      <t>首次启动</t>
    </r>
  </si>
  <si>
    <t>1.5s</t>
  </si>
  <si>
    <t>非首次进入FM界面
当前在随心听，USB音乐播放界面</t>
  </si>
  <si>
    <r>
      <rPr>
        <sz val="14"/>
        <color theme="1"/>
        <rFont val="宋体"/>
        <family val="3"/>
        <charset val="134"/>
      </rPr>
      <t>开机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出来以后等待</t>
    </r>
    <r>
      <rPr>
        <sz val="14"/>
        <color theme="1"/>
        <rFont val="Verdana Pro"/>
        <family val="1"/>
      </rPr>
      <t>5</t>
    </r>
    <r>
      <rPr>
        <sz val="14"/>
        <color theme="1"/>
        <rFont val="宋体"/>
        <family val="3"/>
        <charset val="134"/>
      </rPr>
      <t>分钟，点击设置按钮</t>
    </r>
  </si>
  <si>
    <t>计算从手指抬起动作到设置界面稳定展示</t>
  </si>
  <si>
    <t>系统稳定状态下QQ音乐首次启动</t>
  </si>
  <si>
    <t xml:space="preserve">1.操作间隔：500ms
2.覆盖应用：IVI所有应用
3.4G网络连接
4.保持车机登录状态，所有应用登录状态（音乐，视频）
</t>
  </si>
  <si>
    <t>开机Launcher出来以后等待5分钟，点击音乐按钮</t>
  </si>
  <si>
    <t>计算从手指抬起动作到音乐界面暂停按钮切换到播放按钮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</si>
  <si>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</si>
  <si>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</si>
  <si>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</si>
  <si>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系统稳定状态下蓝牙音乐首次启动</t>
  </si>
  <si>
    <r>
      <rPr>
        <sz val="14"/>
        <color theme="1"/>
        <rFont val="Verdana Pro"/>
        <family val="1"/>
      </rPr>
      <t>1.</t>
    </r>
    <r>
      <rPr>
        <sz val="14"/>
        <color theme="1"/>
        <rFont val="宋体"/>
        <family val="3"/>
        <charset val="134"/>
      </rPr>
      <t>操作间隔：</t>
    </r>
    <r>
      <rPr>
        <sz val="14"/>
        <color theme="1"/>
        <rFont val="Verdana Pro"/>
        <family val="1"/>
      </rPr>
      <t>500ms
2.</t>
    </r>
    <r>
      <rPr>
        <sz val="14"/>
        <color theme="1"/>
        <rFont val="宋体"/>
        <family val="3"/>
        <charset val="134"/>
      </rPr>
      <t>覆盖应用：</t>
    </r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 xml:space="preserve">所有应用
</t>
    </r>
    <r>
      <rPr>
        <sz val="14"/>
        <color theme="1"/>
        <rFont val="Verdana Pro"/>
        <family val="1"/>
      </rPr>
      <t>3.4G</t>
    </r>
    <r>
      <rPr>
        <sz val="14"/>
        <color theme="1"/>
        <rFont val="宋体"/>
        <family val="3"/>
        <charset val="134"/>
      </rPr>
      <t xml:space="preserve">网络连接
</t>
    </r>
    <r>
      <rPr>
        <sz val="14"/>
        <color theme="1"/>
        <rFont val="Verdana Pro"/>
        <family val="1"/>
      </rPr>
      <t>4.</t>
    </r>
    <r>
      <rPr>
        <sz val="14"/>
        <color theme="1"/>
        <rFont val="宋体"/>
        <family val="3"/>
        <charset val="134"/>
      </rPr>
      <t>保持车机登录状态，所有应用登录状态（音乐，视频）
5.休眠前播放FM</t>
    </r>
  </si>
  <si>
    <r>
      <rPr>
        <sz val="14"/>
        <color theme="1"/>
        <rFont val="宋体"/>
        <family val="3"/>
        <charset val="134"/>
      </rPr>
      <t>开机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出来以后等待</t>
    </r>
    <r>
      <rPr>
        <sz val="14"/>
        <color theme="1"/>
        <rFont val="Verdana Pro"/>
        <family val="1"/>
      </rPr>
      <t>5</t>
    </r>
    <r>
      <rPr>
        <sz val="14"/>
        <color theme="1"/>
        <rFont val="宋体"/>
        <family val="3"/>
        <charset val="134"/>
      </rPr>
      <t>分钟，打开随心听进入</t>
    </r>
    <r>
      <rPr>
        <sz val="14"/>
        <color theme="1"/>
        <rFont val="Verdana Pro"/>
        <family val="1"/>
      </rPr>
      <t>FM
2.</t>
    </r>
    <r>
      <rPr>
        <sz val="14"/>
        <color theme="1"/>
        <rFont val="宋体"/>
        <family val="3"/>
        <charset val="134"/>
      </rPr>
      <t>切换</t>
    </r>
    <r>
      <rPr>
        <sz val="14"/>
        <color theme="1"/>
        <rFont val="Verdana Pro"/>
        <family val="1"/>
      </rPr>
      <t>Tab</t>
    </r>
    <r>
      <rPr>
        <sz val="14"/>
        <color theme="1"/>
        <rFont val="宋体"/>
        <family val="3"/>
        <charset val="134"/>
      </rPr>
      <t>到蓝牙音乐</t>
    </r>
  </si>
  <si>
    <t>计算从手指点击蓝牙tab栏抬起动作到蓝牙播放按钮（蓝牙音乐页面歌曲列表不考虑）</t>
  </si>
  <si>
    <r>
      <rPr>
        <sz val="14"/>
        <color theme="1"/>
        <rFont val="宋体"/>
        <family val="3"/>
        <charset val="134"/>
      </rPr>
      <t>系统稳定状态下</t>
    </r>
    <r>
      <rPr>
        <sz val="14"/>
        <color theme="1"/>
        <rFont val="Verdana Pro"/>
        <family val="1"/>
      </rPr>
      <t>FM</t>
    </r>
    <r>
      <rPr>
        <sz val="14"/>
        <color theme="1"/>
        <rFont val="宋体"/>
        <family val="3"/>
        <charset val="134"/>
      </rPr>
      <t>首次启动</t>
    </r>
  </si>
  <si>
    <t>李东娥</t>
  </si>
  <si>
    <r>
      <rPr>
        <sz val="14"/>
        <color theme="1"/>
        <rFont val="Verdana Pro"/>
        <family val="1"/>
      </rPr>
      <t>1.</t>
    </r>
    <r>
      <rPr>
        <sz val="14"/>
        <color theme="1"/>
        <rFont val="宋体"/>
        <family val="3"/>
        <charset val="134"/>
      </rPr>
      <t>操作间隔：</t>
    </r>
    <r>
      <rPr>
        <sz val="14"/>
        <color theme="1"/>
        <rFont val="Verdana Pro"/>
        <family val="1"/>
      </rPr>
      <t>500ms
2.</t>
    </r>
    <r>
      <rPr>
        <sz val="14"/>
        <color theme="1"/>
        <rFont val="宋体"/>
        <family val="3"/>
        <charset val="134"/>
      </rPr>
      <t>覆盖应用：</t>
    </r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 xml:space="preserve">所有应用
</t>
    </r>
    <r>
      <rPr>
        <sz val="14"/>
        <color theme="1"/>
        <rFont val="Verdana Pro"/>
        <family val="1"/>
      </rPr>
      <t>3.4G</t>
    </r>
    <r>
      <rPr>
        <sz val="14"/>
        <color theme="1"/>
        <rFont val="宋体"/>
        <family val="3"/>
        <charset val="134"/>
      </rPr>
      <t xml:space="preserve">网络连接
</t>
    </r>
    <r>
      <rPr>
        <sz val="14"/>
        <color theme="1"/>
        <rFont val="Verdana Pro"/>
        <family val="1"/>
      </rPr>
      <t>4.</t>
    </r>
    <r>
      <rPr>
        <sz val="14"/>
        <color theme="1"/>
        <rFont val="宋体"/>
        <family val="3"/>
        <charset val="134"/>
      </rPr>
      <t xml:space="preserve">保持车机登录状态，所有应用登录状态（音乐，视频）
</t>
    </r>
  </si>
  <si>
    <t xml:space="preserve">计算从手指抬起动作到FM界面稳定展示，暂停按钮切换到播放按钮
</t>
  </si>
  <si>
    <t>系统稳定状态下Navigation首次启动</t>
  </si>
  <si>
    <t>3s</t>
  </si>
  <si>
    <t>开机Launcher出来以后等待5分钟，点击导航按钮</t>
  </si>
  <si>
    <t>计算从手指抬起动作到导航定位信息加载完成</t>
  </si>
  <si>
    <r>
      <rPr>
        <sz val="14"/>
        <color theme="1"/>
        <rFont val="Verdana Pro"/>
        <family val="1"/>
      </rPr>
      <t>Setting</t>
    </r>
    <r>
      <rPr>
        <sz val="14"/>
        <color theme="1"/>
        <rFont val="宋体"/>
        <family val="3"/>
        <charset val="134"/>
      </rPr>
      <t>热启动</t>
    </r>
  </si>
  <si>
    <t>200ms</t>
  </si>
  <si>
    <t>热启动</t>
  </si>
  <si>
    <r>
      <rPr>
        <sz val="14"/>
        <color theme="1"/>
        <rFont val="宋体"/>
        <family val="3"/>
        <charset val="134"/>
      </rPr>
      <t>在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界面点击</t>
    </r>
    <r>
      <rPr>
        <sz val="14"/>
        <color theme="1"/>
        <rFont val="Verdana Pro"/>
        <family val="1"/>
      </rPr>
      <t>setting</t>
    </r>
    <r>
      <rPr>
        <sz val="14"/>
        <color theme="1"/>
        <rFont val="宋体"/>
        <family val="3"/>
        <charset val="134"/>
      </rPr>
      <t>按钮</t>
    </r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</si>
  <si>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</si>
  <si>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</si>
  <si>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</si>
  <si>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</si>
  <si>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在FM播放界面，点击TAB上的USB音乐按键</t>
  </si>
  <si>
    <t>计算从手指抬起动作到USB音乐界面稳定展示</t>
  </si>
  <si>
    <t>蓝牙音乐热启动</t>
  </si>
  <si>
    <t>在USB音乐播放界面，点击TAB上的蓝牙音乐按键</t>
  </si>
  <si>
    <t>计算从手指抬起动作到蓝牙音乐界面稳定展示</t>
  </si>
  <si>
    <r>
      <rPr>
        <sz val="14"/>
        <color theme="1"/>
        <rFont val="Verdana Pro"/>
        <family val="1"/>
      </rPr>
      <t>FM</t>
    </r>
    <r>
      <rPr>
        <sz val="14"/>
        <color theme="1"/>
        <rFont val="宋体"/>
        <family val="3"/>
        <charset val="134"/>
      </rPr>
      <t>热启动</t>
    </r>
  </si>
  <si>
    <t>Fail</t>
  </si>
  <si>
    <t>BUG202207151558_51915</t>
  </si>
  <si>
    <r>
      <rPr>
        <sz val="14"/>
        <color theme="1"/>
        <rFont val="Verdana Pro"/>
        <family val="1"/>
      </rPr>
      <t>1.U</t>
    </r>
    <r>
      <rPr>
        <sz val="14"/>
        <color theme="1"/>
        <rFont val="宋体"/>
        <family val="3"/>
        <charset val="134"/>
      </rPr>
      <t xml:space="preserve">盘根目录存放两首歌曲，两张图片，两个视频
</t>
    </r>
    <r>
      <rPr>
        <sz val="14"/>
        <color theme="1"/>
        <rFont val="Verdana Pro"/>
        <family val="1"/>
      </rPr>
      <t>2.</t>
    </r>
    <r>
      <rPr>
        <sz val="14"/>
        <color theme="1"/>
        <rFont val="宋体"/>
        <family val="3"/>
        <charset val="134"/>
      </rPr>
      <t>车机播放</t>
    </r>
    <r>
      <rPr>
        <sz val="14"/>
        <color theme="1"/>
        <rFont val="Verdana Pro"/>
        <family val="1"/>
      </rPr>
      <t>USB</t>
    </r>
    <r>
      <rPr>
        <sz val="14"/>
        <color theme="1"/>
        <rFont val="宋体"/>
        <family val="3"/>
        <charset val="134"/>
      </rPr>
      <t xml:space="preserve">视频
</t>
    </r>
    <r>
      <rPr>
        <sz val="14"/>
        <color theme="1"/>
        <rFont val="Verdana Pro"/>
        <family val="1"/>
      </rPr>
      <t>3.</t>
    </r>
    <r>
      <rPr>
        <sz val="14"/>
        <color theme="1"/>
        <rFont val="宋体"/>
        <family val="3"/>
        <charset val="134"/>
      </rPr>
      <t>车机休眠状态，</t>
    </r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>完全关机</t>
    </r>
  </si>
  <si>
    <r>
      <rPr>
        <sz val="14"/>
        <color theme="1"/>
        <rFont val="宋体"/>
        <family val="3"/>
        <charset val="134"/>
      </rPr>
      <t>在</t>
    </r>
    <r>
      <rPr>
        <sz val="14"/>
        <color theme="1"/>
        <rFont val="Verdana Pro"/>
        <family val="1"/>
      </rPr>
      <t>USB</t>
    </r>
    <r>
      <rPr>
        <sz val="14"/>
        <color theme="1"/>
        <rFont val="宋体"/>
        <family val="3"/>
        <charset val="134"/>
      </rPr>
      <t>音乐播放界面，点击</t>
    </r>
    <r>
      <rPr>
        <sz val="14"/>
        <color theme="1"/>
        <rFont val="Verdana Pro"/>
        <family val="1"/>
      </rPr>
      <t>TAB</t>
    </r>
    <r>
      <rPr>
        <sz val="14"/>
        <color theme="1"/>
        <rFont val="宋体"/>
        <family val="3"/>
        <charset val="134"/>
      </rPr>
      <t>上的</t>
    </r>
    <r>
      <rPr>
        <sz val="14"/>
        <color theme="1"/>
        <rFont val="Verdana Pro"/>
        <family val="1"/>
      </rPr>
      <t>FM</t>
    </r>
    <r>
      <rPr>
        <sz val="14"/>
        <color theme="1"/>
        <rFont val="宋体"/>
        <family val="3"/>
        <charset val="134"/>
      </rPr>
      <t>按键</t>
    </r>
  </si>
  <si>
    <r>
      <rPr>
        <sz val="14"/>
        <color theme="1"/>
        <rFont val="宋体"/>
        <family val="3"/>
        <charset val="134"/>
      </rPr>
      <t>计算从手指抬起动作到</t>
    </r>
    <r>
      <rPr>
        <sz val="14"/>
        <color theme="1"/>
        <rFont val="Verdana Pro"/>
        <family val="1"/>
      </rPr>
      <t>FM</t>
    </r>
    <r>
      <rPr>
        <sz val="14"/>
        <color theme="1"/>
        <rFont val="宋体"/>
        <family val="3"/>
        <charset val="134"/>
      </rPr>
      <t>界面稳定展示</t>
    </r>
  </si>
  <si>
    <t>Navigation热启动</t>
  </si>
  <si>
    <r>
      <rPr>
        <sz val="14"/>
        <color theme="1"/>
        <rFont val="Verdana Pro"/>
        <family val="1"/>
      </rPr>
      <t>1.U</t>
    </r>
    <r>
      <rPr>
        <sz val="14"/>
        <color theme="1"/>
        <rFont val="宋体"/>
        <family val="3"/>
        <charset val="134"/>
      </rPr>
      <t xml:space="preserve">盘根目录存放两首歌曲，两张图片，两个视频
</t>
    </r>
    <r>
      <rPr>
        <sz val="14"/>
        <color theme="1"/>
        <rFont val="Verdana Pro"/>
        <family val="1"/>
      </rPr>
      <t>2.</t>
    </r>
    <r>
      <rPr>
        <sz val="14"/>
        <color theme="1"/>
        <rFont val="宋体"/>
        <family val="3"/>
        <charset val="134"/>
      </rPr>
      <t>车机播放</t>
    </r>
    <r>
      <rPr>
        <sz val="14"/>
        <color theme="1"/>
        <rFont val="Verdana Pro"/>
        <family val="1"/>
      </rPr>
      <t>USB</t>
    </r>
    <r>
      <rPr>
        <sz val="14"/>
        <color theme="1"/>
        <rFont val="宋体"/>
        <family val="3"/>
        <charset val="134"/>
      </rPr>
      <t xml:space="preserve">视频
</t>
    </r>
    <r>
      <rPr>
        <sz val="14"/>
        <color theme="1"/>
        <rFont val="Verdana Pro"/>
        <family val="1"/>
      </rPr>
      <t>3.</t>
    </r>
    <r>
      <rPr>
        <sz val="14"/>
        <color theme="1"/>
        <rFont val="宋体"/>
        <family val="3"/>
        <charset val="134"/>
      </rPr>
      <t>退出</t>
    </r>
    <r>
      <rPr>
        <sz val="14"/>
        <color theme="1"/>
        <rFont val="Verdana Pro"/>
        <family val="1"/>
      </rPr>
      <t>USB</t>
    </r>
    <r>
      <rPr>
        <sz val="14"/>
        <color theme="1"/>
        <rFont val="宋体"/>
        <family val="3"/>
        <charset val="134"/>
      </rPr>
      <t>图库</t>
    </r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</si>
  <si>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</si>
  <si>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</si>
  <si>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</si>
  <si>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4"/>
        <color theme="1"/>
        <rFont val="Verdana Pro"/>
        <family val="1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1"/>
      </rPr>
      <t>CPU Free</t>
    </r>
  </si>
  <si>
    <t>monkey</t>
  </si>
  <si>
    <t>车机开机状态，非首次进入空调界面</t>
  </si>
  <si>
    <t>monkey运行过程中，以5秒为间隔持续用top抓取CPU数据（nice -n -10 top -d 5）</t>
  </si>
  <si>
    <t>计算整个运行过程中 cpu的剩余值</t>
  </si>
  <si>
    <r>
      <rPr>
        <sz val="14"/>
        <color theme="1"/>
        <rFont val="Verdana Pro"/>
        <family val="1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1"/>
      </rPr>
      <t>RAM Free</t>
    </r>
  </si>
  <si>
    <t>1.车机播放BT音乐，进入休眠状态，IVI完全关机
2.蓝牙音乐选择没有空白音，单曲循环</t>
  </si>
  <si>
    <t>monkey运行过程中，以5分钟为间隔持续用dumsys meminfo抓取内存数据</t>
  </si>
  <si>
    <t>计算整个运行过程中 Ram的剩余值</t>
  </si>
  <si>
    <r>
      <rPr>
        <sz val="14"/>
        <color theme="1"/>
        <rFont val="Verdana Pro"/>
        <family val="1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1"/>
      </rPr>
      <t>GPU Free</t>
    </r>
  </si>
  <si>
    <t>1.副驾蓝牙耳机播放USB音乐，进入休眠状态，IVI完全关机
2.USB音乐选择没有空白音，单曲循环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</si>
  <si>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</si>
  <si>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</si>
  <si>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</si>
  <si>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主屏音乐播放中
副屏蓝牙耳机已连接</t>
  </si>
  <si>
    <t>monkey运行结束以后，搜集日志，分析ANR次数</t>
  </si>
  <si>
    <t>脚本分析日志中出现的ANR次数</t>
  </si>
  <si>
    <t>24小时Monkey中的Crash次数</t>
  </si>
  <si>
    <t>1.车机已连接，进入休眠状态，IVI完全关机
2.手机通话中</t>
  </si>
  <si>
    <t>monkey运行结束以后，搜集日志，分析crash次数</t>
  </si>
  <si>
    <t>脚本分析日志中出现的crash次数</t>
  </si>
  <si>
    <r>
      <rPr>
        <sz val="14"/>
        <color theme="1"/>
        <rFont val="Verdana Pro"/>
        <family val="1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中内存泄露进程数</t>
    </r>
  </si>
  <si>
    <t>非首次进入蓝牙电话界面</t>
  </si>
  <si>
    <t>脚本生成内存曲线图</t>
  </si>
  <si>
    <t>组合场景下的ANR次数</t>
  </si>
  <si>
    <t>车机休眠状态，IVI完全关机</t>
  </si>
  <si>
    <t>路测运行结束以后，搜集日志，分析ANR次数</t>
  </si>
  <si>
    <t>组合场景下的Crash次数</t>
  </si>
  <si>
    <t>非首次进行投屏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</si>
  <si>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</si>
  <si>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</si>
  <si>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</si>
  <si>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</si>
  <si>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非首次启动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</si>
  <si>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</si>
  <si>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</si>
  <si>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</si>
  <si>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</si>
  <si>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</si>
  <si>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</si>
  <si>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</si>
  <si>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非首次打开精简屏幕界面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</si>
  <si>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</si>
  <si>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</si>
  <si>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</si>
  <si>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</si>
  <si>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</si>
  <si>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</si>
  <si>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</si>
  <si>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</si>
  <si>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</si>
  <si>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</si>
  <si>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</si>
  <si>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</si>
  <si>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</si>
  <si>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</si>
  <si>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</si>
  <si>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</si>
  <si>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</si>
  <si>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</si>
  <si>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</si>
  <si>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</si>
  <si>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</si>
  <si>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</si>
  <si>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</si>
  <si>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</si>
  <si>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</si>
  <si>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</si>
  <si>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图库冷启动时间</t>
  </si>
  <si>
    <r>
      <rPr>
        <sz val="14"/>
        <color theme="1"/>
        <rFont val="宋体"/>
        <family val="3"/>
        <charset val="134"/>
      </rPr>
      <t>计算从</t>
    </r>
    <r>
      <rPr>
        <sz val="14"/>
        <color theme="1"/>
        <rFont val="Verdana Pro"/>
        <family val="1"/>
      </rPr>
      <t>Launcher 2</t>
    </r>
    <r>
      <rPr>
        <sz val="14"/>
        <color theme="1"/>
        <rFont val="宋体"/>
        <family val="3"/>
        <charset val="134"/>
      </rPr>
      <t>分钟后输入打开图库的命令开始计时，缩略图界面显示结束计时</t>
    </r>
  </si>
  <si>
    <t>图库热启动时间</t>
  </si>
  <si>
    <t>1.U盘根目录存放两首歌曲，两张图片，两个视频
2.车机播放USB视频
3.退出USB图库</t>
  </si>
  <si>
    <t>1.添加图库应用卡片
2.点击图库</t>
  </si>
  <si>
    <t>点击图库开始计时，缩略图界面显示结束计时</t>
  </si>
  <si>
    <r>
      <rPr>
        <sz val="14"/>
        <color theme="1"/>
        <rFont val="Verdana Pro"/>
        <family val="1"/>
      </rPr>
      <t>air conditioner</t>
    </r>
    <r>
      <rPr>
        <sz val="14"/>
        <color theme="1"/>
        <rFont val="宋体"/>
        <family val="3"/>
        <charset val="134"/>
      </rPr>
      <t>热启动时间</t>
    </r>
  </si>
  <si>
    <t>打开空调界面</t>
  </si>
  <si>
    <t>计算从点击空调按钮到空调界面稳定显示</t>
  </si>
  <si>
    <t>副驾蓝牙音乐冷启动时间</t>
  </si>
  <si>
    <t>无法使用副驾</t>
  </si>
  <si>
    <r>
      <rPr>
        <strike/>
        <sz val="14"/>
        <color theme="1"/>
        <rFont val="Verdana Pro"/>
        <family val="1"/>
      </rPr>
      <t>1.</t>
    </r>
    <r>
      <rPr>
        <strike/>
        <sz val="14"/>
        <color theme="1"/>
        <rFont val="宋体"/>
        <family val="3"/>
        <charset val="134"/>
      </rPr>
      <t>副驾蓝牙耳机播放</t>
    </r>
    <r>
      <rPr>
        <strike/>
        <sz val="14"/>
        <color theme="1"/>
        <rFont val="Verdana Pro"/>
        <family val="1"/>
      </rPr>
      <t>USB</t>
    </r>
    <r>
      <rPr>
        <strike/>
        <sz val="14"/>
        <color theme="1"/>
        <rFont val="宋体"/>
        <family val="3"/>
        <charset val="134"/>
      </rPr>
      <t>音乐，进入休眠状态，</t>
    </r>
    <r>
      <rPr>
        <strike/>
        <sz val="14"/>
        <color theme="1"/>
        <rFont val="Verdana Pro"/>
        <family val="1"/>
      </rPr>
      <t>IVI</t>
    </r>
    <r>
      <rPr>
        <strike/>
        <sz val="14"/>
        <color theme="1"/>
        <rFont val="宋体"/>
        <family val="3"/>
        <charset val="134"/>
      </rPr>
      <t xml:space="preserve">完全关机
</t>
    </r>
    <r>
      <rPr>
        <strike/>
        <sz val="14"/>
        <color theme="1"/>
        <rFont val="Verdana Pro"/>
        <family val="1"/>
      </rPr>
      <t>2.USB</t>
    </r>
    <r>
      <rPr>
        <strike/>
        <sz val="14"/>
        <color theme="1"/>
        <rFont val="宋体"/>
        <family val="3"/>
        <charset val="134"/>
      </rPr>
      <t>音乐选择没有空白音，单曲循环</t>
    </r>
  </si>
  <si>
    <r>
      <rPr>
        <strike/>
        <sz val="14"/>
        <color theme="1"/>
        <rFont val="宋体"/>
        <family val="3"/>
        <charset val="134"/>
      </rPr>
      <t>计算从</t>
    </r>
    <r>
      <rPr>
        <strike/>
        <sz val="14"/>
        <color theme="1"/>
        <rFont val="Verdana Pro"/>
        <family val="1"/>
      </rPr>
      <t>Launcher</t>
    </r>
    <r>
      <rPr>
        <strike/>
        <sz val="14"/>
        <color theme="1"/>
        <rFont val="宋体"/>
        <family val="3"/>
        <charset val="134"/>
      </rPr>
      <t>第一帧至蓝牙耳机输出</t>
    </r>
    <r>
      <rPr>
        <strike/>
        <sz val="14"/>
        <color theme="1"/>
        <rFont val="Verdana Pro"/>
        <family val="1"/>
      </rPr>
      <t>USB</t>
    </r>
    <r>
      <rPr>
        <strike/>
        <sz val="14"/>
        <color theme="1"/>
        <rFont val="宋体"/>
        <family val="3"/>
        <charset val="134"/>
      </rPr>
      <t>音乐声音</t>
    </r>
  </si>
  <si>
    <t>副驾蓝牙音乐热启动时间</t>
  </si>
  <si>
    <t>点击副屏USB音乐播放</t>
  </si>
  <si>
    <t>计算从手指抬起动作到蓝牙耳机输出USB音乐声音</t>
  </si>
  <si>
    <t>蓝牙电话冷启动时间</t>
  </si>
  <si>
    <t>计算从Launcher第一帧至蓝牙电话声音从车机端输出</t>
  </si>
  <si>
    <t>蓝牙电话热启动时间</t>
  </si>
  <si>
    <t>在launcher界面点击进入蓝牙电话界面</t>
  </si>
  <si>
    <t>计算从手指抬起动作到蓝牙电话界面稳定展示</t>
  </si>
  <si>
    <t>投屏冷启动时间</t>
  </si>
  <si>
    <r>
      <rPr>
        <sz val="14"/>
        <color theme="1"/>
        <rFont val="Verdana Pro"/>
        <family val="1"/>
      </rP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1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1"/>
      </rPr>
      <t>can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1"/>
      </rPr>
      <t>2.Launcher</t>
    </r>
    <r>
      <rPr>
        <sz val="14"/>
        <color theme="1"/>
        <rFont val="宋体"/>
        <family val="3"/>
        <charset val="134"/>
      </rPr>
      <t>显示后等待</t>
    </r>
    <r>
      <rPr>
        <sz val="14"/>
        <color theme="1"/>
        <rFont val="Verdana Pro"/>
        <family val="1"/>
      </rPr>
      <t>1s</t>
    </r>
    <r>
      <rPr>
        <sz val="14"/>
        <color theme="1"/>
        <rFont val="宋体"/>
        <family val="3"/>
        <charset val="134"/>
      </rPr>
      <t>，手机端进行</t>
    </r>
    <r>
      <rPr>
        <sz val="14"/>
        <color theme="1"/>
        <rFont val="Verdana Pro"/>
        <family val="1"/>
      </rPr>
      <t>DLNA</t>
    </r>
    <r>
      <rPr>
        <sz val="14"/>
        <color theme="1"/>
        <rFont val="宋体"/>
        <family val="3"/>
        <charset val="134"/>
      </rPr>
      <t>投屏</t>
    </r>
  </si>
  <si>
    <t>计算从Launcher第一帧至车机端显示本地图片投屏界面（待确认）</t>
  </si>
  <si>
    <t>投屏热启动时间</t>
  </si>
  <si>
    <t>手机端进行DLNA投屏</t>
  </si>
  <si>
    <t>紧急呼叫冷启动时间</t>
  </si>
  <si>
    <t>20220430_0680_CF15_R11.PRO.HF4</t>
  </si>
  <si>
    <r>
      <rPr>
        <strike/>
        <sz val="14"/>
        <color theme="1"/>
        <rFont val="Verdana Pro"/>
        <family val="1"/>
      </rPr>
      <t>1.IVI</t>
    </r>
    <r>
      <rPr>
        <strike/>
        <sz val="14"/>
        <color theme="1"/>
        <rFont val="宋体"/>
        <family val="3"/>
        <charset val="134"/>
      </rPr>
      <t>完全关机以后，发送</t>
    </r>
    <r>
      <rPr>
        <strike/>
        <sz val="14"/>
        <color theme="1"/>
        <rFont val="Verdana Pro"/>
        <family val="1"/>
      </rPr>
      <t>Ignition on</t>
    </r>
    <r>
      <rPr>
        <strike/>
        <sz val="14"/>
        <color theme="1"/>
        <rFont val="宋体"/>
        <family val="3"/>
        <charset val="134"/>
      </rPr>
      <t>的</t>
    </r>
    <r>
      <rPr>
        <strike/>
        <sz val="14"/>
        <color theme="1"/>
        <rFont val="Verdana Pro"/>
        <family val="1"/>
      </rPr>
      <t>can</t>
    </r>
    <r>
      <rPr>
        <strike/>
        <sz val="14"/>
        <color theme="1"/>
        <rFont val="宋体"/>
        <family val="3"/>
        <charset val="134"/>
      </rPr>
      <t xml:space="preserve">消息
</t>
    </r>
    <r>
      <rPr>
        <strike/>
        <sz val="14"/>
        <color theme="1"/>
        <rFont val="Verdana Pro"/>
        <family val="1"/>
      </rPr>
      <t>2.Launcher</t>
    </r>
    <r>
      <rPr>
        <strike/>
        <sz val="14"/>
        <color theme="1"/>
        <rFont val="宋体"/>
        <family val="3"/>
        <charset val="134"/>
      </rPr>
      <t>显示后等待</t>
    </r>
    <r>
      <rPr>
        <strike/>
        <sz val="14"/>
        <color theme="1"/>
        <rFont val="Verdana Pro"/>
        <family val="1"/>
      </rPr>
      <t>1s</t>
    </r>
    <r>
      <rPr>
        <strike/>
        <sz val="14"/>
        <color theme="1"/>
        <rFont val="宋体"/>
        <family val="3"/>
        <charset val="134"/>
      </rPr>
      <t>，进行紧急呼叫</t>
    </r>
  </si>
  <si>
    <r>
      <rPr>
        <strike/>
        <sz val="14"/>
        <color theme="1"/>
        <rFont val="宋体"/>
        <family val="3"/>
        <charset val="134"/>
      </rPr>
      <t>计算从</t>
    </r>
    <r>
      <rPr>
        <strike/>
        <sz val="14"/>
        <color theme="1"/>
        <rFont val="Verdana Pro"/>
        <family val="1"/>
      </rPr>
      <t>Launcher</t>
    </r>
    <r>
      <rPr>
        <strike/>
        <sz val="14"/>
        <color theme="1"/>
        <rFont val="宋体"/>
        <family val="3"/>
        <charset val="134"/>
      </rPr>
      <t>第一帧至</t>
    </r>
    <r>
      <rPr>
        <strike/>
        <sz val="14"/>
        <color theme="1"/>
        <rFont val="Verdana Pro"/>
        <family val="1"/>
      </rPr>
      <t>ECALL</t>
    </r>
    <r>
      <rPr>
        <strike/>
        <sz val="14"/>
        <color theme="1"/>
        <rFont val="宋体"/>
        <family val="3"/>
        <charset val="134"/>
      </rPr>
      <t>被激活瞬间</t>
    </r>
  </si>
  <si>
    <t>紧急呼叫热启动时间</t>
  </si>
  <si>
    <t>精简屏幕冷启动时间</t>
  </si>
  <si>
    <t>郭志萍</t>
  </si>
  <si>
    <r>
      <rPr>
        <sz val="14"/>
        <color theme="1"/>
        <rFont val="Verdana Pro"/>
        <family val="1"/>
      </rP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1"/>
      </rPr>
      <t>Igniti+P10:P78</t>
    </r>
    <r>
      <rPr>
        <sz val="14"/>
        <color theme="1"/>
        <rFont val="宋体"/>
        <family val="3"/>
        <charset val="134"/>
      </rPr>
      <t xml:space="preserve">息
</t>
    </r>
    <r>
      <rPr>
        <sz val="14"/>
        <color theme="1"/>
        <rFont val="Verdana Pro"/>
        <family val="1"/>
      </rPr>
      <t>2.Launcher</t>
    </r>
    <r>
      <rPr>
        <sz val="14"/>
        <color theme="1"/>
        <rFont val="宋体"/>
        <family val="3"/>
        <charset val="134"/>
      </rPr>
      <t>显示后等待</t>
    </r>
    <r>
      <rPr>
        <sz val="14"/>
        <color theme="1"/>
        <rFont val="Verdana Pro"/>
        <family val="1"/>
      </rPr>
      <t>1s</t>
    </r>
    <r>
      <rPr>
        <sz val="14"/>
        <color theme="1"/>
        <rFont val="宋体"/>
        <family val="3"/>
        <charset val="134"/>
      </rPr>
      <t>，打开精简屏幕</t>
    </r>
  </si>
  <si>
    <r>
      <rPr>
        <sz val="14"/>
        <color theme="1"/>
        <rFont val="宋体"/>
        <family val="3"/>
        <charset val="134"/>
      </rPr>
      <t>计算从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第一帧至车机端精简屏幕界面</t>
    </r>
  </si>
  <si>
    <t>精简屏幕热启动时间</t>
  </si>
  <si>
    <t>在设置界面，点击打开精简屏幕</t>
  </si>
  <si>
    <t>计算从手指抬起动作到精简屏幕界面稳定展示</t>
  </si>
  <si>
    <r>
      <rPr>
        <sz val="14"/>
        <color theme="1"/>
        <rFont val="Verdana Pro"/>
        <family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1"/>
      </rPr>
      <t>-</t>
    </r>
    <r>
      <rPr>
        <sz val="14"/>
        <color theme="1"/>
        <rFont val="微软雅黑"/>
        <family val="2"/>
        <charset val="134"/>
      </rPr>
      <t>设置</t>
    </r>
  </si>
  <si>
    <r>
      <rPr>
        <sz val="14"/>
        <color theme="1"/>
        <rFont val="Verdana Pro"/>
        <family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1"/>
      </rPr>
      <t>-</t>
    </r>
    <r>
      <rPr>
        <sz val="14"/>
        <color theme="1"/>
        <rFont val="微软雅黑"/>
        <family val="2"/>
        <charset val="134"/>
      </rPr>
      <t>蓝牙音乐</t>
    </r>
  </si>
  <si>
    <t xml:space="preserve"> </t>
  </si>
  <si>
    <r>
      <rPr>
        <sz val="14"/>
        <color theme="1"/>
        <rFont val="Verdana Pro"/>
        <family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1"/>
      </rPr>
      <t>-</t>
    </r>
    <r>
      <rPr>
        <sz val="14"/>
        <color theme="1"/>
        <rFont val="微软雅黑"/>
        <family val="2"/>
        <charset val="134"/>
      </rPr>
      <t>蓝牙电话</t>
    </r>
  </si>
  <si>
    <r>
      <rPr>
        <sz val="14"/>
        <color theme="1"/>
        <rFont val="Verdana Pro"/>
        <family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测试（其他所属应用）</t>
    </r>
  </si>
  <si>
    <t>语音热启动时间</t>
  </si>
  <si>
    <t>1、已经调起语音进程
2、点击语音唤醒图标</t>
  </si>
  <si>
    <t>车机管家冷启动时间</t>
  </si>
  <si>
    <t>1、系统启动，进入launcher后，等待5min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</si>
  <si>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</si>
  <si>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</si>
  <si>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</si>
  <si>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</si>
  <si>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1、系统启动，进入launcher后，等待5min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</si>
  <si>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</si>
  <si>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</si>
  <si>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</si>
  <si>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1、系统启动，进入launcher后，等待5min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</si>
  <si>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</si>
  <si>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</si>
  <si>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</si>
  <si>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1、系统启动，进入launcher后，等待5min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</si>
  <si>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</si>
  <si>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</si>
  <si>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</si>
  <si>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</si>
  <si>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</si>
  <si>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1、系统启动，进入launcher后，等待5min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</si>
  <si>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</si>
  <si>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</si>
  <si>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</si>
  <si>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1、系统启动，进入launcher后，等待5min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</si>
  <si>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</si>
  <si>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</si>
  <si>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</si>
  <si>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1、系统启动，进入launcher后，等待5min，进入个人中心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</si>
  <si>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</si>
  <si>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</si>
  <si>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</si>
  <si>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1、系统启动，进入launcher后，等待5min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</si>
  <si>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</si>
  <si>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</si>
  <si>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</si>
  <si>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</si>
  <si>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</si>
  <si>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</si>
  <si>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普通导航-全屏冷启动时间</t>
  </si>
  <si>
    <t>1、系统启动，进入launcher后，未分屏，等待5min
2、点击地图图标
3、进入地图首页</t>
  </si>
  <si>
    <t>普通导航-全屏热启动时间</t>
  </si>
  <si>
    <t>1、返回到上一页
2、再次点击地图图标
3、进入地图首页</t>
  </si>
  <si>
    <t>普通导航-分屏冷启动时间</t>
  </si>
  <si>
    <t>1、系统启动，进入launcher后，点击分屏，等待5min
2、点击地图图标
3、进入地图首页</t>
  </si>
  <si>
    <t>普通导航-分屏热启动时间</t>
  </si>
  <si>
    <t>AR导航-全屏冷启动时间</t>
  </si>
  <si>
    <t>1、系统启动，进入launcher后，等待5min，点击地图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</si>
  <si>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</si>
  <si>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</si>
  <si>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</si>
  <si>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</si>
  <si>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</si>
  <si>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</si>
  <si>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</si>
  <si>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1、系统启动，进入launcher后，等待5min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</si>
  <si>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</si>
  <si>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</si>
  <si>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</si>
  <si>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1、系统启动，进入launcher后，个人中心，等待5min
2、点击个性化档案图标
3、进入个性化档案首页</t>
  </si>
  <si>
    <t>EM热启动时间</t>
  </si>
  <si>
    <t>电影票冷启动时间</t>
  </si>
  <si>
    <t>1、系统启动，进入launcher后，等待5min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</si>
  <si>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</si>
  <si>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</si>
  <si>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</si>
  <si>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1、系统启动，进入launcher后，等待5min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</si>
  <si>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</si>
  <si>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</si>
  <si>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</si>
  <si>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1、系统启动，进入launcher后，等待5min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</si>
  <si>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</si>
  <si>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</si>
  <si>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</si>
  <si>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1、系统启动，进入launcher后，等待5min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</si>
  <si>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</si>
  <si>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</si>
  <si>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4"/>
        <color theme="1"/>
        <rFont val="Verdana Pro"/>
        <family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1"/>
      </rPr>
      <t>-</t>
    </r>
    <r>
      <rPr>
        <sz val="14"/>
        <color theme="1"/>
        <rFont val="微软雅黑"/>
        <family val="2"/>
        <charset val="134"/>
      </rPr>
      <t>随心听</t>
    </r>
  </si>
  <si>
    <r>
      <rPr>
        <sz val="14"/>
        <color theme="1"/>
        <rFont val="Verdana Pro"/>
        <family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1"/>
      </rPr>
      <t>-Launcher</t>
    </r>
  </si>
  <si>
    <r>
      <rPr>
        <sz val="14"/>
        <color theme="1"/>
        <rFont val="Verdana Pro"/>
        <family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1"/>
      </rPr>
      <t>-</t>
    </r>
    <r>
      <rPr>
        <sz val="14"/>
        <color theme="1"/>
        <rFont val="宋体"/>
        <family val="3"/>
        <charset val="134"/>
      </rPr>
      <t>导航</t>
    </r>
  </si>
  <si>
    <r>
      <rPr>
        <sz val="14"/>
        <color theme="1"/>
        <rFont val="Verdana Pro"/>
        <family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1"/>
      </rPr>
      <t>-</t>
    </r>
    <r>
      <rPr>
        <sz val="14"/>
        <color theme="1"/>
        <rFont val="微软雅黑"/>
        <family val="2"/>
        <charset val="134"/>
      </rPr>
      <t>输入法</t>
    </r>
  </si>
  <si>
    <r>
      <rPr>
        <sz val="14"/>
        <color theme="1"/>
        <rFont val="Verdana Pro"/>
        <family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1"/>
      </rPr>
      <t>Monkey</t>
    </r>
    <r>
      <rPr>
        <sz val="14"/>
        <color theme="1"/>
        <rFont val="宋体"/>
        <family val="3"/>
        <charset val="134"/>
      </rPr>
      <t>测试</t>
    </r>
    <r>
      <rPr>
        <sz val="14"/>
        <color theme="1"/>
        <rFont val="微软雅黑"/>
        <family val="2"/>
        <charset val="134"/>
      </rPr>
      <t>（其他应用）</t>
    </r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</si>
  <si>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</si>
  <si>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</si>
  <si>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</si>
  <si>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</si>
  <si>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</si>
  <si>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</si>
  <si>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</si>
  <si>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</si>
  <si>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</si>
  <si>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时空密信热启动时间</t>
  </si>
  <si>
    <t>1.IVI完全开机
2.进程后台常驻
3.不做操作</t>
  </si>
  <si>
    <t>？（什么启动）</t>
  </si>
  <si>
    <t>1.IVI完全开机
2.首次进入时空密信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</si>
  <si>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</si>
  <si>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</si>
  <si>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</si>
  <si>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</si>
  <si>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</si>
  <si>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</si>
  <si>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</si>
  <si>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</si>
  <si>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</si>
  <si>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VPA热启动时间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</si>
  <si>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</si>
  <si>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</si>
  <si>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</si>
  <si>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</si>
  <si>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</si>
  <si>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</si>
  <si>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</si>
  <si>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</si>
  <si>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Susan</t>
  </si>
  <si>
    <t>Reserved</t>
  </si>
  <si>
    <t>category</t>
  </si>
  <si>
    <t>Ford FO</t>
  </si>
  <si>
    <t>test item</t>
  </si>
  <si>
    <t>Spec</t>
  </si>
  <si>
    <t>Reference (0408)</t>
  </si>
  <si>
    <t>R11.hf4</t>
  </si>
  <si>
    <t>BUG ID</t>
  </si>
  <si>
    <t>SW Version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</si>
  <si>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</si>
  <si>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</si>
  <si>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</si>
  <si>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</si>
  <si>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</si>
  <si>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</si>
  <si>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</si>
  <si>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</si>
  <si>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</si>
  <si>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</si>
  <si>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</si>
  <si>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</si>
  <si>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</si>
  <si>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</si>
  <si>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</si>
  <si>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 xml:space="preserve">2s </t>
  </si>
  <si>
    <t>地图在线算路时间（深圳-北京）</t>
  </si>
  <si>
    <t>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</si>
  <si>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</si>
  <si>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</si>
  <si>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</si>
  <si>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</si>
  <si>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</si>
  <si>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</si>
  <si>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</si>
  <si>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</si>
  <si>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</si>
  <si>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</si>
  <si>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</si>
  <si>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</si>
  <si>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</si>
  <si>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</si>
  <si>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</si>
  <si>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</si>
  <si>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15s</t>
  </si>
  <si>
    <t>已经存在的电台切换 FM to FM/AM to AM</t>
  </si>
  <si>
    <t>网络电台到FM/AM</t>
  </si>
  <si>
    <t>2.5s</t>
  </si>
  <si>
    <t>庄琼飞</t>
  </si>
  <si>
    <t>Baidu/Desay</t>
  </si>
  <si>
    <t>多媒体</t>
  </si>
  <si>
    <t>Lu Chao</t>
  </si>
  <si>
    <t>随心听切歌响应时间</t>
  </si>
  <si>
    <t>随心听切USB播放时间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</si>
  <si>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</si>
  <si>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</si>
  <si>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</si>
  <si>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</si>
  <si>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</si>
  <si>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</si>
  <si>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</si>
  <si>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</si>
  <si>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</si>
  <si>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</si>
  <si>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</si>
  <si>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</si>
  <si>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</si>
  <si>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</si>
  <si>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</si>
  <si>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</si>
  <si>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</si>
  <si>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</si>
  <si>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</si>
  <si>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</si>
  <si>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</si>
  <si>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</si>
  <si>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</si>
  <si>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</si>
  <si>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</si>
  <si>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</si>
  <si>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</si>
  <si>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</si>
  <si>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</si>
  <si>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</si>
  <si>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</si>
  <si>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</si>
  <si>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</si>
  <si>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</si>
  <si>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WiFi</t>
  </si>
  <si>
    <t>点开WIFI开关后到扫描出所有热点的时间</t>
  </si>
  <si>
    <t>BUG202207151823_51916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</si>
  <si>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</si>
  <si>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</si>
  <si>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</si>
  <si>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</si>
  <si>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</si>
  <si>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F</t>
  </si>
  <si>
    <t>Rear View Camera</t>
  </si>
  <si>
    <t>Wang Tom</t>
  </si>
  <si>
    <t>IVI主机运行时，RVC显示时间</t>
  </si>
  <si>
    <t>&lt;750msec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</si>
  <si>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</si>
  <si>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</si>
  <si>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</si>
  <si>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</si>
  <si>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</si>
  <si>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其他启动时间</t>
  </si>
  <si>
    <t>个人中心冷启动时间（后台没有缓存应用的情况）</t>
  </si>
  <si>
    <t>个人中心热启动时间（从后台切换到前台）</t>
  </si>
  <si>
    <t>进入更多服务时间</t>
  </si>
  <si>
    <t>返回主页时间</t>
  </si>
  <si>
    <t>a) 已开机情况下，第一次启动系统设置应用的时间</t>
  </si>
  <si>
    <t>b) 已开机情况下，后台已缓存系统设置应用的情况，启动系统设置应用的时间</t>
  </si>
  <si>
    <t>账号 &amp; FaceID</t>
  </si>
  <si>
    <t>冷/热启动到账号自动登录时间 （账号已登录，未开启人脸识别）</t>
  </si>
  <si>
    <t>InHouse</t>
  </si>
  <si>
    <t>冷/热启动到账号二维码出现时间 （账号未登录，未开启人脸识别）</t>
  </si>
  <si>
    <t>冷/热启动到人脸识别时间（账号已登录，已开启人脸识别）</t>
  </si>
  <si>
    <t>冷/热启动到人脸识别成功，账号成功登录时间（账号已登录，已开启人脸识别）</t>
  </si>
  <si>
    <t>软件版本：20220430_0680_CF15_R11.PRO.HF4</t>
  </si>
  <si>
    <t xml:space="preserve">上一次测试结果 </t>
  </si>
  <si>
    <t>应用</t>
  </si>
  <si>
    <t>场景</t>
  </si>
  <si>
    <t>前台or后台</t>
  </si>
  <si>
    <t>Process</t>
  </si>
  <si>
    <t>测试责任人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</si>
  <si>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</si>
  <si>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</si>
  <si>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</si>
  <si>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</si>
  <si>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</si>
  <si>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</si>
  <si>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</si>
  <si>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</si>
  <si>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</si>
  <si>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</si>
  <si>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</si>
  <si>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</si>
  <si>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</si>
  <si>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</si>
  <si>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</si>
  <si>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贾聪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</si>
  <si>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</si>
  <si>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</si>
  <si>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</si>
  <si>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</si>
  <si>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</si>
  <si>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</si>
  <si>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</si>
  <si>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</si>
  <si>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</si>
  <si>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</si>
  <si>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</si>
  <si>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已删除图库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</si>
  <si>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</si>
  <si>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</si>
  <si>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</si>
  <si>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</si>
  <si>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</si>
  <si>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</si>
  <si>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</si>
  <si>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</si>
  <si>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</si>
  <si>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</si>
  <si>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</si>
  <si>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无副驾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</si>
  <si>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</si>
  <si>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</si>
  <si>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</si>
  <si>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</si>
  <si>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</si>
  <si>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</si>
  <si>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</si>
  <si>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</si>
  <si>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</si>
  <si>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</si>
  <si>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</si>
  <si>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</si>
  <si>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</si>
  <si>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pidof不了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</si>
  <si>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</si>
  <si>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</si>
  <si>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</si>
  <si>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</si>
  <si>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</si>
  <si>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</si>
  <si>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</si>
  <si>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</si>
  <si>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</si>
  <si>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</si>
  <si>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</si>
  <si>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</si>
  <si>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</si>
  <si>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</si>
  <si>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</si>
  <si>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</si>
  <si>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</si>
  <si>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</si>
  <si>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</si>
  <si>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</si>
  <si>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</si>
  <si>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</si>
  <si>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</si>
  <si>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</si>
  <si>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</si>
  <si>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</si>
  <si>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</si>
  <si>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</si>
  <si>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</si>
  <si>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</si>
  <si>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</si>
  <si>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</si>
  <si>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</si>
  <si>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</si>
  <si>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</si>
  <si>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</si>
  <si>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</si>
  <si>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</si>
  <si>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</si>
  <si>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</si>
  <si>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</si>
  <si>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</si>
  <si>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</si>
  <si>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</si>
  <si>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</si>
  <si>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</si>
  <si>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</si>
  <si>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</si>
  <si>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</si>
  <si>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</si>
  <si>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</si>
  <si>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</si>
  <si>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</si>
  <si>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</si>
  <si>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</si>
  <si>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</si>
  <si>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</si>
  <si>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</si>
  <si>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</si>
  <si>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</si>
  <si>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</si>
  <si>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</si>
  <si>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</si>
  <si>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</si>
  <si>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</si>
  <si>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</si>
  <si>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</si>
  <si>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</si>
  <si>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</si>
  <si>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</si>
  <si>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</si>
  <si>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</si>
  <si>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</si>
  <si>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</si>
  <si>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</si>
  <si>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</si>
  <si>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</si>
  <si>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</si>
  <si>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</si>
  <si>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</si>
  <si>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车机管家</t>
  </si>
  <si>
    <t>爱车探索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</si>
  <si>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</si>
  <si>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</si>
  <si>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</si>
  <si>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</si>
  <si>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</si>
  <si>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</si>
  <si>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</si>
  <si>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</si>
  <si>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</si>
  <si>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</si>
  <si>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</si>
  <si>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</si>
  <si>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</si>
  <si>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</si>
  <si>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</si>
  <si>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263M</t>
  </si>
  <si>
    <t>/BackupRestoreConfirmation/oat</t>
  </si>
  <si>
    <t>/BackupRestoreConfirmation</t>
  </si>
  <si>
    <t>/BdPrivacy/oat/arm64</t>
  </si>
  <si>
    <t>/BdPrivacy/oat</t>
  </si>
  <si>
    <t>/BdPrivacy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</si>
  <si>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</si>
  <si>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</si>
  <si>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</si>
  <si>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</si>
  <si>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</si>
  <si>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</si>
  <si>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</si>
  <si>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</si>
  <si>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/CalendarProvider</t>
  </si>
  <si>
    <t>/CallLogBackup/oat/arm64</t>
  </si>
  <si>
    <t>/CallLogBackup/oat</t>
  </si>
  <si>
    <t>/CallLogBackup</t>
  </si>
  <si>
    <t>/CarService/oat/arm64</t>
  </si>
  <si>
    <t>/CarService/oat</t>
  </si>
  <si>
    <t>/CarService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</si>
  <si>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</si>
  <si>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</si>
  <si>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</si>
  <si>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</si>
  <si>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</si>
  <si>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</si>
  <si>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</si>
  <si>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/ContactsProvider/oat</t>
  </si>
  <si>
    <t>/ContactsProvider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</si>
  <si>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</si>
  <si>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</si>
  <si>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</si>
  <si>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</si>
  <si>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</si>
  <si>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</si>
  <si>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</si>
  <si>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</si>
  <si>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</si>
  <si>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</si>
  <si>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</si>
  <si>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</si>
  <si>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</si>
  <si>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</si>
  <si>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</si>
  <si>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</si>
  <si>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</si>
  <si>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</si>
  <si>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</si>
  <si>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</si>
  <si>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</si>
  <si>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</si>
  <si>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</si>
  <si>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</si>
  <si>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</si>
  <si>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</si>
  <si>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</si>
  <si>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</si>
  <si>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</si>
  <si>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</si>
  <si>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</si>
  <si>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</si>
  <si>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</si>
  <si>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</si>
  <si>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</si>
  <si>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</si>
  <si>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</si>
  <si>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/PackageInstaller/oat</t>
  </si>
  <si>
    <t>/PackageInstaller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</si>
  <si>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</si>
  <si>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</si>
  <si>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</si>
  <si>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</si>
  <si>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</si>
  <si>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</si>
  <si>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</si>
  <si>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/SettingsProvider/oat</t>
  </si>
  <si>
    <t>/SettingsProvider</t>
  </si>
  <si>
    <t>/SharedStorageBackup/oat/arm64</t>
  </si>
  <si>
    <t>/SharedStorageBackup/oat</t>
  </si>
  <si>
    <t>/SharedStorageBackup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</si>
  <si>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</si>
  <si>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</si>
  <si>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</si>
  <si>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</si>
  <si>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</si>
  <si>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</si>
  <si>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/StatementService/oat/arm64</t>
  </si>
  <si>
    <t>/StatementService/oat</t>
  </si>
  <si>
    <t>/StatementService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</si>
  <si>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</si>
  <si>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</si>
  <si>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</si>
  <si>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</si>
  <si>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</si>
  <si>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</si>
  <si>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</si>
  <si>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</si>
  <si>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</si>
  <si>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</si>
  <si>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</si>
  <si>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</si>
  <si>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</si>
  <si>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</si>
  <si>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</si>
  <si>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</si>
  <si>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</si>
  <si>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2.5G</t>
  </si>
  <si>
    <t>/AntHalService/oat</t>
  </si>
  <si>
    <t>/AntHalService</t>
  </si>
  <si>
    <t>/AnwBTSdkService/oat/arm64</t>
  </si>
  <si>
    <t>/AnwBTSdkService/oat</t>
  </si>
  <si>
    <t>/AnwBTSdkService</t>
  </si>
  <si>
    <t>/AnwSdkService/oat/arm64</t>
  </si>
  <si>
    <t>/AnwSdkService/oat</t>
  </si>
  <si>
    <t>/AnwSdkService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</si>
  <si>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</si>
  <si>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</si>
  <si>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</si>
  <si>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</si>
  <si>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</si>
  <si>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</si>
  <si>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</si>
  <si>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</si>
  <si>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</si>
  <si>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</si>
  <si>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</si>
  <si>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</si>
  <si>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</si>
  <si>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</si>
  <si>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</si>
  <si>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</si>
  <si>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</si>
  <si>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</si>
  <si>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</si>
  <si>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</si>
  <si>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</si>
  <si>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</si>
  <si>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</si>
  <si>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</si>
  <si>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</si>
  <si>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</si>
  <si>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</si>
  <si>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</si>
  <si>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</si>
  <si>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</si>
  <si>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</si>
  <si>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</si>
  <si>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</si>
  <si>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</si>
  <si>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</si>
  <si>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</si>
  <si>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</si>
  <si>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</si>
  <si>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</si>
  <si>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</si>
  <si>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</si>
  <si>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</si>
  <si>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</si>
  <si>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</si>
  <si>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</si>
  <si>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</si>
  <si>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</si>
  <si>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</si>
  <si>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</si>
  <si>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</si>
  <si>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</si>
  <si>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</si>
  <si>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</si>
  <si>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</si>
  <si>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</si>
  <si>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</si>
  <si>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</si>
  <si>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</si>
  <si>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</si>
  <si>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</si>
  <si>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</si>
  <si>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</si>
  <si>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</si>
  <si>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</si>
  <si>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</si>
  <si>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</si>
  <si>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</si>
  <si>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</si>
  <si>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</si>
  <si>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</si>
  <si>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</si>
  <si>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</si>
  <si>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</si>
  <si>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</si>
  <si>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</si>
  <si>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</si>
  <si>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</si>
  <si>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</si>
  <si>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</si>
  <si>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</si>
  <si>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</si>
  <si>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</si>
  <si>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</si>
  <si>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</si>
  <si>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</si>
  <si>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</si>
  <si>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</si>
  <si>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</si>
  <si>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</si>
  <si>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</si>
  <si>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</si>
  <si>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</si>
  <si>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</si>
  <si>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</si>
  <si>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</si>
  <si>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</si>
  <si>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</si>
  <si>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</si>
  <si>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</si>
  <si>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</si>
  <si>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</si>
  <si>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</si>
  <si>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</si>
  <si>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</si>
  <si>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</si>
  <si>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</si>
  <si>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</si>
  <si>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</si>
  <si>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</si>
  <si>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</si>
  <si>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</si>
  <si>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</si>
  <si>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</si>
  <si>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</si>
  <si>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</si>
  <si>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</si>
  <si>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</si>
  <si>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</si>
  <si>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</si>
  <si>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</si>
  <si>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</si>
  <si>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</si>
  <si>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</si>
  <si>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</si>
  <si>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</si>
  <si>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</si>
  <si>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</si>
  <si>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</si>
  <si>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</si>
  <si>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</si>
  <si>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</si>
  <si>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</si>
  <si>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</si>
  <si>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</si>
  <si>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</si>
  <si>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</si>
  <si>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</si>
  <si>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</si>
  <si>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</si>
  <si>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</si>
  <si>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</si>
  <si>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</si>
  <si>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</si>
  <si>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</si>
  <si>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</si>
  <si>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</si>
  <si>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</si>
  <si>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</si>
  <si>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</si>
  <si>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</si>
  <si>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</si>
  <si>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</si>
  <si>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</si>
  <si>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</si>
  <si>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</si>
  <si>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</si>
  <si>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</si>
  <si>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</si>
  <si>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</si>
  <si>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</si>
  <si>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</si>
  <si>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</si>
  <si>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</si>
  <si>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</si>
  <si>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</si>
  <si>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</si>
  <si>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</si>
  <si>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</si>
  <si>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</si>
  <si>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</si>
  <si>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</si>
  <si>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</si>
  <si>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</si>
  <si>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</si>
  <si>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</si>
  <si>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</si>
  <si>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</si>
  <si>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</si>
  <si>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</si>
  <si>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</si>
  <si>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</si>
  <si>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</si>
  <si>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</si>
  <si>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</si>
  <si>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</si>
  <si>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</si>
  <si>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</si>
  <si>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</si>
  <si>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</si>
  <si>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</si>
  <si>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</si>
  <si>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</si>
  <si>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</si>
  <si>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</si>
  <si>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</si>
  <si>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</si>
  <si>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</si>
  <si>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</si>
  <si>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</si>
  <si>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</si>
  <si>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</si>
  <si>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</si>
  <si>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</si>
  <si>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</si>
  <si>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</si>
  <si>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</si>
  <si>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</si>
  <si>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</si>
  <si>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</si>
  <si>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</si>
  <si>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</si>
  <si>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</si>
  <si>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</si>
  <si>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</si>
  <si>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</si>
  <si>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</si>
  <si>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</si>
  <si>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</si>
  <si>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</si>
  <si>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</si>
  <si>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</si>
  <si>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</si>
  <si>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</si>
  <si>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</si>
  <si>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</si>
  <si>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</si>
  <si>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</si>
  <si>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</si>
  <si>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</si>
  <si>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</si>
  <si>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</si>
  <si>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</si>
  <si>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</si>
  <si>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</si>
  <si>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</si>
  <si>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</si>
  <si>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</si>
  <si>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</si>
  <si>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</si>
  <si>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</si>
  <si>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</si>
  <si>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</si>
  <si>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</si>
  <si>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</si>
  <si>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</si>
  <si>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</si>
  <si>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</si>
  <si>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</si>
  <si>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</si>
  <si>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</si>
  <si>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</si>
  <si>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</si>
  <si>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</si>
  <si>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</si>
  <si>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</si>
  <si>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</si>
  <si>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</si>
  <si>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</si>
  <si>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</si>
  <si>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</si>
  <si>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</si>
  <si>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</si>
  <si>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</si>
  <si>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</si>
  <si>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</si>
  <si>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</si>
  <si>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</si>
  <si>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</si>
  <si>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</si>
  <si>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</si>
  <si>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</si>
  <si>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</si>
  <si>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</si>
  <si>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</si>
  <si>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</si>
  <si>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</si>
  <si>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</si>
  <si>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</si>
  <si>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</si>
  <si>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</si>
  <si>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</si>
  <si>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</si>
  <si>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</si>
  <si>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</si>
  <si>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</si>
  <si>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</si>
  <si>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</si>
  <si>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</si>
  <si>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</si>
  <si>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</si>
  <si>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</si>
  <si>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</si>
  <si>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</si>
  <si>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</si>
  <si>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</si>
  <si>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</si>
  <si>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</si>
  <si>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</si>
  <si>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</si>
  <si>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</si>
  <si>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</si>
  <si>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</si>
  <si>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</si>
  <si>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</si>
  <si>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</si>
  <si>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</si>
  <si>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</si>
  <si>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</si>
  <si>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</si>
  <si>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</si>
  <si>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</si>
  <si>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</si>
  <si>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</si>
  <si>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</si>
  <si>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</si>
  <si>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</si>
  <si>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</si>
  <si>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</si>
  <si>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</si>
  <si>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</si>
  <si>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</si>
  <si>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</si>
  <si>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</si>
  <si>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</si>
  <si>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</si>
  <si>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</si>
  <si>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</si>
  <si>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</si>
  <si>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</si>
  <si>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</si>
  <si>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</si>
  <si>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</si>
  <si>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</si>
  <si>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</si>
  <si>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</si>
  <si>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</si>
  <si>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</si>
  <si>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</si>
  <si>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</si>
  <si>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</si>
  <si>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</si>
  <si>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</si>
  <si>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</si>
  <si>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</si>
  <si>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</si>
  <si>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</si>
  <si>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</si>
  <si>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</si>
  <si>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</si>
  <si>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</si>
  <si>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</si>
  <si>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</si>
  <si>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</si>
  <si>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</si>
  <si>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</si>
  <si>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</si>
  <si>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</si>
  <si>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vendor/app</t>
    </r>
  </si>
  <si>
    <t>/CarStateManagerService/oat/arm64</t>
  </si>
  <si>
    <t>21M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</si>
  <si>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</si>
  <si>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</si>
  <si>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</si>
  <si>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</si>
  <si>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</si>
  <si>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</si>
  <si>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</si>
  <si>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</si>
  <si>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</si>
  <si>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</si>
  <si>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</si>
  <si>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</si>
  <si>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</si>
  <si>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</si>
  <si>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</si>
  <si>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</si>
  <si>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</si>
  <si>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</si>
  <si>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</si>
  <si>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</si>
  <si>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</si>
  <si>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</si>
  <si>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</si>
  <si>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</si>
  <si>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</si>
  <si>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36K</t>
  </si>
  <si>
    <t>40K</t>
  </si>
  <si>
    <t>280K</t>
  </si>
  <si>
    <t>52K</t>
  </si>
  <si>
    <t>56K</t>
  </si>
  <si>
    <t>2.6M</t>
  </si>
  <si>
    <t>440K</t>
  </si>
  <si>
    <t>444K</t>
  </si>
  <si>
    <t>616K</t>
  </si>
  <si>
    <t>408K</t>
  </si>
  <si>
    <t>412K</t>
  </si>
  <si>
    <t>548K</t>
  </si>
  <si>
    <t>628K</t>
  </si>
  <si>
    <t>632K</t>
  </si>
  <si>
    <t>980K</t>
  </si>
  <si>
    <t>44K</t>
  </si>
  <si>
    <t>72K</t>
  </si>
  <si>
    <t>0.9M</t>
  </si>
  <si>
    <t>1.3M</t>
  </si>
  <si>
    <t>32K</t>
  </si>
  <si>
    <t>252K</t>
  </si>
  <si>
    <t>1.6M</t>
  </si>
  <si>
    <t>7.9M</t>
  </si>
  <si>
    <t>1.0M</t>
  </si>
  <si>
    <t>28K</t>
  </si>
  <si>
    <t>4.0K</t>
  </si>
  <si>
    <t>8.0K</t>
  </si>
  <si>
    <t>76K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</si>
  <si>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M</t>
    </r>
  </si>
  <si>
    <t>5.7M</t>
  </si>
  <si>
    <t>0M</t>
  </si>
  <si>
    <t>17M</t>
  </si>
  <si>
    <t>504K</t>
  </si>
  <si>
    <t>508K</t>
  </si>
  <si>
    <t>64K</t>
  </si>
  <si>
    <t>104K</t>
  </si>
  <si>
    <t>68K</t>
  </si>
  <si>
    <t>272K</t>
  </si>
  <si>
    <t>200K</t>
  </si>
  <si>
    <t>204K</t>
  </si>
  <si>
    <t>420K</t>
  </si>
  <si>
    <t>100K</t>
  </si>
  <si>
    <t>148K</t>
  </si>
  <si>
    <t>60K</t>
  </si>
  <si>
    <t>88K</t>
  </si>
  <si>
    <t>2.1M</t>
  </si>
  <si>
    <t>8.1M</t>
  </si>
  <si>
    <t>212K</t>
  </si>
  <si>
    <t>216K</t>
  </si>
  <si>
    <t>404K</t>
  </si>
  <si>
    <t>220K</t>
  </si>
  <si>
    <t>480K</t>
  </si>
  <si>
    <t>344K</t>
  </si>
  <si>
    <t>348K</t>
  </si>
  <si>
    <t>524K</t>
  </si>
  <si>
    <t>96K</t>
  </si>
  <si>
    <t>144K</t>
  </si>
  <si>
    <t>1.8M</t>
  </si>
  <si>
    <t>6.3M</t>
  </si>
  <si>
    <t>9.2M</t>
  </si>
  <si>
    <t>46M</t>
  </si>
  <si>
    <t>284K</t>
  </si>
  <si>
    <t>136K</t>
  </si>
  <si>
    <t>152K</t>
  </si>
  <si>
    <t>236K</t>
  </si>
  <si>
    <t>37M</t>
  </si>
  <si>
    <t>512K</t>
  </si>
  <si>
    <t>516K</t>
  </si>
  <si>
    <t>672K</t>
  </si>
  <si>
    <t>492K</t>
  </si>
  <si>
    <t>496K</t>
  </si>
  <si>
    <t>652K</t>
  </si>
  <si>
    <t>2.2M</t>
  </si>
  <si>
    <t>2.7M</t>
  </si>
  <si>
    <t>19M</t>
  </si>
  <si>
    <t>392K</t>
  </si>
  <si>
    <t>396K</t>
  </si>
  <si>
    <t>2.3M</t>
  </si>
  <si>
    <t>6.1M</t>
  </si>
  <si>
    <t>22M</t>
  </si>
  <si>
    <t>18M</t>
  </si>
  <si>
    <t>2.5M</t>
  </si>
  <si>
    <t>82M</t>
  </si>
  <si>
    <t>904K</t>
  </si>
  <si>
    <t>896K</t>
  </si>
  <si>
    <t>908K</t>
  </si>
  <si>
    <t>900K</t>
  </si>
  <si>
    <t>80K</t>
  </si>
  <si>
    <t>3.6M</t>
  </si>
  <si>
    <t>304K</t>
  </si>
  <si>
    <t>308K</t>
  </si>
  <si>
    <t>48K</t>
  </si>
  <si>
    <t>3.7M</t>
  </si>
  <si>
    <t>1.9M</t>
  </si>
  <si>
    <t>140K</t>
  </si>
  <si>
    <t>1.1M</t>
  </si>
  <si>
    <t>600K</t>
  </si>
  <si>
    <t>604K</t>
  </si>
  <si>
    <t>6.9M</t>
  </si>
  <si>
    <t>264K</t>
  </si>
  <si>
    <t>268K</t>
  </si>
  <si>
    <t>7.3M</t>
  </si>
  <si>
    <t>648K</t>
  </si>
  <si>
    <t>135M</t>
  </si>
  <si>
    <t>2.0M</t>
  </si>
  <si>
    <t>2.9M</t>
  </si>
  <si>
    <t>29M</t>
  </si>
  <si>
    <t>5.3M</t>
  </si>
  <si>
    <t>192K</t>
  </si>
  <si>
    <t>460K</t>
  </si>
  <si>
    <t>3.1M</t>
  </si>
  <si>
    <t>5.1M</t>
  </si>
  <si>
    <t>12K</t>
  </si>
  <si>
    <t>4.1M</t>
  </si>
  <si>
    <t>11M</t>
  </si>
  <si>
    <t>1.4M</t>
  </si>
  <si>
    <t>10M</t>
  </si>
  <si>
    <t>7.1M</t>
  </si>
  <si>
    <t>292K</t>
  </si>
  <si>
    <t>584K</t>
  </si>
  <si>
    <t>588K</t>
  </si>
  <si>
    <t>868K</t>
  </si>
  <si>
    <t>3.0M</t>
  </si>
  <si>
    <t>127M</t>
  </si>
  <si>
    <t>126M</t>
  </si>
  <si>
    <t>270M</t>
  </si>
  <si>
    <t>266M</t>
  </si>
  <si>
    <t>6.6M</t>
  </si>
  <si>
    <t>35M</t>
  </si>
  <si>
    <t>6.0M</t>
  </si>
  <si>
    <t>38M</t>
  </si>
  <si>
    <t>520K</t>
  </si>
  <si>
    <t>756K</t>
  </si>
  <si>
    <t>4.8M</t>
  </si>
  <si>
    <t>5.4M</t>
  </si>
  <si>
    <t>39M</t>
  </si>
  <si>
    <t>364K</t>
  </si>
  <si>
    <t>360K</t>
  </si>
  <si>
    <t>368K</t>
  </si>
  <si>
    <t>1.5M</t>
  </si>
  <si>
    <t>5.6M</t>
  </si>
  <si>
    <t>120K</t>
  </si>
  <si>
    <t>124K</t>
  </si>
  <si>
    <t>23M</t>
  </si>
  <si>
    <t>3.2M</t>
  </si>
  <si>
    <t>4.7M</t>
  </si>
  <si>
    <t>636K</t>
  </si>
  <si>
    <t>640K</t>
  </si>
  <si>
    <t>944K</t>
  </si>
  <si>
    <t>688K</t>
  </si>
  <si>
    <t>692K</t>
  </si>
  <si>
    <t>12M</t>
  </si>
  <si>
    <t>16M</t>
  </si>
  <si>
    <t>7.2M</t>
  </si>
  <si>
    <t>8.7M</t>
  </si>
  <si>
    <t>101M</t>
  </si>
  <si>
    <t>2.4M</t>
  </si>
  <si>
    <t>9.1M</t>
  </si>
  <si>
    <t>576K</t>
  </si>
  <si>
    <t>580K</t>
  </si>
  <si>
    <t>820K</t>
  </si>
  <si>
    <t>3.9M</t>
  </si>
  <si>
    <t>13M</t>
  </si>
  <si>
    <t>184K</t>
  </si>
  <si>
    <t>1.7M</t>
  </si>
  <si>
    <t>1.2M</t>
  </si>
  <si>
    <t>27M</t>
  </si>
  <si>
    <t>328K</t>
  </si>
  <si>
    <t>332K</t>
  </si>
  <si>
    <t>116K</t>
  </si>
  <si>
    <t>5.0M</t>
  </si>
  <si>
    <t>8.0M</t>
  </si>
  <si>
    <t>552K</t>
  </si>
  <si>
    <t>556K</t>
  </si>
  <si>
    <t>28M</t>
  </si>
  <si>
    <t>3.5M</t>
  </si>
  <si>
    <t>5.9M</t>
  </si>
  <si>
    <t>20M</t>
  </si>
  <si>
    <t>79M</t>
  </si>
  <si>
    <t>2.8M</t>
  </si>
  <si>
    <t>7.6M</t>
  </si>
  <si>
    <t>77M</t>
  </si>
  <si>
    <t>76M</t>
  </si>
  <si>
    <t>836K</t>
  </si>
  <si>
    <t>840K</t>
  </si>
  <si>
    <t>128K</t>
  </si>
  <si>
    <t>4.9M</t>
  </si>
  <si>
    <t>32M</t>
  </si>
  <si>
    <t>92K</t>
  </si>
  <si>
    <t>88M</t>
  </si>
  <si>
    <t>85M</t>
  </si>
  <si>
    <t>4.6M</t>
  </si>
  <si>
    <t>7.5M</t>
  </si>
  <si>
    <t>4.0M</t>
  </si>
  <si>
    <t>40M</t>
  </si>
  <si>
    <t>84K</t>
  </si>
  <si>
    <t>112K</t>
  </si>
  <si>
    <t>116M</t>
  </si>
  <si>
    <t>844K</t>
  </si>
  <si>
    <t>8.9M</t>
  </si>
  <si>
    <t>168K</t>
  </si>
  <si>
    <t>3.8M</t>
  </si>
  <si>
    <t>416K</t>
  </si>
  <si>
    <t>340K</t>
  </si>
  <si>
    <t>227M</t>
  </si>
  <si>
    <t>53M</t>
  </si>
  <si>
    <t>41M</t>
  </si>
  <si>
    <t>75M</t>
  </si>
  <si>
    <t>33M</t>
  </si>
  <si>
    <t>342M</t>
  </si>
  <si>
    <t>397M</t>
  </si>
  <si>
    <t>15M</t>
  </si>
  <si>
    <t>200M</t>
  </si>
  <si>
    <t>230M</t>
  </si>
  <si>
    <t>56M</t>
  </si>
  <si>
    <t>24M</t>
  </si>
  <si>
    <t>30M</t>
  </si>
  <si>
    <t>6.5M</t>
  </si>
  <si>
    <t>67M</t>
  </si>
  <si>
    <t>5.8M</t>
  </si>
  <si>
    <t>4.4M</t>
  </si>
  <si>
    <t>14M</t>
  </si>
  <si>
    <t>696K</t>
  </si>
  <si>
    <t>700K</t>
  </si>
  <si>
    <t>4.3M</t>
  </si>
  <si>
    <t>5.2M</t>
  </si>
  <si>
    <t>34M</t>
  </si>
  <si>
    <t>6.7M</t>
  </si>
  <si>
    <t>8.2M</t>
  </si>
  <si>
    <t>317M</t>
  </si>
  <si>
    <t>36M</t>
  </si>
  <si>
    <t>89M</t>
  </si>
  <si>
    <t>3.3M</t>
  </si>
  <si>
    <t>4.5M</t>
  </si>
  <si>
    <t>26M</t>
  </si>
  <si>
    <t>Ford EMMC Partitions (64GB)</t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</si>
  <si>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</si>
  <si>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</si>
  <si>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</si>
  <si>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</si>
  <si>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</si>
  <si>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</si>
  <si>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</si>
  <si>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</si>
  <si>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</si>
  <si>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</si>
  <si>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</si>
  <si>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</si>
  <si>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</si>
  <si>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</si>
  <si>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</si>
  <si>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</si>
  <si>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</si>
  <si>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</si>
  <si>
    <t>uuid</t>
  </si>
  <si>
    <t>Comment</t>
  </si>
  <si>
    <t>GPT</t>
  </si>
  <si>
    <t>gpt_backup0.bin</t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</si>
  <si>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</si>
  <si>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</si>
  <si>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</si>
  <si>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</si>
  <si>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</si>
  <si>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</si>
  <si>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</si>
  <si>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</si>
  <si>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</si>
  <si>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</si>
  <si>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</si>
  <si>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</si>
  <si>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</si>
  <si>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</si>
  <si>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</si>
  <si>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</si>
  <si>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</si>
  <si>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</si>
  <si>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</si>
  <si>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</si>
  <si>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</si>
  <si>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</si>
  <si>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</si>
  <si>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</si>
  <si>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</si>
  <si>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</si>
  <si>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</si>
  <si>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</si>
  <si>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</si>
  <si>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</si>
  <si>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</si>
  <si>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</si>
  <si>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</si>
  <si>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</si>
  <si>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</si>
  <si>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</si>
  <si>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</si>
  <si>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</si>
  <si>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</si>
  <si>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</si>
  <si>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</si>
  <si>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</si>
  <si>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</si>
  <si>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</si>
  <si>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2.3G</t>
  </si>
  <si>
    <t>97D7B011-54DA-4835-B3C4-917AD6E73D74</t>
  </si>
  <si>
    <t>system_b</t>
  </si>
  <si>
    <t>vendor_a</t>
  </si>
  <si>
    <t>vendor.img</t>
  </si>
  <si>
    <t>1.3G</t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</si>
  <si>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</si>
  <si>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</si>
  <si>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</si>
  <si>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</si>
  <si>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</si>
  <si>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</si>
  <si>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</si>
  <si>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</si>
  <si>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</si>
  <si>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</si>
  <si>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</si>
  <si>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</si>
  <si>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</si>
  <si>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</si>
  <si>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</si>
  <si>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</si>
  <si>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</si>
  <si>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</si>
  <si>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</si>
  <si>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</si>
  <si>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</si>
  <si>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</si>
  <si>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</si>
  <si>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</si>
  <si>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</si>
  <si>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</si>
  <si>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</si>
  <si>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</si>
  <si>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</si>
  <si>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</si>
  <si>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</si>
  <si>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</si>
  <si>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</si>
  <si>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</si>
  <si>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</si>
  <si>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</si>
  <si>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</si>
  <si>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</si>
  <si>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</si>
  <si>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</si>
  <si>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</si>
  <si>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</si>
  <si>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</si>
  <si>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</si>
  <si>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</si>
  <si>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</si>
  <si>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</si>
  <si>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</si>
  <si>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</si>
  <si>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</si>
  <si>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</si>
  <si>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</si>
  <si>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</si>
  <si>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</si>
  <si>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</si>
  <si>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</si>
  <si>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</si>
  <si>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</si>
  <si>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</si>
  <si>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</si>
  <si>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</si>
  <si>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</si>
  <si>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</si>
  <si>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</si>
  <si>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</si>
  <si>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</si>
  <si>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</si>
  <si>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</si>
  <si>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</si>
  <si>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</si>
  <si>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</si>
  <si>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</si>
  <si>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</si>
  <si>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</si>
  <si>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</si>
  <si>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</si>
  <si>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</si>
  <si>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</si>
  <si>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</si>
  <si>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</si>
  <si>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</si>
  <si>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</si>
  <si>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</si>
  <si>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</si>
  <si>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</si>
  <si>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</si>
  <si>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</si>
  <si>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r>
      <rPr>
        <sz val="14"/>
        <color theme="1"/>
        <rFont val="宋体"/>
        <family val="3"/>
        <charset val="134"/>
      </rPr>
      <t>开机</t>
    </r>
    <r>
      <rPr>
        <sz val="14"/>
        <color theme="1"/>
        <rFont val="Verdana Pro"/>
        <family val="1"/>
      </rPr>
      <t>Launcher</t>
    </r>
    <r>
      <rPr>
        <sz val="14"/>
        <color theme="1"/>
        <rFont val="宋体"/>
        <family val="3"/>
        <charset val="134"/>
      </rPr>
      <t>出来以后等待</t>
    </r>
    <r>
      <rPr>
        <sz val="14"/>
        <color theme="1"/>
        <rFont val="Verdana Pro"/>
        <family val="1"/>
      </rPr>
      <t>2</t>
    </r>
    <r>
      <rPr>
        <sz val="14"/>
        <color theme="1"/>
        <rFont val="宋体"/>
        <family val="3"/>
        <charset val="134"/>
      </rPr>
      <t>分钟，打开</t>
    </r>
    <r>
      <rPr>
        <sz val="14"/>
        <color theme="1"/>
        <rFont val="Verdana Pro"/>
        <family val="1"/>
      </rPr>
      <t>FM</t>
    </r>
    <phoneticPr fontId="37" type="noConversion"/>
  </si>
  <si>
    <r>
      <t>Power on</t>
    </r>
    <r>
      <rPr>
        <sz val="14"/>
        <color theme="1"/>
        <rFont val="宋体"/>
        <family val="3"/>
        <charset val="134"/>
      </rPr>
      <t>优先蓝牙重连完成</t>
    </r>
  </si>
  <si>
    <r>
      <t>Power on</t>
    </r>
    <r>
      <rPr>
        <sz val="14"/>
        <color theme="1"/>
        <rFont val="宋体"/>
        <family val="3"/>
        <charset val="134"/>
      </rPr>
      <t>优先设备</t>
    </r>
    <r>
      <rPr>
        <sz val="14"/>
        <color theme="1"/>
        <rFont val="Verdana Pro"/>
        <family val="1"/>
      </rPr>
      <t>BT</t>
    </r>
    <r>
      <rPr>
        <sz val="14"/>
        <color theme="1"/>
        <rFont val="宋体"/>
        <family val="3"/>
        <charset val="134"/>
      </rPr>
      <t>音源恢复</t>
    </r>
  </si>
  <si>
    <r>
      <t>1.</t>
    </r>
    <r>
      <rPr>
        <sz val="14"/>
        <color theme="1"/>
        <rFont val="宋体"/>
        <family val="3"/>
        <charset val="134"/>
      </rPr>
      <t>车机已连接，进入休眠状态，</t>
    </r>
    <r>
      <rPr>
        <sz val="14"/>
        <color theme="1"/>
        <rFont val="Verdana Pro"/>
        <family val="1"/>
      </rPr>
      <t>IVI</t>
    </r>
    <r>
      <rPr>
        <sz val="14"/>
        <color theme="1"/>
        <rFont val="宋体"/>
        <family val="3"/>
        <charset val="134"/>
      </rPr>
      <t xml:space="preserve">完全关机
</t>
    </r>
    <r>
      <rPr>
        <sz val="14"/>
        <color theme="1"/>
        <rFont val="Verdana Pro"/>
        <family val="1"/>
      </rPr>
      <t>2.</t>
    </r>
    <r>
      <rPr>
        <sz val="14"/>
        <color theme="1"/>
        <rFont val="宋体"/>
        <family val="3"/>
        <charset val="134"/>
      </rPr>
      <t>手机通话中</t>
    </r>
  </si>
  <si>
    <r>
      <t>Power on</t>
    </r>
    <r>
      <rPr>
        <sz val="14"/>
        <color theme="1"/>
        <rFont val="宋体"/>
        <family val="3"/>
        <charset val="134"/>
      </rPr>
      <t>点击空调按钮可用</t>
    </r>
    <phoneticPr fontId="37" type="noConversion"/>
  </si>
  <si>
    <t>Y</t>
    <phoneticPr fontId="37" type="noConversion"/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</si>
  <si>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，点击空调快捷菜单按钮</t>
    </r>
  </si>
  <si>
    <t>计算从手指抬起到快捷菜单界面稳定展示</t>
  </si>
  <si>
    <t>Desay</t>
    <phoneticPr fontId="37" type="noConversion"/>
  </si>
  <si>
    <t>BUG202207151823_51916</t>
    <phoneticPr fontId="37" type="noConversion"/>
  </si>
  <si>
    <t>R12_Weekly</t>
    <phoneticPr fontId="37" type="noConversion"/>
  </si>
  <si>
    <t>R12_PRO</t>
    <phoneticPr fontId="37" type="noConversion"/>
  </si>
  <si>
    <t>分析</t>
    <phoneticPr fontId="37" type="noConversion"/>
  </si>
  <si>
    <t>R12_PRO</t>
    <phoneticPr fontId="37" type="noConversion"/>
  </si>
  <si>
    <t>Y</t>
    <phoneticPr fontId="37" type="noConversion"/>
  </si>
  <si>
    <t>冷启动</t>
    <phoneticPr fontId="37" type="noConversion"/>
  </si>
  <si>
    <t>计算输入adb reboot命令后，屏幕黑屏开始计时到界面稳定展示倒车界面</t>
    <phoneticPr fontId="37" type="noConversion"/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</si>
  <si>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2.开机动画播放过程中，挂R挡
3.整个测试过程中录屏</t>
    </r>
  </si>
  <si>
    <t>计算从挂R档的消息灯亮至界面稳定显示倒车界面</t>
  </si>
  <si>
    <t>Test Result</t>
    <phoneticPr fontId="37" type="noConversion"/>
  </si>
  <si>
    <t>Power on 蓝牙音乐首次启动</t>
  </si>
  <si>
    <t>Power on FM首次启动</t>
  </si>
  <si>
    <t>陈琪玟</t>
    <phoneticPr fontId="37" type="noConversion"/>
  </si>
  <si>
    <t>陈琪玟</t>
    <phoneticPr fontId="37" type="noConversion"/>
  </si>
  <si>
    <t>曾天雄</t>
    <phoneticPr fontId="37" type="noConversion"/>
  </si>
  <si>
    <t>曾天雄</t>
    <phoneticPr fontId="37" type="noConversion"/>
  </si>
  <si>
    <t>曾建强</t>
    <phoneticPr fontId="37" type="noConversion"/>
  </si>
  <si>
    <t>曾建强</t>
    <phoneticPr fontId="37" type="noConversion"/>
  </si>
  <si>
    <t>曾建强</t>
    <phoneticPr fontId="37" type="noConversion"/>
  </si>
  <si>
    <t>陈琪玟</t>
    <phoneticPr fontId="37" type="noConversion"/>
  </si>
  <si>
    <t>曾建强</t>
    <phoneticPr fontId="37" type="noConversion"/>
  </si>
  <si>
    <t>陈琪玟</t>
    <phoneticPr fontId="37" type="noConversion"/>
  </si>
  <si>
    <t>陈琪玟</t>
    <phoneticPr fontId="37" type="noConversion"/>
  </si>
  <si>
    <t>陈泽鹏</t>
    <phoneticPr fontId="37" type="noConversion"/>
  </si>
  <si>
    <t>曾建强</t>
    <phoneticPr fontId="37" type="noConversion"/>
  </si>
  <si>
    <t>陈琪玟</t>
    <phoneticPr fontId="37" type="noConversion"/>
  </si>
  <si>
    <t>曾天雄</t>
    <phoneticPr fontId="37" type="noConversion"/>
  </si>
  <si>
    <t>陈琪玟</t>
    <phoneticPr fontId="37" type="noConversion"/>
  </si>
  <si>
    <t>陈琪玟</t>
    <phoneticPr fontId="37" type="noConversion"/>
  </si>
  <si>
    <t>陈琪玟</t>
    <phoneticPr fontId="37" type="noConversion"/>
  </si>
  <si>
    <t>27寸长屏</t>
  </si>
  <si>
    <t>备注</t>
  </si>
  <si>
    <t xml:space="preserve"> 开机3分钟后IDLE（全屏状态，打开系统设置应用，不要停留在Launcher界面）</t>
  </si>
  <si>
    <t>VR是一分钟唤醒一次，一条语音指令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</si>
  <si>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</si>
  <si>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</si>
  <si>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</si>
  <si>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</si>
  <si>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</si>
  <si>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上电开机后100秒+V2I</t>
  </si>
  <si>
    <t>开机过程中连续发起三次倒车+V2I</t>
  </si>
  <si>
    <t>开机完成后倒车+V2I</t>
  </si>
  <si>
    <t>单屏</t>
  </si>
  <si>
    <t xml:space="preserve"> 开机3分钟后IDLE+V2I</t>
  </si>
  <si>
    <t>导航+QQ Music+VR+V2I</t>
  </si>
  <si>
    <t>导航+BT Music+VR+V2I</t>
  </si>
  <si>
    <t>CPU worst case下归一化CPU Free</t>
  </si>
  <si>
    <t>爱奇艺+后台导航+VR+V2I</t>
  </si>
  <si>
    <t>导航+QQ Music+切换主题20次+V2I</t>
  </si>
  <si>
    <t>导航+把所有应用启动一次+V2I</t>
  </si>
  <si>
    <t>CD542H 27寸长屏（带AR导航功能的）</t>
    <phoneticPr fontId="37" type="noConversion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</si>
  <si>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3"/>
        <charset val="134"/>
        <scheme val="minor"/>
      </rPr>
      <t>开机</t>
    </r>
    <r>
      <rPr>
        <sz val="10.5"/>
        <color theme="1"/>
        <rFont val="Times New Roman"/>
        <family val="3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3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1"/>
      </rPr>
      <t>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</si>
  <si>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副驾爱奇艺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</si>
  <si>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BT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</si>
  <si>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副驾切换主题</t>
    </r>
    <r>
      <rPr>
        <sz val="11"/>
        <rFont val="Abadi"/>
        <family val="2"/>
      </rPr>
      <t>20</t>
    </r>
    <r>
      <rPr>
        <sz val="11"/>
        <rFont val="宋体"/>
        <family val="2"/>
        <charset val="134"/>
      </rPr>
      <t>次</t>
    </r>
    <r>
      <rPr>
        <sz val="11"/>
        <rFont val="Abadi"/>
        <family val="2"/>
        <charset val="134"/>
      </rPr>
      <t>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</si>
  <si>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副驾把所有应用启动一次</t>
    </r>
    <r>
      <rPr>
        <sz val="11"/>
        <rFont val="Abadi"/>
        <family val="2"/>
        <charset val="134"/>
      </rPr>
      <t>+V2I</t>
    </r>
  </si>
  <si>
    <r>
      <rPr>
        <sz val="11"/>
        <rFont val="宋体"/>
        <family val="2"/>
        <charset val="134"/>
      </rPr>
      <t>上电开机后</t>
    </r>
    <r>
      <rPr>
        <sz val="11"/>
        <rFont val="Abadi"/>
        <family val="2"/>
      </rPr>
      <t>100</t>
    </r>
    <r>
      <rPr>
        <sz val="11"/>
        <rFont val="宋体"/>
        <family val="2"/>
        <charset val="134"/>
      </rPr>
      <t>秒</t>
    </r>
    <r>
      <rPr>
        <sz val="11"/>
        <rFont val="Abadi"/>
        <family val="2"/>
        <charset val="134"/>
      </rPr>
      <t>+V2I</t>
    </r>
  </si>
  <si>
    <t>BUG202207270937_51937</t>
    <phoneticPr fontId="37" type="noConversion"/>
  </si>
  <si>
    <r>
      <t xml:space="preserve"> 
Monkeylog</t>
    </r>
    <r>
      <rPr>
        <sz val="14"/>
        <color theme="1"/>
        <rFont val="宋体"/>
        <family val="3"/>
        <charset val="134"/>
      </rPr>
      <t>中有一个</t>
    </r>
    <r>
      <rPr>
        <sz val="14"/>
        <color theme="1"/>
        <rFont val="Verdana Pro"/>
        <family val="1"/>
      </rPr>
      <t>com.desay_svautomotive.bluetoothtel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1"/>
      </rPr>
      <t xml:space="preserve"> CRASH
BUG202207161012_51917</t>
    </r>
    <phoneticPr fontId="37" type="noConversion"/>
  </si>
  <si>
    <t>monkey log中关键字搜索 ”// NOT RESPONDING:“有1个 BUG202207161343_51918</t>
    <phoneticPr fontId="37" type="noConversion"/>
  </si>
  <si>
    <t>R06.1 Pro</t>
  </si>
  <si>
    <t>R07</t>
  </si>
  <si>
    <t>R07.1</t>
  </si>
  <si>
    <t>R08</t>
  </si>
  <si>
    <t>R09</t>
  </si>
  <si>
    <t>R10</t>
  </si>
  <si>
    <t>R10.1</t>
  </si>
  <si>
    <r>
      <t>Power on</t>
    </r>
    <r>
      <rPr>
        <sz val="14"/>
        <color theme="1"/>
        <rFont val="宋体"/>
        <family val="3"/>
        <charset val="134"/>
      </rPr>
      <t>到</t>
    </r>
    <r>
      <rPr>
        <sz val="14"/>
        <color theme="1"/>
        <rFont val="Verdana Pro"/>
        <family val="1"/>
      </rPr>
      <t>Fast RVC</t>
    </r>
    <r>
      <rPr>
        <sz val="14"/>
        <color theme="1"/>
        <rFont val="宋体"/>
        <family val="3"/>
        <charset val="134"/>
      </rPr>
      <t>显示</t>
    </r>
  </si>
  <si>
    <r>
      <t>Power on</t>
    </r>
    <r>
      <rPr>
        <sz val="14"/>
        <color theme="1"/>
        <rFont val="宋体"/>
        <family val="3"/>
        <charset val="134"/>
      </rPr>
      <t>开机动画过程中到</t>
    </r>
    <r>
      <rPr>
        <sz val="14"/>
        <color theme="1"/>
        <rFont val="Verdana Pro"/>
        <family val="1"/>
      </rPr>
      <t>Fast RVC</t>
    </r>
    <r>
      <rPr>
        <sz val="14"/>
        <color theme="1"/>
        <rFont val="宋体"/>
        <family val="3"/>
        <charset val="134"/>
      </rPr>
      <t>显示</t>
    </r>
  </si>
  <si>
    <r>
      <t>Power on Launcher</t>
    </r>
    <r>
      <rPr>
        <sz val="14"/>
        <color theme="1"/>
        <rFont val="宋体"/>
        <family val="3"/>
        <charset val="134"/>
      </rPr>
      <t>启动后</t>
    </r>
    <r>
      <rPr>
        <sz val="14"/>
        <color theme="1"/>
        <rFont val="Verdana Pro"/>
        <family val="1"/>
      </rPr>
      <t>Fast RVC</t>
    </r>
    <r>
      <rPr>
        <sz val="14"/>
        <color theme="1"/>
        <rFont val="宋体"/>
        <family val="3"/>
        <charset val="134"/>
      </rPr>
      <t>显示</t>
    </r>
  </si>
  <si>
    <t>黄灿梁</t>
  </si>
  <si>
    <t>com.desaysv.mediaplayer</t>
    <phoneticPr fontId="37" type="noConversion"/>
  </si>
  <si>
    <t>com.desay_svautomotive.bluetoothtel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</si>
</sst>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0_);[Red]\(0.00\)"/>
  </numFmts>
  <fonts count="54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trike/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Segoe UI"/>
      <family val="2"/>
    </font>
    <font>
      <b/>
      <sz val="14"/>
      <color theme="1"/>
      <name val="等线"/>
      <family val="3"/>
      <charset val="134"/>
      <scheme val="minor"/>
    </font>
    <font>
      <b/>
      <sz val="11"/>
      <color rgb="FF606266"/>
      <name val="等线"/>
      <family val="3"/>
      <charset val="134"/>
    </font>
    <font>
      <sz val="16"/>
      <color theme="1"/>
      <name val="等线"/>
      <family val="3"/>
      <charset val="134"/>
      <scheme val="minor"/>
    </font>
    <font>
      <sz val="16"/>
      <color theme="1"/>
      <name val="Aharoni"/>
      <charset val="177"/>
    </font>
    <font>
      <sz val="16"/>
      <name val="Aharoni"/>
      <charset val="177"/>
    </font>
    <font>
      <strike/>
      <sz val="16"/>
      <color theme="1"/>
      <name val="Aharoni"/>
      <charset val="177"/>
    </font>
    <font>
      <sz val="16"/>
      <name val="KaiTi"/>
      <family val="1"/>
    </font>
    <font>
      <b/>
      <sz val="14"/>
      <color theme="1"/>
      <name val="Verdana Pro"/>
      <family val="1"/>
    </font>
    <font>
      <sz val="14"/>
      <color theme="1"/>
      <name val="Verdana Pro"/>
      <family val="1"/>
    </font>
    <font>
      <strike/>
      <sz val="14"/>
      <color theme="1"/>
      <name val="Verdana Pro"/>
      <family val="1"/>
    </font>
    <font>
      <strike/>
      <sz val="14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4"/>
      <color rgb="FF606266"/>
      <name val="Segoe UI"/>
      <family val="2"/>
    </font>
    <font>
      <sz val="14"/>
      <color theme="1"/>
      <name val="宋体"/>
      <family val="3"/>
      <charset val="134"/>
    </font>
    <font>
      <sz val="16"/>
      <color theme="1"/>
      <name val="Verdana Pro"/>
      <family val="1"/>
    </font>
    <font>
      <sz val="10"/>
      <color rgb="FF606266"/>
      <name val="Segoe UI"/>
      <family val="2"/>
    </font>
    <font>
      <sz val="14"/>
      <color rgb="FF606266"/>
      <name val="Verdana Pro"/>
      <family val="1"/>
    </font>
    <font>
      <strike/>
      <sz val="14"/>
      <color rgb="FF606266"/>
      <name val="Verdana Pro"/>
      <family val="1"/>
    </font>
    <font>
      <strike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6"/>
      <name val="Verdana Pro"/>
      <family val="1"/>
    </font>
    <font>
      <sz val="11"/>
      <color theme="1"/>
      <name val="Microsoft YaHei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4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Verdana Pro"/>
      <family val="2"/>
    </font>
    <font>
      <sz val="16"/>
      <color rgb="FFFF0000"/>
      <name val="Verdana Pro"/>
      <family val="2"/>
    </font>
    <font>
      <sz val="14"/>
      <color theme="1"/>
      <name val="Verdana Pro"/>
      <family val="2"/>
    </font>
    <font>
      <sz val="11"/>
      <color rgb="FFFF0000"/>
      <name val="等线"/>
      <family val="2"/>
      <scheme val="minor"/>
    </font>
    <font>
      <sz val="11"/>
      <name val="Abadi"/>
      <family val="2"/>
    </font>
    <font>
      <sz val="11"/>
      <color theme="1"/>
      <name val="Abadi"/>
      <family val="1"/>
    </font>
    <font>
      <sz val="7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0.5"/>
      <color theme="1"/>
      <name val="Times New Roman"/>
      <family val="3"/>
    </font>
    <font>
      <sz val="10.5"/>
      <color theme="1"/>
      <name val="宋体"/>
      <family val="3"/>
      <charset val="134"/>
    </font>
    <font>
      <sz val="11"/>
      <name val="Abadi"/>
      <family val="2"/>
      <charset val="134"/>
    </font>
    <font>
      <sz val="11"/>
      <name val="宋体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Calibri"/>
      <family val="2"/>
    </font>
    <font>
      <sz val="11"/>
      <name val="等线"/>
      <family val="3"/>
      <charset val="134"/>
      <scheme val="minor"/>
    </font>
    <font>
      <strike/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5544297616504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9" fontId="36" fillId="0" borderId="0" applyFon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2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</cellStyleXfs>
  <cellXfs count="312">
    <xf numFmtId="0" fontId="0" fillId="0" borderId="0" xfId="0"/>
    <xf numFmtId="0" fontId="36" fillId="0" borderId="0" xfId="11"/>
    <xf numFmtId="0" fontId="36" fillId="0" borderId="0" xfId="7">
      <alignment vertical="center"/>
    </xf>
    <xf numFmtId="0" fontId="1" fillId="0" borderId="0" xfId="11" applyFont="1"/>
    <xf numFmtId="0" fontId="2" fillId="0" borderId="0" xfId="11" applyFont="1"/>
    <xf numFmtId="0" fontId="3" fillId="0" borderId="0" xfId="11" applyFont="1"/>
    <xf numFmtId="0" fontId="36" fillId="0" borderId="1" xfId="7" applyBorder="1">
      <alignment vertical="center"/>
    </xf>
    <xf numFmtId="0" fontId="36" fillId="0" borderId="1" xfId="11" applyBorder="1" applyAlignment="1">
      <alignment horizontal="center" vertical="center"/>
    </xf>
    <xf numFmtId="0" fontId="1" fillId="0" borderId="2" xfId="7" applyFont="1" applyBorder="1">
      <alignment vertical="center"/>
    </xf>
    <xf numFmtId="0" fontId="36" fillId="0" borderId="3" xfId="7" applyBorder="1" applyAlignment="1">
      <alignment horizontal="left" vertical="center"/>
    </xf>
    <xf numFmtId="0" fontId="36" fillId="0" borderId="4" xfId="7" applyBorder="1">
      <alignment vertical="center"/>
    </xf>
    <xf numFmtId="0" fontId="1" fillId="0" borderId="0" xfId="7" applyFont="1" applyBorder="1">
      <alignment vertical="center"/>
    </xf>
    <xf numFmtId="0" fontId="1" fillId="0" borderId="5" xfId="7" applyFont="1" applyBorder="1">
      <alignment vertical="center"/>
    </xf>
    <xf numFmtId="0" fontId="36" fillId="0" borderId="6" xfId="7" applyBorder="1" applyAlignment="1">
      <alignment horizontal="left" vertical="center"/>
    </xf>
    <xf numFmtId="0" fontId="36" fillId="0" borderId="7" xfId="7" applyBorder="1">
      <alignment vertical="center"/>
    </xf>
    <xf numFmtId="0" fontId="36" fillId="0" borderId="0" xfId="7" applyAlignment="1">
      <alignment horizontal="left" vertical="center"/>
    </xf>
    <xf numFmtId="0" fontId="36" fillId="0" borderId="0" xfId="7" applyBorder="1">
      <alignment vertical="center"/>
    </xf>
    <xf numFmtId="0" fontId="36" fillId="0" borderId="4" xfId="7" applyBorder="1" applyAlignment="1">
      <alignment horizontal="left" vertical="center"/>
    </xf>
    <xf numFmtId="0" fontId="1" fillId="0" borderId="8" xfId="7" applyFont="1" applyBorder="1">
      <alignment vertical="center"/>
    </xf>
    <xf numFmtId="0" fontId="36" fillId="0" borderId="1" xfId="7" applyBorder="1" applyAlignment="1">
      <alignment horizontal="left" vertical="center"/>
    </xf>
    <xf numFmtId="0" fontId="36" fillId="0" borderId="9" xfId="7" applyBorder="1">
      <alignment vertical="center"/>
    </xf>
    <xf numFmtId="0" fontId="1" fillId="0" borderId="1" xfId="11" applyFont="1" applyBorder="1" applyAlignment="1">
      <alignment vertical="center"/>
    </xf>
    <xf numFmtId="0" fontId="0" fillId="2" borderId="1" xfId="11" applyFont="1" applyFill="1" applyBorder="1" applyAlignment="1">
      <alignment horizontal="left" vertical="center"/>
    </xf>
    <xf numFmtId="0" fontId="0" fillId="3" borderId="1" xfId="11" applyFont="1" applyFill="1" applyBorder="1" applyAlignment="1">
      <alignment horizontal="left" vertical="center"/>
    </xf>
    <xf numFmtId="0" fontId="0" fillId="2" borderId="1" xfId="11" applyFont="1" applyFill="1" applyBorder="1" applyAlignment="1">
      <alignment vertical="center"/>
    </xf>
    <xf numFmtId="0" fontId="0" fillId="3" borderId="1" xfId="11" applyFont="1" applyFill="1" applyBorder="1" applyAlignment="1">
      <alignment vertical="center"/>
    </xf>
    <xf numFmtId="0" fontId="36" fillId="0" borderId="0" xfId="5"/>
    <xf numFmtId="0" fontId="0" fillId="0" borderId="0" xfId="5" applyFont="1"/>
    <xf numFmtId="0" fontId="2" fillId="0" borderId="0" xfId="5" applyFont="1"/>
    <xf numFmtId="0" fontId="36" fillId="0" borderId="1" xfId="5" applyBorder="1" applyAlignment="1">
      <alignment vertical="center"/>
    </xf>
    <xf numFmtId="0" fontId="36" fillId="0" borderId="1" xfId="5" applyBorder="1" applyAlignment="1">
      <alignment horizontal="center" vertical="center" wrapText="1"/>
    </xf>
    <xf numFmtId="10" fontId="36" fillId="0" borderId="1" xfId="5" applyNumberFormat="1" applyBorder="1" applyAlignment="1">
      <alignment vertical="center"/>
    </xf>
    <xf numFmtId="0" fontId="36" fillId="0" borderId="10" xfId="5" applyBorder="1" applyAlignment="1">
      <alignment horizontal="center" vertical="center" wrapText="1"/>
    </xf>
    <xf numFmtId="0" fontId="36" fillId="0" borderId="11" xfId="5" applyBorder="1" applyAlignment="1">
      <alignment horizontal="center" vertical="center" wrapText="1"/>
    </xf>
    <xf numFmtId="10" fontId="36" fillId="0" borderId="0" xfId="5" applyNumberFormat="1"/>
    <xf numFmtId="0" fontId="36" fillId="0" borderId="10" xfId="5" applyBorder="1" applyAlignment="1">
      <alignment horizontal="center" vertical="center"/>
    </xf>
    <xf numFmtId="0" fontId="36" fillId="0" borderId="1" xfId="5" applyBorder="1"/>
    <xf numFmtId="0" fontId="36" fillId="0" borderId="11" xfId="5" applyBorder="1" applyAlignment="1">
      <alignment horizontal="center" vertical="center"/>
    </xf>
    <xf numFmtId="0" fontId="36" fillId="0" borderId="1" xfId="5" applyBorder="1" applyAlignment="1">
      <alignment horizontal="left" vertical="top"/>
    </xf>
    <xf numFmtId="0" fontId="36" fillId="0" borderId="1" xfId="5" applyBorder="1" applyAlignment="1">
      <alignment horizontal="left"/>
    </xf>
    <xf numFmtId="0" fontId="36" fillId="0" borderId="12" xfId="5" applyBorder="1" applyAlignment="1">
      <alignment horizontal="center" vertical="center"/>
    </xf>
    <xf numFmtId="0" fontId="1" fillId="0" borderId="0" xfId="5" applyFont="1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0" xfId="2" applyFont="1"/>
    <xf numFmtId="0" fontId="36" fillId="4" borderId="0" xfId="2" applyFill="1"/>
    <xf numFmtId="0" fontId="36" fillId="5" borderId="0" xfId="2" applyFill="1"/>
    <xf numFmtId="0" fontId="36" fillId="0" borderId="0" xfId="2"/>
    <xf numFmtId="0" fontId="1" fillId="6" borderId="1" xfId="2" applyFont="1" applyFill="1" applyBorder="1"/>
    <xf numFmtId="0" fontId="1" fillId="6" borderId="10" xfId="2" applyFont="1" applyFill="1" applyBorder="1"/>
    <xf numFmtId="0" fontId="5" fillId="4" borderId="1" xfId="2" applyFont="1" applyFill="1" applyBorder="1" applyAlignment="1">
      <alignment horizontal="left" vertical="center"/>
    </xf>
    <xf numFmtId="0" fontId="36" fillId="0" borderId="1" xfId="2" applyBorder="1"/>
    <xf numFmtId="0" fontId="0" fillId="0" borderId="13" xfId="2" applyNumberFormat="1" applyFont="1" applyFill="1" applyBorder="1" applyAlignment="1" applyProtection="1"/>
    <xf numFmtId="0" fontId="5" fillId="4" borderId="1" xfId="2" applyFont="1" applyFill="1" applyBorder="1" applyAlignment="1">
      <alignment horizontal="justify" vertical="center"/>
    </xf>
    <xf numFmtId="0" fontId="5" fillId="0" borderId="1" xfId="2" applyFont="1" applyBorder="1" applyAlignment="1">
      <alignment horizontal="justify" vertical="center"/>
    </xf>
    <xf numFmtId="0" fontId="0" fillId="0" borderId="0" xfId="0" applyNumberFormat="1" applyFont="1" applyFill="1" applyBorder="1" applyAlignment="1" applyProtection="1"/>
    <xf numFmtId="0" fontId="4" fillId="0" borderId="1" xfId="2" applyNumberFormat="1" applyFont="1" applyFill="1" applyBorder="1" applyAlignment="1" applyProtection="1"/>
    <xf numFmtId="0" fontId="4" fillId="0" borderId="13" xfId="2" applyNumberFormat="1" applyFont="1" applyFill="1" applyBorder="1" applyAlignment="1" applyProtection="1"/>
    <xf numFmtId="0" fontId="36" fillId="0" borderId="0" xfId="2" applyBorder="1"/>
    <xf numFmtId="0" fontId="0" fillId="0" borderId="1" xfId="2" applyNumberFormat="1" applyFont="1" applyFill="1" applyBorder="1" applyAlignment="1" applyProtection="1"/>
    <xf numFmtId="176" fontId="0" fillId="0" borderId="1" xfId="2" applyNumberFormat="1" applyFont="1" applyFill="1" applyBorder="1" applyAlignment="1" applyProtection="1"/>
    <xf numFmtId="0" fontId="6" fillId="0" borderId="1" xfId="2" applyFont="1" applyBorder="1" applyAlignment="1">
      <alignment horizontal="justify" vertical="center"/>
    </xf>
    <xf numFmtId="0" fontId="6" fillId="4" borderId="1" xfId="2" applyFont="1" applyFill="1" applyBorder="1" applyAlignment="1">
      <alignment horizontal="justify" vertical="center"/>
    </xf>
    <xf numFmtId="0" fontId="4" fillId="0" borderId="1" xfId="2" applyFont="1" applyBorder="1"/>
    <xf numFmtId="0" fontId="0" fillId="0" borderId="0" xfId="2" applyNumberFormat="1" applyFont="1" applyFill="1" applyBorder="1" applyAlignment="1" applyProtection="1"/>
    <xf numFmtId="0" fontId="7" fillId="0" borderId="1" xfId="2" applyNumberFormat="1" applyFont="1" applyFill="1" applyBorder="1" applyAlignment="1" applyProtection="1"/>
    <xf numFmtId="0" fontId="36" fillId="7" borderId="1" xfId="2" applyFill="1" applyBorder="1"/>
    <xf numFmtId="0" fontId="36" fillId="4" borderId="1" xfId="2" applyFill="1" applyBorder="1"/>
    <xf numFmtId="0" fontId="0" fillId="4" borderId="13" xfId="2" applyNumberFormat="1" applyFont="1" applyFill="1" applyBorder="1" applyAlignment="1" applyProtection="1"/>
    <xf numFmtId="0" fontId="0" fillId="4" borderId="13" xfId="2" applyFont="1" applyFill="1" applyBorder="1"/>
    <xf numFmtId="0" fontId="5" fillId="5" borderId="1" xfId="2" applyFont="1" applyFill="1" applyBorder="1" applyAlignment="1">
      <alignment horizontal="justify" vertical="center"/>
    </xf>
    <xf numFmtId="0" fontId="36" fillId="5" borderId="1" xfId="2" applyFill="1" applyBorder="1"/>
    <xf numFmtId="0" fontId="36" fillId="8" borderId="1" xfId="2" applyFill="1" applyBorder="1"/>
    <xf numFmtId="0" fontId="1" fillId="6" borderId="14" xfId="2" applyFont="1" applyFill="1" applyBorder="1"/>
    <xf numFmtId="0" fontId="1" fillId="6" borderId="13" xfId="2" applyFont="1" applyFill="1" applyBorder="1"/>
    <xf numFmtId="0" fontId="0" fillId="0" borderId="14" xfId="2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0" fillId="0" borderId="1" xfId="2" applyNumberFormat="1" applyFont="1" applyFill="1" applyBorder="1" applyAlignment="1" applyProtection="1">
      <alignment vertical="top" wrapText="1"/>
    </xf>
    <xf numFmtId="0" fontId="4" fillId="0" borderId="14" xfId="2" applyNumberFormat="1" applyFont="1" applyFill="1" applyBorder="1" applyAlignment="1" applyProtection="1"/>
    <xf numFmtId="0" fontId="4" fillId="0" borderId="1" xfId="0" applyNumberFormat="1" applyFont="1" applyBorder="1"/>
    <xf numFmtId="0" fontId="0" fillId="7" borderId="14" xfId="2" applyNumberFormat="1" applyFont="1" applyFill="1" applyBorder="1" applyAlignment="1" applyProtection="1"/>
    <xf numFmtId="0" fontId="0" fillId="7" borderId="1" xfId="2" applyNumberFormat="1" applyFont="1" applyFill="1" applyBorder="1" applyAlignment="1" applyProtection="1"/>
    <xf numFmtId="0" fontId="0" fillId="7" borderId="14" xfId="0" applyFill="1" applyBorder="1"/>
    <xf numFmtId="0" fontId="0" fillId="7" borderId="1" xfId="0" applyFill="1" applyBorder="1"/>
    <xf numFmtId="0" fontId="7" fillId="4" borderId="14" xfId="2" applyNumberFormat="1" applyFont="1" applyFill="1" applyBorder="1" applyAlignment="1" applyProtection="1"/>
    <xf numFmtId="0" fontId="0" fillId="4" borderId="1" xfId="2" applyNumberFormat="1" applyFont="1" applyFill="1" applyBorder="1" applyAlignment="1" applyProtection="1"/>
    <xf numFmtId="0" fontId="7" fillId="4" borderId="1" xfId="2" applyFont="1" applyFill="1" applyBorder="1"/>
    <xf numFmtId="0" fontId="0" fillId="4" borderId="14" xfId="2" applyNumberFormat="1" applyFont="1" applyFill="1" applyBorder="1" applyAlignment="1" applyProtection="1"/>
    <xf numFmtId="0" fontId="7" fillId="0" borderId="14" xfId="2" applyNumberFormat="1" applyFont="1" applyFill="1" applyBorder="1" applyAlignment="1" applyProtection="1"/>
    <xf numFmtId="0" fontId="36" fillId="0" borderId="14" xfId="2" applyBorder="1"/>
    <xf numFmtId="0" fontId="36" fillId="8" borderId="14" xfId="2" applyFill="1" applyBorder="1"/>
    <xf numFmtId="0" fontId="36" fillId="5" borderId="14" xfId="2" applyFill="1" applyBorder="1"/>
    <xf numFmtId="0" fontId="36" fillId="0" borderId="13" xfId="2" applyBorder="1"/>
    <xf numFmtId="0" fontId="8" fillId="0" borderId="1" xfId="0" applyFont="1" applyBorder="1"/>
    <xf numFmtId="0" fontId="4" fillId="0" borderId="0" xfId="9" applyFont="1" applyAlignment="1">
      <alignment wrapText="1"/>
    </xf>
    <xf numFmtId="0" fontId="36" fillId="0" borderId="0" xfId="9" applyAlignment="1">
      <alignment vertical="center" wrapText="1"/>
    </xf>
    <xf numFmtId="0" fontId="36" fillId="0" borderId="0" xfId="9" applyAlignment="1">
      <alignment wrapText="1"/>
    </xf>
    <xf numFmtId="0" fontId="36" fillId="0" borderId="0" xfId="9" applyAlignment="1">
      <alignment horizontal="left" vertical="center" wrapText="1"/>
    </xf>
    <xf numFmtId="0" fontId="9" fillId="9" borderId="1" xfId="9" applyFont="1" applyFill="1" applyBorder="1" applyAlignment="1">
      <alignment horizontal="left" wrapText="1"/>
    </xf>
    <xf numFmtId="0" fontId="9" fillId="9" borderId="1" xfId="9" applyFont="1" applyFill="1" applyBorder="1" applyAlignment="1">
      <alignment horizontal="left" vertical="center" wrapText="1"/>
    </xf>
    <xf numFmtId="0" fontId="36" fillId="0" borderId="11" xfId="9" applyBorder="1" applyAlignment="1">
      <alignment horizontal="left" vertical="top" wrapText="1"/>
    </xf>
    <xf numFmtId="0" fontId="36" fillId="0" borderId="1" xfId="10" applyBorder="1" applyAlignment="1">
      <alignment wrapText="1"/>
    </xf>
    <xf numFmtId="0" fontId="36" fillId="0" borderId="12" xfId="9" applyBorder="1" applyAlignment="1">
      <alignment horizontal="left" vertical="center" wrapText="1"/>
    </xf>
    <xf numFmtId="0" fontId="36" fillId="0" borderId="12" xfId="9" applyBorder="1" applyAlignment="1">
      <alignment vertical="center" wrapText="1"/>
    </xf>
    <xf numFmtId="0" fontId="36" fillId="0" borderId="1" xfId="9" applyBorder="1" applyAlignment="1">
      <alignment horizontal="left" vertical="center" wrapText="1"/>
    </xf>
    <xf numFmtId="0" fontId="36" fillId="0" borderId="1" xfId="9" applyBorder="1" applyAlignment="1">
      <alignment vertical="center" wrapText="1"/>
    </xf>
    <xf numFmtId="0" fontId="36" fillId="0" borderId="12" xfId="9" applyBorder="1" applyAlignment="1">
      <alignment horizontal="left" vertical="top" wrapText="1"/>
    </xf>
    <xf numFmtId="0" fontId="36" fillId="4" borderId="1" xfId="10" applyFill="1" applyBorder="1" applyAlignment="1">
      <alignment wrapText="1"/>
    </xf>
    <xf numFmtId="0" fontId="36" fillId="0" borderId="1" xfId="10" applyBorder="1" applyAlignment="1">
      <alignment vertical="center" wrapText="1"/>
    </xf>
    <xf numFmtId="0" fontId="36" fillId="0" borderId="10" xfId="9" applyBorder="1" applyAlignment="1">
      <alignment horizontal="left" vertical="center" wrapText="1"/>
    </xf>
    <xf numFmtId="0" fontId="36" fillId="0" borderId="10" xfId="9" applyBorder="1" applyAlignment="1">
      <alignment vertical="center" wrapText="1"/>
    </xf>
    <xf numFmtId="0" fontId="36" fillId="4" borderId="1" xfId="9" applyFill="1" applyBorder="1" applyAlignment="1">
      <alignment horizontal="left" vertical="center" wrapText="1"/>
    </xf>
    <xf numFmtId="177" fontId="36" fillId="4" borderId="1" xfId="9" applyNumberFormat="1" applyFill="1" applyBorder="1" applyAlignment="1">
      <alignment horizontal="left" vertical="center" wrapText="1"/>
    </xf>
    <xf numFmtId="0" fontId="36" fillId="4" borderId="1" xfId="9" applyFill="1" applyBorder="1" applyAlignment="1">
      <alignment horizontal="center" vertical="center" wrapText="1"/>
    </xf>
    <xf numFmtId="0" fontId="36" fillId="0" borderId="1" xfId="10" applyBorder="1" applyAlignment="1">
      <alignment horizontal="left" vertical="center" wrapText="1"/>
    </xf>
    <xf numFmtId="0" fontId="36" fillId="0" borderId="12" xfId="9" applyBorder="1" applyAlignment="1">
      <alignment vertical="top" wrapText="1"/>
    </xf>
    <xf numFmtId="0" fontId="4" fillId="7" borderId="1" xfId="10" applyFont="1" applyFill="1" applyBorder="1" applyAlignment="1">
      <alignment horizontal="left" vertical="center" wrapText="1"/>
    </xf>
    <xf numFmtId="0" fontId="4" fillId="4" borderId="1" xfId="9" applyFont="1" applyFill="1" applyBorder="1" applyAlignment="1">
      <alignment horizontal="left" vertical="center" wrapText="1"/>
    </xf>
    <xf numFmtId="0" fontId="36" fillId="4" borderId="0" xfId="9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top" wrapText="1"/>
    </xf>
    <xf numFmtId="0" fontId="4" fillId="0" borderId="1" xfId="9" applyFont="1" applyBorder="1" applyAlignment="1">
      <alignment wrapText="1"/>
    </xf>
    <xf numFmtId="0" fontId="4" fillId="4" borderId="1" xfId="9" applyFont="1" applyFill="1" applyBorder="1" applyAlignment="1">
      <alignment horizontal="center" vertical="center" wrapText="1"/>
    </xf>
    <xf numFmtId="0" fontId="36" fillId="0" borderId="1" xfId="9" applyBorder="1" applyAlignment="1">
      <alignment wrapText="1"/>
    </xf>
    <xf numFmtId="0" fontId="36" fillId="0" borderId="12" xfId="9" applyBorder="1" applyAlignment="1">
      <alignment wrapText="1"/>
    </xf>
    <xf numFmtId="0" fontId="4" fillId="0" borderId="1" xfId="9" applyFont="1" applyBorder="1" applyAlignment="1">
      <alignment horizontal="left" vertical="center" wrapText="1"/>
    </xf>
    <xf numFmtId="0" fontId="4" fillId="0" borderId="1" xfId="9" applyFont="1" applyBorder="1" applyAlignment="1">
      <alignment vertical="center" wrapText="1"/>
    </xf>
    <xf numFmtId="177" fontId="36" fillId="0" borderId="1" xfId="9" applyNumberFormat="1" applyBorder="1" applyAlignment="1">
      <alignment horizontal="center" vertical="center" wrapText="1"/>
    </xf>
    <xf numFmtId="0" fontId="36" fillId="4" borderId="1" xfId="9" applyFill="1" applyBorder="1" applyAlignment="1">
      <alignment vertical="center" wrapText="1"/>
    </xf>
    <xf numFmtId="0" fontId="10" fillId="0" borderId="1" xfId="5" applyFont="1" applyBorder="1" applyAlignment="1">
      <alignment horizontal="center" vertical="center" wrapText="1"/>
    </xf>
    <xf numFmtId="177" fontId="4" fillId="0" borderId="1" xfId="9" applyNumberFormat="1" applyFont="1" applyBorder="1" applyAlignment="1">
      <alignment horizontal="center" vertical="center" wrapText="1"/>
    </xf>
    <xf numFmtId="0" fontId="4" fillId="0" borderId="0" xfId="0" applyFont="1"/>
    <xf numFmtId="0" fontId="4" fillId="4" borderId="1" xfId="9" applyFont="1" applyFill="1" applyBorder="1" applyAlignment="1">
      <alignment vertical="center" wrapText="1"/>
    </xf>
    <xf numFmtId="0" fontId="4" fillId="0" borderId="1" xfId="5" applyFont="1" applyBorder="1" applyAlignment="1">
      <alignment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9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vertical="center" wrapText="1"/>
    </xf>
    <xf numFmtId="0" fontId="0" fillId="0" borderId="0" xfId="9" applyNumberFormat="1" applyFont="1" applyFill="1" applyBorder="1" applyAlignment="1" applyProtection="1">
      <alignment vertical="center" wrapText="1"/>
    </xf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2" fillId="0" borderId="0" xfId="0" applyFont="1" applyFill="1" applyBorder="1"/>
    <xf numFmtId="0" fontId="14" fillId="0" borderId="0" xfId="0" applyFont="1" applyFill="1" applyBorder="1"/>
    <xf numFmtId="0" fontId="14" fillId="0" borderId="0" xfId="0" applyFont="1" applyBorder="1"/>
    <xf numFmtId="0" fontId="12" fillId="7" borderId="0" xfId="0" applyFont="1" applyFill="1" applyBorder="1"/>
    <xf numFmtId="0" fontId="12" fillId="10" borderId="0" xfId="0" applyFont="1" applyFill="1" applyBorder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0" fillId="0" borderId="0" xfId="0" applyFont="1"/>
    <xf numFmtId="0" fontId="11" fillId="0" borderId="0" xfId="0" applyFont="1" applyFill="1"/>
    <xf numFmtId="0" fontId="11" fillId="0" borderId="0" xfId="0" applyFont="1"/>
    <xf numFmtId="0" fontId="16" fillId="11" borderId="1" xfId="0" applyFont="1" applyFill="1" applyBorder="1" applyAlignment="1">
      <alignment vertical="center"/>
    </xf>
    <xf numFmtId="0" fontId="16" fillId="11" borderId="1" xfId="0" applyFont="1" applyFill="1" applyBorder="1" applyAlignment="1">
      <alignment horizontal="center" vertical="center" wrapText="1" readingOrder="1"/>
    </xf>
    <xf numFmtId="0" fontId="16" fillId="11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left" vertical="center" wrapText="1" readingOrder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wrapText="1" readingOrder="1"/>
    </xf>
    <xf numFmtId="0" fontId="18" fillId="0" borderId="1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wrapText="1" readingOrder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wrapText="1"/>
    </xf>
    <xf numFmtId="0" fontId="16" fillId="11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5" xfId="0" applyFont="1" applyBorder="1" applyAlignment="1">
      <alignment wrapText="1"/>
    </xf>
    <xf numFmtId="0" fontId="17" fillId="0" borderId="1" xfId="0" applyFont="1" applyBorder="1" applyAlignment="1">
      <alignment horizontal="left" vertical="center" wrapText="1"/>
    </xf>
    <xf numFmtId="0" fontId="21" fillId="0" borderId="16" xfId="0" applyFont="1" applyBorder="1" applyAlignment="1">
      <alignment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wrapText="1"/>
    </xf>
    <xf numFmtId="176" fontId="17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0" fontId="22" fillId="0" borderId="1" xfId="0" applyFont="1" applyFill="1" applyBorder="1" applyAlignment="1">
      <alignment horizontal="left" vertical="center" wrapText="1"/>
    </xf>
    <xf numFmtId="0" fontId="16" fillId="11" borderId="1" xfId="0" applyFont="1" applyFill="1" applyBorder="1" applyAlignment="1">
      <alignment vertical="center" wrapText="1"/>
    </xf>
    <xf numFmtId="0" fontId="11" fillId="0" borderId="0" xfId="0" applyFont="1" applyFill="1" applyBorder="1"/>
    <xf numFmtId="0" fontId="17" fillId="4" borderId="1" xfId="0" applyFont="1" applyFill="1" applyBorder="1" applyAlignment="1">
      <alignment wrapText="1"/>
    </xf>
    <xf numFmtId="0" fontId="22" fillId="0" borderId="1" xfId="0" applyFont="1" applyBorder="1" applyAlignment="1">
      <alignment wrapText="1"/>
    </xf>
    <xf numFmtId="0" fontId="18" fillId="0" borderId="1" xfId="0" applyFont="1" applyBorder="1"/>
    <xf numFmtId="0" fontId="22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 readingOrder="1"/>
    </xf>
    <xf numFmtId="0" fontId="17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wrapText="1"/>
    </xf>
    <xf numFmtId="0" fontId="19" fillId="0" borderId="1" xfId="0" applyFont="1" applyBorder="1" applyAlignment="1">
      <alignment horizontal="left"/>
    </xf>
    <xf numFmtId="0" fontId="21" fillId="0" borderId="1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22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 wrapText="1"/>
    </xf>
    <xf numFmtId="0" fontId="18" fillId="0" borderId="1" xfId="0" applyFont="1" applyBorder="1" applyAlignment="1">
      <alignment wrapText="1"/>
    </xf>
    <xf numFmtId="0" fontId="29" fillId="0" borderId="1" xfId="0" applyFont="1" applyFill="1" applyBorder="1"/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/>
    </xf>
    <xf numFmtId="0" fontId="36" fillId="0" borderId="0" xfId="9" applyAlignment="1">
      <alignment horizontal="center" vertical="center"/>
    </xf>
    <xf numFmtId="0" fontId="36" fillId="0" borderId="0" xfId="9"/>
    <xf numFmtId="0" fontId="2" fillId="0" borderId="0" xfId="9" applyFont="1"/>
    <xf numFmtId="0" fontId="1" fillId="12" borderId="1" xfId="9" applyFont="1" applyFill="1" applyBorder="1" applyAlignment="1">
      <alignment horizontal="center" vertical="center" wrapText="1"/>
    </xf>
    <xf numFmtId="0" fontId="30" fillId="0" borderId="1" xfId="9" applyFont="1" applyBorder="1" applyAlignment="1">
      <alignment horizontal="center" vertical="center"/>
    </xf>
    <xf numFmtId="0" fontId="36" fillId="0" borderId="1" xfId="9" applyBorder="1"/>
    <xf numFmtId="0" fontId="36" fillId="0" borderId="0" xfId="11" applyAlignment="1">
      <alignment vertical="center"/>
    </xf>
    <xf numFmtId="0" fontId="36" fillId="13" borderId="1" xfId="11" applyFill="1" applyBorder="1" applyAlignment="1">
      <alignment vertical="center"/>
    </xf>
    <xf numFmtId="0" fontId="30" fillId="0" borderId="1" xfId="11" applyFont="1" applyBorder="1" applyAlignment="1">
      <alignment horizontal="center" vertical="center"/>
    </xf>
    <xf numFmtId="0" fontId="36" fillId="4" borderId="1" xfId="11" applyFill="1" applyBorder="1" applyAlignment="1">
      <alignment horizontal="center" vertical="center"/>
    </xf>
    <xf numFmtId="0" fontId="36" fillId="0" borderId="1" xfId="11" applyBorder="1"/>
    <xf numFmtId="0" fontId="36" fillId="14" borderId="0" xfId="11" applyFill="1" applyAlignment="1">
      <alignment horizontal="left"/>
    </xf>
    <xf numFmtId="0" fontId="36" fillId="15" borderId="1" xfId="11" applyFill="1" applyBorder="1" applyAlignment="1">
      <alignment wrapText="1"/>
    </xf>
    <xf numFmtId="0" fontId="36" fillId="15" borderId="1" xfId="11" applyFill="1" applyBorder="1"/>
    <xf numFmtId="0" fontId="36" fillId="0" borderId="1" xfId="11" applyBorder="1" applyAlignment="1">
      <alignment wrapText="1"/>
    </xf>
    <xf numFmtId="0" fontId="36" fillId="14" borderId="0" xfId="11" applyFill="1" applyAlignment="1">
      <alignment horizontal="left" wrapText="1"/>
    </xf>
    <xf numFmtId="0" fontId="36" fillId="13" borderId="1" xfId="11" applyFill="1" applyBorder="1" applyAlignment="1">
      <alignment horizontal="center" vertical="center" wrapText="1"/>
    </xf>
    <xf numFmtId="0" fontId="36" fillId="4" borderId="1" xfId="9" quotePrefix="1" applyFill="1" applyBorder="1" applyAlignment="1">
      <alignment horizontal="left" vertical="center" wrapText="1"/>
    </xf>
    <xf numFmtId="0" fontId="24" fillId="0" borderId="1" xfId="0" applyFont="1" applyBorder="1"/>
    <xf numFmtId="177" fontId="31" fillId="0" borderId="1" xfId="9" applyNumberFormat="1" applyFont="1" applyBorder="1" applyAlignment="1">
      <alignment horizontal="center" vertical="center" wrapText="1"/>
    </xf>
    <xf numFmtId="0" fontId="31" fillId="4" borderId="1" xfId="9" applyFont="1" applyFill="1" applyBorder="1" applyAlignment="1">
      <alignment horizontal="left" vertical="center" wrapText="1"/>
    </xf>
    <xf numFmtId="0" fontId="31" fillId="0" borderId="1" xfId="9" applyFont="1" applyBorder="1" applyAlignment="1">
      <alignment vertical="center" wrapText="1"/>
    </xf>
    <xf numFmtId="0" fontId="22" fillId="0" borderId="1" xfId="0" applyFont="1" applyBorder="1" applyAlignment="1">
      <alignment horizontal="left" wrapText="1" readingOrder="1"/>
    </xf>
    <xf numFmtId="0" fontId="22" fillId="0" borderId="1" xfId="0" applyFont="1" applyFill="1" applyBorder="1" applyAlignment="1">
      <alignment horizontal="left" wrapText="1" readingOrder="1"/>
    </xf>
    <xf numFmtId="0" fontId="31" fillId="4" borderId="1" xfId="9" applyFont="1" applyFill="1" applyBorder="1" applyAlignment="1">
      <alignment horizontal="center" vertical="center" wrapText="1"/>
    </xf>
    <xf numFmtId="0" fontId="36" fillId="0" borderId="10" xfId="9" applyBorder="1" applyAlignment="1">
      <alignment horizontal="left" vertical="center" wrapText="1"/>
    </xf>
    <xf numFmtId="0" fontId="36" fillId="0" borderId="12" xfId="9" applyBorder="1" applyAlignment="1">
      <alignment horizontal="left" vertical="center" wrapText="1"/>
    </xf>
    <xf numFmtId="0" fontId="38" fillId="4" borderId="1" xfId="0" applyFont="1" applyFill="1" applyBorder="1" applyAlignment="1">
      <alignment wrapText="1"/>
    </xf>
    <xf numFmtId="0" fontId="38" fillId="4" borderId="1" xfId="0" applyFont="1" applyFill="1" applyBorder="1"/>
    <xf numFmtId="0" fontId="18" fillId="0" borderId="1" xfId="0" applyFont="1" applyFill="1" applyBorder="1" applyAlignment="1">
      <alignment horizontal="left" vertical="center" wrapText="1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0" fontId="38" fillId="4" borderId="1" xfId="0" applyFont="1" applyFill="1" applyBorder="1" applyAlignment="1">
      <alignment horizontal="left" vertical="center" wrapText="1" readingOrder="1"/>
    </xf>
    <xf numFmtId="0" fontId="17" fillId="4" borderId="1" xfId="0" applyFont="1" applyFill="1" applyBorder="1" applyAlignment="1">
      <alignment horizontal="left" vertical="center" wrapText="1" readingOrder="1"/>
    </xf>
    <xf numFmtId="0" fontId="22" fillId="4" borderId="1" xfId="0" applyFont="1" applyFill="1" applyBorder="1" applyAlignment="1">
      <alignment wrapText="1"/>
    </xf>
    <xf numFmtId="0" fontId="38" fillId="0" borderId="1" xfId="0" applyFont="1" applyBorder="1" applyAlignment="1">
      <alignment wrapText="1"/>
    </xf>
    <xf numFmtId="0" fontId="40" fillId="4" borderId="1" xfId="0" applyFont="1" applyFill="1" applyBorder="1" applyAlignment="1">
      <alignment horizontal="left" vertical="center" wrapText="1" readingOrder="1"/>
    </xf>
    <xf numFmtId="0" fontId="40" fillId="0" borderId="1" xfId="0" applyFont="1" applyBorder="1" applyAlignment="1">
      <alignment horizontal="left" vertical="center" wrapText="1" readingOrder="1"/>
    </xf>
    <xf numFmtId="0" fontId="22" fillId="4" borderId="1" xfId="0" applyFont="1" applyFill="1" applyBorder="1" applyAlignment="1">
      <alignment horizontal="center" vertical="center" wrapText="1"/>
    </xf>
    <xf numFmtId="0" fontId="31" fillId="4" borderId="1" xfId="9" applyFont="1" applyFill="1" applyBorder="1" applyAlignment="1">
      <alignment vertical="center" wrapText="1"/>
    </xf>
    <xf numFmtId="0" fontId="41" fillId="0" borderId="0" xfId="0" applyFont="1"/>
    <xf numFmtId="0" fontId="42" fillId="0" borderId="1" xfId="0" applyFont="1" applyBorder="1" applyAlignment="1">
      <alignment horizontal="left" vertical="center" wrapText="1" readingOrder="1"/>
    </xf>
    <xf numFmtId="0" fontId="43" fillId="0" borderId="1" xfId="0" applyFont="1" applyBorder="1" applyAlignment="1">
      <alignment horizontal="left" vertical="center" wrapText="1" readingOrder="1"/>
    </xf>
    <xf numFmtId="0" fontId="48" fillId="0" borderId="1" xfId="0" applyFont="1" applyBorder="1" applyAlignment="1">
      <alignment horizontal="left" vertical="center" wrapText="1" readingOrder="1"/>
    </xf>
    <xf numFmtId="0" fontId="49" fillId="0" borderId="1" xfId="0" applyFont="1" applyBorder="1" applyAlignment="1">
      <alignment horizontal="left" vertical="center" wrapText="1" readingOrder="1"/>
    </xf>
    <xf numFmtId="0" fontId="36" fillId="0" borderId="10" xfId="9" applyBorder="1" applyAlignment="1">
      <alignment horizontal="left" vertical="center" wrapText="1"/>
    </xf>
    <xf numFmtId="0" fontId="36" fillId="0" borderId="12" xfId="9" applyBorder="1" applyAlignment="1">
      <alignment horizontal="left" vertical="center" wrapText="1"/>
    </xf>
    <xf numFmtId="0" fontId="36" fillId="0" borderId="10" xfId="9" applyBorder="1" applyAlignment="1">
      <alignment vertical="top" wrapText="1"/>
    </xf>
    <xf numFmtId="0" fontId="50" fillId="16" borderId="1" xfId="10" applyFont="1" applyFill="1" applyBorder="1" applyAlignment="1">
      <alignment horizontal="center" vertical="center" wrapText="1"/>
    </xf>
    <xf numFmtId="0" fontId="51" fillId="16" borderId="1" xfId="10" applyFont="1" applyFill="1" applyBorder="1" applyAlignment="1">
      <alignment horizontal="center" vertical="center" wrapText="1"/>
    </xf>
    <xf numFmtId="177" fontId="52" fillId="4" borderId="1" xfId="10" applyNumberFormat="1" applyFont="1" applyFill="1" applyBorder="1" applyAlignment="1">
      <alignment horizontal="right" vertical="center" wrapText="1"/>
    </xf>
    <xf numFmtId="177" fontId="52" fillId="0" borderId="1" xfId="10" applyNumberFormat="1" applyFont="1" applyFill="1" applyBorder="1" applyAlignment="1">
      <alignment horizontal="right" vertical="center" wrapText="1"/>
    </xf>
    <xf numFmtId="178" fontId="16" fillId="11" borderId="1" xfId="0" applyNumberFormat="1" applyFont="1" applyFill="1" applyBorder="1" applyAlignment="1">
      <alignment horizontal="center" vertical="center" wrapText="1"/>
    </xf>
    <xf numFmtId="178" fontId="17" fillId="0" borderId="1" xfId="0" applyNumberFormat="1" applyFont="1" applyBorder="1" applyAlignment="1">
      <alignment horizontal="center" vertical="center" wrapText="1"/>
    </xf>
    <xf numFmtId="178" fontId="17" fillId="0" borderId="1" xfId="0" applyNumberFormat="1" applyFont="1" applyFill="1" applyBorder="1" applyAlignment="1">
      <alignment horizontal="center" vertical="center" wrapText="1"/>
    </xf>
    <xf numFmtId="178" fontId="18" fillId="0" borderId="1" xfId="0" applyNumberFormat="1" applyFont="1" applyBorder="1" applyAlignment="1">
      <alignment horizontal="center" vertical="center" wrapText="1"/>
    </xf>
    <xf numFmtId="178" fontId="19" fillId="0" borderId="1" xfId="0" applyNumberFormat="1" applyFont="1" applyBorder="1" applyAlignment="1">
      <alignment horizontal="center" vertical="center" wrapText="1"/>
    </xf>
    <xf numFmtId="178" fontId="17" fillId="0" borderId="1" xfId="0" applyNumberFormat="1" applyFont="1" applyFill="1" applyBorder="1" applyAlignment="1">
      <alignment horizontal="center" vertical="center"/>
    </xf>
    <xf numFmtId="178" fontId="29" fillId="0" borderId="1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7" fillId="4" borderId="1" xfId="0" applyFont="1" applyFill="1" applyBorder="1"/>
    <xf numFmtId="0" fontId="17" fillId="4" borderId="1" xfId="0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2" fillId="4" borderId="0" xfId="0" applyFont="1" applyFill="1" applyBorder="1"/>
    <xf numFmtId="177" fontId="52" fillId="0" borderId="1" xfId="3" applyNumberFormat="1" applyFont="1" applyBorder="1" applyAlignment="1">
      <alignment horizontal="right" vertical="center" wrapText="1"/>
    </xf>
    <xf numFmtId="176" fontId="0" fillId="0" borderId="1" xfId="11" applyNumberFormat="1" applyFont="1" applyFill="1" applyBorder="1" applyAlignment="1">
      <alignment horizontal="right" vertical="center" wrapText="1"/>
    </xf>
    <xf numFmtId="0" fontId="0" fillId="4" borderId="1" xfId="10" applyFont="1" applyFill="1" applyBorder="1" applyAlignment="1">
      <alignment horizontal="right" vertical="center" wrapText="1"/>
    </xf>
    <xf numFmtId="177" fontId="0" fillId="0" borderId="1" xfId="10" applyNumberFormat="1" applyFont="1" applyFill="1" applyBorder="1" applyAlignment="1">
      <alignment horizontal="right" vertical="center" wrapText="1"/>
    </xf>
    <xf numFmtId="2" fontId="36" fillId="4" borderId="1" xfId="10" applyNumberFormat="1" applyFill="1" applyBorder="1" applyAlignment="1">
      <alignment horizontal="right" vertical="center" wrapText="1"/>
    </xf>
    <xf numFmtId="177" fontId="0" fillId="0" borderId="1" xfId="10" applyNumberFormat="1" applyFont="1" applyBorder="1" applyAlignment="1">
      <alignment horizontal="right" vertical="center" wrapText="1"/>
    </xf>
    <xf numFmtId="0" fontId="0" fillId="4" borderId="1" xfId="11" applyFont="1" applyFill="1" applyBorder="1" applyAlignment="1">
      <alignment horizontal="right" vertical="center" wrapText="1"/>
    </xf>
    <xf numFmtId="177" fontId="0" fillId="4" borderId="1" xfId="11" applyNumberFormat="1" applyFont="1" applyFill="1" applyBorder="1" applyAlignment="1">
      <alignment horizontal="right" vertical="center" wrapText="1"/>
    </xf>
    <xf numFmtId="0" fontId="36" fillId="4" borderId="1" xfId="10" applyFill="1" applyBorder="1" applyAlignment="1">
      <alignment horizontal="right" vertical="center" wrapText="1"/>
    </xf>
    <xf numFmtId="177" fontId="0" fillId="4" borderId="1" xfId="11" applyNumberFormat="1" applyFont="1" applyFill="1" applyBorder="1" applyAlignment="1">
      <alignment horizontal="left" vertical="center" wrapText="1"/>
    </xf>
    <xf numFmtId="0" fontId="36" fillId="4" borderId="1" xfId="11" applyFill="1" applyBorder="1" applyAlignment="1">
      <alignment horizontal="right" vertical="center" wrapText="1"/>
    </xf>
    <xf numFmtId="0" fontId="4" fillId="4" borderId="1" xfId="11" applyFont="1" applyFill="1" applyBorder="1" applyAlignment="1">
      <alignment horizontal="right" vertical="center" wrapText="1"/>
    </xf>
    <xf numFmtId="177" fontId="53" fillId="0" borderId="1" xfId="3" applyNumberFormat="1" applyFont="1" applyBorder="1" applyAlignment="1">
      <alignment horizontal="right" vertical="center" wrapText="1"/>
    </xf>
    <xf numFmtId="176" fontId="4" fillId="0" borderId="1" xfId="11" applyNumberFormat="1" applyFont="1" applyFill="1" applyBorder="1" applyAlignment="1">
      <alignment horizontal="right" vertical="center" wrapText="1"/>
    </xf>
    <xf numFmtId="0" fontId="36" fillId="0" borderId="10" xfId="11" applyBorder="1" applyAlignment="1">
      <alignment horizontal="center" vertical="center"/>
    </xf>
    <xf numFmtId="0" fontId="36" fillId="0" borderId="12" xfId="11" applyBorder="1" applyAlignment="1">
      <alignment horizontal="center" vertical="center"/>
    </xf>
    <xf numFmtId="0" fontId="36" fillId="0" borderId="10" xfId="9" applyBorder="1" applyAlignment="1">
      <alignment horizontal="left" vertical="top" wrapText="1"/>
    </xf>
    <xf numFmtId="0" fontId="36" fillId="0" borderId="11" xfId="9" applyBorder="1" applyAlignment="1">
      <alignment horizontal="left" vertical="top" wrapText="1"/>
    </xf>
    <xf numFmtId="0" fontId="36" fillId="0" borderId="12" xfId="9" applyBorder="1" applyAlignment="1">
      <alignment horizontal="left" vertical="top" wrapText="1"/>
    </xf>
    <xf numFmtId="0" fontId="36" fillId="0" borderId="11" xfId="9" applyBorder="1" applyAlignment="1">
      <alignment horizontal="left" vertical="center" wrapText="1"/>
    </xf>
    <xf numFmtId="0" fontId="36" fillId="0" borderId="12" xfId="9" applyBorder="1" applyAlignment="1">
      <alignment horizontal="left" vertical="center" wrapText="1"/>
    </xf>
    <xf numFmtId="0" fontId="36" fillId="0" borderId="10" xfId="9" applyBorder="1" applyAlignment="1">
      <alignment horizontal="left" vertical="center" wrapText="1"/>
    </xf>
    <xf numFmtId="0" fontId="36" fillId="0" borderId="11" xfId="9" applyBorder="1" applyAlignment="1">
      <alignment horizontal="center" vertical="center" wrapText="1"/>
    </xf>
    <xf numFmtId="0" fontId="36" fillId="0" borderId="12" xfId="9" applyBorder="1" applyAlignment="1">
      <alignment horizontal="center" vertical="center" wrapText="1"/>
    </xf>
    <xf numFmtId="0" fontId="36" fillId="0" borderId="10" xfId="9" applyBorder="1" applyAlignment="1">
      <alignment horizontal="center" wrapText="1"/>
    </xf>
    <xf numFmtId="0" fontId="36" fillId="0" borderId="11" xfId="9" applyBorder="1" applyAlignment="1">
      <alignment horizontal="center" wrapText="1"/>
    </xf>
    <xf numFmtId="0" fontId="36" fillId="0" borderId="12" xfId="9" applyBorder="1" applyAlignment="1">
      <alignment horizontal="center" wrapText="1"/>
    </xf>
    <xf numFmtId="0" fontId="36" fillId="0" borderId="10" xfId="9" applyBorder="1" applyAlignment="1">
      <alignment vertical="top" wrapText="1"/>
    </xf>
    <xf numFmtId="0" fontId="36" fillId="0" borderId="12" xfId="9" applyBorder="1" applyAlignment="1">
      <alignment vertical="top" wrapText="1"/>
    </xf>
    <xf numFmtId="0" fontId="36" fillId="0" borderId="1" xfId="9" applyBorder="1" applyAlignment="1">
      <alignment horizontal="left" vertical="top" wrapText="1"/>
    </xf>
  </cellXfs>
  <cellStyles count="13">
    <cellStyle name="Normal 2" xfId="5"/>
    <cellStyle name="Normal 2 2" xfId="4"/>
    <cellStyle name="Normal 3" xfId="6"/>
    <cellStyle name="百分比 2" xfId="1"/>
    <cellStyle name="常规" xfId="0" builtinId="0"/>
    <cellStyle name="常规 2" xfId="7"/>
    <cellStyle name="常规 3" xfId="8"/>
    <cellStyle name="常规 4" xfId="9"/>
    <cellStyle name="常规 4 2" xfId="10"/>
    <cellStyle name="常规 5" xfId="11"/>
    <cellStyle name="常规 5 2" xfId="3"/>
    <cellStyle name="常规 6" xfId="2"/>
    <cellStyle name="常规 7" xfId="12"/>
  </cellStyles>
  <dxfs count="30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NULL"/><Relationship Id="rId84" Type="http://schemas.openxmlformats.org/officeDocument/2006/relationships/revisionLog" Target="NULL"/><Relationship Id="rId63" Type="http://schemas.openxmlformats.org/officeDocument/2006/relationships/revisionLog" Target="NULL"/><Relationship Id="rId42" Type="http://schemas.openxmlformats.org/officeDocument/2006/relationships/revisionLog" Target="NULL"/><Relationship Id="rId21" Type="http://schemas.openxmlformats.org/officeDocument/2006/relationships/revisionLog" Target="NULL"/><Relationship Id="rId159" Type="http://schemas.openxmlformats.org/officeDocument/2006/relationships/revisionLog" Target="NULL"/><Relationship Id="rId138" Type="http://schemas.openxmlformats.org/officeDocument/2006/relationships/revisionLog" Target="NULL"/><Relationship Id="rId205" Type="http://schemas.openxmlformats.org/officeDocument/2006/relationships/revisionLog" Target="NULL"/><Relationship Id="rId191" Type="http://schemas.openxmlformats.org/officeDocument/2006/relationships/revisionLog" Target="NULL"/><Relationship Id="rId170" Type="http://schemas.openxmlformats.org/officeDocument/2006/relationships/revisionLog" Target="NULL"/><Relationship Id="rId226" Type="http://schemas.openxmlformats.org/officeDocument/2006/relationships/revisionLog" Target="NULL"/><Relationship Id="rId247" Type="http://schemas.openxmlformats.org/officeDocument/2006/relationships/revisionLog" Target="NULL"/><Relationship Id="rId107" Type="http://schemas.openxmlformats.org/officeDocument/2006/relationships/revisionLog" Target="NULL"/><Relationship Id="rId74" Type="http://schemas.openxmlformats.org/officeDocument/2006/relationships/revisionLog" Target="NULL"/><Relationship Id="rId53" Type="http://schemas.openxmlformats.org/officeDocument/2006/relationships/revisionLog" Target="NULL"/><Relationship Id="rId32" Type="http://schemas.openxmlformats.org/officeDocument/2006/relationships/revisionLog" Target="NULL"/><Relationship Id="rId149" Type="http://schemas.openxmlformats.org/officeDocument/2006/relationships/revisionLog" Target="NULL"/><Relationship Id="rId128" Type="http://schemas.openxmlformats.org/officeDocument/2006/relationships/revisionLog" Target="NULL"/><Relationship Id="rId11" Type="http://schemas.openxmlformats.org/officeDocument/2006/relationships/revisionLog" Target="NULL"/><Relationship Id="rId95" Type="http://schemas.openxmlformats.org/officeDocument/2006/relationships/revisionLog" Target="NULL"/><Relationship Id="rId5" Type="http://schemas.openxmlformats.org/officeDocument/2006/relationships/revisionLog" Target="NULL"/><Relationship Id="rId181" Type="http://schemas.openxmlformats.org/officeDocument/2006/relationships/revisionLog" Target="NULL"/><Relationship Id="rId160" Type="http://schemas.openxmlformats.org/officeDocument/2006/relationships/revisionLog" Target="NULL"/><Relationship Id="rId216" Type="http://schemas.openxmlformats.org/officeDocument/2006/relationships/revisionLog" Target="NULL"/><Relationship Id="rId237" Type="http://schemas.openxmlformats.org/officeDocument/2006/relationships/revisionLog" Target="NULL"/><Relationship Id="rId64" Type="http://schemas.openxmlformats.org/officeDocument/2006/relationships/revisionLog" Target="NULL"/><Relationship Id="rId43" Type="http://schemas.openxmlformats.org/officeDocument/2006/relationships/revisionLog" Target="NULL"/><Relationship Id="rId22" Type="http://schemas.openxmlformats.org/officeDocument/2006/relationships/revisionLog" Target="NULL"/><Relationship Id="rId139" Type="http://schemas.openxmlformats.org/officeDocument/2006/relationships/revisionLog" Target="NULL"/><Relationship Id="rId118" Type="http://schemas.openxmlformats.org/officeDocument/2006/relationships/revisionLog" Target="NULL"/><Relationship Id="rId85" Type="http://schemas.openxmlformats.org/officeDocument/2006/relationships/revisionLog" Target="NULL"/><Relationship Id="rId206" Type="http://schemas.openxmlformats.org/officeDocument/2006/relationships/revisionLog" Target="NULL"/><Relationship Id="rId192" Type="http://schemas.openxmlformats.org/officeDocument/2006/relationships/revisionLog" Target="NULL"/><Relationship Id="rId171" Type="http://schemas.openxmlformats.org/officeDocument/2006/relationships/revisionLog" Target="NULL"/><Relationship Id="rId150" Type="http://schemas.openxmlformats.org/officeDocument/2006/relationships/revisionLog" Target="NULL"/><Relationship Id="rId227" Type="http://schemas.openxmlformats.org/officeDocument/2006/relationships/revisionLog" Target="NULL"/><Relationship Id="rId248" Type="http://schemas.openxmlformats.org/officeDocument/2006/relationships/revisionLog" Target="NULL"/><Relationship Id="rId33" Type="http://schemas.openxmlformats.org/officeDocument/2006/relationships/revisionLog" Target="NULL"/><Relationship Id="rId129" Type="http://schemas.openxmlformats.org/officeDocument/2006/relationships/revisionLog" Target="NULL"/><Relationship Id="rId12" Type="http://schemas.openxmlformats.org/officeDocument/2006/relationships/revisionLog" Target="NULL"/><Relationship Id="rId108" Type="http://schemas.openxmlformats.org/officeDocument/2006/relationships/revisionLog" Target="NULL"/><Relationship Id="rId96" Type="http://schemas.openxmlformats.org/officeDocument/2006/relationships/revisionLog" Target="NULL"/><Relationship Id="rId75" Type="http://schemas.openxmlformats.org/officeDocument/2006/relationships/revisionLog" Target="NULL"/><Relationship Id="rId54" Type="http://schemas.openxmlformats.org/officeDocument/2006/relationships/revisionLog" Target="NULL"/><Relationship Id="rId182" Type="http://schemas.openxmlformats.org/officeDocument/2006/relationships/revisionLog" Target="NULL"/><Relationship Id="rId161" Type="http://schemas.openxmlformats.org/officeDocument/2006/relationships/revisionLog" Target="NULL"/><Relationship Id="rId140" Type="http://schemas.openxmlformats.org/officeDocument/2006/relationships/revisionLog" Target="NULL"/><Relationship Id="rId217" Type="http://schemas.openxmlformats.org/officeDocument/2006/relationships/revisionLog" Target="NULL"/><Relationship Id="rId6" Type="http://schemas.openxmlformats.org/officeDocument/2006/relationships/revisionLog" Target="NULL"/><Relationship Id="rId238" Type="http://schemas.openxmlformats.org/officeDocument/2006/relationships/revisionLog" Target="NULL"/><Relationship Id="rId23" Type="http://schemas.openxmlformats.org/officeDocument/2006/relationships/revisionLog" Target="NULL"/><Relationship Id="rId119" Type="http://schemas.openxmlformats.org/officeDocument/2006/relationships/revisionLog" Target="NULL"/><Relationship Id="rId86" Type="http://schemas.openxmlformats.org/officeDocument/2006/relationships/revisionLog" Target="NULL"/><Relationship Id="rId65" Type="http://schemas.openxmlformats.org/officeDocument/2006/relationships/revisionLog" Target="NULL"/><Relationship Id="rId44" Type="http://schemas.openxmlformats.org/officeDocument/2006/relationships/revisionLog" Target="NULL"/><Relationship Id="rId151" Type="http://schemas.openxmlformats.org/officeDocument/2006/relationships/revisionLog" Target="NULL"/><Relationship Id="rId130" Type="http://schemas.openxmlformats.org/officeDocument/2006/relationships/revisionLog" Target="NULL"/><Relationship Id="rId207" Type="http://schemas.openxmlformats.org/officeDocument/2006/relationships/revisionLog" Target="NULL"/><Relationship Id="rId193" Type="http://schemas.openxmlformats.org/officeDocument/2006/relationships/revisionLog" Target="NULL"/><Relationship Id="rId172" Type="http://schemas.openxmlformats.org/officeDocument/2006/relationships/revisionLog" Target="NULL"/><Relationship Id="rId228" Type="http://schemas.openxmlformats.org/officeDocument/2006/relationships/revisionLog" Target="NULL"/><Relationship Id="rId249" Type="http://schemas.openxmlformats.org/officeDocument/2006/relationships/revisionLog" Target="NULL"/><Relationship Id="rId13" Type="http://schemas.openxmlformats.org/officeDocument/2006/relationships/revisionLog" Target="NULL"/><Relationship Id="rId109" Type="http://schemas.openxmlformats.org/officeDocument/2006/relationships/revisionLog" Target="NULL"/><Relationship Id="rId97" Type="http://schemas.openxmlformats.org/officeDocument/2006/relationships/revisionLog" Target="NULL"/><Relationship Id="rId76" Type="http://schemas.openxmlformats.org/officeDocument/2006/relationships/revisionLog" Target="NULL"/><Relationship Id="rId55" Type="http://schemas.openxmlformats.org/officeDocument/2006/relationships/revisionLog" Target="NULL"/><Relationship Id="rId34" Type="http://schemas.openxmlformats.org/officeDocument/2006/relationships/revisionLog" Target="NULL"/><Relationship Id="rId141" Type="http://schemas.openxmlformats.org/officeDocument/2006/relationships/revisionLog" Target="NULL"/><Relationship Id="rId120" Type="http://schemas.openxmlformats.org/officeDocument/2006/relationships/revisionLog" Target="NULL"/><Relationship Id="rId7" Type="http://schemas.openxmlformats.org/officeDocument/2006/relationships/revisionLog" Target="NULL"/><Relationship Id="rId183" Type="http://schemas.openxmlformats.org/officeDocument/2006/relationships/revisionLog" Target="NULL"/><Relationship Id="rId162" Type="http://schemas.openxmlformats.org/officeDocument/2006/relationships/revisionLog" Target="NULL"/><Relationship Id="rId218" Type="http://schemas.openxmlformats.org/officeDocument/2006/relationships/revisionLog" Target="NULL"/><Relationship Id="rId239" Type="http://schemas.openxmlformats.org/officeDocument/2006/relationships/revisionLog" Target="NULL"/><Relationship Id="rId250" Type="http://schemas.openxmlformats.org/officeDocument/2006/relationships/revisionLog" Target="NULL"/><Relationship Id="rId87" Type="http://schemas.openxmlformats.org/officeDocument/2006/relationships/revisionLog" Target="NULL"/><Relationship Id="rId66" Type="http://schemas.openxmlformats.org/officeDocument/2006/relationships/revisionLog" Target="NULL"/><Relationship Id="rId45" Type="http://schemas.openxmlformats.org/officeDocument/2006/relationships/revisionLog" Target="NULL"/><Relationship Id="rId24" Type="http://schemas.openxmlformats.org/officeDocument/2006/relationships/revisionLog" Target="NULL"/><Relationship Id="rId131" Type="http://schemas.openxmlformats.org/officeDocument/2006/relationships/revisionLog" Target="NULL"/><Relationship Id="rId110" Type="http://schemas.openxmlformats.org/officeDocument/2006/relationships/revisionLog" Target="NULL"/><Relationship Id="rId208" Type="http://schemas.openxmlformats.org/officeDocument/2006/relationships/revisionLog" Target="NULL"/><Relationship Id="rId194" Type="http://schemas.openxmlformats.org/officeDocument/2006/relationships/revisionLog" Target="NULL"/><Relationship Id="rId173" Type="http://schemas.openxmlformats.org/officeDocument/2006/relationships/revisionLog" Target="NULL"/><Relationship Id="rId152" Type="http://schemas.openxmlformats.org/officeDocument/2006/relationships/revisionLog" Target="NULL"/><Relationship Id="rId229" Type="http://schemas.openxmlformats.org/officeDocument/2006/relationships/revisionLog" Target="NULL"/><Relationship Id="rId240" Type="http://schemas.openxmlformats.org/officeDocument/2006/relationships/revisionLog" Target="NULL"/><Relationship Id="rId77" Type="http://schemas.openxmlformats.org/officeDocument/2006/relationships/revisionLog" Target="NULL"/><Relationship Id="rId56" Type="http://schemas.openxmlformats.org/officeDocument/2006/relationships/revisionLog" Target="NULL"/><Relationship Id="rId35" Type="http://schemas.openxmlformats.org/officeDocument/2006/relationships/revisionLog" Target="NULL"/><Relationship Id="rId14" Type="http://schemas.openxmlformats.org/officeDocument/2006/relationships/revisionLog" Target="NULL"/><Relationship Id="rId100" Type="http://schemas.openxmlformats.org/officeDocument/2006/relationships/revisionLog" Target="NULL"/><Relationship Id="rId98" Type="http://schemas.openxmlformats.org/officeDocument/2006/relationships/revisionLog" Target="NULL"/><Relationship Id="rId8" Type="http://schemas.openxmlformats.org/officeDocument/2006/relationships/revisionLog" Target="NULL"/><Relationship Id="rId184" Type="http://schemas.openxmlformats.org/officeDocument/2006/relationships/revisionLog" Target="NULL"/><Relationship Id="rId163" Type="http://schemas.openxmlformats.org/officeDocument/2006/relationships/revisionLog" Target="NULL"/><Relationship Id="rId142" Type="http://schemas.openxmlformats.org/officeDocument/2006/relationships/revisionLog" Target="NULL"/><Relationship Id="rId121" Type="http://schemas.openxmlformats.org/officeDocument/2006/relationships/revisionLog" Target="NULL"/><Relationship Id="rId219" Type="http://schemas.openxmlformats.org/officeDocument/2006/relationships/revisionLog" Target="NULL"/><Relationship Id="rId230" Type="http://schemas.openxmlformats.org/officeDocument/2006/relationships/revisionLog" Target="NULL"/><Relationship Id="rId251" Type="http://schemas.openxmlformats.org/officeDocument/2006/relationships/revisionLog" Target="NULL"/><Relationship Id="rId67" Type="http://schemas.openxmlformats.org/officeDocument/2006/relationships/revisionLog" Target="NULL"/><Relationship Id="rId46" Type="http://schemas.openxmlformats.org/officeDocument/2006/relationships/revisionLog" Target="NULL"/><Relationship Id="rId25" Type="http://schemas.openxmlformats.org/officeDocument/2006/relationships/revisionLog" Target="NULL"/><Relationship Id="rId88" Type="http://schemas.openxmlformats.org/officeDocument/2006/relationships/revisionLog" Target="NULL"/><Relationship Id="rId195" Type="http://schemas.openxmlformats.org/officeDocument/2006/relationships/revisionLog" Target="NULL"/><Relationship Id="rId174" Type="http://schemas.openxmlformats.org/officeDocument/2006/relationships/revisionLog" Target="NULL"/><Relationship Id="rId153" Type="http://schemas.openxmlformats.org/officeDocument/2006/relationships/revisionLog" Target="NULL"/><Relationship Id="rId132" Type="http://schemas.openxmlformats.org/officeDocument/2006/relationships/revisionLog" Target="NULL"/><Relationship Id="rId111" Type="http://schemas.openxmlformats.org/officeDocument/2006/relationships/revisionLog" Target="NULL"/><Relationship Id="rId209" Type="http://schemas.openxmlformats.org/officeDocument/2006/relationships/revisionLog" Target="NULL"/><Relationship Id="rId220" Type="http://schemas.openxmlformats.org/officeDocument/2006/relationships/revisionLog" Target="NULL"/><Relationship Id="rId241" Type="http://schemas.openxmlformats.org/officeDocument/2006/relationships/revisionLog" Target="NULL"/><Relationship Id="rId57" Type="http://schemas.openxmlformats.org/officeDocument/2006/relationships/revisionLog" Target="NULL"/><Relationship Id="rId36" Type="http://schemas.openxmlformats.org/officeDocument/2006/relationships/revisionLog" Target="NULL"/><Relationship Id="rId15" Type="http://schemas.openxmlformats.org/officeDocument/2006/relationships/revisionLog" Target="NULL"/><Relationship Id="rId99" Type="http://schemas.openxmlformats.org/officeDocument/2006/relationships/revisionLog" Target="NULL"/><Relationship Id="rId78" Type="http://schemas.openxmlformats.org/officeDocument/2006/relationships/revisionLog" Target="NULL"/><Relationship Id="rId185" Type="http://schemas.openxmlformats.org/officeDocument/2006/relationships/revisionLog" Target="NULL"/><Relationship Id="rId164" Type="http://schemas.openxmlformats.org/officeDocument/2006/relationships/revisionLog" Target="NULL"/><Relationship Id="rId143" Type="http://schemas.openxmlformats.org/officeDocument/2006/relationships/revisionLog" Target="NULL"/><Relationship Id="rId122" Type="http://schemas.openxmlformats.org/officeDocument/2006/relationships/revisionLog" Target="NULL"/><Relationship Id="rId101" Type="http://schemas.openxmlformats.org/officeDocument/2006/relationships/revisionLog" Target="NULL"/><Relationship Id="rId9" Type="http://schemas.openxmlformats.org/officeDocument/2006/relationships/revisionLog" Target="NULL"/><Relationship Id="rId4" Type="http://schemas.openxmlformats.org/officeDocument/2006/relationships/revisionLog" Target="NULL"/><Relationship Id="rId180" Type="http://schemas.openxmlformats.org/officeDocument/2006/relationships/revisionLog" Target="NULL"/><Relationship Id="rId210" Type="http://schemas.openxmlformats.org/officeDocument/2006/relationships/revisionLog" Target="NULL"/><Relationship Id="rId215" Type="http://schemas.openxmlformats.org/officeDocument/2006/relationships/revisionLog" Target="NULL"/><Relationship Id="rId236" Type="http://schemas.openxmlformats.org/officeDocument/2006/relationships/revisionLog" Target="NULL"/><Relationship Id="rId26" Type="http://schemas.openxmlformats.org/officeDocument/2006/relationships/revisionLog" Target="NULL"/><Relationship Id="rId231" Type="http://schemas.openxmlformats.org/officeDocument/2006/relationships/revisionLog" Target="NULL"/><Relationship Id="rId252" Type="http://schemas.openxmlformats.org/officeDocument/2006/relationships/revisionLog" Target="revisionLog252.xml"/><Relationship Id="rId89" Type="http://schemas.openxmlformats.org/officeDocument/2006/relationships/revisionLog" Target="NULL"/><Relationship Id="rId68" Type="http://schemas.openxmlformats.org/officeDocument/2006/relationships/revisionLog" Target="NULL"/><Relationship Id="rId47" Type="http://schemas.openxmlformats.org/officeDocument/2006/relationships/revisionLog" Target="NULL"/><Relationship Id="rId175" Type="http://schemas.openxmlformats.org/officeDocument/2006/relationships/revisionLog" Target="NULL"/><Relationship Id="rId154" Type="http://schemas.openxmlformats.org/officeDocument/2006/relationships/revisionLog" Target="NULL"/><Relationship Id="rId133" Type="http://schemas.openxmlformats.org/officeDocument/2006/relationships/revisionLog" Target="NULL"/><Relationship Id="rId112" Type="http://schemas.openxmlformats.org/officeDocument/2006/relationships/revisionLog" Target="NULL"/><Relationship Id="rId200" Type="http://schemas.openxmlformats.org/officeDocument/2006/relationships/revisionLog" Target="NULL"/><Relationship Id="rId196" Type="http://schemas.openxmlformats.org/officeDocument/2006/relationships/revisionLog" Target="NULL"/><Relationship Id="rId16" Type="http://schemas.openxmlformats.org/officeDocument/2006/relationships/revisionLog" Target="NULL"/><Relationship Id="rId221" Type="http://schemas.openxmlformats.org/officeDocument/2006/relationships/revisionLog" Target="NULL"/><Relationship Id="rId242" Type="http://schemas.openxmlformats.org/officeDocument/2006/relationships/revisionLog" Target="NULL"/><Relationship Id="rId79" Type="http://schemas.openxmlformats.org/officeDocument/2006/relationships/revisionLog" Target="NULL"/><Relationship Id="rId58" Type="http://schemas.openxmlformats.org/officeDocument/2006/relationships/revisionLog" Target="NULL"/><Relationship Id="rId37" Type="http://schemas.openxmlformats.org/officeDocument/2006/relationships/revisionLog" Target="NULL"/><Relationship Id="rId144" Type="http://schemas.openxmlformats.org/officeDocument/2006/relationships/revisionLog" Target="NULL"/><Relationship Id="rId123" Type="http://schemas.openxmlformats.org/officeDocument/2006/relationships/revisionLog" Target="NULL"/><Relationship Id="rId102" Type="http://schemas.openxmlformats.org/officeDocument/2006/relationships/revisionLog" Target="NULL"/><Relationship Id="rId90" Type="http://schemas.openxmlformats.org/officeDocument/2006/relationships/revisionLog" Target="NULL"/><Relationship Id="rId186" Type="http://schemas.openxmlformats.org/officeDocument/2006/relationships/revisionLog" Target="NULL"/><Relationship Id="rId165" Type="http://schemas.openxmlformats.org/officeDocument/2006/relationships/revisionLog" Target="NULL"/><Relationship Id="rId211" Type="http://schemas.openxmlformats.org/officeDocument/2006/relationships/revisionLog" Target="NULL"/><Relationship Id="rId232" Type="http://schemas.openxmlformats.org/officeDocument/2006/relationships/revisionLog" Target="NULL"/><Relationship Id="rId69" Type="http://schemas.openxmlformats.org/officeDocument/2006/relationships/revisionLog" Target="NULL"/><Relationship Id="rId48" Type="http://schemas.openxmlformats.org/officeDocument/2006/relationships/revisionLog" Target="NULL"/><Relationship Id="rId27" Type="http://schemas.openxmlformats.org/officeDocument/2006/relationships/revisionLog" Target="NULL"/><Relationship Id="rId134" Type="http://schemas.openxmlformats.org/officeDocument/2006/relationships/revisionLog" Target="NULL"/><Relationship Id="rId113" Type="http://schemas.openxmlformats.org/officeDocument/2006/relationships/revisionLog" Target="NULL"/><Relationship Id="rId80" Type="http://schemas.openxmlformats.org/officeDocument/2006/relationships/revisionLog" Target="NULL"/><Relationship Id="rId197" Type="http://schemas.openxmlformats.org/officeDocument/2006/relationships/revisionLog" Target="NULL"/><Relationship Id="rId176" Type="http://schemas.openxmlformats.org/officeDocument/2006/relationships/revisionLog" Target="NULL"/><Relationship Id="rId155" Type="http://schemas.openxmlformats.org/officeDocument/2006/relationships/revisionLog" Target="NULL"/><Relationship Id="rId201" Type="http://schemas.openxmlformats.org/officeDocument/2006/relationships/revisionLog" Target="NULL"/><Relationship Id="rId222" Type="http://schemas.openxmlformats.org/officeDocument/2006/relationships/revisionLog" Target="NULL"/><Relationship Id="rId243" Type="http://schemas.openxmlformats.org/officeDocument/2006/relationships/revisionLog" Target="NULL"/><Relationship Id="rId59" Type="http://schemas.openxmlformats.org/officeDocument/2006/relationships/revisionLog" Target="NULL"/><Relationship Id="rId38" Type="http://schemas.openxmlformats.org/officeDocument/2006/relationships/revisionLog" Target="NULL"/><Relationship Id="rId17" Type="http://schemas.openxmlformats.org/officeDocument/2006/relationships/revisionLog" Target="NULL"/><Relationship Id="rId124" Type="http://schemas.openxmlformats.org/officeDocument/2006/relationships/revisionLog" Target="NULL"/><Relationship Id="rId103" Type="http://schemas.openxmlformats.org/officeDocument/2006/relationships/revisionLog" Target="NULL"/><Relationship Id="rId91" Type="http://schemas.openxmlformats.org/officeDocument/2006/relationships/revisionLog" Target="NULL"/><Relationship Id="rId70" Type="http://schemas.openxmlformats.org/officeDocument/2006/relationships/revisionLog" Target="NULL"/><Relationship Id="rId187" Type="http://schemas.openxmlformats.org/officeDocument/2006/relationships/revisionLog" Target="NULL"/><Relationship Id="rId166" Type="http://schemas.openxmlformats.org/officeDocument/2006/relationships/revisionLog" Target="NULL"/><Relationship Id="rId145" Type="http://schemas.openxmlformats.org/officeDocument/2006/relationships/revisionLog" Target="NULL"/><Relationship Id="rId1" Type="http://schemas.openxmlformats.org/officeDocument/2006/relationships/revisionLog" Target="NULL"/><Relationship Id="rId212" Type="http://schemas.openxmlformats.org/officeDocument/2006/relationships/revisionLog" Target="NULL"/><Relationship Id="rId233" Type="http://schemas.openxmlformats.org/officeDocument/2006/relationships/revisionLog" Target="NULL"/><Relationship Id="rId49" Type="http://schemas.openxmlformats.org/officeDocument/2006/relationships/revisionLog" Target="NULL"/><Relationship Id="rId28" Type="http://schemas.openxmlformats.org/officeDocument/2006/relationships/revisionLog" Target="NULL"/><Relationship Id="rId114" Type="http://schemas.openxmlformats.org/officeDocument/2006/relationships/revisionLog" Target="NULL"/><Relationship Id="rId81" Type="http://schemas.openxmlformats.org/officeDocument/2006/relationships/revisionLog" Target="NULL"/><Relationship Id="rId60" Type="http://schemas.openxmlformats.org/officeDocument/2006/relationships/revisionLog" Target="NULL"/><Relationship Id="rId198" Type="http://schemas.openxmlformats.org/officeDocument/2006/relationships/revisionLog" Target="NULL"/><Relationship Id="rId177" Type="http://schemas.openxmlformats.org/officeDocument/2006/relationships/revisionLog" Target="NULL"/><Relationship Id="rId156" Type="http://schemas.openxmlformats.org/officeDocument/2006/relationships/revisionLog" Target="NULL"/><Relationship Id="rId135" Type="http://schemas.openxmlformats.org/officeDocument/2006/relationships/revisionLog" Target="NULL"/><Relationship Id="rId202" Type="http://schemas.openxmlformats.org/officeDocument/2006/relationships/revisionLog" Target="NULL"/><Relationship Id="rId223" Type="http://schemas.openxmlformats.org/officeDocument/2006/relationships/revisionLog" Target="NULL"/><Relationship Id="rId244" Type="http://schemas.openxmlformats.org/officeDocument/2006/relationships/revisionLog" Target="NULL"/><Relationship Id="rId39" Type="http://schemas.openxmlformats.org/officeDocument/2006/relationships/revisionLog" Target="NULL"/><Relationship Id="rId18" Type="http://schemas.openxmlformats.org/officeDocument/2006/relationships/revisionLog" Target="NULL"/><Relationship Id="rId50" Type="http://schemas.openxmlformats.org/officeDocument/2006/relationships/revisionLog" Target="NULL"/><Relationship Id="rId188" Type="http://schemas.openxmlformats.org/officeDocument/2006/relationships/revisionLog" Target="NULL"/><Relationship Id="rId167" Type="http://schemas.openxmlformats.org/officeDocument/2006/relationships/revisionLog" Target="NULL"/><Relationship Id="rId146" Type="http://schemas.openxmlformats.org/officeDocument/2006/relationships/revisionLog" Target="NULL"/><Relationship Id="rId125" Type="http://schemas.openxmlformats.org/officeDocument/2006/relationships/revisionLog" Target="NULL"/><Relationship Id="rId104" Type="http://schemas.openxmlformats.org/officeDocument/2006/relationships/revisionLog" Target="NULL"/><Relationship Id="rId92" Type="http://schemas.openxmlformats.org/officeDocument/2006/relationships/revisionLog" Target="NULL"/><Relationship Id="rId71" Type="http://schemas.openxmlformats.org/officeDocument/2006/relationships/revisionLog" Target="NULL"/><Relationship Id="rId213" Type="http://schemas.openxmlformats.org/officeDocument/2006/relationships/revisionLog" Target="NULL"/><Relationship Id="rId234" Type="http://schemas.openxmlformats.org/officeDocument/2006/relationships/revisionLog" Target="NULL"/><Relationship Id="rId29" Type="http://schemas.openxmlformats.org/officeDocument/2006/relationships/revisionLog" Target="NULL"/><Relationship Id="rId2" Type="http://schemas.openxmlformats.org/officeDocument/2006/relationships/revisionLog" Target="NULL"/><Relationship Id="rId40" Type="http://schemas.openxmlformats.org/officeDocument/2006/relationships/revisionLog" Target="NULL"/><Relationship Id="rId178" Type="http://schemas.openxmlformats.org/officeDocument/2006/relationships/revisionLog" Target="NULL"/><Relationship Id="rId157" Type="http://schemas.openxmlformats.org/officeDocument/2006/relationships/revisionLog" Target="NULL"/><Relationship Id="rId136" Type="http://schemas.openxmlformats.org/officeDocument/2006/relationships/revisionLog" Target="NULL"/><Relationship Id="rId115" Type="http://schemas.openxmlformats.org/officeDocument/2006/relationships/revisionLog" Target="NULL"/><Relationship Id="rId82" Type="http://schemas.openxmlformats.org/officeDocument/2006/relationships/revisionLog" Target="NULL"/><Relationship Id="rId61" Type="http://schemas.openxmlformats.org/officeDocument/2006/relationships/revisionLog" Target="NULL"/><Relationship Id="rId203" Type="http://schemas.openxmlformats.org/officeDocument/2006/relationships/revisionLog" Target="NULL"/><Relationship Id="rId199" Type="http://schemas.openxmlformats.org/officeDocument/2006/relationships/revisionLog" Target="NULL"/><Relationship Id="rId19" Type="http://schemas.openxmlformats.org/officeDocument/2006/relationships/revisionLog" Target="NULL"/><Relationship Id="rId224" Type="http://schemas.openxmlformats.org/officeDocument/2006/relationships/revisionLog" Target="NULL"/><Relationship Id="rId245" Type="http://schemas.openxmlformats.org/officeDocument/2006/relationships/revisionLog" Target="NULL"/><Relationship Id="rId30" Type="http://schemas.openxmlformats.org/officeDocument/2006/relationships/revisionLog" Target="NULL"/><Relationship Id="rId168" Type="http://schemas.openxmlformats.org/officeDocument/2006/relationships/revisionLog" Target="NULL"/><Relationship Id="rId147" Type="http://schemas.openxmlformats.org/officeDocument/2006/relationships/revisionLog" Target="NULL"/><Relationship Id="rId126" Type="http://schemas.openxmlformats.org/officeDocument/2006/relationships/revisionLog" Target="NULL"/><Relationship Id="rId105" Type="http://schemas.openxmlformats.org/officeDocument/2006/relationships/revisionLog" Target="NULL"/><Relationship Id="rId93" Type="http://schemas.openxmlformats.org/officeDocument/2006/relationships/revisionLog" Target="NULL"/><Relationship Id="rId72" Type="http://schemas.openxmlformats.org/officeDocument/2006/relationships/revisionLog" Target="NULL"/><Relationship Id="rId51" Type="http://schemas.openxmlformats.org/officeDocument/2006/relationships/revisionLog" Target="NULL"/><Relationship Id="rId189" Type="http://schemas.openxmlformats.org/officeDocument/2006/relationships/revisionLog" Target="NULL"/><Relationship Id="rId3" Type="http://schemas.openxmlformats.org/officeDocument/2006/relationships/revisionLog" Target="NULL"/><Relationship Id="rId214" Type="http://schemas.openxmlformats.org/officeDocument/2006/relationships/revisionLog" Target="NULL"/><Relationship Id="rId235" Type="http://schemas.openxmlformats.org/officeDocument/2006/relationships/revisionLog" Target="NULL"/><Relationship Id="rId158" Type="http://schemas.openxmlformats.org/officeDocument/2006/relationships/revisionLog" Target="NULL"/><Relationship Id="rId137" Type="http://schemas.openxmlformats.org/officeDocument/2006/relationships/revisionLog" Target="NULL"/><Relationship Id="rId116" Type="http://schemas.openxmlformats.org/officeDocument/2006/relationships/revisionLog" Target="NULL"/><Relationship Id="rId83" Type="http://schemas.openxmlformats.org/officeDocument/2006/relationships/revisionLog" Target="NULL"/><Relationship Id="rId62" Type="http://schemas.openxmlformats.org/officeDocument/2006/relationships/revisionLog" Target="NULL"/><Relationship Id="rId41" Type="http://schemas.openxmlformats.org/officeDocument/2006/relationships/revisionLog" Target="NULL"/><Relationship Id="rId20" Type="http://schemas.openxmlformats.org/officeDocument/2006/relationships/revisionLog" Target="NULL"/><Relationship Id="rId179" Type="http://schemas.openxmlformats.org/officeDocument/2006/relationships/revisionLog" Target="NULL"/><Relationship Id="rId204" Type="http://schemas.openxmlformats.org/officeDocument/2006/relationships/revisionLog" Target="NULL"/><Relationship Id="rId190" Type="http://schemas.openxmlformats.org/officeDocument/2006/relationships/revisionLog" Target="NULL"/><Relationship Id="rId225" Type="http://schemas.openxmlformats.org/officeDocument/2006/relationships/revisionLog" Target="NULL"/><Relationship Id="rId246" Type="http://schemas.openxmlformats.org/officeDocument/2006/relationships/revisionLog" Target="NULL"/><Relationship Id="rId127" Type="http://schemas.openxmlformats.org/officeDocument/2006/relationships/revisionLog" Target="NULL"/><Relationship Id="rId106" Type="http://schemas.openxmlformats.org/officeDocument/2006/relationships/revisionLog" Target="NULL"/><Relationship Id="rId94" Type="http://schemas.openxmlformats.org/officeDocument/2006/relationships/revisionLog" Target="NULL"/><Relationship Id="rId73" Type="http://schemas.openxmlformats.org/officeDocument/2006/relationships/revisionLog" Target="NULL"/><Relationship Id="rId52" Type="http://schemas.openxmlformats.org/officeDocument/2006/relationships/revisionLog" Target="NULL"/><Relationship Id="rId31" Type="http://schemas.openxmlformats.org/officeDocument/2006/relationships/revisionLog" Target="NULL"/><Relationship Id="rId169" Type="http://schemas.openxmlformats.org/officeDocument/2006/relationships/revisionLog" Target="NULL"/><Relationship Id="rId148" Type="http://schemas.openxmlformats.org/officeDocument/2006/relationships/revisionLog" Target="NULL"/><Relationship Id="rId10" Type="http://schemas.openxmlformats.org/officeDocument/2006/relationships/revisionLog" Target="NUL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CC38B42-D16C-406D-A355-7B87FD32D470}" diskRevisions="1" revisionId="8483" version="2">
  <header guid="{97AC5C1F-397F-44DD-82F3-729A39C7671F}" dateTime="2022-06-08T20:43:15" maxSheetId="10" userName="Lu Pinliang" r:id="rId1" maxRId="210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2B801F9-9CC1-47C5-8F1F-BD1DABF90928}" dateTime="2022-06-09T11:43:16" maxSheetId="10" userName="LSL" r:id="rId2" minRId="2108" maxRId="21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1C36DA0-F075-4011-8211-DD6BF692C860}" dateTime="2022-06-09T11:43:22" maxSheetId="10" userName="LSL" r:id="rId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098A91E-FC75-4D19-A582-6DD452570A69}" dateTime="2022-06-09T12:07:19" maxSheetId="10" userName="qsq" r:id="rId4" minRId="2129" maxRId="21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383B83C-E374-4F7A-AE11-FB7046D087EF}" dateTime="2022-06-09T12:07:33" maxSheetId="10" userName="qsq" r:id="rId5" minRId="21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083886A-8D9A-453C-A7EC-1F78103D7A19}" dateTime="2022-06-09T13:44:45" maxSheetId="10" userName="LSL" r:id="rId6" minRId="2147" maxRId="21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A60F68F-39CB-483E-B092-0E926068E7FF}" dateTime="2022-06-09T13:55:08" maxSheetId="10" userName="LSL" r:id="rId7" minRId="2161" maxRId="21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76CD08F-6605-4580-93BF-9A873DE98B2B}" dateTime="2022-06-09T14:07:47" maxSheetId="10" userName="LSL" r:id="rId8" minRId="2167" maxRId="21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33068E5-2C85-4927-A72D-4FBB04ECA346}" dateTime="2022-06-09T14:15:52" maxSheetId="10" userName="LSL" r:id="rId9" minRId="2174" maxRId="217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31CEE26-A9F0-498B-AE7D-8A19737A9AA9}" dateTime="2022-06-09T14:36:51" maxSheetId="10" userName="LSL" r:id="rId10" minRId="2180" maxRId="21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2E8B478-AEA6-4D07-9C6B-A6BB458DC02D}" dateTime="2022-06-09T14:46:40" maxSheetId="10" userName="LSL" r:id="rId11" minRId="2193" maxRId="21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F4D4B56-98CC-4B5B-B40A-1FE6E2B9E65E}" dateTime="2022-06-09T14:49:12" maxSheetId="10" userName="qsq" r:id="rId12" minRId="2200" maxRId="22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F99AA0-27A1-406A-BA00-D84586910D0E}" dateTime="2022-06-09T14:49:26" maxSheetId="10" userName="qsq" r:id="rId13" minRId="2207" maxRId="22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A740CB9-4BCF-4BA6-9E6E-4489C315F344}" dateTime="2022-06-09T14:55:00" maxSheetId="10" userName="qsq" r:id="rId14" minRId="2214" maxRId="22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F6B1FB8-FC67-4951-9C61-078420FC72C0}" dateTime="2022-06-09T14:58:40" maxSheetId="10" userName="LSL" r:id="rId15" minRId="2220" maxRId="22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ABBD51C-F441-4986-931F-755BCCA0159A}" dateTime="2022-06-09T15:30:56" maxSheetId="10" userName="qsq" r:id="rId16" minRId="2226" maxRId="22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298D3DF-5064-42A8-BB22-3EEA38D88F01}" dateTime="2022-06-09T15:33:09" maxSheetId="10" userName="qsq" r:id="rId17" minRId="2233" maxRId="22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11E1FE1-1CEC-4AF7-A3F9-2A0A4587F3DC}" dateTime="2022-06-09T15:34:58" maxSheetId="10" userName="ZQF" r:id="rId18" minRId="2239" maxRId="227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F8243EC-6440-401F-8644-B59745476888}" dateTime="2022-06-09T16:01:57" maxSheetId="10" userName="qsq" r:id="rId19" minRId="2274" maxRId="228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F718290-2829-48AC-881D-1143ED2DB1B8}" dateTime="2022-06-09T16:03:28" maxSheetId="10" userName="qsq" r:id="rId20" minRId="2282" maxRId="22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402C9CE-7EDF-471A-BB87-6FFDC6CC8A68}" dateTime="2022-06-09T16:09:37" maxSheetId="10" userName="qsq" r:id="rId21" minRId="2288" maxRId="229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35BE180-9CBC-41F1-992B-6929C1993E85}" dateTime="2022-06-09T16:18:23" maxSheetId="10" userName="qsq" r:id="rId22" minRId="2294" maxRId="22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6F2D11C-0B2F-4797-80FC-4FD16A85F4D5}" dateTime="2022-06-09T16:21:49" maxSheetId="10" userName="ZQF" r:id="rId23" minRId="2300" maxRId="23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7639ADF-0B55-4A2D-BDFF-DFF82D4304D4}" dateTime="2022-06-09T16:24:10" maxSheetId="10" userName="qsq" r:id="rId24" minRId="2314" maxRId="232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10570ED-6862-4D48-A0AD-FCEED4AA2EC7}" dateTime="2022-06-09T17:17:16" maxSheetId="10" userName="ZQF" r:id="rId25" minRId="2327" maxRId="23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E278DEE-AA77-49B8-AA8A-31EE8B0A198A}" dateTime="2022-06-09T17:23:00" maxSheetId="10" userName="ZQF" r:id="rId2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1A3008F-C5AA-4CA2-A9DA-1D0D5DE0796D}" dateTime="2022-06-09T17:23:05" maxSheetId="10" userName="ZQF" r:id="rId2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CB4B18F-37B8-455A-944C-0FCC903ABFE6}" dateTime="2022-06-09T17:50:39" maxSheetId="10" userName="lty" r:id="rId28" minRId="2342" maxRId="23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77DE145-7EA5-4308-B072-08E0A9DE7DB9}" dateTime="2022-06-09T19:42:13" maxSheetId="10" userName="LXL" r:id="rId29" minRId="2392" maxRId="242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25D64F1-A4DF-4363-913B-BF57D60F5A46}" dateTime="2022-06-09T21:07:45" maxSheetId="10" userName="LXL" r:id="rId30" minRId="2425" maxRId="24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C3326D-2770-4099-BFD3-28E3EB708961}" dateTime="2022-06-09T21:43:26" maxSheetId="10" userName="LXL" r:id="rId31" minRId="2466" maxRId="247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FA5AF0C-864F-453E-873A-D8A274C44B56}" dateTime="2022-06-09T21:44:40" maxSheetId="10" userName="LXL" r:id="rId32" minRId="2475" maxRId="24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6889564-2B8E-4781-8D59-A4D4234D5AF6}" dateTime="2022-06-10T09:28:43" maxSheetId="10" userName="qsq" r:id="rId33" minRId="2480" maxRId="248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4EEF0D2-B638-4EED-8607-1F01B49C3938}" dateTime="2022-06-10T09:28:58" maxSheetId="10" userName="ZQF" r:id="rId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2806B1C-DA78-43A3-9CC8-366E7EDBA6FD}" dateTime="2022-06-10T09:29:16" maxSheetId="10" userName="ZQF" r:id="rId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0B10272-B991-4016-A73D-67E8E0F1D4D1}" dateTime="2022-06-10T10:16:09" maxSheetId="10" userName="LSL" r:id="rId36" minRId="2491" maxRId="249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1CD7BBF-296F-4F86-A764-35528121CE61}" dateTime="2022-06-10T10:21:48" maxSheetId="10" userName="lty" r:id="rId37" minRId="2494" maxRId="25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01AB92F-53A5-4E22-8F50-EBFD8E198F1F}" dateTime="2022-06-10T13:23:55" maxSheetId="10" userName="lty" r:id="rId38" minRId="2501" maxRId="25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59F1025-FE7D-4302-A0FC-94DCCF8B596F}" dateTime="2022-06-10T13:54:08" maxSheetId="10" userName="qsq" r:id="rId39" minRId="25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C738ADC-B7EC-4AA4-A428-BE49B1422290}" dateTime="2022-06-10T13:55:16" maxSheetId="10" userName="qsq" r:id="rId40" minRId="2513" maxRId="25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B2D256C-5C87-4D67-B278-A5CCC6133AEA}" dateTime="2022-06-14T10:05:33" maxSheetId="10" userName="ZQF" r:id="rId41" minRId="25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D2A9C93-4608-4CB6-B9DA-9B02D97DFEAE}" dateTime="2022-06-14T10:25:14" maxSheetId="10" userName="qsq" r:id="rId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C04426D-4EA5-48B0-99F4-4C17B4855C94}" dateTime="2022-06-14T12:01:06" maxSheetId="10" userName="ZQF" r:id="rId43" minRId="2522" maxRId="25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B739A8C-CF4B-492C-A26B-1FD962E8787A}" dateTime="2022-06-14T13:28:03" maxSheetId="10" userName="qsq" r:id="rId44" minRId="2526" maxRId="254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E406E72-4B0A-4F5E-8925-C9FBC8455497}" dateTime="2022-06-14T13:32:32" maxSheetId="10" userName="LSL" r:id="rId45" minRId="2544" maxRId="26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035A9E6-7F1F-47F5-B8F4-9168DD6ED548}" dateTime="2022-06-14T13:32:43" maxSheetId="10" userName="LSL" r:id="rId46" minRId="2620" maxRId="26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99BBDEA-A077-41F9-9092-3E4A45CD0069}" dateTime="2022-06-14T13:57:18" maxSheetId="10" userName="lty" r:id="rId47" minRId="26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C601DBA-27F4-443F-BEC1-21B30D4F7D0F}" dateTime="2022-06-14T14:00:25" maxSheetId="10" userName="LXL" r:id="rId48" minRId="2688" maxRId="26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5030CAE-0FBF-4D46-94CC-630059DC7ED7}" dateTime="2022-06-14T14:00:34" maxSheetId="10" userName="ZQF" r:id="rId49" minRId="2692" maxRId="26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404AAE0-2547-45B6-8BC7-4DF392955969}" dateTime="2022-06-14T14:04:57" maxSheetId="10" userName="qsq" r:id="rId50" minRId="2699" maxRId="27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6E7A064-0E6F-42E9-89F7-767B850F0980}" dateTime="2022-06-14T15:21:01" maxSheetId="10" userName="qsq" r:id="rId51" minRId="2701" maxRId="270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5B0BA7F-2705-4724-8396-A63DA5B8C7D8}" dateTime="2022-06-14T15:21:13" maxSheetId="10" userName="qsq" r:id="rId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7F76143-6987-4000-9F77-F2B6E2009724}" dateTime="2022-06-14T16:03:15" maxSheetId="10" userName="LSL" r:id="rId53" minRId="2706" maxRId="270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6CA8E0F-5E65-4FDE-9E89-2735D3A8A9FD}" dateTime="2022-06-14T16:03:46" maxSheetId="10" userName="LSL" r:id="rId54" minRId="2708" maxRId="27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76471BB-97A4-4E0B-B584-CBC8366A4DFC}" dateTime="2022-06-14T16:05:28" maxSheetId="10" userName="LSL" r:id="rId55" minRId="27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57D5DE5-0F95-4550-B8EE-6E173143E281}" dateTime="2022-06-14T16:08:00" maxSheetId="10" userName="lty" r:id="rId56" minRId="2714" maxRId="27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EB608A4-59AA-4A7D-B1AC-71F0D134B1FE}" dateTime="2022-06-14T16:09:09" maxSheetId="10" userName="lty" r:id="rId57" minRId="2729" maxRId="27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7E9910D-5CE8-4845-A5A5-5929B0655054}" dateTime="2022-06-14T16:28:49" maxSheetId="10" userName="LXL" r:id="rId58" minRId="27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B3C8C07-8624-43D2-A1C0-0306C59724C5}" dateTime="2022-06-14T17:11:18" maxSheetId="10" userName="Lu Pinliang" r:id="rId59" minRId="2740" maxRId="30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5860917-C0E5-4320-B598-C3D280269D13}" dateTime="2022-06-14T17:12:44" maxSheetId="10" userName="Lu Pinliang" r:id="rId60" minRId="3071" maxRId="41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D18B04D-E5AB-48FE-9D4F-82A1D8DD7131}" dateTime="2022-06-14T17:46:44" maxSheetId="10" userName="qsq" r:id="rId61" minRId="4126" maxRId="41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4198702-2C4F-431A-8D3B-366A86306BB0}" dateTime="2022-06-14T17:47:33" maxSheetId="10" userName="qsq" r:id="rId62" minRId="4133" maxRId="41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0F4F023-5246-464E-AB15-3258E7DB826D}" dateTime="2022-06-14T17:49:27" maxSheetId="10" userName="qsq" r:id="rId63" minRId="4138" maxRId="41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4695F39-7D78-431F-B8E5-2BE5B5FEFA28}" dateTime="2022-06-15T09:05:45" maxSheetId="10" userName="qsq" r:id="rId64" minRId="41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E4C0DF8-5607-4D2F-86F5-D7558E10BC2B}" dateTime="2022-06-15T09:39:49" maxSheetId="10" userName="qsq" r:id="rId65" minRId="4147" maxRId="41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483437-426B-4B1E-9340-6EDA96B02619}" dateTime="2022-06-15T10:11:03" maxSheetId="10" userName="ZQF" r:id="rId66" minRId="4149" maxRId="41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A2E2AAA-CC18-4D1D-AB1E-60C1E70046D7}" dateTime="2022-06-15T10:25:22" maxSheetId="10" userName="LXL" r:id="rId67" minRId="4164" maxRId="41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3AEAD90-BFD7-4FB9-A3D7-D79CE9EC534B}" dateTime="2022-06-15T10:41:36" maxSheetId="10" userName="LXL" r:id="rId68" minRId="4172" maxRId="41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FAA5B42-FC2B-4754-A99F-F1C13D9DB756}" dateTime="2022-06-15T10:55:45" maxSheetId="10" userName="LXL" r:id="rId69" minRId="4181" maxRId="41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695F0EE-834A-45EC-8673-B185B7622482}" dateTime="2022-06-15T10:57:56" maxSheetId="10" userName="qsq" r:id="rId70" minRId="4196" maxRId="42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D39547A-A10D-431D-9E39-BD61AA67D1E8}" dateTime="2022-06-15T11:09:24" maxSheetId="10" userName="LSL" r:id="rId71" minRId="4204" maxRId="42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4C18C61-8714-401C-B5BD-109281446F41}" dateTime="2022-06-15T11:17:59" maxSheetId="10" userName="qsq" r:id="rId72" minRId="4234" maxRId="42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424C06D-FBC0-4680-A8FD-BF4A2D5A6B07}" dateTime="2022-06-15T11:18:45" maxSheetId="10" userName="LXL" r:id="rId73" minRId="4241" maxRId="42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9C02F3B-E3C8-4B16-AA64-D3D1BC1C4850}" dateTime="2022-06-15T11:31:06" maxSheetId="10" userName="LXL" r:id="rId74" minRId="4256" maxRId="426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F3BC33B-F634-492F-A2D9-467930D7961B}" dateTime="2022-06-15T11:39:18" maxSheetId="10" userName="LXL" r:id="rId75" minRId="4265" maxRId="427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8B99675-BA39-49A5-AA76-87B2C5B15271}" dateTime="2022-06-15T11:47:55" maxSheetId="10" userName="qsq" r:id="rId76" minRId="4274" maxRId="43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73F7FC1-5090-4363-9BF3-BFF164D79817}" dateTime="2022-06-15T11:48:48" maxSheetId="10" userName="LXL" r:id="rId77" minRId="4310" maxRId="43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06D0D42-CFB5-4B0A-B712-F0DFF9218C06}" dateTime="2022-06-15T11:49:11" maxSheetId="10" userName="LSL" r:id="rId78" minRId="4319" maxRId="43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1755008-6D05-4439-B422-41ED0194C7CF}" dateTime="2022-06-15T11:50:34" maxSheetId="10" userName="qsq" r:id="rId79" minRId="4380" maxRId="43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5BCA707-EE7D-4446-BEBC-EC78813D4D0B}" dateTime="2022-06-15T11:52:45" maxSheetId="10" userName="qsq" r:id="rId80" minRId="4386" maxRId="43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EB904C4-D637-4FFC-95AA-E5A5D75D6EA8}" dateTime="2022-06-15T11:53:51" maxSheetId="10" userName="qsq" r:id="rId8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9C6A210-B631-47FD-9D26-7BCDB741F621}" dateTime="2022-06-15T13:27:12" maxSheetId="10" userName="LSL" r:id="rId82" minRId="4396" maxRId="445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C06CB60-2CB2-4380-9A10-9C3CF9E23B8A}" dateTime="2022-06-15T13:47:35" maxSheetId="10" userName="LSL" r:id="rId83" minRId="4459" maxRId="44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F0BF903-CD26-4D64-ABF2-59FDB8DF4B1B}" dateTime="2022-06-15T13:53:21" maxSheetId="10" userName="qsq" r:id="rId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BA1644B-41BF-4042-9A8C-2560A2D62422}" dateTime="2022-06-15T13:56:36" maxSheetId="10" userName="LSL" r:id="rId85" minRId="4471" maxRId="44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5A9ABCE-EBE8-499B-83E6-F9B351D82B39}" dateTime="2022-06-15T13:57:55" maxSheetId="10" userName="LXL" r:id="rId86" minRId="4479" maxRId="449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0480515-0333-4B9E-9C61-D29821D3FBC3}" dateTime="2022-06-15T14:05:00" maxSheetId="10" userName="LSL" r:id="rId87" minRId="4501" maxRId="45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A1FD7AE-3199-44DE-B898-1E3970BE3EB6}" dateTime="2022-06-15T14:08:40" maxSheetId="10" userName="LXL" r:id="rId88" minRId="4507" maxRId="45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480CB20-C241-4D4A-8FEF-83EE6D251626}" dateTime="2022-06-15T14:13:52" maxSheetId="10" userName="LSL" r:id="rId89" minRId="4511" maxRId="45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A386459-C233-4A38-A768-9190E88B8E1A}" dateTime="2022-06-15T14:22:22" maxSheetId="10" userName="LSL" r:id="rId90" minRId="4519" maxRId="45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0DF9185-5471-4C63-B99E-36C21A2D3B5C}" dateTime="2022-06-15T14:22:56" maxSheetId="10" userName="ZQF" r:id="rId91" minRId="4525" maxRId="453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22912C8-799E-46BD-B77B-C0DBCF08E567}" dateTime="2022-06-15T14:32:51" maxSheetId="10" userName="LSL" r:id="rId92" minRId="4537" maxRId="45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C209BE6-5DF1-435D-8730-98D54128A72A}" dateTime="2022-06-15T14:42:47" maxSheetId="10" userName="LSL" r:id="rId93" minRId="4545" maxRId="45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C889E5C-BCFE-4B0F-A005-09CEE2DF4CAE}" dateTime="2022-06-15T14:53:04" maxSheetId="10" userName="LSL" r:id="rId94" minRId="4551" maxRId="455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A67EAAA-45D5-44CF-8DD9-B19E09A51F89}" dateTime="2022-06-15T15:03:41" maxSheetId="10" userName="LSL" r:id="rId95" minRId="4559" maxRId="45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01833D1-8C6C-4101-80B1-59C0589DC40B}" dateTime="2022-06-15T15:09:54" maxSheetId="10" userName="ZQF" r:id="rId96" minRId="4565" maxRId="457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54693E1-042E-4EB1-98BC-5345663CBD76}" dateTime="2022-06-15T15:10:21" maxSheetId="10" userName="ZQF" r:id="rId97" minRId="4572" maxRId="45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2D064AC-1812-4D85-B6DA-27A382C171AC}" dateTime="2022-06-15T15:10:39" maxSheetId="10" userName="ZQF" r:id="rId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1371DA9-FEDA-4BB9-81D2-0AE57717DF76}" dateTime="2022-06-15T15:10:53" maxSheetId="10" userName="ZQF" r:id="rId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3A6D93D-0965-44CA-8817-92AC9545F4AB}" dateTime="2022-06-15T15:10:56" maxSheetId="10" userName="ZQF" r:id="rId1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6B10291-79D9-4955-8BA7-132C8620166F}" dateTime="2022-06-15T15:11:25" maxSheetId="10" userName="ZQF" r:id="rId101" minRId="4591" maxRId="45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23E8DD3-27BA-4541-ACA6-E70FA3E6FA4C}" dateTime="2022-06-15T17:20:24" maxSheetId="10" userName="lty" r:id="rId102" minRId="4603" maxRId="46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987588A-E5B4-443A-AF63-6ADD3619AC27}" dateTime="2022-06-16T09:32:26" maxSheetId="10" userName="LSL" r:id="rId103" minRId="4642" maxRId="46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3A5EB4C-CC8B-4373-8538-22BDDD36DB24}" dateTime="2022-06-19T17:25:12" maxSheetId="10" userName="Lu Pinliang" r:id="rId104" minRId="4648" maxRId="46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7B038E5-1C30-437E-96C6-4D1D9AF29370}" dateTime="2022-06-20T09:41:09" maxSheetId="10" userName="LSL" r:id="rId105" minRId="465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6FD200B-C379-4EE8-BA61-B2F9D292150B}" dateTime="2022-06-20T09:55:04" maxSheetId="10" userName="LXL" r:id="rId106" minRId="4660" maxRId="49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D02B29B-8E0C-47F8-AA51-E5EF1BA7391F}" dateTime="2022-06-20T10:27:52" maxSheetId="10" userName="LXL" r:id="rId107" minRId="4992" maxRId="499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AF27200-0B0C-4D75-8AC7-B1124F4244C0}" dateTime="2022-06-20T10:28:35" maxSheetId="10" userName="LXL" r:id="rId108" minRId="5001" maxRId="50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FC2FB9-463C-4517-99CA-9E40574BD961}" dateTime="2022-06-20T10:36:01" maxSheetId="10" userName="LXL" r:id="rId109" minRId="5007" maxRId="50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6E22431-0355-418B-BA7A-2164CD85B609}" dateTime="2022-06-20T10:55:19" maxSheetId="10" userName="LSL" r:id="rId110" minRId="50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77DF951-C8A9-4C57-A9F0-2CB90C824DCF}" dateTime="2022-06-20T10:55:55" maxSheetId="10" userName="LSL" r:id="rId111" minRId="501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3D03055-9F4C-492C-A61B-A9DB6EFF3A5E}" dateTime="2022-06-20T10:56:15" maxSheetId="10" userName="LSL" r:id="rId112" minRId="5018" maxRId="50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B268A77-BBF2-4645-B61D-11F3B9A3FA9E}" dateTime="2022-06-20T10:58:31" maxSheetId="10" userName="LXL" r:id="rId113" minRId="5020" maxRId="50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70CD232-97AA-4A6D-BFD2-71CD9F419D70}" dateTime="2022-06-20T11:05:41" maxSheetId="10" userName="LXL" r:id="rId114" minRId="5029" maxRId="50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C7D6D28-F952-41DB-9436-D3630191B111}" dateTime="2022-06-20T11:07:51" maxSheetId="10" userName="LSL" r:id="rId115" minRId="5038" maxRId="50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D9E196C-5C9B-4668-9C45-D0F1725A0CEA}" dateTime="2022-06-20T11:08:25" maxSheetId="10" userName="LSL" r:id="rId1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86B729D-03A6-49FA-80BC-240FD8A98080}" dateTime="2022-06-20T11:12:27" maxSheetId="10" userName="LXL" r:id="rId117" minRId="5048" maxRId="505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8C8E376-C886-498A-8134-640A102921D4}" dateTime="2022-06-20T11:16:48" maxSheetId="10" userName="LSL" r:id="rId118" minRId="5057" maxRId="50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5A96A62-505B-4105-8ECE-369C66BF1314}" dateTime="2022-06-20T11:20:42" maxSheetId="10" userName="LXL" r:id="rId119" minRId="5064" maxRId="50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738CD11-2F75-49B7-9A1A-9195DC4F643B}" dateTime="2022-06-20T11:28:17" maxSheetId="10" userName="LSL" r:id="rId120" minRId="5073" maxRId="50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06FC6C9-E150-46E8-AD0B-6730E303A4BB}" dateTime="2022-06-20T11:32:58" maxSheetId="10" userName="LXL" r:id="rId121" minRId="5079" maxRId="50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4667226-DAC8-42E8-8521-9999190AD7FD}" dateTime="2022-06-20T11:36:38" maxSheetId="10" userName="LSL" r:id="rId122" minRId="5088" maxRId="50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192692B-C5EB-4310-8249-7F3F5426E8AF}" dateTime="2022-06-20T11:47:31" maxSheetId="10" userName="LSL" r:id="rId123" minRId="5095" maxRId="51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86D0DB1-0AB4-4F1A-AA09-18C212A7BE8E}" dateTime="2022-06-20T11:53:39" maxSheetId="10" userName="LXL" r:id="rId124" minRId="5101" maxRId="51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EEE3766-890A-4D06-BB18-40E5831F2DFE}" dateTime="2022-06-20T11:53:50" maxSheetId="10" userName="LXL" r:id="rId125" minRId="5122" maxRId="51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8581C35-F13B-4EB1-86BD-1D9EDCC3DB42}" dateTime="2022-06-20T11:54:01" maxSheetId="10" userName="LXL" r:id="rId12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071B7ED-D868-4232-AEFC-EB7F924B0FAA}" dateTime="2022-06-20T11:57:47" maxSheetId="10" userName="LSL" r:id="rId127" minRId="5126" maxRId="51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2B69C4B-4BF1-4426-97D3-EC38058E9233}" dateTime="2022-06-20T13:26:05" maxSheetId="10" userName="LSL" r:id="rId128" minRId="5133" maxRId="51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2E282B0-A41F-4177-9463-2C9FC1C8E8FB}" dateTime="2022-06-20T13:35:20" maxSheetId="10" userName="qsq" r:id="rId129" minRId="5139" maxRId="51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9AE1971-5E85-4D5E-B483-A8F10785C09E}" dateTime="2022-06-20T13:36:14" maxSheetId="10" userName="qsq" r:id="rId130" minRId="5145" maxRId="51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2802F05-BE1D-4348-AE59-8747D1E5BEAF}" dateTime="2022-06-20T13:48:14" maxSheetId="10" userName="qsq" r:id="rId131" minRId="5151" maxRId="51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DD51586-DE88-4B44-B596-D9FA0FD5572A}" dateTime="2022-06-20T13:53:19" maxSheetId="10" userName="ZQF" r:id="rId132" minRId="5198" maxRId="52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95D2FCA-9EC9-46BA-9BC4-B9DED93727D2}" dateTime="2022-06-20T13:54:26" maxSheetId="10" userName="LXL" r:id="rId133" minRId="5215" maxRId="52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8578835-DC9D-4FD0-9432-A6C0925F9870}" dateTime="2022-06-20T13:56:15" maxSheetId="10" userName="ZQF" r:id="rId134" minRId="52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33FCCB7-4673-40AB-9697-5CE75D80EE14}" dateTime="2022-06-20T14:49:14" maxSheetId="10" userName="LSL" r:id="rId135" minRId="5221" maxRId="52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8EB4D45-9D22-4D85-9CFE-DDECDE2F7CCB}" dateTime="2022-06-20T14:49:45" maxSheetId="10" userName="LSL" r:id="rId136" minRId="5295" maxRId="53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2C2A95D-107E-4EF9-A21C-6A2C8CD12E18}" dateTime="2022-06-20T15:48:19" maxSheetId="10" userName="Lu Pinliang" r:id="rId137" minRId="5358" maxRId="54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449D1C-2C17-4B71-AF34-ADD367DC52B7}" dateTime="2022-06-20T15:49:57" maxSheetId="10" userName="Lu Pinliang" r:id="rId138" minRId="5442" maxRId="57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523DF46-DA5E-4289-A87B-7C71AEFEF988}" dateTime="2022-06-20T15:51:40" maxSheetId="10" userName="Lu Pinliang" r:id="rId139" minRId="5761" maxRId="67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5CC1A19-AAF5-4A4A-9A6D-0DF4938243CC}" dateTime="2022-06-20T16:29:31" maxSheetId="10" userName="LXL" r:id="rId140" minRId="6748" maxRId="675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1D26FE6-6F0E-479E-8920-3F515C4E38B6}" dateTime="2022-06-20T16:36:09" maxSheetId="10" userName="LXL" r:id="rId141" minRId="6763" maxRId="67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66FF7FF-97D4-4A32-AEBC-03AD00E09EAA}" dateTime="2022-06-20T16:43:07" maxSheetId="10" userName="LXL" r:id="rId142" minRId="6772" maxRId="67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0EF599C-28A0-467C-9FB1-273FB2F430EB}" dateTime="2022-06-20T16:50:11" maxSheetId="10" userName="LXL" r:id="rId143" minRId="6781" maxRId="67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4AB5FF-3F69-4013-874E-B371658ECA17}" dateTime="2022-06-20T16:56:32" maxSheetId="10" userName="LXL" r:id="rId144" minRId="6790" maxRId="679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623D935-6736-40FA-AE55-868592FC7FC5}" dateTime="2022-06-20T17:01:42" maxSheetId="10" userName="qsq" r:id="rId145" minRId="6799" maxRId="68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3B51D75-0A70-4B1D-A343-C148DA46D001}" dateTime="2022-06-20T17:06:13" maxSheetId="10" userName="LXL" r:id="rId146" minRId="6821" maxRId="682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FA797BD-5588-4908-B4C3-BF64DE031E6F}" dateTime="2022-06-20T17:16:19" maxSheetId="10" userName="qsq" r:id="rId147" minRId="6830" maxRId="68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CE23978-F420-492B-BAB8-B99DB4E693A5}" dateTime="2022-06-20T17:16:33" maxSheetId="10" userName="LXL" r:id="rId148" minRId="6842" maxRId="68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E03DC52-D0DA-4F2B-BF6E-C3D314119F98}" dateTime="2022-06-20T17:18:23" maxSheetId="10" userName="qsq" r:id="rId149" minRId="6849" maxRId="68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3E1769A-2E37-4768-A195-7E2C188F2ECA}" dateTime="2022-06-20T17:21:15" maxSheetId="10" userName="qsq" r:id="rId150" minRId="6855" maxRId="68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A90FB21-B65E-4454-BC65-9159AEF94D3D}" dateTime="2022-06-20T17:23:31" maxSheetId="10" userName="LXL" r:id="rId151" minRId="6861" maxRId="68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031816F-EE01-406B-BBC2-DF950167E305}" dateTime="2022-06-20T17:30:14" maxSheetId="10" userName="LXL" r:id="rId152" minRId="6870" maxRId="68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C636DBA-9D5B-4909-ADDE-24B7A9913BF9}" dateTime="2022-06-20T17:35:45" maxSheetId="10" userName="LXL" r:id="rId153" minRId="6879" maxRId="68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CABF639-5400-4BF6-8820-9747F3BFB099}" dateTime="2022-06-20T19:02:26" maxSheetId="10" userName="qsq" r:id="rId154" minRId="6888" maxRId="68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08A0BD4-DAC9-448B-AF7E-A7D36C7306A7}" dateTime="2022-06-20T19:02:41" maxSheetId="10" userName="qsq" r:id="rId15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ED8CE0E-47B7-4A6E-A0AC-485F96BC70F6}" dateTime="2022-06-21T09:03:34" maxSheetId="10" userName="qsq" r:id="rId156" minRId="68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DBDE93D-3443-464F-ABC7-69650C58F456}" dateTime="2022-06-21T09:51:27" maxSheetId="10" userName="LXL" r:id="rId157" minRId="6902" maxRId="69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4A88BA6-2B90-4A1A-BD57-D1DCCE5ACDDB}" dateTime="2022-06-21T09:51:30" maxSheetId="10" userName="LXL" r:id="rId158" minRId="690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90C0520-AD80-4CBB-925B-4E7746ECD568}" dateTime="2022-06-21T09:55:02" maxSheetId="10" userName="LSL" r:id="rId159" minRId="6908" maxRId="691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8695A89-94BD-4D70-B750-01230A3DF10E}" dateTime="2022-06-21T10:04:20" maxSheetId="10" userName="LSL" r:id="rId160" minRId="6915" maxRId="692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B59E9F5-F79B-4B10-8A34-07F5C7AB0CBC}" dateTime="2022-06-21T10:11:01" maxSheetId="10" userName="qsq" r:id="rId161" minRId="6922" maxRId="69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B3739C7-8153-40A5-AF78-7C8C355575F4}" dateTime="2022-06-21T10:11:44" maxSheetId="10" userName="LXL" r:id="rId162" minRId="6927" maxRId="69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4128E8E-FB2D-4561-8B1B-B2FCB3B8D0DC}" dateTime="2022-06-21T10:12:26" maxSheetId="10" userName="LSL" r:id="rId163" minRId="6933" maxRId="69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8E9A42C-6F69-44C0-BE58-7F791C6FB7C4}" dateTime="2022-06-21T10:15:51" maxSheetId="10" userName="qsq" r:id="rId164" minRId="6940" maxRId="69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C2A8A77-7BD1-4331-86ED-E99E50F6C321}" dateTime="2022-06-21T10:21:09" maxSheetId="10" userName="LSL" r:id="rId165" minRId="6949" maxRId="69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53170B-7FC0-450E-88E1-A93079486CE0}" dateTime="2022-06-21T10:23:08" maxSheetId="10" userName="ZQF" r:id="rId166" minRId="6955" maxRId="69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2FE176F-9D1E-49F9-BB20-0DE4FC19B066}" dateTime="2022-06-21T10:23:15" maxSheetId="10" userName="ZQF" r:id="rId167" minRId="69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5C72663-5FEB-4043-92F9-83724D258CFC}" dateTime="2022-06-21T10:23:19" maxSheetId="10" userName="ZQF" r:id="rId1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6550CDE-9879-4C7F-ADF7-7A8852C948C0}" dateTime="2022-06-21T10:30:45" maxSheetId="10" userName="LSL" r:id="rId169" minRId="6993" maxRId="69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9DE40F2-0FA4-4935-8486-DE49D0B192F2}" dateTime="2022-06-21T10:38:45" maxSheetId="10" userName="LSL" r:id="rId170" minRId="7000" maxRId="70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63631E0-2012-4CA3-945F-1DB585E8B0B7}" dateTime="2022-06-21T10:45:15" maxSheetId="10" userName="qsq" r:id="rId171" minRId="7006" maxRId="70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F6F0B63-0B44-4795-ABD7-DCDACB3FAEC0}" dateTime="2022-06-21T10:50:01" maxSheetId="10" userName="LSL" r:id="rId172" minRId="7013" maxRId="70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3F7DB2F-6033-4212-BCAE-194541499EBE}" dateTime="2022-06-21T10:57:37" maxSheetId="10" userName="LSL" r:id="rId173" minRId="7019" maxRId="70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3B7A7F8-592A-4641-BF5F-BA93E2950276}" dateTime="2022-06-21T10:57:47" maxSheetId="10" userName="LSL" r:id="rId1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8414A9F-83ED-4E4D-8FC7-5CA5EC4A52D7}" dateTime="2022-06-21T11:01:02" maxSheetId="10" userName="ZQF" r:id="rId175" minRId="7025" maxRId="704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5F3C579-3CCE-4A1D-8EB6-01FA56EA75D0}" dateTime="2022-06-21T11:01:08" maxSheetId="10" userName="ZQF" r:id="rId1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D81BC1F-798B-49D0-A98D-4EFA20E7FACF}" dateTime="2022-06-21T11:01:16" maxSheetId="10" userName="ZQF" r:id="rId1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76D0DFB-476B-46B1-A1DE-47FBE1D191B1}" dateTime="2022-06-21T13:34:22" maxSheetId="10" userName="lty" r:id="rId178" minRId="7050" maxRId="70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14D48CB-F41A-4B45-B6DB-BD802502E4BD}" dateTime="2022-06-21T14:24:23" maxSheetId="10" userName="LSL" r:id="rId179" minRId="7084" maxRId="7101">
    <sheetIdMap count="9">
      <sheetId val="1"/>
      <sheetId val="2"/>
      <sheetId val="3"/>
      <sheetId val="4"/>
      <sheetId val="5"/>
      <sheetId val="6"/>
      <sheetId val="7"/>
      <sheetId val="8"/>
      <sheetId val="9"/>
    </sheetIdMap>
    <reviewedList count="1">
      <reviewed rId="7084"/>
    </reviewedList>
  </header>
  <header guid="{D0CBFF0C-49DB-4974-A60C-6998CB0EBF69}" dateTime="2022-06-21T17:11:25" maxSheetId="10" userName="LXL" r:id="rId180" minRId="7105" maxRId="71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87BBD16-E794-49F0-A8BD-8F64457C777A}" dateTime="2022-06-21T17:12:00" maxSheetId="10" userName="LXL" r:id="rId181" minRId="71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EDFDCA2-F8E9-480C-B77A-CA83CCE62F87}" dateTime="2022-06-22T11:17:52" maxSheetId="10" userName="Lu Pinliang" r:id="rId182" minRId="7111" maxRId="71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21180D0-4935-48E8-B501-F9F349EFDB6E}" dateTime="2022-06-22T11:18:27" maxSheetId="10" userName="Lu Pinliang" r:id="rId183" minRId="71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D01FA43-D6CA-4047-A22A-3D858A02B8C3}" dateTime="2022-06-22T11:24:57" maxSheetId="10" userName="Lu Pinliang" r:id="rId1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6978E9D-F966-4E97-86CF-97851CBBBB7A}" dateTime="2022-06-22T13:05:18" maxSheetId="10" userName="lty" r:id="rId185" minRId="7122" maxRId="71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C50DC63-A105-49A5-9627-BA10F208ABA7}" dateTime="2022-06-22T13:43:21" maxSheetId="10" userName="Lu Pinliang" r:id="rId1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A18B10E-E07F-4415-9AEE-6CFBD3093A08}" dateTime="2022-07-07T11:29:04" maxSheetId="10" userName="Lu Pinliang" r:id="rId187" minRId="7129" maxRId="71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1D01DE8-B277-476F-94D6-0D4F0D334ACB}" dateTime="2022-07-07T11:33:13" maxSheetId="10" userName="Xu Dawei" r:id="rId188" minRId="7151" maxRId="71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C803432-E678-4AA2-BA42-CA7C25889C8F}" dateTime="2022-07-14T21:32:01" maxSheetId="10" userName="Lu Pinliang" r:id="rId189" minRId="7156" maxRId="759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362F546-69F3-4443-8900-B2DCEF0D0DCF}" dateTime="2022-07-14T21:33:27" maxSheetId="10" userName="Lu Pinliang" r:id="rId190" minRId="7599" maxRId="76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2F0E441-76F3-408A-93BC-83A730A09015}" dateTime="2022-07-14T21:33:31" maxSheetId="10" userName="Lu Pinliang" r:id="rId1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995254D-D178-435F-9AE5-E3C1F5101B97}" dateTime="2022-07-15T15:25:12" maxSheetId="10" userName="Lu Pinliang" r:id="rId192" minRId="76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D510232-FF54-4F21-841A-EFF2C28A760E}" dateTime="2022-07-15T15:25:20" maxSheetId="10" userName="Lu Pinliang" r:id="rId193" minRId="762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57F817D-B428-49A3-835A-A16976F86643}" dateTime="2022-07-15T15:33:30" maxSheetId="10" userName="LDE" r:id="rId194" minRId="7627" maxRId="777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3AD7AD7-46E4-47E1-A04F-11528A8C28B5}" dateTime="2022-07-15T15:37:54" maxSheetId="10" userName="LDE" r:id="rId195" minRId="7775" maxRId="77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FDA288B-C15D-4B98-B6FB-94167DA5D1D4}" dateTime="2022-07-15T15:52:30" maxSheetId="10" userName="LDE" r:id="rId196" minRId="7782" maxRId="77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502118B-5EE0-4C20-9998-E9CC861A7C55}" dateTime="2022-07-15T15:58:50" maxSheetId="10" userName="LDE" r:id="rId197" minRId="7789" maxRId="77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5C18EE6-2632-458D-AD98-9F408A8422CE}" dateTime="2022-07-15T18:29:14" maxSheetId="10" userName="WWP" r:id="rId198" minRId="7795" maxRId="780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9B49A8A-8D61-4384-ADE1-32E91386BF01}" dateTime="2022-07-15T19:17:13" maxSheetId="10" userName="deng jianfeng" r:id="rId199" minRId="7803" maxRId="78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9FE720E-2BD7-411A-970B-1052874AE3A4}" dateTime="2022-07-15T19:20:24" maxSheetId="10" userName="WWP" r:id="rId200" minRId="7810" maxRId="783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3AB3450-B8C2-47FF-825A-EF4445764934}" dateTime="2022-07-15T19:31:47" maxSheetId="10" userName="WWP" r:id="rId201" minRId="7834" maxRId="78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6FC42C3-A33B-4078-8026-238F114468E9}" dateTime="2022-07-15T19:33:14" maxSheetId="10" userName="WWP" r:id="rId202" minRId="78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F3D35F3-A837-40C8-9156-0B1B0791A60A}" dateTime="2022-07-16T10:16:12" maxSheetId="10" userName="贾聪" r:id="rId203" minRId="7842" maxRId="78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3E5BEE3-D11B-4575-96AA-CD2587A522C2}" dateTime="2022-07-16T10:16:20" maxSheetId="10" userName="贾聪" r:id="rId20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3B70138-F57F-43DF-9C2C-90E7EFEF9754}" dateTime="2022-07-16T10:17:04" maxSheetId="10" userName="贾聪" r:id="rId2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09E7A35-683F-4CCD-B596-556F35A4E59A}" dateTime="2022-07-16T10:17:55" maxSheetId="10" userName="贾聪" r:id="rId2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A240098-DAC0-42A4-AE96-50E31902A3BE}" dateTime="2022-07-16T10:18:01" maxSheetId="10" userName="贾聪" r:id="rId20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D71F400-E37D-41B1-AE0A-940475282A08}" dateTime="2022-07-16T10:18:56" maxSheetId="10" userName="贾聪" r:id="rId2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C1715F2-216D-4A7F-8202-50963B697B09}" dateTime="2022-07-16T13:44:56" maxSheetId="10" userName="WWP" r:id="rId209" minRId="7844" maxRId="78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0F0164E-26C4-4C8A-A0C4-200B2C88B0BA}" dateTime="2022-07-16T17:30:02" maxSheetId="10" userName="LDE" r:id="rId210" minRId="7849" maxRId="78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ED5A76A-5BE1-4B98-B436-369031390353}" dateTime="2022-07-18T15:36:26" maxSheetId="10" userName="Lu Pinliang" r:id="rId211" minRId="78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197224B-EF05-4CEB-A846-535DB831979A}" dateTime="2022-07-22T18:32:27" maxSheetId="10" userName="windows10" r:id="rId2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D820E24-26E7-4982-852C-DCD9DB8E3C98}" dateTime="2022-07-22T18:41:55" maxSheetId="10" userName="windows10" r:id="rId213" minRId="786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08896DC-862D-4B05-A3E9-3CD0CD374E41}" dateTime="2022-07-22T19:19:01" maxSheetId="10" userName="windows10" r:id="rId2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0D84B75-7846-4ED4-9977-6365BFE5AF9F}" dateTime="2022-07-23T09:31:23" maxSheetId="10" userName="windows10" r:id="rId2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B5EC00A-2A05-40BC-8951-576D35378027}" dateTime="2022-07-23T10:30:39" maxSheetId="10" userName="windows10" r:id="rId216" minRId="7871" maxRId="78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E5E4C6A-D49C-4726-8D11-EEC47C74D806}" dateTime="2022-07-23T10:35:20" maxSheetId="10" userName="windows10" r:id="rId217" minRId="7881" maxRId="78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1A21E7-4752-498B-80EB-15E5F70FC97B}" dateTime="2022-07-23T10:39:44" maxSheetId="10" userName="windows10" r:id="rId218" minRId="7883" maxRId="78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E76CCA-DE37-468F-B9D2-781BE2397099}" dateTime="2022-07-23T10:44:46" maxSheetId="10" userName="windows10" r:id="rId219" minRId="78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F3142F3-B0F3-4493-93EC-2B73AF330ACE}" dateTime="2022-07-23T10:48:37" maxSheetId="10" userName="windows10" r:id="rId220" minRId="7890" maxRId="78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0D89754-A6E7-4BF5-B693-31A5A181F730}" dateTime="2022-07-23T10:51:42" maxSheetId="10" userName="windows10" r:id="rId221" minRId="789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7E1278A-043A-44C5-A81F-7A7F579D9EDB}" dateTime="2022-07-23T10:51:46" maxSheetId="10" userName="windows10" r:id="rId222" minRId="7899" maxRId="79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3FA404D-8682-4C50-8841-C431431DE492}" dateTime="2022-07-23T10:51:52" maxSheetId="10" userName="windows10" r:id="rId2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9166DD4-4131-4E9C-8860-451630D2E1BB}" dateTime="2022-07-23T14:47:34" maxSheetId="10" userName="LZP" r:id="rId224" minRId="7907" maxRId="792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CFC0B6B-55D3-4065-9C7E-1DE78A083EB6}" dateTime="2022-07-23T14:47:48" maxSheetId="10" userName="LZP" r:id="rId225" minRId="7931" maxRId="79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F8FC945-8871-473D-8134-044DB2BB6AA3}" dateTime="2022-07-26T19:23:27" maxSheetId="10" userName="Lu Pinliang" r:id="rId226" minRId="7938" maxRId="795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18E4279-61B9-4C9B-8958-526646666F4F}" dateTime="2022-07-26T19:26:23" maxSheetId="10" userName="Lu Pinliang" r:id="rId227" minRId="7960" maxRId="79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FD531F9-64B8-4639-9242-BBB0AA126E1F}" dateTime="2022-07-26T19:30:04" maxSheetId="10" userName="Lu Pinliang" r:id="rId228" minRId="7967" maxRId="79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F6C1303-8362-407A-A518-2467BF8FE534}" dateTime="2022-07-26T19:33:23" maxSheetId="10" userName="Lu Pinliang" r:id="rId229" minRId="7972" maxRId="797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B3B7EE4-2F68-4507-82FE-AF9559436382}" dateTime="2022-07-26T20:17:21" maxSheetId="10" userName="Lu Pinliang" r:id="rId230" minRId="7983" maxRId="80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BF94069-2089-44FD-A1B1-C57503ED994B}" dateTime="2022-07-26T20:18:51" maxSheetId="11" userName="Lu Pinliang" r:id="rId231" minRId="8093" maxRId="81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BFF5C51-31C9-42DD-B2CA-C76B4A54C987}" dateTime="2022-07-26T20:19:08" maxSheetId="11" userName="Lu Pinliang" r:id="rId232" minRId="81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E4C9954-28BC-47D1-9087-57F96A49020C}" dateTime="2022-07-27T09:40:33" maxSheetId="11" userName="windows10" r:id="rId2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121C201-B403-4819-A7B9-6975283DE5D6}" dateTime="2022-07-27T09:49:04" maxSheetId="11" userName="Lu Pinliang" r:id="rId234" minRId="8160" maxRId="81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C9223EF-CE0D-4822-9883-D42966278750}" dateTime="2022-07-27T10:31:12" maxSheetId="11" userName="windows10" r:id="rId23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6F3126E-B2AC-415F-BC44-5A04C8C5BC07}" dateTime="2022-07-27T11:37:16" maxSheetId="11" userName="Lu Pinliang" r:id="rId236" minRId="8175" maxRId="81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0BABC2D-77A3-445A-B1AD-E139AC4C9EBE}" dateTime="2022-07-27T11:41:21" maxSheetId="11" userName="Lu Pinliang" r:id="rId237" minRId="8198" maxRId="821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D6F2F23-F69C-40C3-B523-8B24EC848B9C}" dateTime="2022-07-27T12:02:54" maxSheetId="11" userName="windows10" r:id="rId238" minRId="8211" maxRId="82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92E34B3-21B4-44BC-BABD-4208B39FD260}" dateTime="2022-07-27T12:08:37" maxSheetId="11" userName="windows10" r:id="rId239" minRId="822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189B67A-9BD9-4757-82FD-EED736ADCEC1}" dateTime="2022-07-27T13:21:43" maxSheetId="11" userName="windows10" r:id="rId240" minRId="8221" maxRId="822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DA43A43-2AEA-4E2D-B922-D4BF1C586A9D}" dateTime="2022-07-27T14:13:15" maxSheetId="11" userName="windows10" r:id="rId241" minRId="8232" maxRId="823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3945313-77CD-4CA1-95CD-50DE22E80C6A}" dateTime="2022-07-27T14:13:22" maxSheetId="11" userName="windows10" r:id="rId242" minRId="8243" maxRId="82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A53B20B-4789-4995-86A9-3438657DA905}" dateTime="2022-07-27T14:13:22" maxSheetId="11" userName="windows10" r:id="rId24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BF276C3-17D1-4BB0-9FF0-E118CD550692}" dateTime="2022-07-27T14:13:30" maxSheetId="11" userName="windows10" r:id="rId244" minRId="8258" maxRId="82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C2770F8-74FD-4291-A2CD-16778991BC98}" dateTime="2022-07-27T14:54:48" maxSheetId="11" userName="Lu Pinliang" r:id="rId245" minRId="8272" maxRId="829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5CC0B3-C864-4070-AFF9-6CA9BD42C557}" dateTime="2022-07-27T15:22:10" maxSheetId="11" userName="Lu Pinliang" r:id="rId246" minRId="8294" maxRId="831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826BEC2-EA1D-49C6-9FD2-0B9002518D0B}" dateTime="2022-07-27T16:12:58" maxSheetId="11" userName="Lu Pinliang" r:id="rId247" minRId="8314" maxRId="84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2F81426-9D43-454E-B197-DF71DC4A886C}" dateTime="2022-07-27T17:50:26" maxSheetId="11" userName="windows10" r:id="rId248" minRId="8448" maxRId="845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311BE19-A2D3-4F31-B644-3340B002CA44}" dateTime="2022-07-27T17:52:01" maxSheetId="11" userName="windows10" r:id="rId249" minRId="8461" maxRId="84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7DF1148-F7FF-4C4C-8065-BB4EB8E61D85}" dateTime="2022-07-28T08:33:06" maxSheetId="11" userName="windows10" r:id="rId250" minRId="84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AFE9148-FAAC-4057-8101-E20AC7C718C0}" dateTime="2022-07-28T09:31:35" maxSheetId="11" userName="windows10" r:id="rId251" minRId="8473" maxRId="847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CC38B42-D16C-406D-A355-7B87FD32D470}" dateTime="2022-07-28T09:44:01" maxSheetId="11" userName="windows10" r:id="rId25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8B0FE89-E1D6-41C2-8E9F-C79A94CD4875}" action="delete"/>
  <rdn rId="0" localSheetId="3" customView="1" name="Z_B8B0FE89_E1D6_41C2_8E9F_C79A94CD4875_.wvu.FilterData" hidden="1" oldHidden="1">
    <formula>综合打分!$A$1:$AA$150</formula>
  </rdn>
  <rdn rId="0" localSheetId="4" customView="1" name="Z_B8B0FE89_E1D6_41C2_8E9F_C79A94CD4875_.wvu.Cols" hidden="1" oldHidden="1">
    <formula>'Response Time '!$D:$E,'Response Time '!$M:$N</formula>
  </rdn>
  <rdn rId="0" localSheetId="4" customView="1" name="Z_B8B0FE89_E1D6_41C2_8E9F_C79A94CD4875_.wvu.FilterData" hidden="1" oldHidden="1">
    <formula>'Response Time '!$A$1:$U$64</formula>
  </rdn>
  <rdn rId="0" localSheetId="5" customView="1" name="Z_B8B0FE89_E1D6_41C2_8E9F_C79A94CD4875_.wvu.FilterData" hidden="1" oldHidden="1">
    <formula>'App Sources'!$A$2:$W$144</formula>
  </rdn>
  <rcv guid="{B8B0FE89-E1D6-41C2-8E9F-C79A94CD487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AFE9148-FAAC-4057-8101-E20AC7C718C0}" name="windows10" id="-1298632612" dateTime="2022-07-28T09:44:0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J8" sqref="J8"/>
    </sheetView>
  </sheetViews>
  <sheetFormatPr defaultColWidth="9" defaultRowHeight="14.25"/>
  <cols>
    <col min="1" max="1" width="9" style="1"/>
    <col min="2" max="2" width="9.625" style="1" customWidth="1"/>
    <col min="3" max="3" width="19.625" style="1" customWidth="1"/>
    <col min="4" max="4" width="32.375" style="1" customWidth="1"/>
    <col min="5" max="6" width="10.375" style="1" customWidth="1"/>
    <col min="7" max="7" width="14.375" style="1" customWidth="1"/>
    <col min="8" max="8" width="9" style="1"/>
    <col min="9" max="9" width="9.375" style="1" customWidth="1"/>
    <col min="10" max="10" width="12.625" style="1" customWidth="1"/>
    <col min="11" max="11" width="13.125" style="1" customWidth="1"/>
    <col min="12" max="12" width="9" style="1"/>
    <col min="13" max="13" width="9.625" style="1" customWidth="1"/>
    <col min="14" max="15" width="18" style="1" customWidth="1"/>
    <col min="16" max="16" width="26.375" style="1" customWidth="1"/>
    <col min="17" max="16384" width="9" style="1"/>
  </cols>
  <sheetData>
    <row r="1" spans="1:16" ht="18.600000000000001" customHeight="1">
      <c r="C1" s="4" t="s">
        <v>0</v>
      </c>
      <c r="D1" s="4" t="s">
        <v>1</v>
      </c>
    </row>
    <row r="2" spans="1:16" s="223" customFormat="1" ht="51" customHeight="1">
      <c r="A2" s="224"/>
      <c r="B2" s="224" t="s">
        <v>2</v>
      </c>
      <c r="C2" s="224" t="s">
        <v>3</v>
      </c>
      <c r="D2" s="224" t="s">
        <v>4</v>
      </c>
      <c r="E2" s="224" t="s">
        <v>5</v>
      </c>
      <c r="F2" s="224" t="s">
        <v>6</v>
      </c>
      <c r="G2" s="224" t="s">
        <v>7</v>
      </c>
      <c r="H2" s="224" t="s">
        <v>8</v>
      </c>
      <c r="I2" s="224" t="s">
        <v>9</v>
      </c>
      <c r="J2" s="233" t="s">
        <v>10</v>
      </c>
      <c r="K2" s="233" t="s">
        <v>11</v>
      </c>
      <c r="L2" s="224" t="s">
        <v>12</v>
      </c>
      <c r="M2" s="224" t="s">
        <v>13</v>
      </c>
      <c r="N2" s="224" t="s">
        <v>14</v>
      </c>
      <c r="O2" s="224" t="s">
        <v>15</v>
      </c>
      <c r="P2" s="224" t="s">
        <v>16</v>
      </c>
    </row>
    <row r="3" spans="1:16" ht="16.5">
      <c r="A3" s="225" t="s">
        <v>17</v>
      </c>
      <c r="B3" s="225"/>
      <c r="C3" s="226">
        <v>15.5</v>
      </c>
      <c r="D3" s="227" t="s">
        <v>18</v>
      </c>
      <c r="E3" s="227" t="s">
        <v>19</v>
      </c>
      <c r="F3" s="227">
        <v>4</v>
      </c>
      <c r="G3" s="227" t="s">
        <v>20</v>
      </c>
      <c r="H3" s="227" t="s">
        <v>21</v>
      </c>
      <c r="I3" s="227" t="s">
        <v>22</v>
      </c>
      <c r="J3" s="227" t="s">
        <v>23</v>
      </c>
      <c r="K3" s="227" t="s">
        <v>24</v>
      </c>
      <c r="L3" s="227" t="s">
        <v>25</v>
      </c>
      <c r="M3" s="227" t="s">
        <v>26</v>
      </c>
      <c r="N3" s="227" t="s">
        <v>27</v>
      </c>
      <c r="O3" s="227" t="s">
        <v>28</v>
      </c>
      <c r="P3" s="227" t="s">
        <v>29</v>
      </c>
    </row>
    <row r="4" spans="1:16" ht="16.5">
      <c r="A4" s="225" t="s">
        <v>30</v>
      </c>
      <c r="B4" s="225"/>
      <c r="C4" s="226">
        <v>13.2</v>
      </c>
      <c r="D4" s="227" t="s">
        <v>31</v>
      </c>
      <c r="E4" s="227" t="s">
        <v>32</v>
      </c>
      <c r="F4" s="227">
        <v>4</v>
      </c>
      <c r="G4" s="227" t="s">
        <v>20</v>
      </c>
      <c r="H4" s="227" t="s">
        <v>21</v>
      </c>
      <c r="I4" s="227" t="s">
        <v>22</v>
      </c>
      <c r="J4" s="227" t="s">
        <v>23</v>
      </c>
      <c r="K4" s="227" t="s">
        <v>24</v>
      </c>
      <c r="L4" s="227" t="s">
        <v>25</v>
      </c>
      <c r="M4" s="227" t="s">
        <v>26</v>
      </c>
      <c r="N4" s="227" t="s">
        <v>27</v>
      </c>
      <c r="O4" s="227" t="s">
        <v>28</v>
      </c>
      <c r="P4" s="227" t="s">
        <v>29</v>
      </c>
    </row>
    <row r="5" spans="1:16" ht="16.5">
      <c r="A5" s="225" t="s">
        <v>33</v>
      </c>
      <c r="B5" s="225" t="s">
        <v>34</v>
      </c>
      <c r="C5" s="226">
        <v>27</v>
      </c>
      <c r="D5" s="227" t="s">
        <v>35</v>
      </c>
      <c r="E5" s="227" t="s">
        <v>32</v>
      </c>
      <c r="F5" s="227">
        <v>4</v>
      </c>
      <c r="G5" s="227" t="s">
        <v>36</v>
      </c>
      <c r="H5" s="227" t="s">
        <v>37</v>
      </c>
      <c r="I5" s="227" t="s">
        <v>38</v>
      </c>
      <c r="J5" s="227" t="s">
        <v>23</v>
      </c>
      <c r="K5" s="227" t="s">
        <v>24</v>
      </c>
      <c r="L5" s="227" t="s">
        <v>26</v>
      </c>
      <c r="M5" s="227" t="s">
        <v>39</v>
      </c>
      <c r="N5" s="227" t="s">
        <v>27</v>
      </c>
      <c r="O5" s="227" t="s">
        <v>28</v>
      </c>
      <c r="P5" s="227" t="s">
        <v>29</v>
      </c>
    </row>
    <row r="6" spans="1:16" ht="16.5">
      <c r="A6" s="225" t="s">
        <v>40</v>
      </c>
      <c r="B6" s="225" t="s">
        <v>41</v>
      </c>
      <c r="C6" s="226">
        <v>13.2</v>
      </c>
      <c r="D6" s="227" t="s">
        <v>31</v>
      </c>
      <c r="E6" s="227" t="s">
        <v>32</v>
      </c>
      <c r="F6" s="227">
        <v>4</v>
      </c>
      <c r="G6" s="227" t="s">
        <v>20</v>
      </c>
      <c r="H6" s="227" t="s">
        <v>21</v>
      </c>
      <c r="I6" s="227" t="s">
        <v>22</v>
      </c>
      <c r="J6" s="227" t="s">
        <v>23</v>
      </c>
      <c r="K6" s="227" t="s">
        <v>24</v>
      </c>
      <c r="L6" s="227" t="s">
        <v>26</v>
      </c>
      <c r="M6" s="227" t="s">
        <v>39</v>
      </c>
      <c r="N6" s="227" t="s">
        <v>27</v>
      </c>
      <c r="O6" s="227" t="s">
        <v>28</v>
      </c>
      <c r="P6" s="227" t="s">
        <v>29</v>
      </c>
    </row>
    <row r="7" spans="1:16" ht="16.5">
      <c r="A7" s="225" t="s">
        <v>41</v>
      </c>
      <c r="B7" s="225" t="s">
        <v>40</v>
      </c>
      <c r="C7" s="226">
        <v>12</v>
      </c>
      <c r="D7" s="227" t="s">
        <v>42</v>
      </c>
      <c r="E7" s="227" t="s">
        <v>32</v>
      </c>
      <c r="F7" s="227">
        <v>4</v>
      </c>
      <c r="G7" s="227" t="s">
        <v>20</v>
      </c>
      <c r="H7" s="227" t="s">
        <v>21</v>
      </c>
      <c r="I7" s="227" t="s">
        <v>22</v>
      </c>
      <c r="J7" s="227" t="s">
        <v>23</v>
      </c>
      <c r="K7" s="227" t="s">
        <v>24</v>
      </c>
      <c r="L7" s="227" t="s">
        <v>25</v>
      </c>
      <c r="M7" s="227" t="s">
        <v>26</v>
      </c>
      <c r="N7" s="227" t="s">
        <v>27</v>
      </c>
      <c r="O7" s="227" t="s">
        <v>28</v>
      </c>
      <c r="P7" s="227" t="s">
        <v>29</v>
      </c>
    </row>
    <row r="10" spans="1:16">
      <c r="C10" s="1" t="s">
        <v>43</v>
      </c>
    </row>
    <row r="11" spans="1:16">
      <c r="C11" s="228" t="s">
        <v>44</v>
      </c>
      <c r="D11" s="228"/>
      <c r="E11" s="228"/>
      <c r="F11" s="228"/>
      <c r="G11" s="228"/>
    </row>
    <row r="12" spans="1:16">
      <c r="C12" s="229" t="s">
        <v>45</v>
      </c>
      <c r="D12" s="230" t="s">
        <v>46</v>
      </c>
      <c r="E12" s="230" t="s">
        <v>47</v>
      </c>
      <c r="F12" s="230" t="s">
        <v>48</v>
      </c>
      <c r="G12" s="230" t="s">
        <v>49</v>
      </c>
    </row>
    <row r="13" spans="1:16">
      <c r="C13" s="231" t="s">
        <v>50</v>
      </c>
      <c r="D13" s="227">
        <v>1670</v>
      </c>
      <c r="E13" s="227">
        <v>6.3</v>
      </c>
      <c r="F13" s="227">
        <v>2</v>
      </c>
      <c r="G13" s="296" t="s">
        <v>51</v>
      </c>
    </row>
    <row r="14" spans="1:16">
      <c r="C14" s="227" t="s">
        <v>52</v>
      </c>
      <c r="D14" s="227">
        <v>1593</v>
      </c>
      <c r="E14" s="227">
        <v>6.3</v>
      </c>
      <c r="F14" s="227">
        <v>2</v>
      </c>
      <c r="G14" s="297"/>
    </row>
    <row r="15" spans="1:16">
      <c r="C15" s="228" t="s">
        <v>53</v>
      </c>
      <c r="D15" s="228"/>
      <c r="E15" s="228"/>
      <c r="F15" s="228"/>
      <c r="G15" s="228"/>
    </row>
    <row r="16" spans="1:16">
      <c r="C16" s="229" t="s">
        <v>45</v>
      </c>
      <c r="D16" s="230" t="s">
        <v>46</v>
      </c>
      <c r="E16" s="230" t="s">
        <v>47</v>
      </c>
      <c r="F16" s="230" t="s">
        <v>48</v>
      </c>
      <c r="G16" s="230" t="s">
        <v>49</v>
      </c>
    </row>
    <row r="17" spans="3:7">
      <c r="C17" s="231" t="s">
        <v>50</v>
      </c>
      <c r="D17" s="227">
        <v>1516</v>
      </c>
      <c r="E17" s="227">
        <v>6.3</v>
      </c>
      <c r="F17" s="227">
        <v>2</v>
      </c>
      <c r="G17" s="296" t="s">
        <v>54</v>
      </c>
    </row>
    <row r="18" spans="3:7">
      <c r="C18" s="227" t="s">
        <v>52</v>
      </c>
      <c r="D18" s="227">
        <v>1286</v>
      </c>
      <c r="E18" s="227">
        <v>6.3</v>
      </c>
      <c r="F18" s="227">
        <v>2</v>
      </c>
      <c r="G18" s="297"/>
    </row>
    <row r="20" spans="3:7">
      <c r="C20" s="228" t="s">
        <v>9</v>
      </c>
      <c r="D20" s="228"/>
      <c r="E20" s="228"/>
      <c r="F20" s="228"/>
      <c r="G20" s="228"/>
    </row>
    <row r="21" spans="3:7">
      <c r="C21" s="230" t="s">
        <v>55</v>
      </c>
      <c r="D21" s="231" t="s">
        <v>56</v>
      </c>
    </row>
    <row r="22" spans="3:7" ht="28.5">
      <c r="C22" s="230" t="s">
        <v>9</v>
      </c>
      <c r="D22" s="231" t="s">
        <v>57</v>
      </c>
    </row>
    <row r="23" spans="3:7">
      <c r="C23" s="230" t="s">
        <v>58</v>
      </c>
      <c r="D23" s="227" t="s">
        <v>59</v>
      </c>
    </row>
    <row r="24" spans="3:7" ht="28.5">
      <c r="C24" s="229" t="s">
        <v>60</v>
      </c>
      <c r="D24" s="227" t="s">
        <v>61</v>
      </c>
    </row>
    <row r="25" spans="3:7" ht="28.5">
      <c r="C25" s="229" t="s">
        <v>62</v>
      </c>
      <c r="D25" s="231" t="s">
        <v>59</v>
      </c>
    </row>
    <row r="26" spans="3:7">
      <c r="C26" s="230" t="s">
        <v>63</v>
      </c>
      <c r="D26" s="231" t="s">
        <v>59</v>
      </c>
    </row>
    <row r="27" spans="3:7" ht="28.5">
      <c r="C27" s="229" t="s">
        <v>64</v>
      </c>
      <c r="D27" s="227" t="s">
        <v>65</v>
      </c>
    </row>
    <row r="28" spans="3:7">
      <c r="C28" s="229" t="s">
        <v>66</v>
      </c>
      <c r="D28" s="231" t="s">
        <v>67</v>
      </c>
    </row>
    <row r="29" spans="3:7" ht="28.5">
      <c r="C29" s="229" t="s">
        <v>68</v>
      </c>
      <c r="D29" s="231" t="s">
        <v>69</v>
      </c>
    </row>
    <row r="30" spans="3:7">
      <c r="C30" s="229" t="s">
        <v>70</v>
      </c>
      <c r="D30" s="231" t="s">
        <v>71</v>
      </c>
    </row>
    <row r="31" spans="3:7">
      <c r="C31" s="229" t="s">
        <v>72</v>
      </c>
      <c r="D31" s="231" t="s">
        <v>59</v>
      </c>
    </row>
    <row r="33" spans="3:4">
      <c r="C33" s="228" t="s">
        <v>73</v>
      </c>
      <c r="D33" s="228"/>
    </row>
    <row r="34" spans="3:4">
      <c r="C34" s="229" t="s">
        <v>74</v>
      </c>
      <c r="D34" s="231" t="s">
        <v>59</v>
      </c>
    </row>
    <row r="35" spans="3:4" ht="28.5">
      <c r="C35" s="229" t="s">
        <v>75</v>
      </c>
      <c r="D35" s="231" t="s">
        <v>76</v>
      </c>
    </row>
    <row r="36" spans="3:4" ht="28.5">
      <c r="C36" s="229" t="s">
        <v>77</v>
      </c>
      <c r="D36" s="231" t="s">
        <v>78</v>
      </c>
    </row>
    <row r="38" spans="3:4">
      <c r="C38" s="232" t="s">
        <v>79</v>
      </c>
      <c r="D38" s="232"/>
    </row>
    <row r="39" spans="3:4">
      <c r="C39" s="229" t="s">
        <v>80</v>
      </c>
      <c r="D39" s="231" t="s">
        <v>81</v>
      </c>
    </row>
    <row r="40" spans="3:4">
      <c r="C40" s="229" t="s">
        <v>82</v>
      </c>
      <c r="D40" s="231" t="s">
        <v>83</v>
      </c>
    </row>
    <row r="42" spans="3:4">
      <c r="C42" s="228" t="s">
        <v>84</v>
      </c>
      <c r="D42" s="228"/>
    </row>
    <row r="43" spans="3:4">
      <c r="C43" s="230" t="s">
        <v>85</v>
      </c>
      <c r="D43" s="227" t="s">
        <v>86</v>
      </c>
    </row>
    <row r="44" spans="3:4">
      <c r="C44" s="230" t="s">
        <v>87</v>
      </c>
      <c r="D44" s="227" t="s">
        <v>88</v>
      </c>
    </row>
  </sheetData>
  <customSheetViews>
    <customSheetView guid="{B8B0FE89-E1D6-41C2-8E9F-C79A94CD4875}" scale="85">
      <selection activeCell="J8" sqref="J8"/>
      <pageMargins left="0.7" right="0.7" top="0.75" bottom="0.75" header="0.3" footer="0.3"/>
      <pageSetup paperSize="9" orientation="portrait" horizontalDpi="90" verticalDpi="90"/>
    </customSheetView>
    <customSheetView guid="{E1631F07-A05E-45C9-B4BC-CB556E4C169C}" scale="85">
      <selection activeCell="J8" sqref="J8"/>
      <pageMargins left="0.7" right="0.7" top="0.75" bottom="0.75" header="0.3" footer="0.3"/>
      <pageSetup paperSize="9" orientation="portrait" horizontalDpi="90" verticalDpi="90"/>
    </customSheetView>
    <customSheetView guid="{7A3AF26E-B96D-47DA-9945-BD00A7FA3CF3}" scale="85">
      <selection activeCell="J8" sqref="J8"/>
      <pageMargins left="0.7" right="0.7" top="0.75" bottom="0.75" header="0.3" footer="0.3"/>
      <pageSetup paperSize="9" orientation="portrait" horizontalDpi="90" verticalDpi="90"/>
    </customSheetView>
    <customSheetView guid="{0BF649FB-054B-4E00-A5C7-E64FB868D81B}" scale="85">
      <selection activeCell="K12" sqref="K12"/>
      <pageMargins left="0.7" right="0.7" top="0.75" bottom="0.75" header="0.3" footer="0.3"/>
      <pageSetup paperSize="9" orientation="portrait" horizontalDpi="90" verticalDpi="90"/>
    </customSheetView>
    <customSheetView guid="{2B7B1CB7-5D3C-440D-8CD7-9E70FD379EC0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B93A7257-0686-40A4-8ADB-E302C61D1CF5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D4920615-DC79-4B85-BE66-DA7E2657329D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370A4DEA-EC8D-4BBF-A42F-A532C5F155B9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04CD6250-EBB9-49B5-A154-3323C5A540CD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46C8DCF2-88F5-4065-B732-89B771A0B55F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9C1F981C-FFD6-4EF6-B28B-E117CB253ED3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5E80CE5A-CC7B-46E6-BF66-CF5C8E81A83D}" scale="85">
      <selection activeCell="J8" sqref="J8"/>
      <pageMargins left="0.7" right="0.7" top="0.75" bottom="0.75" header="0.3" footer="0.3"/>
      <pageSetup paperSize="9" orientation="portrait" horizontalDpi="90" verticalDpi="90"/>
    </customSheetView>
    <customSheetView guid="{F88C92E4-F5B1-48B6-8AF0-793E8E382C1A}" scale="85">
      <selection activeCell="J8" sqref="J8"/>
      <pageMargins left="0.7" right="0.7" top="0.75" bottom="0.75" header="0.3" footer="0.3"/>
      <pageSetup paperSize="9" orientation="portrait" horizontalDpi="90" verticalDpi="90"/>
    </customSheetView>
  </customSheetViews>
  <mergeCells count="2">
    <mergeCell ref="G13:G14"/>
    <mergeCell ref="G17:G18"/>
  </mergeCells>
  <phoneticPr fontId="37" type="noConversion"/>
  <pageMargins left="0.7" right="0.7" top="0.75" bottom="0.75" header="0.3" footer="0.3"/>
  <pageSetup paperSize="9" orientation="portrait" horizontalDpi="90" verticalDpi="9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34" workbookViewId="0">
      <selection activeCell="I9" sqref="I9"/>
    </sheetView>
  </sheetViews>
  <sheetFormatPr defaultColWidth="9" defaultRowHeight="14.25"/>
  <cols>
    <col min="1" max="1" width="10.75" style="2" customWidth="1"/>
    <col min="2" max="2" width="12.125" style="2" customWidth="1"/>
    <col min="3" max="3" width="10.625" style="2" customWidth="1"/>
    <col min="4" max="4" width="20.125" style="2" customWidth="1"/>
    <col min="5" max="5" width="13.375" style="2" customWidth="1"/>
    <col min="6" max="6" width="13.125" style="2" customWidth="1"/>
    <col min="7" max="7" width="12.125" style="2" customWidth="1"/>
    <col min="8" max="9" width="14.125" style="2" customWidth="1"/>
    <col min="10" max="10" width="39.375" style="2" customWidth="1"/>
    <col min="11" max="11" width="19.625" style="2" customWidth="1"/>
    <col min="12" max="16384" width="9" style="2"/>
  </cols>
  <sheetData>
    <row r="1" spans="1:11" s="1" customFormat="1">
      <c r="A1" s="3" t="s">
        <v>0</v>
      </c>
      <c r="B1" s="4" t="s">
        <v>1</v>
      </c>
      <c r="D1" s="5"/>
    </row>
    <row r="2" spans="1:11">
      <c r="A2" s="2" t="s">
        <v>1524</v>
      </c>
    </row>
    <row r="3" spans="1:11">
      <c r="A3" s="6" t="s">
        <v>1525</v>
      </c>
      <c r="B3" s="7" t="s">
        <v>1526</v>
      </c>
      <c r="C3" s="7"/>
    </row>
    <row r="5" spans="1:11">
      <c r="A5" s="8" t="s">
        <v>1527</v>
      </c>
      <c r="B5" s="9">
        <v>60973312</v>
      </c>
      <c r="C5" s="10" t="s">
        <v>1528</v>
      </c>
      <c r="D5" s="11"/>
    </row>
    <row r="6" spans="1:11">
      <c r="A6" s="12" t="s">
        <v>1529</v>
      </c>
      <c r="B6" s="13">
        <v>98048</v>
      </c>
      <c r="C6" s="14" t="s">
        <v>1528</v>
      </c>
      <c r="D6" s="11"/>
    </row>
    <row r="7" spans="1:11">
      <c r="B7" s="15"/>
      <c r="D7" s="16"/>
    </row>
    <row r="8" spans="1:11">
      <c r="A8" s="8" t="s">
        <v>1530</v>
      </c>
      <c r="B8" s="9" t="s">
        <v>1531</v>
      </c>
      <c r="C8" s="17">
        <v>122142720</v>
      </c>
      <c r="D8" s="11"/>
    </row>
    <row r="9" spans="1:11">
      <c r="A9" s="18" t="s">
        <v>1527</v>
      </c>
      <c r="B9" s="19">
        <v>61071360</v>
      </c>
      <c r="C9" s="20" t="s">
        <v>1528</v>
      </c>
      <c r="D9" s="11"/>
    </row>
    <row r="10" spans="1:11">
      <c r="A10" s="18"/>
      <c r="B10" s="19">
        <v>59640</v>
      </c>
      <c r="C10" s="20" t="s">
        <v>1532</v>
      </c>
      <c r="D10" s="11"/>
    </row>
    <row r="11" spans="1:11">
      <c r="A11" s="12"/>
      <c r="B11" s="13">
        <v>58.2421875</v>
      </c>
      <c r="C11" s="14" t="s">
        <v>1533</v>
      </c>
      <c r="D11" s="11"/>
    </row>
    <row r="13" spans="1:11">
      <c r="A13" s="21" t="s">
        <v>1534</v>
      </c>
      <c r="B13" s="21" t="s">
        <v>1535</v>
      </c>
      <c r="C13" s="21" t="s">
        <v>1536</v>
      </c>
      <c r="D13" s="21" t="s">
        <v>1537</v>
      </c>
      <c r="E13" s="21" t="s">
        <v>1538</v>
      </c>
      <c r="F13" s="21" t="s">
        <v>1539</v>
      </c>
      <c r="G13" s="21" t="s">
        <v>1540</v>
      </c>
      <c r="H13" s="21" t="s">
        <v>1541</v>
      </c>
      <c r="I13" s="21" t="s">
        <v>1542</v>
      </c>
      <c r="J13" s="21" t="s">
        <v>1543</v>
      </c>
      <c r="K13" s="21" t="s">
        <v>1544</v>
      </c>
    </row>
    <row r="14" spans="1:11">
      <c r="A14" s="22">
        <v>0</v>
      </c>
      <c r="B14" s="22" t="s">
        <v>1545</v>
      </c>
      <c r="C14" s="22"/>
      <c r="D14" s="22" t="s">
        <v>1546</v>
      </c>
      <c r="E14" s="22"/>
      <c r="F14" s="22"/>
      <c r="G14" s="22">
        <v>0</v>
      </c>
      <c r="H14" s="22"/>
      <c r="I14" s="22" t="s">
        <v>59</v>
      </c>
      <c r="J14" s="22"/>
      <c r="K14" s="24" t="s">
        <v>1547</v>
      </c>
    </row>
    <row r="15" spans="1:11">
      <c r="A15" s="23">
        <v>1</v>
      </c>
      <c r="B15" s="23" t="s">
        <v>1548</v>
      </c>
      <c r="C15" s="23" t="b">
        <v>1</v>
      </c>
      <c r="D15" s="23" t="s">
        <v>1549</v>
      </c>
      <c r="E15" s="23"/>
      <c r="F15" s="23"/>
      <c r="G15" s="23"/>
      <c r="H15" s="23"/>
      <c r="I15" s="23" t="s">
        <v>59</v>
      </c>
      <c r="J15" s="23" t="s">
        <v>1550</v>
      </c>
      <c r="K15" s="25"/>
    </row>
    <row r="16" spans="1:11">
      <c r="A16" s="23">
        <v>2</v>
      </c>
      <c r="B16" s="23" t="s">
        <v>1551</v>
      </c>
      <c r="C16" s="23" t="b">
        <v>1</v>
      </c>
      <c r="D16" s="23" t="s">
        <v>1549</v>
      </c>
      <c r="E16" s="23"/>
      <c r="F16" s="23"/>
      <c r="G16" s="23"/>
      <c r="H16" s="23"/>
      <c r="I16" s="23" t="s">
        <v>59</v>
      </c>
      <c r="J16" s="23" t="s">
        <v>1552</v>
      </c>
      <c r="K16" s="25"/>
    </row>
    <row r="17" spans="1:11">
      <c r="A17" s="22">
        <v>3</v>
      </c>
      <c r="B17" s="22" t="s">
        <v>1553</v>
      </c>
      <c r="C17" s="22" t="b">
        <v>1</v>
      </c>
      <c r="D17" s="22" t="s">
        <v>1554</v>
      </c>
      <c r="E17" s="22"/>
      <c r="F17" s="22"/>
      <c r="G17" s="22"/>
      <c r="H17" s="22"/>
      <c r="I17" s="22" t="s">
        <v>59</v>
      </c>
      <c r="J17" s="22" t="s">
        <v>1555</v>
      </c>
      <c r="K17" s="24" t="s">
        <v>1556</v>
      </c>
    </row>
    <row r="18" spans="1:11">
      <c r="A18" s="22">
        <v>4</v>
      </c>
      <c r="B18" s="22" t="s">
        <v>1557</v>
      </c>
      <c r="C18" s="22" t="b">
        <v>1</v>
      </c>
      <c r="D18" s="22" t="s">
        <v>1554</v>
      </c>
      <c r="E18" s="22"/>
      <c r="F18" s="22"/>
      <c r="G18" s="22"/>
      <c r="H18" s="22"/>
      <c r="I18" s="22" t="s">
        <v>59</v>
      </c>
      <c r="J18" s="22" t="s">
        <v>1558</v>
      </c>
      <c r="K18" s="24"/>
    </row>
    <row r="19" spans="1:11">
      <c r="A19" s="23">
        <v>5</v>
      </c>
      <c r="B19" s="23" t="s">
        <v>1559</v>
      </c>
      <c r="C19" s="23" t="b">
        <v>1</v>
      </c>
      <c r="D19" s="23" t="s">
        <v>1560</v>
      </c>
      <c r="E19" s="23"/>
      <c r="F19" s="23"/>
      <c r="G19" s="23"/>
      <c r="H19" s="23"/>
      <c r="I19" s="23" t="s">
        <v>59</v>
      </c>
      <c r="J19" s="23" t="s">
        <v>1561</v>
      </c>
      <c r="K19" s="25"/>
    </row>
    <row r="20" spans="1:11">
      <c r="A20" s="23">
        <v>6</v>
      </c>
      <c r="B20" s="23" t="s">
        <v>1562</v>
      </c>
      <c r="C20" s="23" t="b">
        <v>1</v>
      </c>
      <c r="D20" s="23" t="s">
        <v>1560</v>
      </c>
      <c r="E20" s="23"/>
      <c r="F20" s="23"/>
      <c r="G20" s="23"/>
      <c r="H20" s="23"/>
      <c r="I20" s="23" t="s">
        <v>59</v>
      </c>
      <c r="J20" s="23" t="s">
        <v>1563</v>
      </c>
      <c r="K20" s="25"/>
    </row>
    <row r="21" spans="1:11">
      <c r="A21" s="22">
        <v>7</v>
      </c>
      <c r="B21" s="22" t="s">
        <v>1564</v>
      </c>
      <c r="C21" s="22" t="b">
        <v>1</v>
      </c>
      <c r="D21" s="22" t="s">
        <v>1565</v>
      </c>
      <c r="E21" s="22"/>
      <c r="F21" s="22"/>
      <c r="G21" s="22"/>
      <c r="H21" s="22"/>
      <c r="I21" s="22" t="s">
        <v>59</v>
      </c>
      <c r="J21" s="22" t="s">
        <v>1566</v>
      </c>
      <c r="K21" s="24"/>
    </row>
    <row r="22" spans="1:11">
      <c r="A22" s="22">
        <v>8</v>
      </c>
      <c r="B22" s="22" t="s">
        <v>1567</v>
      </c>
      <c r="C22" s="22" t="b">
        <v>1</v>
      </c>
      <c r="D22" s="22" t="s">
        <v>1565</v>
      </c>
      <c r="E22" s="22"/>
      <c r="F22" s="22"/>
      <c r="G22" s="22"/>
      <c r="H22" s="22"/>
      <c r="I22" s="22" t="s">
        <v>59</v>
      </c>
      <c r="J22" s="22" t="s">
        <v>1568</v>
      </c>
      <c r="K22" s="24"/>
    </row>
    <row r="23" spans="1:11">
      <c r="A23" s="23">
        <v>9</v>
      </c>
      <c r="B23" s="23" t="s">
        <v>1569</v>
      </c>
      <c r="C23" s="23" t="b">
        <v>1</v>
      </c>
      <c r="D23" s="23" t="s">
        <v>1570</v>
      </c>
      <c r="E23" s="23"/>
      <c r="F23" s="23"/>
      <c r="G23" s="23"/>
      <c r="H23" s="23"/>
      <c r="I23" s="23" t="s">
        <v>59</v>
      </c>
      <c r="J23" s="23" t="s">
        <v>1571</v>
      </c>
      <c r="K23" s="25"/>
    </row>
    <row r="24" spans="1:11">
      <c r="A24" s="23">
        <v>10</v>
      </c>
      <c r="B24" s="23" t="s">
        <v>1572</v>
      </c>
      <c r="C24" s="23" t="b">
        <v>1</v>
      </c>
      <c r="D24" s="23" t="s">
        <v>1570</v>
      </c>
      <c r="E24" s="23"/>
      <c r="F24" s="23"/>
      <c r="G24" s="23"/>
      <c r="H24" s="23"/>
      <c r="I24" s="23" t="s">
        <v>59</v>
      </c>
      <c r="J24" s="23" t="s">
        <v>1573</v>
      </c>
      <c r="K24" s="25"/>
    </row>
    <row r="25" spans="1:11">
      <c r="A25" s="22">
        <v>11</v>
      </c>
      <c r="B25" s="22" t="s">
        <v>1574</v>
      </c>
      <c r="C25" s="22" t="b">
        <v>1</v>
      </c>
      <c r="D25" s="22"/>
      <c r="E25" s="22"/>
      <c r="F25" s="22"/>
      <c r="G25" s="22"/>
      <c r="H25" s="22"/>
      <c r="I25" s="22" t="s">
        <v>59</v>
      </c>
      <c r="J25" s="22" t="s">
        <v>1575</v>
      </c>
      <c r="K25" s="24"/>
    </row>
    <row r="26" spans="1:11">
      <c r="A26" s="23">
        <v>12</v>
      </c>
      <c r="B26" s="23" t="s">
        <v>1576</v>
      </c>
      <c r="C26" s="23" t="b">
        <v>1</v>
      </c>
      <c r="D26" s="23" t="s">
        <v>1577</v>
      </c>
      <c r="E26" s="23"/>
      <c r="F26" s="23"/>
      <c r="G26" s="23"/>
      <c r="H26" s="23"/>
      <c r="I26" s="23" t="s">
        <v>59</v>
      </c>
      <c r="J26" s="23" t="s">
        <v>1578</v>
      </c>
      <c r="K26" s="25"/>
    </row>
    <row r="27" spans="1:11">
      <c r="A27" s="23">
        <v>13</v>
      </c>
      <c r="B27" s="23" t="s">
        <v>1579</v>
      </c>
      <c r="C27" s="23" t="b">
        <v>1</v>
      </c>
      <c r="D27" s="23" t="s">
        <v>1577</v>
      </c>
      <c r="E27" s="23"/>
      <c r="F27" s="23"/>
      <c r="G27" s="23"/>
      <c r="H27" s="23"/>
      <c r="I27" s="23" t="s">
        <v>59</v>
      </c>
      <c r="J27" s="23" t="s">
        <v>1578</v>
      </c>
      <c r="K27" s="25"/>
    </row>
    <row r="28" spans="1:11">
      <c r="A28" s="22">
        <v>14</v>
      </c>
      <c r="B28" s="22" t="s">
        <v>1580</v>
      </c>
      <c r="C28" s="22" t="b">
        <v>1</v>
      </c>
      <c r="D28" s="22" t="s">
        <v>1581</v>
      </c>
      <c r="E28" s="22"/>
      <c r="F28" s="22"/>
      <c r="G28" s="22"/>
      <c r="H28" s="22"/>
      <c r="I28" s="22" t="s">
        <v>59</v>
      </c>
      <c r="J28" s="22" t="s">
        <v>1582</v>
      </c>
      <c r="K28" s="24"/>
    </row>
    <row r="29" spans="1:11">
      <c r="A29" s="22">
        <v>15</v>
      </c>
      <c r="B29" s="22" t="s">
        <v>1583</v>
      </c>
      <c r="C29" s="22" t="b">
        <v>1</v>
      </c>
      <c r="D29" s="22" t="s">
        <v>1581</v>
      </c>
      <c r="E29" s="22"/>
      <c r="F29" s="22"/>
      <c r="G29" s="22"/>
      <c r="H29" s="22"/>
      <c r="I29" s="22" t="s">
        <v>59</v>
      </c>
      <c r="J29" s="22" t="s">
        <v>1584</v>
      </c>
      <c r="K29" s="24"/>
    </row>
    <row r="30" spans="1:11">
      <c r="A30" s="23">
        <v>16</v>
      </c>
      <c r="B30" s="23" t="s">
        <v>1585</v>
      </c>
      <c r="C30" s="23" t="b">
        <v>1</v>
      </c>
      <c r="D30" s="23" t="s">
        <v>1586</v>
      </c>
      <c r="E30" s="23"/>
      <c r="F30" s="23"/>
      <c r="G30" s="23"/>
      <c r="H30" s="23"/>
      <c r="I30" s="23" t="s">
        <v>59</v>
      </c>
      <c r="J30" s="23" t="s">
        <v>1587</v>
      </c>
      <c r="K30" s="25"/>
    </row>
    <row r="31" spans="1:11">
      <c r="A31" s="23">
        <v>17</v>
      </c>
      <c r="B31" s="23" t="s">
        <v>1588</v>
      </c>
      <c r="C31" s="23" t="b">
        <v>1</v>
      </c>
      <c r="D31" s="23" t="s">
        <v>1586</v>
      </c>
      <c r="E31" s="23"/>
      <c r="F31" s="23"/>
      <c r="G31" s="23"/>
      <c r="H31" s="23"/>
      <c r="I31" s="23" t="s">
        <v>59</v>
      </c>
      <c r="J31" s="23" t="s">
        <v>1587</v>
      </c>
      <c r="K31" s="25"/>
    </row>
    <row r="32" spans="1:11">
      <c r="A32" s="22">
        <v>18</v>
      </c>
      <c r="B32" s="22" t="s">
        <v>1589</v>
      </c>
      <c r="C32" s="22" t="b">
        <v>1</v>
      </c>
      <c r="D32" s="22" t="s">
        <v>1590</v>
      </c>
      <c r="E32" s="22"/>
      <c r="F32" s="22"/>
      <c r="G32" s="22"/>
      <c r="H32" s="22"/>
      <c r="I32" s="22" t="s">
        <v>1591</v>
      </c>
      <c r="J32" s="22" t="s">
        <v>1592</v>
      </c>
      <c r="K32" s="24"/>
    </row>
    <row r="33" spans="1:11">
      <c r="A33" s="22">
        <v>19</v>
      </c>
      <c r="B33" s="22" t="s">
        <v>1593</v>
      </c>
      <c r="C33" s="22" t="b">
        <v>1</v>
      </c>
      <c r="D33" s="22" t="s">
        <v>1590</v>
      </c>
      <c r="E33" s="22"/>
      <c r="F33" s="22"/>
      <c r="G33" s="22"/>
      <c r="H33" s="22"/>
      <c r="I33" s="22" t="s">
        <v>59</v>
      </c>
      <c r="J33" s="22" t="s">
        <v>1592</v>
      </c>
      <c r="K33" s="24"/>
    </row>
    <row r="34" spans="1:11">
      <c r="A34" s="23">
        <v>20</v>
      </c>
      <c r="B34" s="23" t="s">
        <v>1594</v>
      </c>
      <c r="C34" s="23" t="b">
        <v>1</v>
      </c>
      <c r="D34" s="23" t="s">
        <v>1595</v>
      </c>
      <c r="E34" s="23"/>
      <c r="F34" s="23"/>
      <c r="G34" s="23"/>
      <c r="H34" s="23"/>
      <c r="I34" s="23" t="s">
        <v>1596</v>
      </c>
      <c r="J34" s="23" t="s">
        <v>1592</v>
      </c>
      <c r="K34" s="25"/>
    </row>
    <row r="35" spans="1:11">
      <c r="A35" s="23">
        <v>21</v>
      </c>
      <c r="B35" s="23" t="s">
        <v>1597</v>
      </c>
      <c r="C35" s="23" t="b">
        <v>1</v>
      </c>
      <c r="D35" s="23" t="s">
        <v>1595</v>
      </c>
      <c r="E35" s="23"/>
      <c r="F35" s="23"/>
      <c r="G35" s="23"/>
      <c r="H35" s="23"/>
      <c r="I35" s="23" t="s">
        <v>59</v>
      </c>
      <c r="J35" s="23" t="s">
        <v>1592</v>
      </c>
      <c r="K35" s="25"/>
    </row>
    <row r="36" spans="1:11">
      <c r="A36" s="22">
        <v>22</v>
      </c>
      <c r="B36" s="22" t="s">
        <v>1598</v>
      </c>
      <c r="C36" s="22" t="b">
        <v>1</v>
      </c>
      <c r="D36" s="22" t="s">
        <v>1599</v>
      </c>
      <c r="E36" s="22"/>
      <c r="F36" s="22"/>
      <c r="G36" s="22"/>
      <c r="H36" s="22"/>
      <c r="I36" s="22" t="s">
        <v>59</v>
      </c>
      <c r="J36" s="22" t="s">
        <v>1600</v>
      </c>
      <c r="K36" s="22"/>
    </row>
    <row r="37" spans="1:11">
      <c r="A37" s="22">
        <v>23</v>
      </c>
      <c r="B37" s="22" t="s">
        <v>1601</v>
      </c>
      <c r="C37" s="22" t="b">
        <v>1</v>
      </c>
      <c r="D37" s="22" t="s">
        <v>1599</v>
      </c>
      <c r="E37" s="22"/>
      <c r="F37" s="22"/>
      <c r="G37" s="22"/>
      <c r="H37" s="22"/>
      <c r="I37" s="22" t="s">
        <v>59</v>
      </c>
      <c r="J37" s="22" t="s">
        <v>1600</v>
      </c>
      <c r="K37" s="22"/>
    </row>
    <row r="38" spans="1:11">
      <c r="A38" s="23">
        <v>24</v>
      </c>
      <c r="B38" s="23" t="s">
        <v>1602</v>
      </c>
      <c r="C38" s="23" t="b">
        <v>1</v>
      </c>
      <c r="D38" s="23" t="s">
        <v>1603</v>
      </c>
      <c r="E38" s="23"/>
      <c r="F38" s="23"/>
      <c r="G38" s="23"/>
      <c r="H38" s="23"/>
      <c r="I38" s="23" t="s">
        <v>59</v>
      </c>
      <c r="J38" s="23" t="s">
        <v>1604</v>
      </c>
      <c r="K38" s="23"/>
    </row>
    <row r="39" spans="1:11">
      <c r="A39" s="23">
        <v>25</v>
      </c>
      <c r="B39" s="23" t="s">
        <v>1605</v>
      </c>
      <c r="C39" s="23" t="b">
        <v>1</v>
      </c>
      <c r="D39" s="23" t="s">
        <v>1603</v>
      </c>
      <c r="E39" s="23"/>
      <c r="F39" s="23"/>
      <c r="G39" s="23"/>
      <c r="H39" s="23"/>
      <c r="I39" s="23" t="s">
        <v>59</v>
      </c>
      <c r="J39" s="23" t="s">
        <v>1604</v>
      </c>
      <c r="K39" s="23"/>
    </row>
    <row r="40" spans="1:11">
      <c r="A40" s="22">
        <v>26</v>
      </c>
      <c r="B40" s="22" t="s">
        <v>1606</v>
      </c>
      <c r="C40" s="22" t="b">
        <v>1</v>
      </c>
      <c r="D40" s="22" t="s">
        <v>1607</v>
      </c>
      <c r="E40" s="22"/>
      <c r="F40" s="22"/>
      <c r="G40" s="22"/>
      <c r="H40" s="22"/>
      <c r="I40" s="22" t="s">
        <v>59</v>
      </c>
      <c r="J40" s="22" t="s">
        <v>1608</v>
      </c>
      <c r="K40" s="22"/>
    </row>
    <row r="41" spans="1:11">
      <c r="A41" s="22">
        <v>27</v>
      </c>
      <c r="B41" s="22" t="s">
        <v>1609</v>
      </c>
      <c r="C41" s="22" t="b">
        <v>1</v>
      </c>
      <c r="D41" s="22" t="s">
        <v>1607</v>
      </c>
      <c r="E41" s="22"/>
      <c r="F41" s="22"/>
      <c r="G41" s="22"/>
      <c r="H41" s="22"/>
      <c r="I41" s="22" t="s">
        <v>59</v>
      </c>
      <c r="J41" s="22" t="s">
        <v>1608</v>
      </c>
      <c r="K41" s="22"/>
    </row>
    <row r="42" spans="1:11">
      <c r="A42" s="23">
        <v>28</v>
      </c>
      <c r="B42" s="23" t="s">
        <v>1610</v>
      </c>
      <c r="C42" s="23" t="b">
        <v>1</v>
      </c>
      <c r="D42" s="23" t="s">
        <v>1611</v>
      </c>
      <c r="E42" s="23"/>
      <c r="F42" s="23"/>
      <c r="G42" s="23"/>
      <c r="H42" s="23"/>
      <c r="I42" s="23" t="s">
        <v>59</v>
      </c>
      <c r="J42" s="23" t="s">
        <v>1612</v>
      </c>
      <c r="K42" s="23"/>
    </row>
    <row r="43" spans="1:11">
      <c r="A43" s="23">
        <v>29</v>
      </c>
      <c r="B43" s="23" t="s">
        <v>1613</v>
      </c>
      <c r="C43" s="23" t="b">
        <v>1</v>
      </c>
      <c r="D43" s="23" t="s">
        <v>1611</v>
      </c>
      <c r="E43" s="23"/>
      <c r="F43" s="23"/>
      <c r="G43" s="23"/>
      <c r="H43" s="23"/>
      <c r="I43" s="23" t="s">
        <v>59</v>
      </c>
      <c r="J43" s="23" t="s">
        <v>1612</v>
      </c>
      <c r="K43" s="23"/>
    </row>
    <row r="44" spans="1:11">
      <c r="A44" s="22">
        <v>30</v>
      </c>
      <c r="B44" s="22" t="s">
        <v>1614</v>
      </c>
      <c r="C44" s="22" t="b">
        <v>1</v>
      </c>
      <c r="D44" s="22" t="s">
        <v>1615</v>
      </c>
      <c r="E44" s="22"/>
      <c r="F44" s="22"/>
      <c r="G44" s="22"/>
      <c r="H44" s="22"/>
      <c r="I44" s="22" t="s">
        <v>59</v>
      </c>
      <c r="J44" s="22" t="s">
        <v>1616</v>
      </c>
      <c r="K44" s="22"/>
    </row>
    <row r="45" spans="1:11">
      <c r="A45" s="22">
        <v>31</v>
      </c>
      <c r="B45" s="22" t="s">
        <v>1617</v>
      </c>
      <c r="C45" s="22" t="b">
        <v>1</v>
      </c>
      <c r="D45" s="22" t="s">
        <v>1615</v>
      </c>
      <c r="E45" s="22"/>
      <c r="F45" s="22"/>
      <c r="G45" s="22"/>
      <c r="H45" s="22"/>
      <c r="I45" s="22" t="s">
        <v>59</v>
      </c>
      <c r="J45" s="22" t="s">
        <v>1616</v>
      </c>
      <c r="K45" s="22"/>
    </row>
    <row r="46" spans="1:11">
      <c r="A46" s="23">
        <v>32</v>
      </c>
      <c r="B46" s="23" t="s">
        <v>1618</v>
      </c>
      <c r="C46" s="23" t="b">
        <v>1</v>
      </c>
      <c r="D46" s="23"/>
      <c r="E46" s="23"/>
      <c r="F46" s="23"/>
      <c r="G46" s="23"/>
      <c r="H46" s="23"/>
      <c r="I46" s="23" t="s">
        <v>59</v>
      </c>
      <c r="J46" s="23" t="s">
        <v>1619</v>
      </c>
      <c r="K46" s="23"/>
    </row>
    <row r="47" spans="1:11">
      <c r="A47" s="22">
        <v>33</v>
      </c>
      <c r="B47" s="22" t="s">
        <v>1620</v>
      </c>
      <c r="C47" s="22" t="b">
        <v>1</v>
      </c>
      <c r="D47" s="22"/>
      <c r="E47" s="22"/>
      <c r="F47" s="22"/>
      <c r="G47" s="22"/>
      <c r="H47" s="22"/>
      <c r="I47" s="22" t="s">
        <v>59</v>
      </c>
      <c r="J47" s="22" t="s">
        <v>1621</v>
      </c>
      <c r="K47" s="22"/>
    </row>
    <row r="48" spans="1:11">
      <c r="A48" s="23">
        <v>34</v>
      </c>
      <c r="B48" s="23" t="s">
        <v>1622</v>
      </c>
      <c r="C48" s="23" t="b">
        <v>1</v>
      </c>
      <c r="D48" s="23"/>
      <c r="E48" s="23"/>
      <c r="F48" s="23"/>
      <c r="G48" s="23"/>
      <c r="H48" s="23"/>
      <c r="I48" s="23" t="s">
        <v>59</v>
      </c>
      <c r="J48" s="23" t="s">
        <v>1623</v>
      </c>
      <c r="K48" s="23"/>
    </row>
    <row r="49" spans="1:11">
      <c r="A49" s="22">
        <v>35</v>
      </c>
      <c r="B49" s="22" t="s">
        <v>1624</v>
      </c>
      <c r="C49" s="22" t="b">
        <v>1</v>
      </c>
      <c r="D49" s="22"/>
      <c r="E49" s="22"/>
      <c r="F49" s="22"/>
      <c r="G49" s="22"/>
      <c r="H49" s="22"/>
      <c r="I49" s="22" t="s">
        <v>59</v>
      </c>
      <c r="J49" s="22" t="s">
        <v>1625</v>
      </c>
      <c r="K49" s="22"/>
    </row>
    <row r="50" spans="1:11">
      <c r="A50" s="23">
        <v>36</v>
      </c>
      <c r="B50" s="23" t="s">
        <v>1626</v>
      </c>
      <c r="C50" s="23" t="b">
        <v>1</v>
      </c>
      <c r="D50" s="23"/>
      <c r="E50" s="23"/>
      <c r="F50" s="23"/>
      <c r="G50" s="23"/>
      <c r="H50" s="23"/>
      <c r="I50" s="23" t="s">
        <v>59</v>
      </c>
      <c r="J50" s="23" t="s">
        <v>1627</v>
      </c>
      <c r="K50" s="23"/>
    </row>
    <row r="51" spans="1:11">
      <c r="A51" s="22">
        <v>37</v>
      </c>
      <c r="B51" s="22" t="s">
        <v>1628</v>
      </c>
      <c r="C51" s="22" t="b">
        <v>1</v>
      </c>
      <c r="D51" s="22"/>
      <c r="E51" s="22"/>
      <c r="F51" s="22"/>
      <c r="G51" s="22"/>
      <c r="H51" s="22"/>
      <c r="I51" s="22" t="s">
        <v>59</v>
      </c>
      <c r="J51" s="22" t="s">
        <v>1629</v>
      </c>
      <c r="K51" s="22"/>
    </row>
    <row r="52" spans="1:11">
      <c r="A52" s="23">
        <v>38</v>
      </c>
      <c r="B52" s="23" t="s">
        <v>1630</v>
      </c>
      <c r="C52" s="23" t="b">
        <v>1</v>
      </c>
      <c r="D52" s="23"/>
      <c r="E52" s="23"/>
      <c r="F52" s="23"/>
      <c r="G52" s="23"/>
      <c r="H52" s="23"/>
      <c r="I52" s="23" t="s">
        <v>59</v>
      </c>
      <c r="J52" s="23" t="s">
        <v>1631</v>
      </c>
      <c r="K52" s="23"/>
    </row>
    <row r="53" spans="1:11">
      <c r="A53" s="22">
        <v>39</v>
      </c>
      <c r="B53" s="22" t="s">
        <v>1632</v>
      </c>
      <c r="C53" s="22" t="b">
        <v>1</v>
      </c>
      <c r="D53" s="22"/>
      <c r="E53" s="22"/>
      <c r="F53" s="22"/>
      <c r="G53" s="22"/>
      <c r="H53" s="22"/>
      <c r="I53" s="22" t="s">
        <v>59</v>
      </c>
      <c r="J53" s="22" t="s">
        <v>1633</v>
      </c>
      <c r="K53" s="22"/>
    </row>
    <row r="54" spans="1:11">
      <c r="A54" s="23">
        <v>40</v>
      </c>
      <c r="B54" s="23" t="s">
        <v>1634</v>
      </c>
      <c r="C54" s="23" t="b">
        <v>1</v>
      </c>
      <c r="D54" s="23" t="s">
        <v>1635</v>
      </c>
      <c r="E54" s="23"/>
      <c r="F54" s="23"/>
      <c r="G54" s="23"/>
      <c r="H54" s="23"/>
      <c r="I54" s="23" t="s">
        <v>59</v>
      </c>
      <c r="J54" s="23" t="s">
        <v>1636</v>
      </c>
      <c r="K54" s="23"/>
    </row>
    <row r="55" spans="1:11">
      <c r="A55" s="22">
        <v>41</v>
      </c>
      <c r="B55" s="22" t="s">
        <v>1637</v>
      </c>
      <c r="C55" s="22" t="b">
        <v>1</v>
      </c>
      <c r="D55" s="22" t="s">
        <v>1638</v>
      </c>
      <c r="E55" s="22"/>
      <c r="F55" s="22"/>
      <c r="G55" s="22"/>
      <c r="H55" s="22"/>
      <c r="I55" s="22" t="s">
        <v>59</v>
      </c>
      <c r="J55" s="22" t="s">
        <v>1639</v>
      </c>
      <c r="K55" s="22"/>
    </row>
    <row r="56" spans="1:11">
      <c r="A56" s="22">
        <v>42</v>
      </c>
      <c r="B56" s="22" t="s">
        <v>1640</v>
      </c>
      <c r="C56" s="22" t="b">
        <v>1</v>
      </c>
      <c r="D56" s="22" t="s">
        <v>1638</v>
      </c>
      <c r="E56" s="22"/>
      <c r="F56" s="22"/>
      <c r="G56" s="22"/>
      <c r="H56" s="22"/>
      <c r="I56" s="22" t="s">
        <v>59</v>
      </c>
      <c r="J56" s="22" t="s">
        <v>1639</v>
      </c>
      <c r="K56" s="22"/>
    </row>
    <row r="57" spans="1:11">
      <c r="A57" s="23">
        <v>43</v>
      </c>
      <c r="B57" s="23" t="s">
        <v>1641</v>
      </c>
      <c r="C57" s="23" t="b">
        <v>0</v>
      </c>
      <c r="D57" s="23"/>
      <c r="E57" s="23"/>
      <c r="F57" s="23"/>
      <c r="G57" s="23"/>
      <c r="H57" s="23"/>
      <c r="I57" s="23" t="s">
        <v>59</v>
      </c>
      <c r="J57" s="23" t="s">
        <v>1642</v>
      </c>
      <c r="K57" s="23"/>
    </row>
    <row r="58" spans="1:11">
      <c r="A58" s="22">
        <v>44</v>
      </c>
      <c r="B58" s="22" t="s">
        <v>1643</v>
      </c>
      <c r="C58" s="22" t="b">
        <v>0</v>
      </c>
      <c r="D58" s="22"/>
      <c r="E58" s="22"/>
      <c r="F58" s="22"/>
      <c r="G58" s="22"/>
      <c r="H58" s="22"/>
      <c r="I58" s="22" t="s">
        <v>59</v>
      </c>
      <c r="J58" s="22" t="s">
        <v>1644</v>
      </c>
      <c r="K58" s="22"/>
    </row>
    <row r="59" spans="1:11">
      <c r="A59" s="23">
        <v>45</v>
      </c>
      <c r="B59" s="23" t="s">
        <v>1645</v>
      </c>
      <c r="C59" s="23" t="b">
        <v>0</v>
      </c>
      <c r="D59" s="23"/>
      <c r="E59" s="23"/>
      <c r="F59" s="23"/>
      <c r="G59" s="23"/>
      <c r="H59" s="23"/>
      <c r="I59" s="23" t="s">
        <v>59</v>
      </c>
      <c r="J59" s="23" t="s">
        <v>1646</v>
      </c>
      <c r="K59" s="23"/>
    </row>
    <row r="60" spans="1:11">
      <c r="A60" s="23">
        <v>46</v>
      </c>
      <c r="B60" s="23" t="s">
        <v>1647</v>
      </c>
      <c r="C60" s="23" t="b">
        <v>0</v>
      </c>
      <c r="D60" s="23"/>
      <c r="E60" s="23"/>
      <c r="F60" s="23"/>
      <c r="G60" s="23"/>
      <c r="H60" s="23"/>
      <c r="I60" s="23" t="s">
        <v>59</v>
      </c>
      <c r="J60" s="23" t="s">
        <v>1648</v>
      </c>
      <c r="K60" s="23"/>
    </row>
    <row r="61" spans="1:11">
      <c r="A61" s="22">
        <v>47</v>
      </c>
      <c r="B61" s="22" t="s">
        <v>1649</v>
      </c>
      <c r="C61" s="22" t="b">
        <v>0</v>
      </c>
      <c r="D61" s="22" t="s">
        <v>1650</v>
      </c>
      <c r="E61" s="22"/>
      <c r="F61" s="22"/>
      <c r="G61" s="22"/>
      <c r="H61" s="22"/>
      <c r="I61" s="22" t="s">
        <v>59</v>
      </c>
      <c r="J61" s="22" t="s">
        <v>1651</v>
      </c>
      <c r="K61" s="22"/>
    </row>
    <row r="62" spans="1:11">
      <c r="A62" s="23">
        <v>48</v>
      </c>
      <c r="B62" s="23" t="s">
        <v>1652</v>
      </c>
      <c r="C62" s="23" t="b">
        <v>0</v>
      </c>
      <c r="D62" s="23"/>
      <c r="E62" s="23"/>
      <c r="F62" s="23"/>
      <c r="G62" s="23"/>
      <c r="H62" s="23"/>
      <c r="I62" s="23" t="s">
        <v>59</v>
      </c>
      <c r="J62" s="23" t="s">
        <v>1653</v>
      </c>
      <c r="K62" s="23"/>
    </row>
    <row r="63" spans="1:11">
      <c r="A63" s="22">
        <v>49</v>
      </c>
      <c r="B63" s="22" t="s">
        <v>1654</v>
      </c>
      <c r="C63" s="22" t="b">
        <v>0</v>
      </c>
      <c r="D63" s="22"/>
      <c r="E63" s="22"/>
      <c r="F63" s="22"/>
      <c r="G63" s="22"/>
      <c r="H63" s="22"/>
      <c r="I63" s="22" t="s">
        <v>59</v>
      </c>
      <c r="J63" s="22" t="s">
        <v>1655</v>
      </c>
      <c r="K63" s="22"/>
    </row>
    <row r="64" spans="1:11">
      <c r="A64" s="23">
        <v>50</v>
      </c>
      <c r="B64" s="23" t="s">
        <v>1656</v>
      </c>
      <c r="C64" s="23" t="b">
        <v>0</v>
      </c>
      <c r="D64" s="23" t="s">
        <v>1657</v>
      </c>
      <c r="E64" s="23"/>
      <c r="F64" s="23"/>
      <c r="G64" s="23"/>
      <c r="H64" s="23"/>
      <c r="I64" s="23" t="s">
        <v>59</v>
      </c>
      <c r="J64" s="23" t="s">
        <v>1658</v>
      </c>
      <c r="K64" s="23"/>
    </row>
    <row r="65" spans="1:11">
      <c r="A65" s="23">
        <v>51</v>
      </c>
      <c r="B65" s="23" t="s">
        <v>1659</v>
      </c>
      <c r="C65" s="23" t="b">
        <v>0</v>
      </c>
      <c r="D65" s="23" t="s">
        <v>1657</v>
      </c>
      <c r="E65" s="23"/>
      <c r="F65" s="23"/>
      <c r="G65" s="23"/>
      <c r="H65" s="23"/>
      <c r="I65" s="23" t="s">
        <v>59</v>
      </c>
      <c r="J65" s="23" t="s">
        <v>1660</v>
      </c>
      <c r="K65" s="23"/>
    </row>
    <row r="66" spans="1:11">
      <c r="A66" s="22">
        <v>52</v>
      </c>
      <c r="B66" s="22" t="s">
        <v>1661</v>
      </c>
      <c r="C66" s="22" t="b">
        <v>0</v>
      </c>
      <c r="D66" s="22"/>
      <c r="E66" s="22"/>
      <c r="F66" s="22"/>
      <c r="G66" s="22"/>
      <c r="H66" s="22"/>
      <c r="I66" s="22" t="s">
        <v>59</v>
      </c>
      <c r="J66" s="22" t="s">
        <v>1662</v>
      </c>
      <c r="K66" s="22"/>
    </row>
    <row r="67" spans="1:11">
      <c r="A67" s="23">
        <v>53</v>
      </c>
      <c r="B67" s="23" t="s">
        <v>1663</v>
      </c>
      <c r="C67" s="23" t="b">
        <v>0</v>
      </c>
      <c r="D67" s="23"/>
      <c r="E67" s="23"/>
      <c r="F67" s="23"/>
      <c r="G67" s="23"/>
      <c r="H67" s="23"/>
      <c r="I67" s="23" t="s">
        <v>59</v>
      </c>
      <c r="J67" s="23" t="s">
        <v>1664</v>
      </c>
      <c r="K67" s="23"/>
    </row>
    <row r="68" spans="1:11">
      <c r="A68" s="22">
        <v>54</v>
      </c>
      <c r="B68" s="22" t="s">
        <v>1665</v>
      </c>
      <c r="C68" s="22" t="b">
        <v>0</v>
      </c>
      <c r="D68" s="22"/>
      <c r="E68" s="22"/>
      <c r="F68" s="22"/>
      <c r="G68" s="22"/>
      <c r="H68" s="22"/>
      <c r="I68" s="22" t="s">
        <v>59</v>
      </c>
      <c r="J68" s="22" t="s">
        <v>1666</v>
      </c>
      <c r="K68" s="22"/>
    </row>
    <row r="69" spans="1:11">
      <c r="A69" s="23">
        <v>55</v>
      </c>
      <c r="B69" s="23" t="s">
        <v>1667</v>
      </c>
      <c r="C69" s="23" t="b">
        <v>0</v>
      </c>
      <c r="D69" s="23" t="s">
        <v>1668</v>
      </c>
      <c r="E69" s="23" t="s">
        <v>1669</v>
      </c>
      <c r="F69" s="23"/>
      <c r="G69" s="23"/>
      <c r="H69" s="23"/>
      <c r="I69" s="23" t="s">
        <v>59</v>
      </c>
      <c r="J69" s="23" t="s">
        <v>1670</v>
      </c>
      <c r="K69" s="23"/>
    </row>
    <row r="70" spans="1:11">
      <c r="A70" s="22">
        <v>56</v>
      </c>
      <c r="B70" s="22" t="s">
        <v>1671</v>
      </c>
      <c r="C70" s="22" t="b">
        <v>0</v>
      </c>
      <c r="D70" s="22"/>
      <c r="E70" s="22"/>
      <c r="F70" s="22"/>
      <c r="G70" s="22"/>
      <c r="H70" s="22"/>
      <c r="I70" s="22" t="s">
        <v>59</v>
      </c>
      <c r="J70" s="22" t="s">
        <v>1672</v>
      </c>
      <c r="K70" s="22"/>
    </row>
    <row r="71" spans="1:11">
      <c r="A71" s="23">
        <v>57</v>
      </c>
      <c r="B71" s="23" t="s">
        <v>1673</v>
      </c>
      <c r="C71" s="23" t="b">
        <v>0</v>
      </c>
      <c r="D71" s="23" t="s">
        <v>1674</v>
      </c>
      <c r="E71" s="23" t="s">
        <v>1669</v>
      </c>
      <c r="F71" s="23"/>
      <c r="G71" s="23"/>
      <c r="H71" s="23"/>
      <c r="I71" s="23" t="s">
        <v>59</v>
      </c>
      <c r="J71" s="23" t="s">
        <v>1675</v>
      </c>
      <c r="K71" s="23"/>
    </row>
    <row r="72" spans="1:11" ht="19.350000000000001" customHeight="1">
      <c r="A72" s="22">
        <v>58</v>
      </c>
      <c r="B72" s="22" t="s">
        <v>1676</v>
      </c>
      <c r="C72" s="22" t="b">
        <v>0</v>
      </c>
      <c r="D72" s="22" t="s">
        <v>1677</v>
      </c>
      <c r="E72" s="22" t="s">
        <v>1669</v>
      </c>
      <c r="F72" s="22"/>
      <c r="G72" s="22"/>
      <c r="H72" s="22"/>
      <c r="I72" s="22" t="s">
        <v>59</v>
      </c>
      <c r="J72" s="22" t="s">
        <v>1678</v>
      </c>
      <c r="K72" s="22"/>
    </row>
    <row r="73" spans="1:11">
      <c r="A73" s="23">
        <v>59</v>
      </c>
      <c r="B73" s="23" t="s">
        <v>1679</v>
      </c>
      <c r="C73" s="23" t="b">
        <v>0</v>
      </c>
      <c r="D73" s="23" t="s">
        <v>1680</v>
      </c>
      <c r="E73" s="23"/>
      <c r="F73" s="23"/>
      <c r="G73" s="23"/>
      <c r="H73" s="23"/>
      <c r="I73" s="23" t="s">
        <v>59</v>
      </c>
      <c r="J73" s="23" t="s">
        <v>1681</v>
      </c>
      <c r="K73" s="23"/>
    </row>
    <row r="74" spans="1:11">
      <c r="A74" s="22">
        <v>-1</v>
      </c>
      <c r="B74" s="22" t="s">
        <v>1682</v>
      </c>
      <c r="C74" s="22"/>
      <c r="D74" s="22" t="s">
        <v>1546</v>
      </c>
      <c r="E74" s="22"/>
      <c r="F74" s="22"/>
      <c r="G74" s="22"/>
      <c r="H74" s="22"/>
      <c r="I74" s="22" t="s">
        <v>59</v>
      </c>
      <c r="J74" s="22"/>
      <c r="K74" s="22" t="s">
        <v>1683</v>
      </c>
    </row>
  </sheetData>
  <customSheetViews>
    <customSheetView guid="{B8B0FE89-E1D6-41C2-8E9F-C79A94CD4875}" topLeftCell="A34">
      <selection activeCell="I9" sqref="I9"/>
      <pageMargins left="0.75" right="0.75" top="1" bottom="1" header="0.5" footer="0.5"/>
      <pageSetup paperSize="9" orientation="portrait" horizontalDpi="300" verticalDpi="300" r:id="rId1"/>
    </customSheetView>
    <customSheetView guid="{E1631F07-A05E-45C9-B4BC-CB556E4C169C}" topLeftCell="A34">
      <selection activeCell="I9" sqref="I9"/>
      <pageMargins left="0.75" right="0.75" top="1" bottom="1" header="0.5" footer="0.5"/>
      <pageSetup paperSize="9" orientation="portrait" horizontalDpi="300" verticalDpi="300"/>
    </customSheetView>
    <customSheetView guid="{7A3AF26E-B96D-47DA-9945-BD00A7FA3CF3}">
      <selection activeCell="I9" sqref="I9"/>
      <pageMargins left="0.75" right="0.75" top="1" bottom="1" header="0.5" footer="0.5"/>
      <pageSetup paperSize="9" orientation="portrait" horizontalDpi="300" verticalDpi="300"/>
    </customSheetView>
    <customSheetView guid="{0BF649FB-054B-4E00-A5C7-E64FB868D81B}" topLeftCell="A34">
      <selection activeCell="I9" sqref="I9"/>
      <pageMargins left="0.75" right="0.75" top="1" bottom="1" header="0.5" footer="0.5"/>
      <pageSetup paperSize="9" orientation="portrait" horizontalDpi="300" verticalDpi="300"/>
    </customSheetView>
    <customSheetView guid="{2B7B1CB7-5D3C-440D-8CD7-9E70FD379EC0}">
      <pane ySplit="13" topLeftCell="A38" state="frozen"/>
      <selection activeCell="J9" sqref="J9:J10"/>
      <pageMargins left="0.75" right="0.75" top="1" bottom="1" header="0.5" footer="0.5"/>
      <pageSetup paperSize="9" orientation="portrait" horizontalDpi="300" verticalDpi="300"/>
    </customSheetView>
    <customSheetView guid="{B93A7257-0686-40A4-8ADB-E302C61D1CF5}">
      <pane ySplit="13" topLeftCell="A38" state="frozen"/>
      <selection activeCell="J9" sqref="J9:J10"/>
      <pageMargins left="0.75" right="0.75" top="1" bottom="1" header="0.5" footer="0.5"/>
      <pageSetup paperSize="9" orientation="portrait" horizontalDpi="300" verticalDpi="300"/>
    </customSheetView>
    <customSheetView guid="{D4920615-DC79-4B85-BE66-DA7E2657329D}" topLeftCell="A34">
      <selection activeCell="I9" sqref="I9"/>
      <pageMargins left="0.75" right="0.75" top="1" bottom="1" header="0.5" footer="0.5"/>
      <pageSetup paperSize="9" orientation="portrait" horizontalDpi="300" verticalDpi="300"/>
    </customSheetView>
    <customSheetView guid="{370A4DEA-EC8D-4BBF-A42F-A532C5F155B9}" topLeftCell="A34">
      <selection activeCell="I9" sqref="I9"/>
      <pageMargins left="0.75" right="0.75" top="1" bottom="1" header="0.5" footer="0.5"/>
      <pageSetup paperSize="9" orientation="portrait" horizontalDpi="300" verticalDpi="300"/>
    </customSheetView>
    <customSheetView guid="{04CD6250-EBB9-49B5-A154-3323C5A540CD}">
      <selection activeCell="C11" sqref="C11"/>
      <pageMargins left="0.75" right="0.75" top="1" bottom="1" header="0.5" footer="0.5"/>
      <pageSetup paperSize="9" orientation="portrait" horizontalDpi="300" verticalDpi="300"/>
    </customSheetView>
    <customSheetView guid="{46C8DCF2-88F5-4065-B732-89B771A0B55F}">
      <selection activeCell="C11" sqref="C11"/>
      <pageMargins left="0.75" right="0.75" top="1" bottom="1" header="0.5" footer="0.5"/>
      <pageSetup paperSize="9" orientation="portrait" horizontalDpi="300" verticalDpi="300"/>
    </customSheetView>
    <customSheetView guid="{9C1F981C-FFD6-4EF6-B28B-E117CB253ED3}" topLeftCell="A34">
      <selection activeCell="I9" sqref="I9"/>
      <pageMargins left="0.75" right="0.75" top="1" bottom="1" header="0.5" footer="0.5"/>
      <pageSetup paperSize="9" orientation="portrait" horizontalDpi="300" verticalDpi="300"/>
    </customSheetView>
    <customSheetView guid="{5E80CE5A-CC7B-46E6-BF66-CF5C8E81A83D}" topLeftCell="A34">
      <selection activeCell="I9" sqref="I9"/>
      <pageMargins left="0.75" right="0.75" top="1" bottom="1" header="0.5" footer="0.5"/>
      <pageSetup paperSize="9" orientation="portrait" horizontalDpi="300" verticalDpi="300" r:id="rId2"/>
    </customSheetView>
    <customSheetView guid="{F88C92E4-F5B1-48B6-8AF0-793E8E382C1A}" topLeftCell="A34">
      <selection activeCell="I9" sqref="I9"/>
      <pageMargins left="0.75" right="0.75" top="1" bottom="1" header="0.5" footer="0.5"/>
      <pageSetup paperSize="9" orientation="portrait" horizontalDpi="300" verticalDpi="300"/>
    </customSheetView>
  </customSheetViews>
  <phoneticPr fontId="37" type="noConversion"/>
  <pageMargins left="0.75" right="0.75" top="1" bottom="1" header="0.5" footer="0.5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6" sqref="B6"/>
    </sheetView>
  </sheetViews>
  <sheetFormatPr defaultRowHeight="14.25"/>
  <cols>
    <col min="1" max="1" width="41.125" customWidth="1"/>
    <col min="2" max="2" width="66.875" customWidth="1"/>
  </cols>
  <sheetData>
    <row r="1" spans="1:3" ht="30" customHeight="1">
      <c r="A1" s="45" t="s">
        <v>1724</v>
      </c>
      <c r="B1" s="45"/>
      <c r="C1" t="s">
        <v>1725</v>
      </c>
    </row>
    <row r="2" spans="1:3" ht="30" customHeight="1">
      <c r="A2" s="45" t="s">
        <v>202</v>
      </c>
      <c r="B2" s="45" t="s">
        <v>1726</v>
      </c>
      <c r="C2" s="257" t="s">
        <v>1727</v>
      </c>
    </row>
    <row r="3" spans="1:3" ht="30" customHeight="1">
      <c r="A3" s="45" t="s">
        <v>207</v>
      </c>
      <c r="B3" s="45" t="s">
        <v>1728</v>
      </c>
    </row>
    <row r="4" spans="1:3" ht="30" customHeight="1">
      <c r="A4" s="45" t="s">
        <v>209</v>
      </c>
      <c r="B4" s="45" t="s">
        <v>1729</v>
      </c>
    </row>
    <row r="5" spans="1:3" ht="30" customHeight="1">
      <c r="A5" s="45" t="s">
        <v>212</v>
      </c>
      <c r="B5" s="45" t="s">
        <v>1730</v>
      </c>
    </row>
    <row r="6" spans="1:3" ht="30" customHeight="1">
      <c r="A6" s="45" t="s">
        <v>216</v>
      </c>
      <c r="B6" s="45" t="s">
        <v>1731</v>
      </c>
    </row>
    <row r="7" spans="1:3" ht="30" customHeight="1">
      <c r="A7" s="45" t="s">
        <v>220</v>
      </c>
      <c r="B7" s="45" t="s">
        <v>1732</v>
      </c>
    </row>
    <row r="8" spans="1:3" ht="30" customHeight="1">
      <c r="A8" s="45" t="s">
        <v>223</v>
      </c>
      <c r="B8" s="45" t="s">
        <v>1733</v>
      </c>
    </row>
    <row r="9" spans="1:3" ht="30" customHeight="1">
      <c r="A9" s="45" t="s">
        <v>228</v>
      </c>
      <c r="B9" s="45" t="s">
        <v>1734</v>
      </c>
    </row>
    <row r="10" spans="1:3" ht="30" customHeight="1">
      <c r="A10" s="45" t="s">
        <v>230</v>
      </c>
      <c r="B10" s="45" t="s">
        <v>1735</v>
      </c>
    </row>
    <row r="11" spans="1:3" ht="30" customHeight="1"/>
    <row r="12" spans="1:3" ht="30" customHeight="1">
      <c r="A12" s="45" t="s">
        <v>1736</v>
      </c>
      <c r="B12" s="45"/>
    </row>
    <row r="13" spans="1:3" ht="30" customHeight="1">
      <c r="A13" s="45" t="s">
        <v>202</v>
      </c>
      <c r="B13" s="45" t="s">
        <v>1737</v>
      </c>
    </row>
    <row r="14" spans="1:3" ht="30" customHeight="1">
      <c r="A14" s="45" t="s">
        <v>207</v>
      </c>
      <c r="B14" s="45" t="s">
        <v>1738</v>
      </c>
    </row>
    <row r="15" spans="1:3" ht="30" customHeight="1">
      <c r="A15" s="45" t="s">
        <v>209</v>
      </c>
      <c r="B15" s="45" t="s">
        <v>1739</v>
      </c>
    </row>
    <row r="16" spans="1:3" ht="30" customHeight="1">
      <c r="A16" s="45" t="s">
        <v>1740</v>
      </c>
      <c r="B16" s="45" t="s">
        <v>1741</v>
      </c>
    </row>
    <row r="17" spans="1:2" ht="30" customHeight="1">
      <c r="A17" s="45" t="s">
        <v>212</v>
      </c>
      <c r="B17" s="45" t="s">
        <v>1742</v>
      </c>
    </row>
    <row r="18" spans="1:2" ht="30" customHeight="1">
      <c r="A18" s="45" t="s">
        <v>220</v>
      </c>
      <c r="B18" s="45" t="s">
        <v>1743</v>
      </c>
    </row>
    <row r="19" spans="1:2" ht="30" customHeight="1">
      <c r="A19" s="45" t="s">
        <v>223</v>
      </c>
      <c r="B19" s="45" t="s">
        <v>1733</v>
      </c>
    </row>
    <row r="20" spans="1:2" ht="30" customHeight="1">
      <c r="A20" s="45" t="s">
        <v>228</v>
      </c>
      <c r="B20" s="45" t="s">
        <v>1734</v>
      </c>
    </row>
    <row r="21" spans="1:2" ht="30" customHeight="1">
      <c r="A21" s="45" t="s">
        <v>230</v>
      </c>
      <c r="B21" s="45" t="s">
        <v>1735</v>
      </c>
    </row>
    <row r="22" spans="1:2" ht="30" customHeight="1"/>
    <row r="23" spans="1:2" ht="30" customHeight="1">
      <c r="A23" t="s">
        <v>1744</v>
      </c>
    </row>
    <row r="24" spans="1:2" ht="30" customHeight="1">
      <c r="A24" s="258" t="s">
        <v>202</v>
      </c>
      <c r="B24" s="259" t="s">
        <v>1745</v>
      </c>
    </row>
    <row r="25" spans="1:2" ht="30" customHeight="1">
      <c r="A25" s="258" t="s">
        <v>207</v>
      </c>
      <c r="B25" s="260" t="s">
        <v>1746</v>
      </c>
    </row>
    <row r="26" spans="1:2" ht="30" customHeight="1">
      <c r="A26" s="258" t="s">
        <v>209</v>
      </c>
      <c r="B26" s="260" t="s">
        <v>1747</v>
      </c>
    </row>
    <row r="27" spans="1:2" ht="30" customHeight="1">
      <c r="A27" s="258" t="s">
        <v>212</v>
      </c>
      <c r="B27" s="260" t="s">
        <v>1748</v>
      </c>
    </row>
    <row r="28" spans="1:2" ht="30" customHeight="1">
      <c r="A28" s="258" t="s">
        <v>220</v>
      </c>
      <c r="B28" s="260" t="s">
        <v>1749</v>
      </c>
    </row>
    <row r="29" spans="1:2" ht="30" customHeight="1">
      <c r="A29" s="258" t="s">
        <v>223</v>
      </c>
      <c r="B29" s="260" t="s">
        <v>1750</v>
      </c>
    </row>
    <row r="30" spans="1:2" ht="30" customHeight="1">
      <c r="A30" s="258" t="s">
        <v>228</v>
      </c>
      <c r="B30" s="261" t="s">
        <v>1734</v>
      </c>
    </row>
    <row r="31" spans="1:2" ht="30" customHeight="1">
      <c r="A31" s="258" t="s">
        <v>230</v>
      </c>
      <c r="B31" s="261" t="s">
        <v>1735</v>
      </c>
    </row>
  </sheetData>
  <customSheetViews>
    <customSheetView guid="{B8B0FE89-E1D6-41C2-8E9F-C79A94CD4875}">
      <selection activeCell="B6" sqref="B6"/>
      <pageMargins left="0.7" right="0.7" top="0.75" bottom="0.75" header="0.3" footer="0.3"/>
    </customSheetView>
    <customSheetView guid="{F88C92E4-F5B1-48B6-8AF0-793E8E382C1A}">
      <selection activeCell="B7" sqref="B7"/>
      <pageMargins left="0.7" right="0.7" top="0.75" bottom="0.75" header="0.3" footer="0.3"/>
    </customSheetView>
  </customSheetViews>
  <phoneticPr fontId="3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topLeftCell="A4" workbookViewId="0">
      <selection activeCell="D24" sqref="D24"/>
    </sheetView>
  </sheetViews>
  <sheetFormatPr defaultColWidth="9" defaultRowHeight="14.25"/>
  <cols>
    <col min="1" max="1" width="14.375" style="218" customWidth="1"/>
    <col min="2" max="2" width="16.375" style="218" customWidth="1"/>
    <col min="3" max="3" width="21.375" style="218" customWidth="1"/>
    <col min="4" max="4" width="9" style="218"/>
    <col min="5" max="5" width="26.375" style="218" customWidth="1"/>
    <col min="6" max="6" width="17.625" style="218" customWidth="1"/>
    <col min="7" max="7" width="15.375" style="218" customWidth="1"/>
    <col min="8" max="8" width="18.375" style="218" customWidth="1"/>
    <col min="9" max="9" width="28" style="218" customWidth="1"/>
    <col min="10" max="10" width="9" style="218"/>
    <col min="11" max="11" width="15.375" style="218" customWidth="1"/>
    <col min="12" max="12" width="19" style="218" customWidth="1"/>
    <col min="13" max="13" width="9" style="218"/>
    <col min="14" max="14" width="20.625" style="218" customWidth="1"/>
    <col min="15" max="15" width="21" style="218" customWidth="1"/>
    <col min="16" max="16" width="9" style="218"/>
    <col min="17" max="17" width="13.625" style="218" customWidth="1"/>
    <col min="18" max="18" width="17.625" style="218" customWidth="1"/>
    <col min="19" max="19" width="9" style="218"/>
    <col min="20" max="20" width="13" style="218" customWidth="1"/>
    <col min="21" max="21" width="12.125" style="218" customWidth="1"/>
    <col min="22" max="22" width="9" style="218"/>
    <col min="23" max="23" width="10.125" style="218" customWidth="1"/>
    <col min="24" max="24" width="40" style="218" customWidth="1"/>
    <col min="25" max="16384" width="9" style="218"/>
  </cols>
  <sheetData>
    <row r="1" spans="1:24" ht="27" customHeight="1">
      <c r="A1" s="219" t="s">
        <v>0</v>
      </c>
      <c r="B1" s="219" t="s">
        <v>1</v>
      </c>
      <c r="C1" s="218" t="s">
        <v>89</v>
      </c>
    </row>
    <row r="2" spans="1:24" s="217" customFormat="1" ht="71.25">
      <c r="A2" s="220" t="s">
        <v>90</v>
      </c>
      <c r="B2" s="220" t="s">
        <v>91</v>
      </c>
      <c r="C2" s="220" t="s">
        <v>92</v>
      </c>
      <c r="D2" s="220" t="s">
        <v>93</v>
      </c>
      <c r="E2" s="220" t="s">
        <v>94</v>
      </c>
      <c r="F2" s="220" t="s">
        <v>95</v>
      </c>
      <c r="G2" s="220" t="s">
        <v>96</v>
      </c>
      <c r="H2" s="220" t="s">
        <v>97</v>
      </c>
      <c r="I2" s="220" t="s">
        <v>98</v>
      </c>
      <c r="J2" s="220" t="s">
        <v>99</v>
      </c>
      <c r="K2" s="220" t="s">
        <v>100</v>
      </c>
      <c r="L2" s="220" t="s">
        <v>101</v>
      </c>
      <c r="M2" s="220" t="s">
        <v>102</v>
      </c>
      <c r="N2" s="220" t="s">
        <v>103</v>
      </c>
      <c r="O2" s="220" t="s">
        <v>104</v>
      </c>
      <c r="P2" s="220" t="s">
        <v>105</v>
      </c>
      <c r="Q2" s="220" t="s">
        <v>106</v>
      </c>
      <c r="R2" s="220" t="s">
        <v>107</v>
      </c>
      <c r="S2" s="220" t="s">
        <v>108</v>
      </c>
      <c r="T2" s="220" t="s">
        <v>109</v>
      </c>
      <c r="U2" s="220" t="s">
        <v>110</v>
      </c>
      <c r="V2" s="220" t="s">
        <v>111</v>
      </c>
      <c r="W2" s="220" t="s">
        <v>112</v>
      </c>
      <c r="X2" s="220" t="s">
        <v>113</v>
      </c>
    </row>
    <row r="3" spans="1:24" ht="16.5">
      <c r="A3" s="221" t="s">
        <v>114</v>
      </c>
      <c r="B3" s="222">
        <v>0</v>
      </c>
      <c r="C3" s="222">
        <v>3.03</v>
      </c>
      <c r="D3" s="222">
        <v>3.03</v>
      </c>
      <c r="E3" s="222">
        <v>3.03</v>
      </c>
      <c r="F3" s="222">
        <v>3.5489999999999999</v>
      </c>
      <c r="G3" s="222">
        <f>F3-E3</f>
        <v>0.51900000000000013</v>
      </c>
      <c r="H3" s="222">
        <v>3.5489999999999999</v>
      </c>
      <c r="I3" s="222">
        <v>4.7859999999999996</v>
      </c>
      <c r="J3" s="222">
        <f>I3-H3</f>
        <v>1.2369999999999997</v>
      </c>
      <c r="K3" s="222">
        <v>6.8659999999999997</v>
      </c>
      <c r="L3" s="222">
        <v>9.4689999999999994</v>
      </c>
      <c r="M3" s="222">
        <f>L3-K3</f>
        <v>2.6029999999999998</v>
      </c>
      <c r="N3" s="222">
        <v>9.4689999999999994</v>
      </c>
      <c r="O3" s="222">
        <v>11.688000000000001</v>
      </c>
      <c r="P3" s="222">
        <f>O3-N3</f>
        <v>2.2190000000000012</v>
      </c>
      <c r="Q3" s="125">
        <v>10.864000000000001</v>
      </c>
      <c r="R3" s="222">
        <v>12.406000000000001</v>
      </c>
      <c r="S3" s="222">
        <f>R3-Q3</f>
        <v>1.5419999999999998</v>
      </c>
      <c r="T3" s="222">
        <v>6.7560000000000002</v>
      </c>
      <c r="U3" s="222">
        <v>17.332999999999998</v>
      </c>
      <c r="V3" s="222">
        <v>8.6</v>
      </c>
      <c r="W3" s="222">
        <v>17.899999999999999</v>
      </c>
      <c r="X3" s="125" t="s">
        <v>115</v>
      </c>
    </row>
    <row r="4" spans="1:24" ht="16.5">
      <c r="A4" s="221" t="s">
        <v>116</v>
      </c>
      <c r="B4" s="222">
        <v>0</v>
      </c>
      <c r="C4" s="222">
        <v>0.7</v>
      </c>
      <c r="D4" s="222">
        <v>0.7</v>
      </c>
      <c r="E4" s="222">
        <v>0.7</v>
      </c>
      <c r="F4" s="222">
        <v>3.5510000000000002</v>
      </c>
      <c r="G4" s="222">
        <f>F4-E4</f>
        <v>2.851</v>
      </c>
      <c r="H4" s="222">
        <v>3.5510000000000002</v>
      </c>
      <c r="I4" s="222">
        <v>4.7450000000000001</v>
      </c>
      <c r="J4" s="222">
        <f>I4-H4</f>
        <v>1.194</v>
      </c>
      <c r="K4" s="222">
        <v>6.55</v>
      </c>
      <c r="L4" s="222">
        <v>9.4610000000000003</v>
      </c>
      <c r="M4" s="222">
        <f>L4-K4</f>
        <v>2.9110000000000005</v>
      </c>
      <c r="N4" s="222">
        <v>9.4610000000000003</v>
      </c>
      <c r="O4" s="222">
        <v>11.359</v>
      </c>
      <c r="P4" s="222">
        <f>O4-N4</f>
        <v>1.8979999999999997</v>
      </c>
      <c r="Q4" s="125">
        <v>10.616</v>
      </c>
      <c r="R4" s="222">
        <v>12.347</v>
      </c>
      <c r="S4" s="222">
        <f>R4-Q4</f>
        <v>1.7309999999999999</v>
      </c>
      <c r="T4" s="222">
        <v>6.2809999999999997</v>
      </c>
      <c r="U4" s="222">
        <v>19.640999999999998</v>
      </c>
      <c r="V4" s="222">
        <v>11.6</v>
      </c>
      <c r="W4" s="222">
        <v>19.7</v>
      </c>
      <c r="X4" s="125" t="s">
        <v>117</v>
      </c>
    </row>
    <row r="15" spans="1:24">
      <c r="A15" s="218" t="s">
        <v>118</v>
      </c>
    </row>
    <row r="16" spans="1:24">
      <c r="A16" s="218" t="s">
        <v>119</v>
      </c>
    </row>
    <row r="17" spans="1:1">
      <c r="A17" s="218" t="s">
        <v>120</v>
      </c>
    </row>
    <row r="18" spans="1:1">
      <c r="A18" s="218" t="s">
        <v>121</v>
      </c>
    </row>
  </sheetData>
  <customSheetViews>
    <customSheetView guid="{B8B0FE89-E1D6-41C2-8E9F-C79A94CD4875}" topLeftCell="A4">
      <selection activeCell="D24" sqref="D24"/>
      <pageMargins left="0.7" right="0.7" top="0.75" bottom="0.75" header="0.3" footer="0.3"/>
      <pageSetup paperSize="9" orientation="portrait" horizontalDpi="300" verticalDpi="300"/>
    </customSheetView>
    <customSheetView guid="{E1631F07-A05E-45C9-B4BC-CB556E4C169C}" topLeftCell="A4">
      <selection activeCell="D24" sqref="D24"/>
      <pageMargins left="0.7" right="0.7" top="0.75" bottom="0.75" header="0.3" footer="0.3"/>
      <pageSetup paperSize="9" orientation="portrait" horizontalDpi="300" verticalDpi="300"/>
    </customSheetView>
    <customSheetView guid="{7A3AF26E-B96D-47DA-9945-BD00A7FA3CF3}">
      <selection activeCell="B2" sqref="B2"/>
      <pageMargins left="0.7" right="0.7" top="0.75" bottom="0.75" header="0.3" footer="0.3"/>
      <pageSetup paperSize="9" orientation="portrait" horizontalDpi="300" verticalDpi="300"/>
    </customSheetView>
    <customSheetView guid="{0BF649FB-054B-4E00-A5C7-E64FB868D81B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2B7B1CB7-5D3C-440D-8CD7-9E70FD379EC0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B93A7257-0686-40A4-8ADB-E302C61D1CF5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D4920615-DC79-4B85-BE66-DA7E2657329D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370A4DEA-EC8D-4BBF-A42F-A532C5F155B9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04CD6250-EBB9-49B5-A154-3323C5A540CD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46C8DCF2-88F5-4065-B732-89B771A0B55F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9C1F981C-FFD6-4EF6-B28B-E117CB253ED3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5E80CE5A-CC7B-46E6-BF66-CF5C8E81A83D}" topLeftCell="A4">
      <selection activeCell="D24" sqref="D24"/>
      <pageMargins left="0.7" right="0.7" top="0.75" bottom="0.75" header="0.3" footer="0.3"/>
      <pageSetup paperSize="9" orientation="portrait" horizontalDpi="300" verticalDpi="300"/>
    </customSheetView>
    <customSheetView guid="{F88C92E4-F5B1-48B6-8AF0-793E8E382C1A}">
      <selection activeCell="D24" sqref="D24"/>
      <pageMargins left="0.7" right="0.7" top="0.75" bottom="0.75" header="0.3" footer="0.3"/>
      <pageSetup paperSize="9" orientation="portrait" horizontalDpi="300" verticalDpi="300"/>
    </customSheetView>
  </customSheetViews>
  <phoneticPr fontId="37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C000"/>
  </sheetPr>
  <dimension ref="A1:EC170"/>
  <sheetViews>
    <sheetView tabSelected="1" topLeftCell="C80" zoomScale="55" zoomScaleNormal="55" workbookViewId="0">
      <selection activeCell="Q11" sqref="Q11"/>
    </sheetView>
  </sheetViews>
  <sheetFormatPr defaultColWidth="9.125" defaultRowHeight="21"/>
  <cols>
    <col min="1" max="1" width="12.375" style="149" customWidth="1"/>
    <col min="2" max="2" width="7" style="149" customWidth="1"/>
    <col min="3" max="3" width="42.75" style="149" customWidth="1"/>
    <col min="4" max="4" width="8.75" customWidth="1"/>
    <col min="5" max="5" width="7.5" style="150" customWidth="1"/>
    <col min="6" max="6" width="8.5" style="150" customWidth="1"/>
    <col min="7" max="7" width="9" style="150" customWidth="1"/>
    <col min="8" max="8" width="12.25" style="150" customWidth="1"/>
    <col min="9" max="15" width="12.25" style="276" customWidth="1"/>
    <col min="16" max="16" width="16.375" style="276" customWidth="1"/>
    <col min="17" max="17" width="17.25" style="276" customWidth="1"/>
    <col min="18" max="18" width="16.625" style="150" customWidth="1"/>
    <col min="19" max="19" width="16.75" style="150" customWidth="1"/>
    <col min="20" max="21" width="13" style="150" customWidth="1"/>
    <col min="22" max="22" width="16.375" style="150" customWidth="1"/>
    <col min="23" max="23" width="9" style="149" customWidth="1"/>
    <col min="24" max="24" width="15.5" style="151" customWidth="1"/>
    <col min="25" max="25" width="28.625" style="149" customWidth="1"/>
    <col min="26" max="26" width="41.75" style="149" customWidth="1"/>
    <col min="27" max="27" width="8.5" style="152" customWidth="1"/>
    <col min="28" max="28" width="36.25" style="153" customWidth="1"/>
    <col min="29" max="133" width="9.125" style="153"/>
    <col min="134" max="16384" width="9.125" style="154"/>
  </cols>
  <sheetData>
    <row r="1" spans="1:133" s="141" customFormat="1" ht="37.5">
      <c r="A1" s="155" t="s">
        <v>122</v>
      </c>
      <c r="B1" s="156" t="s">
        <v>123</v>
      </c>
      <c r="C1" s="156" t="s">
        <v>124</v>
      </c>
      <c r="D1" s="157" t="s">
        <v>125</v>
      </c>
      <c r="E1" s="157" t="s">
        <v>126</v>
      </c>
      <c r="F1" s="157" t="s">
        <v>127</v>
      </c>
      <c r="G1" s="157" t="s">
        <v>128</v>
      </c>
      <c r="H1" s="157" t="s">
        <v>129</v>
      </c>
      <c r="I1" s="269" t="s">
        <v>1754</v>
      </c>
      <c r="J1" s="269" t="s">
        <v>1755</v>
      </c>
      <c r="K1" s="269" t="s">
        <v>1756</v>
      </c>
      <c r="L1" s="269" t="s">
        <v>1757</v>
      </c>
      <c r="M1" s="269" t="s">
        <v>1758</v>
      </c>
      <c r="N1" s="269" t="s">
        <v>1759</v>
      </c>
      <c r="O1" s="269" t="s">
        <v>1760</v>
      </c>
      <c r="P1" s="269" t="s">
        <v>130</v>
      </c>
      <c r="Q1" s="269" t="s">
        <v>1694</v>
      </c>
      <c r="R1" s="157" t="s">
        <v>1697</v>
      </c>
      <c r="S1" s="157" t="s">
        <v>131</v>
      </c>
      <c r="T1" s="157" t="s">
        <v>1703</v>
      </c>
      <c r="U1" s="157" t="s">
        <v>133</v>
      </c>
      <c r="V1" s="157" t="s">
        <v>134</v>
      </c>
      <c r="W1" s="157" t="s">
        <v>135</v>
      </c>
      <c r="X1" s="170" t="s">
        <v>136</v>
      </c>
      <c r="Y1" s="189" t="s">
        <v>137</v>
      </c>
      <c r="Z1" s="189" t="s">
        <v>138</v>
      </c>
      <c r="AA1" s="158" t="s">
        <v>0</v>
      </c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</row>
    <row r="2" spans="1:133" s="142" customFormat="1" ht="54.95" customHeight="1">
      <c r="A2" s="158" t="s">
        <v>139</v>
      </c>
      <c r="B2" s="159">
        <v>1</v>
      </c>
      <c r="C2" s="159" t="s">
        <v>140</v>
      </c>
      <c r="D2" s="160">
        <v>1</v>
      </c>
      <c r="E2" s="160"/>
      <c r="F2" s="160" t="s">
        <v>141</v>
      </c>
      <c r="G2" s="160" t="s">
        <v>142</v>
      </c>
      <c r="H2" s="160" t="s">
        <v>143</v>
      </c>
      <c r="I2" s="270">
        <v>6.98</v>
      </c>
      <c r="J2" s="270">
        <f>(7.498+7.229+6.964)/3</f>
        <v>7.2303333333333342</v>
      </c>
      <c r="K2" s="270">
        <f>(5.476+5.672+5.64)/3</f>
        <v>5.5960000000000001</v>
      </c>
      <c r="L2" s="270">
        <f>(5.2+5.132+5.198)/3</f>
        <v>5.1766666666666667</v>
      </c>
      <c r="M2" s="270">
        <f>(5.396+5.831+5.797)/3</f>
        <v>5.674666666666667</v>
      </c>
      <c r="N2" s="270">
        <f>(5.63+5.631+5.719)/3</f>
        <v>5.66</v>
      </c>
      <c r="O2" s="270">
        <f>(5.53+5.44+5.61)/3</f>
        <v>5.5266666666666673</v>
      </c>
      <c r="P2" s="270">
        <f>(6.947+6.831+7.363)/3</f>
        <v>7.0470000000000006</v>
      </c>
      <c r="Q2" s="270">
        <f>(7.085+7.065+7.067)/3</f>
        <v>7.0723333333333329</v>
      </c>
      <c r="R2" s="160">
        <f>(7.365+7.066+6.821)/3</f>
        <v>7.0840000000000005</v>
      </c>
      <c r="S2" s="160"/>
      <c r="T2" s="116"/>
      <c r="U2" s="171" t="s">
        <v>1764</v>
      </c>
      <c r="V2" s="172"/>
      <c r="W2" s="160" t="s">
        <v>144</v>
      </c>
      <c r="X2" s="173" t="s">
        <v>145</v>
      </c>
      <c r="Y2" s="168" t="s">
        <v>146</v>
      </c>
      <c r="Z2" s="168" t="s">
        <v>147</v>
      </c>
      <c r="AA2" s="158" t="s">
        <v>148</v>
      </c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  <c r="CT2" s="144"/>
      <c r="CU2" s="144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4"/>
      <c r="DI2" s="144"/>
      <c r="DJ2" s="144"/>
      <c r="DK2" s="144"/>
      <c r="DL2" s="144"/>
      <c r="DM2" s="144"/>
      <c r="DN2" s="144"/>
      <c r="DO2" s="144"/>
      <c r="DP2" s="144"/>
      <c r="DQ2" s="144"/>
      <c r="DR2" s="144"/>
      <c r="DS2" s="144"/>
      <c r="DT2" s="144"/>
      <c r="DU2" s="144"/>
      <c r="DV2" s="144"/>
      <c r="DW2" s="144"/>
      <c r="DX2" s="144"/>
      <c r="DY2" s="144"/>
      <c r="DZ2" s="144"/>
      <c r="EA2" s="144"/>
      <c r="EB2" s="144"/>
      <c r="EC2" s="144"/>
    </row>
    <row r="3" spans="1:133" s="142" customFormat="1" ht="54.95" customHeight="1">
      <c r="A3" s="158" t="s">
        <v>139</v>
      </c>
      <c r="B3" s="159">
        <v>2</v>
      </c>
      <c r="C3" s="159" t="s">
        <v>149</v>
      </c>
      <c r="D3" s="160">
        <v>1</v>
      </c>
      <c r="E3" s="160" t="s">
        <v>141</v>
      </c>
      <c r="F3" s="160" t="s">
        <v>141</v>
      </c>
      <c r="G3" s="160" t="s">
        <v>150</v>
      </c>
      <c r="H3" s="160">
        <v>15.8</v>
      </c>
      <c r="I3" s="270">
        <f>(15.213+15.68+16.475)/3</f>
        <v>15.789333333333333</v>
      </c>
      <c r="J3" s="270">
        <f>(18.028+15.994+18.429)/3</f>
        <v>17.483666666666664</v>
      </c>
      <c r="K3" s="270">
        <f>(16.674+16.521+16.685)/3</f>
        <v>16.626666666666665</v>
      </c>
      <c r="L3" s="270">
        <f>(15.328+15.262+14.663)/3</f>
        <v>15.084333333333333</v>
      </c>
      <c r="M3" s="270">
        <f>(16.622+17.293+16.86)/3</f>
        <v>16.925000000000001</v>
      </c>
      <c r="N3" s="270">
        <v>16.510000000000002</v>
      </c>
      <c r="O3" s="270">
        <v>16.8</v>
      </c>
      <c r="P3" s="270">
        <f>(19.053+19.292+19.758)/3</f>
        <v>19.367666666666665</v>
      </c>
      <c r="Q3" s="270">
        <f>(26.551+30.254+28.694)/3</f>
        <v>28.499666666666666</v>
      </c>
      <c r="R3" s="160">
        <f>(20.141+19.61+19.464)/3</f>
        <v>19.738333333333333</v>
      </c>
      <c r="S3" s="160"/>
      <c r="T3" s="116"/>
      <c r="U3" s="171" t="s">
        <v>1764</v>
      </c>
      <c r="V3" s="174"/>
      <c r="W3" s="160" t="s">
        <v>144</v>
      </c>
      <c r="X3" s="175" t="s">
        <v>151</v>
      </c>
      <c r="Y3" s="168" t="s">
        <v>146</v>
      </c>
      <c r="Z3" s="168" t="s">
        <v>152</v>
      </c>
      <c r="AA3" s="158" t="s">
        <v>148</v>
      </c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  <c r="CT3" s="144"/>
      <c r="CU3" s="144"/>
      <c r="CV3" s="144"/>
      <c r="CW3" s="144"/>
      <c r="CX3" s="144"/>
      <c r="CY3" s="144"/>
      <c r="CZ3" s="144"/>
      <c r="DA3" s="144"/>
      <c r="DB3" s="144"/>
      <c r="DC3" s="144"/>
      <c r="DD3" s="144"/>
      <c r="DE3" s="144"/>
      <c r="DF3" s="144"/>
      <c r="DG3" s="144"/>
      <c r="DH3" s="144"/>
      <c r="DI3" s="144"/>
      <c r="DJ3" s="144"/>
      <c r="DK3" s="144"/>
      <c r="DL3" s="144"/>
      <c r="DM3" s="144"/>
      <c r="DN3" s="144"/>
      <c r="DO3" s="144"/>
      <c r="DP3" s="144"/>
      <c r="DQ3" s="144"/>
      <c r="DR3" s="144"/>
      <c r="DS3" s="144"/>
      <c r="DT3" s="144"/>
      <c r="DU3" s="144"/>
      <c r="DV3" s="144"/>
      <c r="DW3" s="144"/>
      <c r="DX3" s="144"/>
      <c r="DY3" s="144"/>
      <c r="DZ3" s="144"/>
      <c r="EA3" s="144"/>
      <c r="EB3" s="144"/>
      <c r="EC3" s="144"/>
    </row>
    <row r="4" spans="1:133" s="142" customFormat="1" ht="54.95" customHeight="1">
      <c r="A4" s="158" t="s">
        <v>139</v>
      </c>
      <c r="B4" s="159">
        <v>3</v>
      </c>
      <c r="C4" s="159" t="s">
        <v>1685</v>
      </c>
      <c r="D4" s="160">
        <v>1</v>
      </c>
      <c r="E4" s="160"/>
      <c r="F4" s="160" t="s">
        <v>141</v>
      </c>
      <c r="G4" s="160" t="s">
        <v>150</v>
      </c>
      <c r="H4" s="270">
        <v>14.2</v>
      </c>
      <c r="I4" s="270">
        <f>SUM(I3-I2)</f>
        <v>8.809333333333333</v>
      </c>
      <c r="J4" s="270">
        <f t="shared" ref="J4:O4" si="0">SUM(J3-J2)</f>
        <v>10.25333333333333</v>
      </c>
      <c r="K4" s="270">
        <f t="shared" si="0"/>
        <v>11.030666666666665</v>
      </c>
      <c r="L4" s="270">
        <f t="shared" si="0"/>
        <v>9.9076666666666675</v>
      </c>
      <c r="M4" s="270">
        <f t="shared" si="0"/>
        <v>11.250333333333334</v>
      </c>
      <c r="N4" s="270">
        <f t="shared" si="0"/>
        <v>10.850000000000001</v>
      </c>
      <c r="O4" s="270">
        <f t="shared" si="0"/>
        <v>11.273333333333333</v>
      </c>
      <c r="P4" s="270">
        <f>(10.589-3.284+7.174-1.709+8.772-2.871)/3</f>
        <v>6.2236666666666673</v>
      </c>
      <c r="Q4" s="270">
        <f>(4.099+3.532+4.266)/3</f>
        <v>3.9656666666666669</v>
      </c>
      <c r="R4" s="160">
        <f>(7.352+7.852+7.586)/3</f>
        <v>7.5966666666666667</v>
      </c>
      <c r="S4" s="160"/>
      <c r="T4" s="116"/>
      <c r="U4" s="171" t="s">
        <v>1764</v>
      </c>
      <c r="V4" s="160"/>
      <c r="W4" s="160" t="s">
        <v>144</v>
      </c>
      <c r="X4" s="173" t="s">
        <v>153</v>
      </c>
      <c r="Y4" s="168" t="s">
        <v>154</v>
      </c>
      <c r="Z4" s="168" t="s">
        <v>155</v>
      </c>
      <c r="AA4" s="158" t="s">
        <v>148</v>
      </c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/>
      <c r="DF4" s="144"/>
      <c r="DG4" s="144"/>
      <c r="DH4" s="144"/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/>
      <c r="DV4" s="144"/>
      <c r="DW4" s="144"/>
      <c r="DX4" s="144"/>
      <c r="DY4" s="144"/>
      <c r="DZ4" s="144"/>
      <c r="EA4" s="144"/>
      <c r="EB4" s="144"/>
      <c r="EC4" s="144"/>
    </row>
    <row r="5" spans="1:133" s="142" customFormat="1" ht="54.95" hidden="1" customHeight="1">
      <c r="A5" s="158" t="s">
        <v>139</v>
      </c>
      <c r="B5" s="159">
        <v>4</v>
      </c>
      <c r="C5" s="159" t="s">
        <v>156</v>
      </c>
      <c r="D5" s="160">
        <v>1.5</v>
      </c>
      <c r="E5" s="160" t="s">
        <v>141</v>
      </c>
      <c r="F5" s="160" t="s">
        <v>141</v>
      </c>
      <c r="G5" s="160"/>
      <c r="H5" s="160">
        <v>12.2</v>
      </c>
      <c r="I5" s="270"/>
      <c r="J5" s="270"/>
      <c r="K5" s="270"/>
      <c r="L5" s="270"/>
      <c r="M5" s="270"/>
      <c r="N5" s="270"/>
      <c r="O5" s="270"/>
      <c r="P5" s="270"/>
      <c r="Q5" s="270"/>
      <c r="R5" s="160"/>
      <c r="S5" s="160"/>
      <c r="T5" s="160"/>
      <c r="U5" s="171"/>
      <c r="V5" s="160"/>
      <c r="W5" s="160" t="s">
        <v>144</v>
      </c>
      <c r="X5" s="175" t="s">
        <v>151</v>
      </c>
      <c r="Y5" s="168" t="s">
        <v>157</v>
      </c>
      <c r="Z5" s="168" t="s">
        <v>158</v>
      </c>
      <c r="AA5" s="158" t="s">
        <v>159</v>
      </c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/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  <c r="DV5" s="144"/>
      <c r="DW5" s="144"/>
      <c r="DX5" s="144"/>
      <c r="DY5" s="144"/>
      <c r="DZ5" s="144"/>
      <c r="EA5" s="144"/>
      <c r="EB5" s="144"/>
      <c r="EC5" s="144"/>
    </row>
    <row r="6" spans="1:133" s="142" customFormat="1" ht="54.95" hidden="1" customHeight="1">
      <c r="A6" s="158" t="s">
        <v>139</v>
      </c>
      <c r="B6" s="159">
        <v>5</v>
      </c>
      <c r="C6" s="159" t="s">
        <v>160</v>
      </c>
      <c r="D6" s="160">
        <v>1</v>
      </c>
      <c r="E6" s="160"/>
      <c r="F6" s="160" t="s">
        <v>141</v>
      </c>
      <c r="G6" s="160"/>
      <c r="H6" s="160">
        <v>15.2</v>
      </c>
      <c r="I6" s="270"/>
      <c r="J6" s="270"/>
      <c r="K6" s="270"/>
      <c r="L6" s="270"/>
      <c r="M6" s="270"/>
      <c r="N6" s="270"/>
      <c r="O6" s="270"/>
      <c r="P6" s="270"/>
      <c r="Q6" s="270"/>
      <c r="R6" s="160"/>
      <c r="S6" s="160"/>
      <c r="T6" s="160"/>
      <c r="U6" s="171"/>
      <c r="V6" s="160"/>
      <c r="W6" s="160" t="s">
        <v>144</v>
      </c>
      <c r="X6" s="173" t="s">
        <v>161</v>
      </c>
      <c r="Y6" s="168" t="s">
        <v>162</v>
      </c>
      <c r="Z6" s="168" t="s">
        <v>163</v>
      </c>
      <c r="AA6" s="158" t="s">
        <v>159</v>
      </c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  <c r="CT6" s="144"/>
      <c r="CU6" s="144"/>
      <c r="CV6" s="144"/>
      <c r="CW6" s="144"/>
      <c r="CX6" s="144"/>
      <c r="CY6" s="144"/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4"/>
      <c r="DK6" s="144"/>
      <c r="DL6" s="144"/>
      <c r="DM6" s="144"/>
      <c r="DN6" s="144"/>
      <c r="DO6" s="144"/>
      <c r="DP6" s="144"/>
      <c r="DQ6" s="144"/>
      <c r="DR6" s="144"/>
      <c r="DS6" s="144"/>
      <c r="DT6" s="144"/>
      <c r="DU6" s="144"/>
      <c r="DV6" s="144"/>
      <c r="DW6" s="144"/>
      <c r="DX6" s="144"/>
      <c r="DY6" s="144"/>
      <c r="DZ6" s="144"/>
      <c r="EA6" s="144"/>
      <c r="EB6" s="144"/>
      <c r="EC6" s="144"/>
    </row>
    <row r="7" spans="1:133" s="142" customFormat="1" ht="54.95" hidden="1" customHeight="1">
      <c r="A7" s="158" t="s">
        <v>139</v>
      </c>
      <c r="B7" s="159">
        <v>6</v>
      </c>
      <c r="C7" s="159" t="s">
        <v>164</v>
      </c>
      <c r="D7" s="160">
        <v>1</v>
      </c>
      <c r="E7" s="160"/>
      <c r="F7" s="160" t="s">
        <v>141</v>
      </c>
      <c r="G7" s="160"/>
      <c r="H7" s="160">
        <v>15.2</v>
      </c>
      <c r="I7" s="270"/>
      <c r="J7" s="270"/>
      <c r="K7" s="270"/>
      <c r="L7" s="270"/>
      <c r="M7" s="270"/>
      <c r="N7" s="270"/>
      <c r="O7" s="270"/>
      <c r="P7" s="270"/>
      <c r="Q7" s="270"/>
      <c r="R7" s="160"/>
      <c r="S7" s="160"/>
      <c r="T7" s="160"/>
      <c r="U7" s="176"/>
      <c r="V7" s="160"/>
      <c r="W7" s="160" t="s">
        <v>144</v>
      </c>
      <c r="X7" s="173" t="s">
        <v>161</v>
      </c>
      <c r="Y7" s="168" t="s">
        <v>165</v>
      </c>
      <c r="Z7" s="168" t="s">
        <v>163</v>
      </c>
      <c r="AA7" s="158" t="s">
        <v>159</v>
      </c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  <c r="CT7" s="144"/>
      <c r="CU7" s="144"/>
      <c r="CV7" s="144"/>
      <c r="CW7" s="144"/>
      <c r="CX7" s="144"/>
      <c r="CY7" s="144"/>
      <c r="CZ7" s="144"/>
      <c r="DA7" s="144"/>
      <c r="DB7" s="144"/>
      <c r="DC7" s="144"/>
      <c r="DD7" s="144"/>
      <c r="DE7" s="144"/>
      <c r="DF7" s="144"/>
      <c r="DG7" s="144"/>
      <c r="DH7" s="144"/>
      <c r="DI7" s="144"/>
      <c r="DJ7" s="144"/>
      <c r="DK7" s="144"/>
      <c r="DL7" s="144"/>
      <c r="DM7" s="144"/>
      <c r="DN7" s="144"/>
      <c r="DO7" s="144"/>
      <c r="DP7" s="144"/>
      <c r="DQ7" s="144"/>
      <c r="DR7" s="144"/>
      <c r="DS7" s="144"/>
      <c r="DT7" s="144"/>
      <c r="DU7" s="144"/>
      <c r="DV7" s="144"/>
      <c r="DW7" s="144"/>
      <c r="DX7" s="144"/>
      <c r="DY7" s="144"/>
      <c r="DZ7" s="144"/>
      <c r="EA7" s="144"/>
      <c r="EB7" s="144"/>
      <c r="EC7" s="144"/>
    </row>
    <row r="8" spans="1:133" s="142" customFormat="1" ht="54.95" customHeight="1">
      <c r="A8" s="245" t="s">
        <v>139</v>
      </c>
      <c r="B8" s="249">
        <v>7</v>
      </c>
      <c r="C8" s="249" t="s">
        <v>1704</v>
      </c>
      <c r="D8" s="160">
        <v>1</v>
      </c>
      <c r="E8" s="160"/>
      <c r="F8" s="160"/>
      <c r="G8" s="160"/>
      <c r="H8" s="160">
        <v>4</v>
      </c>
      <c r="I8" s="270"/>
      <c r="J8" s="270"/>
      <c r="K8" s="270"/>
      <c r="L8" s="270"/>
      <c r="M8" s="270"/>
      <c r="N8" s="270"/>
      <c r="O8" s="270"/>
      <c r="P8" s="270"/>
      <c r="Q8" s="270"/>
      <c r="R8" s="160">
        <f>(2.196+1.996+2.13)/3</f>
        <v>2.1073333333333335</v>
      </c>
      <c r="S8" s="160"/>
      <c r="T8" s="160"/>
      <c r="U8" s="171" t="s">
        <v>1764</v>
      </c>
      <c r="V8" s="160"/>
      <c r="W8" s="160"/>
      <c r="X8" s="173"/>
      <c r="Y8" s="168"/>
      <c r="Z8" s="168"/>
      <c r="AA8" s="158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  <c r="CT8" s="144"/>
      <c r="CU8" s="144"/>
      <c r="CV8" s="144"/>
      <c r="CW8" s="144"/>
      <c r="CX8" s="144"/>
      <c r="CY8" s="144"/>
      <c r="CZ8" s="144"/>
      <c r="DA8" s="144"/>
      <c r="DB8" s="144"/>
      <c r="DC8" s="144"/>
      <c r="DD8" s="144"/>
      <c r="DE8" s="144"/>
      <c r="DF8" s="144"/>
      <c r="DG8" s="144"/>
      <c r="DH8" s="144"/>
      <c r="DI8" s="144"/>
      <c r="DJ8" s="144"/>
      <c r="DK8" s="144"/>
      <c r="DL8" s="144"/>
      <c r="DM8" s="144"/>
      <c r="DN8" s="144"/>
      <c r="DO8" s="144"/>
      <c r="DP8" s="144"/>
      <c r="DQ8" s="144"/>
      <c r="DR8" s="144"/>
      <c r="DS8" s="144"/>
      <c r="DT8" s="144"/>
      <c r="DU8" s="144"/>
      <c r="DV8" s="144"/>
      <c r="DW8" s="144"/>
      <c r="DX8" s="144"/>
      <c r="DY8" s="144"/>
      <c r="DZ8" s="144"/>
      <c r="EA8" s="144"/>
      <c r="EB8" s="144"/>
      <c r="EC8" s="144"/>
    </row>
    <row r="9" spans="1:133" s="142" customFormat="1" ht="54.95" customHeight="1">
      <c r="A9" s="245" t="s">
        <v>139</v>
      </c>
      <c r="B9" s="249">
        <v>8</v>
      </c>
      <c r="C9" s="249" t="s">
        <v>1705</v>
      </c>
      <c r="D9" s="160">
        <v>1</v>
      </c>
      <c r="E9" s="160"/>
      <c r="F9" s="160"/>
      <c r="G9" s="160"/>
      <c r="H9" s="160">
        <v>4</v>
      </c>
      <c r="I9" s="270"/>
      <c r="J9" s="270"/>
      <c r="K9" s="270"/>
      <c r="L9" s="270"/>
      <c r="M9" s="270"/>
      <c r="N9" s="270"/>
      <c r="O9" s="270"/>
      <c r="P9" s="270"/>
      <c r="Q9" s="270"/>
      <c r="R9" s="160"/>
      <c r="S9" s="160"/>
      <c r="T9" s="160"/>
      <c r="U9" s="171" t="s">
        <v>1706</v>
      </c>
      <c r="V9" s="160"/>
      <c r="W9" s="160"/>
      <c r="X9" s="173"/>
      <c r="Y9" s="168"/>
      <c r="Z9" s="168"/>
      <c r="AA9" s="158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  <c r="CT9" s="144"/>
      <c r="CU9" s="144"/>
      <c r="CV9" s="144"/>
      <c r="CW9" s="144"/>
      <c r="CX9" s="144"/>
      <c r="CY9" s="144"/>
      <c r="CZ9" s="144"/>
      <c r="DA9" s="144"/>
      <c r="DB9" s="144"/>
      <c r="DC9" s="144"/>
      <c r="DD9" s="144"/>
      <c r="DE9" s="144"/>
      <c r="DF9" s="144"/>
      <c r="DG9" s="144"/>
      <c r="DH9" s="144"/>
      <c r="DI9" s="144"/>
      <c r="DJ9" s="144"/>
      <c r="DK9" s="144"/>
      <c r="DL9" s="144"/>
      <c r="DM9" s="144"/>
      <c r="DN9" s="144"/>
      <c r="DO9" s="144"/>
      <c r="DP9" s="144"/>
      <c r="DQ9" s="144"/>
      <c r="DR9" s="144"/>
      <c r="DS9" s="144"/>
      <c r="DT9" s="144"/>
      <c r="DU9" s="144"/>
      <c r="DV9" s="144"/>
      <c r="DW9" s="144"/>
      <c r="DX9" s="144"/>
      <c r="DY9" s="144"/>
      <c r="DZ9" s="144"/>
      <c r="EA9" s="144"/>
      <c r="EB9" s="144"/>
      <c r="EC9" s="144"/>
    </row>
    <row r="10" spans="1:133" s="142" customFormat="1" ht="54.95" customHeight="1">
      <c r="A10" s="158" t="s">
        <v>139</v>
      </c>
      <c r="B10" s="159">
        <v>8</v>
      </c>
      <c r="C10" s="159" t="s">
        <v>166</v>
      </c>
      <c r="D10" s="160">
        <v>0.5</v>
      </c>
      <c r="E10" s="160"/>
      <c r="F10" s="160" t="s">
        <v>141</v>
      </c>
      <c r="G10" s="160"/>
      <c r="H10" s="160">
        <v>9.1999999999999993</v>
      </c>
      <c r="I10" s="270"/>
      <c r="J10" s="270"/>
      <c r="K10" s="270"/>
      <c r="L10" s="270"/>
      <c r="M10" s="270"/>
      <c r="N10" s="270"/>
      <c r="O10" s="270"/>
      <c r="P10" s="270">
        <f>(15.968+16.868+16.598)/3</f>
        <v>16.477999999999998</v>
      </c>
      <c r="Q10" s="270">
        <f>(15.2+17.1+13.6)/3</f>
        <v>15.299999999999999</v>
      </c>
      <c r="R10" s="160"/>
      <c r="S10" s="177"/>
      <c r="T10" s="116"/>
      <c r="U10" s="171" t="s">
        <v>1707</v>
      </c>
      <c r="V10" s="160"/>
      <c r="W10" s="160" t="s">
        <v>144</v>
      </c>
      <c r="X10" s="173" t="s">
        <v>169</v>
      </c>
      <c r="Y10" s="168" t="s">
        <v>170</v>
      </c>
      <c r="Z10" s="168" t="s">
        <v>171</v>
      </c>
      <c r="AA10" s="158" t="s">
        <v>148</v>
      </c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4"/>
      <c r="CY10" s="144"/>
      <c r="CZ10" s="144"/>
      <c r="DA10" s="144"/>
      <c r="DB10" s="144"/>
      <c r="DC10" s="144"/>
      <c r="DD10" s="144"/>
      <c r="DE10" s="144"/>
      <c r="DF10" s="144"/>
      <c r="DG10" s="144"/>
      <c r="DH10" s="144"/>
      <c r="DI10" s="144"/>
      <c r="DJ10" s="144"/>
      <c r="DK10" s="144"/>
      <c r="DL10" s="144"/>
      <c r="DM10" s="144"/>
      <c r="DN10" s="144"/>
      <c r="DO10" s="144"/>
      <c r="DP10" s="144"/>
      <c r="DQ10" s="144"/>
      <c r="DR10" s="144"/>
      <c r="DS10" s="144"/>
      <c r="DT10" s="144"/>
      <c r="DU10" s="144"/>
      <c r="DV10" s="144"/>
      <c r="DW10" s="144"/>
      <c r="DX10" s="144"/>
      <c r="DY10" s="144"/>
      <c r="DZ10" s="144"/>
      <c r="EA10" s="144"/>
      <c r="EB10" s="144"/>
      <c r="EC10" s="144"/>
    </row>
    <row r="11" spans="1:133" s="142" customFormat="1" ht="54.95" customHeight="1">
      <c r="A11" s="158" t="s">
        <v>139</v>
      </c>
      <c r="B11" s="253">
        <v>16</v>
      </c>
      <c r="C11" s="250" t="s">
        <v>1761</v>
      </c>
      <c r="D11" s="160"/>
      <c r="E11" s="160"/>
      <c r="F11" s="160" t="s">
        <v>141</v>
      </c>
      <c r="G11" s="160"/>
      <c r="H11" s="270">
        <v>6</v>
      </c>
      <c r="I11" s="270">
        <f>(5.96+5.57+5.8)/3</f>
        <v>5.7766666666666673</v>
      </c>
      <c r="J11" s="270">
        <v>6.12</v>
      </c>
      <c r="K11" s="270">
        <f>(6.34+6.17+6.27)/3</f>
        <v>6.2600000000000007</v>
      </c>
      <c r="L11" s="270">
        <f>(5.92+6.08+6.132)/3</f>
        <v>6.0439999999999996</v>
      </c>
      <c r="M11" s="270">
        <f>(6.033+6.458+6.301)/3</f>
        <v>6.2640000000000002</v>
      </c>
      <c r="N11" s="270">
        <f>(6.41+6.71+6.36)/3</f>
        <v>6.4933333333333332</v>
      </c>
      <c r="O11" s="270">
        <f>(6.31+6.61+6.56)/3</f>
        <v>6.4933333333333332</v>
      </c>
      <c r="P11" s="270">
        <f>(6.68+6.355+6.474)/3</f>
        <v>6.5030000000000001</v>
      </c>
      <c r="Q11" s="270">
        <f>(6.766+6.5+6.371)/3</f>
        <v>6.5456666666666665</v>
      </c>
      <c r="R11" s="160">
        <f>(7.548+8.523+8.746)/3</f>
        <v>8.272333333333334</v>
      </c>
      <c r="S11" s="160"/>
      <c r="T11" s="116" t="s">
        <v>167</v>
      </c>
      <c r="U11" s="171" t="s">
        <v>1708</v>
      </c>
      <c r="V11" s="160"/>
      <c r="W11" s="160" t="s">
        <v>144</v>
      </c>
      <c r="X11" s="178" t="s">
        <v>161</v>
      </c>
      <c r="Y11" s="191" t="s">
        <v>172</v>
      </c>
      <c r="Z11" s="251" t="s">
        <v>1700</v>
      </c>
      <c r="AA11" s="158" t="s">
        <v>148</v>
      </c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  <c r="CT11" s="144"/>
      <c r="CU11" s="144"/>
      <c r="CV11" s="144"/>
      <c r="CW11" s="144"/>
      <c r="CX11" s="144"/>
      <c r="CY11" s="144"/>
      <c r="CZ11" s="144"/>
      <c r="DA11" s="144"/>
      <c r="DB11" s="144"/>
      <c r="DC11" s="144"/>
      <c r="DD11" s="144"/>
      <c r="DE11" s="144"/>
      <c r="DF11" s="144"/>
      <c r="DG11" s="144"/>
      <c r="DH11" s="144"/>
      <c r="DI11" s="144"/>
      <c r="DJ11" s="144"/>
      <c r="DK11" s="144"/>
      <c r="DL11" s="144"/>
      <c r="DM11" s="144"/>
      <c r="DN11" s="144"/>
      <c r="DO11" s="144"/>
      <c r="DP11" s="144"/>
      <c r="DQ11" s="144"/>
      <c r="DR11" s="144"/>
      <c r="DS11" s="144"/>
      <c r="DT11" s="144"/>
      <c r="DU11" s="144"/>
      <c r="DV11" s="144"/>
      <c r="DW11" s="144"/>
      <c r="DX11" s="144"/>
      <c r="DY11" s="144"/>
      <c r="DZ11" s="144"/>
      <c r="EA11" s="144"/>
      <c r="EB11" s="144"/>
      <c r="EC11" s="144"/>
    </row>
    <row r="12" spans="1:133" s="142" customFormat="1" ht="54.95" customHeight="1">
      <c r="A12" s="158" t="s">
        <v>139</v>
      </c>
      <c r="B12" s="254">
        <v>17</v>
      </c>
      <c r="C12" s="250" t="s">
        <v>1762</v>
      </c>
      <c r="D12" s="160"/>
      <c r="E12" s="160"/>
      <c r="F12" s="160" t="s">
        <v>1698</v>
      </c>
      <c r="G12" s="160"/>
      <c r="H12" s="160">
        <v>1.5</v>
      </c>
      <c r="I12" s="270"/>
      <c r="J12" s="270"/>
      <c r="K12" s="270"/>
      <c r="L12" s="270"/>
      <c r="M12" s="270"/>
      <c r="N12" s="270"/>
      <c r="O12" s="270"/>
      <c r="P12" s="270"/>
      <c r="Q12" s="270"/>
      <c r="R12" s="160">
        <f>(6.719+6.51+6.916)/3</f>
        <v>6.7149999999999999</v>
      </c>
      <c r="S12" s="160"/>
      <c r="T12" s="116" t="s">
        <v>167</v>
      </c>
      <c r="U12" s="171" t="s">
        <v>1709</v>
      </c>
      <c r="V12" s="160"/>
      <c r="W12" s="247" t="s">
        <v>1699</v>
      </c>
      <c r="X12" s="248"/>
      <c r="Y12" s="252" t="s">
        <v>1701</v>
      </c>
      <c r="Z12" s="252" t="s">
        <v>1702</v>
      </c>
      <c r="AA12" s="245" t="s">
        <v>1692</v>
      </c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  <c r="CT12" s="144"/>
      <c r="CU12" s="144"/>
      <c r="CV12" s="144"/>
      <c r="CW12" s="144"/>
      <c r="CX12" s="144"/>
      <c r="CY12" s="144"/>
      <c r="CZ12" s="144"/>
      <c r="DA12" s="144"/>
      <c r="DB12" s="144"/>
      <c r="DC12" s="144"/>
      <c r="DD12" s="144"/>
      <c r="DE12" s="144"/>
      <c r="DF12" s="144"/>
      <c r="DG12" s="144"/>
      <c r="DH12" s="144"/>
      <c r="DI12" s="144"/>
      <c r="DJ12" s="144"/>
      <c r="DK12" s="144"/>
      <c r="DL12" s="144"/>
      <c r="DM12" s="144"/>
      <c r="DN12" s="144"/>
      <c r="DO12" s="144"/>
      <c r="DP12" s="144"/>
      <c r="DQ12" s="144"/>
      <c r="DR12" s="144"/>
      <c r="DS12" s="144"/>
      <c r="DT12" s="144"/>
      <c r="DU12" s="144"/>
      <c r="DV12" s="144"/>
      <c r="DW12" s="144"/>
      <c r="DX12" s="144"/>
      <c r="DY12" s="144"/>
      <c r="DZ12" s="144"/>
      <c r="EA12" s="144"/>
      <c r="EB12" s="144"/>
      <c r="EC12" s="144"/>
    </row>
    <row r="13" spans="1:133" s="142" customFormat="1" ht="54.95" customHeight="1">
      <c r="A13" s="158" t="s">
        <v>139</v>
      </c>
      <c r="B13" s="254">
        <v>18</v>
      </c>
      <c r="C13" s="250" t="s">
        <v>1763</v>
      </c>
      <c r="D13" s="160">
        <v>2</v>
      </c>
      <c r="E13" s="160" t="s">
        <v>141</v>
      </c>
      <c r="F13" s="160" t="s">
        <v>141</v>
      </c>
      <c r="G13" s="160" t="s">
        <v>174</v>
      </c>
      <c r="H13" s="160">
        <v>1.5</v>
      </c>
      <c r="I13" s="270"/>
      <c r="J13" s="270"/>
      <c r="K13" s="270"/>
      <c r="L13" s="270"/>
      <c r="M13" s="270"/>
      <c r="N13" s="270"/>
      <c r="O13" s="270"/>
      <c r="P13" s="270">
        <f>(1.484+1.587+1.806)/3</f>
        <v>1.6256666666666666</v>
      </c>
      <c r="Q13" s="270">
        <f>(1+1.072+0.988)/3</f>
        <v>1.02</v>
      </c>
      <c r="R13" s="160">
        <f>(1.399+1.033+1.029)/3</f>
        <v>1.1536666666666666</v>
      </c>
      <c r="S13" s="160"/>
      <c r="T13" s="116" t="s">
        <v>167</v>
      </c>
      <c r="U13" s="171" t="s">
        <v>1708</v>
      </c>
      <c r="V13" s="160"/>
      <c r="W13" s="160" t="s">
        <v>144</v>
      </c>
      <c r="X13" s="178" t="s">
        <v>161</v>
      </c>
      <c r="Y13" s="191" t="s">
        <v>176</v>
      </c>
      <c r="Z13" s="191" t="s">
        <v>173</v>
      </c>
      <c r="AA13" s="158" t="s">
        <v>148</v>
      </c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144"/>
      <c r="CW13" s="144"/>
      <c r="CX13" s="144"/>
      <c r="CY13" s="144"/>
      <c r="CZ13" s="144"/>
      <c r="DA13" s="144"/>
      <c r="DB13" s="144"/>
      <c r="DC13" s="144"/>
      <c r="DD13" s="144"/>
      <c r="DE13" s="144"/>
      <c r="DF13" s="144"/>
      <c r="DG13" s="144"/>
      <c r="DH13" s="144"/>
      <c r="DI13" s="144"/>
      <c r="DJ13" s="144"/>
      <c r="DK13" s="144"/>
      <c r="DL13" s="144"/>
      <c r="DM13" s="144"/>
      <c r="DN13" s="144"/>
      <c r="DO13" s="144"/>
      <c r="DP13" s="144"/>
      <c r="DQ13" s="144"/>
      <c r="DR13" s="144"/>
      <c r="DS13" s="144"/>
      <c r="DT13" s="144"/>
      <c r="DU13" s="144"/>
      <c r="DV13" s="144"/>
      <c r="DW13" s="144"/>
      <c r="DX13" s="144"/>
      <c r="DY13" s="144"/>
      <c r="DZ13" s="144"/>
      <c r="EA13" s="144"/>
      <c r="EB13" s="144"/>
      <c r="EC13" s="144"/>
    </row>
    <row r="14" spans="1:133" s="281" customFormat="1" ht="54.95" customHeight="1">
      <c r="A14" s="277" t="s">
        <v>139</v>
      </c>
      <c r="B14" s="253">
        <v>19</v>
      </c>
      <c r="C14" s="250" t="s">
        <v>1686</v>
      </c>
      <c r="D14" s="278">
        <v>1</v>
      </c>
      <c r="E14" s="278"/>
      <c r="F14" s="278" t="s">
        <v>141</v>
      </c>
      <c r="G14" s="278"/>
      <c r="H14" s="278">
        <v>18.2</v>
      </c>
      <c r="I14" s="279">
        <v>24.033999999999999</v>
      </c>
      <c r="J14" s="279">
        <v>14.036333333333335</v>
      </c>
      <c r="K14" s="279">
        <v>21.133333333333333</v>
      </c>
      <c r="L14" s="279">
        <v>23.285666666666671</v>
      </c>
      <c r="M14" s="279">
        <v>21.575999999999997</v>
      </c>
      <c r="N14" s="279">
        <v>21.109999999999996</v>
      </c>
      <c r="O14" s="279">
        <v>20.74</v>
      </c>
      <c r="P14" s="279">
        <f>(21.983-3.284+18.448-1.709+21.41-2.871)/3</f>
        <v>17.992333333333331</v>
      </c>
      <c r="Q14" s="279">
        <f>(5.532+5.307+5.567)/3</f>
        <v>5.4686666666666666</v>
      </c>
      <c r="R14" s="160">
        <f>(9.026+8.756+8.801)/3</f>
        <v>8.8609999999999989</v>
      </c>
      <c r="S14" s="278"/>
      <c r="T14" s="116"/>
      <c r="U14" s="280" t="s">
        <v>1764</v>
      </c>
      <c r="V14" s="278"/>
      <c r="W14" s="278" t="s">
        <v>144</v>
      </c>
      <c r="X14" s="178" t="s">
        <v>161</v>
      </c>
      <c r="Y14" s="191" t="s">
        <v>177</v>
      </c>
      <c r="Z14" s="191" t="s">
        <v>178</v>
      </c>
      <c r="AA14" s="277" t="s">
        <v>148</v>
      </c>
    </row>
    <row r="15" spans="1:133" s="142" customFormat="1" ht="54.95" hidden="1" customHeight="1">
      <c r="A15" s="158" t="s">
        <v>139</v>
      </c>
      <c r="B15" s="159">
        <v>12</v>
      </c>
      <c r="C15" s="159" t="s">
        <v>179</v>
      </c>
      <c r="D15" s="160">
        <v>1.5</v>
      </c>
      <c r="E15" s="160"/>
      <c r="F15" s="160" t="s">
        <v>141</v>
      </c>
      <c r="G15" s="160" t="s">
        <v>142</v>
      </c>
      <c r="H15" s="160">
        <v>6.2</v>
      </c>
      <c r="I15" s="270"/>
      <c r="J15" s="270"/>
      <c r="K15" s="270"/>
      <c r="L15" s="270"/>
      <c r="M15" s="270"/>
      <c r="N15" s="270"/>
      <c r="O15" s="270"/>
      <c r="P15" s="270"/>
      <c r="Q15" s="270"/>
      <c r="R15" s="160"/>
      <c r="S15" s="160"/>
      <c r="T15" s="160"/>
      <c r="U15" s="176"/>
      <c r="V15" s="160"/>
      <c r="W15" s="160" t="s">
        <v>144</v>
      </c>
      <c r="X15" s="173" t="s">
        <v>161</v>
      </c>
      <c r="Y15" s="168" t="s">
        <v>180</v>
      </c>
      <c r="Z15" s="168" t="s">
        <v>181</v>
      </c>
      <c r="AA15" s="158" t="s">
        <v>159</v>
      </c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  <c r="CT15" s="144"/>
      <c r="CU15" s="144"/>
      <c r="CV15" s="144"/>
      <c r="CW15" s="144"/>
      <c r="CX15" s="144"/>
      <c r="CY15" s="144"/>
      <c r="CZ15" s="144"/>
      <c r="DA15" s="144"/>
      <c r="DB15" s="144"/>
      <c r="DC15" s="144"/>
      <c r="DD15" s="144"/>
      <c r="DE15" s="144"/>
      <c r="DF15" s="144"/>
      <c r="DG15" s="144"/>
      <c r="DH15" s="144"/>
      <c r="DI15" s="144"/>
      <c r="DJ15" s="144"/>
      <c r="DK15" s="144"/>
      <c r="DL15" s="144"/>
      <c r="DM15" s="144"/>
      <c r="DN15" s="144"/>
      <c r="DO15" s="144"/>
      <c r="DP15" s="144"/>
      <c r="DQ15" s="144"/>
      <c r="DR15" s="144"/>
      <c r="DS15" s="144"/>
      <c r="DT15" s="144"/>
      <c r="DU15" s="144"/>
      <c r="DV15" s="144"/>
      <c r="DW15" s="144"/>
      <c r="DX15" s="144"/>
      <c r="DY15" s="144"/>
      <c r="DZ15" s="144"/>
      <c r="EA15" s="144"/>
      <c r="EB15" s="144"/>
      <c r="EC15" s="144"/>
    </row>
    <row r="16" spans="1:133" s="142" customFormat="1" ht="54.95" hidden="1" customHeight="1">
      <c r="A16" s="158" t="s">
        <v>139</v>
      </c>
      <c r="B16" s="159">
        <v>13</v>
      </c>
      <c r="C16" s="159" t="s">
        <v>182</v>
      </c>
      <c r="D16" s="160">
        <v>0.5</v>
      </c>
      <c r="E16" s="160"/>
      <c r="F16" s="160" t="s">
        <v>141</v>
      </c>
      <c r="G16" s="160"/>
      <c r="H16" s="160">
        <v>18.2</v>
      </c>
      <c r="I16" s="270"/>
      <c r="J16" s="270"/>
      <c r="K16" s="270"/>
      <c r="L16" s="270"/>
      <c r="M16" s="270"/>
      <c r="N16" s="270"/>
      <c r="O16" s="270"/>
      <c r="P16" s="270"/>
      <c r="Q16" s="270"/>
      <c r="R16" s="160"/>
      <c r="S16" s="160"/>
      <c r="T16" s="160"/>
      <c r="U16" s="176"/>
      <c r="V16" s="160"/>
      <c r="W16" s="160" t="s">
        <v>144</v>
      </c>
      <c r="X16" s="173" t="s">
        <v>183</v>
      </c>
      <c r="Y16" s="168" t="s">
        <v>184</v>
      </c>
      <c r="Z16" s="168" t="s">
        <v>185</v>
      </c>
      <c r="AA16" s="158" t="s">
        <v>159</v>
      </c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  <c r="CT16" s="144"/>
      <c r="CU16" s="144"/>
      <c r="CV16" s="144"/>
      <c r="CW16" s="144"/>
      <c r="CX16" s="144"/>
      <c r="CY16" s="144"/>
      <c r="CZ16" s="144"/>
      <c r="DA16" s="144"/>
      <c r="DB16" s="144"/>
      <c r="DC16" s="144"/>
      <c r="DD16" s="144"/>
      <c r="DE16" s="144"/>
      <c r="DF16" s="144"/>
      <c r="DG16" s="144"/>
      <c r="DH16" s="144"/>
      <c r="DI16" s="144"/>
      <c r="DJ16" s="144"/>
      <c r="DK16" s="144"/>
      <c r="DL16" s="144"/>
      <c r="DM16" s="144"/>
      <c r="DN16" s="144"/>
      <c r="DO16" s="144"/>
      <c r="DP16" s="144"/>
      <c r="DQ16" s="144"/>
      <c r="DR16" s="144"/>
      <c r="DS16" s="144"/>
      <c r="DT16" s="144"/>
      <c r="DU16" s="144"/>
      <c r="DV16" s="144"/>
      <c r="DW16" s="144"/>
      <c r="DX16" s="144"/>
      <c r="DY16" s="144"/>
      <c r="DZ16" s="144"/>
      <c r="EA16" s="144"/>
      <c r="EB16" s="144"/>
      <c r="EC16" s="144"/>
    </row>
    <row r="17" spans="1:133" s="142" customFormat="1" ht="54.95" hidden="1" customHeight="1">
      <c r="A17" s="158" t="s">
        <v>139</v>
      </c>
      <c r="B17" s="159">
        <v>14</v>
      </c>
      <c r="C17" s="159" t="s">
        <v>186</v>
      </c>
      <c r="D17" s="160">
        <v>1</v>
      </c>
      <c r="E17" s="160" t="s">
        <v>141</v>
      </c>
      <c r="F17" s="160" t="s">
        <v>141</v>
      </c>
      <c r="G17" s="160"/>
      <c r="H17" s="160">
        <v>18.2</v>
      </c>
      <c r="I17" s="270"/>
      <c r="J17" s="270"/>
      <c r="K17" s="270"/>
      <c r="L17" s="270"/>
      <c r="M17" s="270"/>
      <c r="N17" s="270"/>
      <c r="O17" s="270"/>
      <c r="P17" s="270"/>
      <c r="Q17" s="270"/>
      <c r="R17" s="160"/>
      <c r="S17" s="160"/>
      <c r="T17" s="160"/>
      <c r="U17" s="176"/>
      <c r="V17" s="160"/>
      <c r="W17" s="160" t="s">
        <v>144</v>
      </c>
      <c r="X17" s="173" t="s">
        <v>183</v>
      </c>
      <c r="Y17" s="168" t="s">
        <v>184</v>
      </c>
      <c r="Z17" s="168" t="s">
        <v>187</v>
      </c>
      <c r="AA17" s="158" t="s">
        <v>159</v>
      </c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  <c r="CT17" s="144"/>
      <c r="CU17" s="144"/>
      <c r="CV17" s="144"/>
      <c r="CW17" s="144"/>
      <c r="CX17" s="144"/>
      <c r="CY17" s="144"/>
      <c r="CZ17" s="144"/>
      <c r="DA17" s="144"/>
      <c r="DB17" s="144"/>
      <c r="DC17" s="144"/>
      <c r="DD17" s="144"/>
      <c r="DE17" s="144"/>
      <c r="DF17" s="144"/>
      <c r="DG17" s="144"/>
      <c r="DH17" s="144"/>
      <c r="DI17" s="144"/>
      <c r="DJ17" s="144"/>
      <c r="DK17" s="144"/>
      <c r="DL17" s="144"/>
      <c r="DM17" s="144"/>
      <c r="DN17" s="144"/>
      <c r="DO17" s="144"/>
      <c r="DP17" s="144"/>
      <c r="DQ17" s="144"/>
      <c r="DR17" s="144"/>
      <c r="DS17" s="144"/>
      <c r="DT17" s="144"/>
      <c r="DU17" s="144"/>
      <c r="DV17" s="144"/>
      <c r="DW17" s="144"/>
      <c r="DX17" s="144"/>
      <c r="DY17" s="144"/>
      <c r="DZ17" s="144"/>
      <c r="EA17" s="144"/>
      <c r="EB17" s="144"/>
      <c r="EC17" s="144"/>
    </row>
    <row r="18" spans="1:133" s="142" customFormat="1" ht="54.95" customHeight="1">
      <c r="A18" s="158" t="s">
        <v>139</v>
      </c>
      <c r="B18" s="250">
        <v>15</v>
      </c>
      <c r="C18" s="250" t="s">
        <v>188</v>
      </c>
      <c r="D18" s="160">
        <v>0.5</v>
      </c>
      <c r="E18" s="160"/>
      <c r="F18" s="160" t="s">
        <v>141</v>
      </c>
      <c r="G18" s="160" t="s">
        <v>189</v>
      </c>
      <c r="H18" s="270">
        <v>7.2</v>
      </c>
      <c r="I18" s="270">
        <v>6.1696666666666662</v>
      </c>
      <c r="J18" s="270">
        <v>4.506333333333334</v>
      </c>
      <c r="K18" s="270">
        <v>5.3873333333333342</v>
      </c>
      <c r="L18" s="270">
        <v>7.5610000000000035</v>
      </c>
      <c r="M18" s="270">
        <v>4.1529999999999987</v>
      </c>
      <c r="N18" s="270">
        <v>6.389999999999997</v>
      </c>
      <c r="O18" s="270">
        <v>6.0599999999999987</v>
      </c>
      <c r="P18" s="270">
        <f>(4.989+4.756+4.478)/3</f>
        <v>4.7410000000000005</v>
      </c>
      <c r="Q18" s="270">
        <f>(4.132+2.866+2.767)/3</f>
        <v>3.2549999999999994</v>
      </c>
      <c r="R18" s="160"/>
      <c r="S18" s="160"/>
      <c r="T18" s="116"/>
      <c r="U18" s="171" t="s">
        <v>1710</v>
      </c>
      <c r="V18" s="160"/>
      <c r="W18" s="160" t="s">
        <v>144</v>
      </c>
      <c r="X18" s="173" t="s">
        <v>183</v>
      </c>
      <c r="Y18" s="168" t="s">
        <v>190</v>
      </c>
      <c r="Z18" s="192" t="s">
        <v>191</v>
      </c>
      <c r="AA18" s="158" t="s">
        <v>148</v>
      </c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144"/>
      <c r="CU18" s="144"/>
      <c r="CV18" s="144"/>
      <c r="CW18" s="144"/>
      <c r="CX18" s="144"/>
      <c r="CY18" s="144"/>
      <c r="CZ18" s="144"/>
      <c r="DA18" s="144"/>
      <c r="DB18" s="144"/>
      <c r="DC18" s="144"/>
      <c r="DD18" s="144"/>
      <c r="DE18" s="144"/>
      <c r="DF18" s="144"/>
      <c r="DG18" s="144"/>
      <c r="DH18" s="144"/>
      <c r="DI18" s="144"/>
      <c r="DJ18" s="144"/>
      <c r="DK18" s="144"/>
      <c r="DL18" s="144"/>
      <c r="DM18" s="144"/>
      <c r="DN18" s="144"/>
      <c r="DO18" s="144"/>
      <c r="DP18" s="144"/>
      <c r="DQ18" s="144"/>
      <c r="DR18" s="144"/>
      <c r="DS18" s="144"/>
      <c r="DT18" s="144"/>
      <c r="DU18" s="144"/>
      <c r="DV18" s="144"/>
      <c r="DW18" s="144"/>
      <c r="DX18" s="144"/>
      <c r="DY18" s="144"/>
      <c r="DZ18" s="144"/>
      <c r="EA18" s="144"/>
      <c r="EB18" s="144"/>
      <c r="EC18" s="144"/>
    </row>
    <row r="19" spans="1:133" s="142" customFormat="1" ht="54.95" customHeight="1">
      <c r="A19" s="158" t="s">
        <v>139</v>
      </c>
      <c r="B19" s="250">
        <v>16</v>
      </c>
      <c r="C19" s="250" t="s">
        <v>192</v>
      </c>
      <c r="D19" s="160">
        <v>0.5</v>
      </c>
      <c r="E19" s="160"/>
      <c r="F19" s="160" t="s">
        <v>141</v>
      </c>
      <c r="G19" s="160"/>
      <c r="H19" s="160">
        <v>7.2</v>
      </c>
      <c r="I19" s="270">
        <v>7.0686666666666671</v>
      </c>
      <c r="J19" s="270">
        <v>5.3263333333333343</v>
      </c>
      <c r="K19" s="270">
        <v>4.2800000000000011</v>
      </c>
      <c r="L19" s="270">
        <v>5.8006666666666682</v>
      </c>
      <c r="M19" s="270">
        <v>5.7089999999999996</v>
      </c>
      <c r="N19" s="270">
        <v>6.4389999999999965</v>
      </c>
      <c r="O19" s="270">
        <v>6.2376666666666658</v>
      </c>
      <c r="P19" s="270">
        <f>(5.601+4.968+5.486)/3</f>
        <v>5.3516666666666666</v>
      </c>
      <c r="Q19" s="270">
        <f>(4.266+4.398+4.133)/3</f>
        <v>4.2656666666666672</v>
      </c>
      <c r="R19" s="160"/>
      <c r="S19" s="160"/>
      <c r="T19" s="116"/>
      <c r="U19" s="171" t="s">
        <v>1711</v>
      </c>
      <c r="V19" s="160"/>
      <c r="W19" s="160" t="s">
        <v>144</v>
      </c>
      <c r="X19" s="173" t="s">
        <v>183</v>
      </c>
      <c r="Y19" s="168" t="s">
        <v>193</v>
      </c>
      <c r="Z19" s="168" t="s">
        <v>194</v>
      </c>
      <c r="AA19" s="158" t="s">
        <v>148</v>
      </c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144"/>
      <c r="CW19" s="144"/>
      <c r="CX19" s="144"/>
      <c r="CY19" s="144"/>
      <c r="CZ19" s="144"/>
      <c r="DA19" s="144"/>
      <c r="DB19" s="144"/>
      <c r="DC19" s="144"/>
      <c r="DD19" s="144"/>
      <c r="DE19" s="144"/>
      <c r="DF19" s="144"/>
      <c r="DG19" s="144"/>
      <c r="DH19" s="144"/>
      <c r="DI19" s="144"/>
      <c r="DJ19" s="144"/>
      <c r="DK19" s="144"/>
      <c r="DL19" s="144"/>
      <c r="DM19" s="144"/>
      <c r="DN19" s="144"/>
      <c r="DO19" s="144"/>
      <c r="DP19" s="144"/>
      <c r="DQ19" s="144"/>
      <c r="DR19" s="144"/>
      <c r="DS19" s="144"/>
      <c r="DT19" s="144"/>
      <c r="DU19" s="144"/>
      <c r="DV19" s="144"/>
      <c r="DW19" s="144"/>
      <c r="DX19" s="144"/>
      <c r="DY19" s="144"/>
      <c r="DZ19" s="144"/>
      <c r="EA19" s="144"/>
      <c r="EB19" s="144"/>
      <c r="EC19" s="144"/>
    </row>
    <row r="20" spans="1:133" s="142" customFormat="1" ht="54.95" customHeight="1">
      <c r="A20" s="158" t="s">
        <v>139</v>
      </c>
      <c r="B20" s="250"/>
      <c r="C20" s="250" t="s">
        <v>1688</v>
      </c>
      <c r="D20" s="160">
        <v>0.5</v>
      </c>
      <c r="E20" s="160"/>
      <c r="F20" s="160" t="s">
        <v>1689</v>
      </c>
      <c r="G20" s="160"/>
      <c r="H20" s="160"/>
      <c r="I20" s="270"/>
      <c r="J20" s="270"/>
      <c r="K20" s="270"/>
      <c r="L20" s="270"/>
      <c r="M20" s="270"/>
      <c r="N20" s="270"/>
      <c r="O20" s="270"/>
      <c r="P20" s="270"/>
      <c r="Q20" s="270">
        <f>(0.435+0.401+0.501)/3</f>
        <v>0.44566666666666671</v>
      </c>
      <c r="R20" s="160"/>
      <c r="S20" s="160"/>
      <c r="T20" s="116"/>
      <c r="U20" s="171" t="s">
        <v>1711</v>
      </c>
      <c r="V20" s="160"/>
      <c r="W20" s="160" t="s">
        <v>144</v>
      </c>
      <c r="X20" s="173" t="s">
        <v>183</v>
      </c>
      <c r="Y20" s="244" t="s">
        <v>1690</v>
      </c>
      <c r="Z20" s="244" t="s">
        <v>1691</v>
      </c>
      <c r="AA20" s="245" t="s">
        <v>1692</v>
      </c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</row>
    <row r="21" spans="1:133" s="143" customFormat="1" ht="54.95" customHeight="1">
      <c r="A21" s="161" t="s">
        <v>139</v>
      </c>
      <c r="B21" s="250">
        <v>17</v>
      </c>
      <c r="C21" s="250" t="s">
        <v>195</v>
      </c>
      <c r="D21" s="163">
        <v>0.5</v>
      </c>
      <c r="E21" s="163"/>
      <c r="F21" s="160" t="s">
        <v>141</v>
      </c>
      <c r="G21" s="163"/>
      <c r="H21" s="163">
        <v>7.2</v>
      </c>
      <c r="I21" s="271"/>
      <c r="J21" s="271">
        <v>6.9280000000000008</v>
      </c>
      <c r="K21" s="271">
        <v>6.1776666666666706</v>
      </c>
      <c r="L21" s="271">
        <v>7.6986666666666679</v>
      </c>
      <c r="M21" s="271">
        <v>5.972333333333335</v>
      </c>
      <c r="N21" s="271">
        <v>6.3873333333332987</v>
      </c>
      <c r="O21" s="271">
        <v>5.98</v>
      </c>
      <c r="P21" s="271">
        <f>(6.653+6.52+6.353)/3</f>
        <v>6.5086666666666657</v>
      </c>
      <c r="Q21" s="271">
        <f>(4.598+4.394+4.133)/3</f>
        <v>4.375</v>
      </c>
      <c r="R21" s="163"/>
      <c r="S21" s="163"/>
      <c r="T21" s="116"/>
      <c r="U21" s="171" t="s">
        <v>1712</v>
      </c>
      <c r="V21" s="163"/>
      <c r="W21" s="163" t="s">
        <v>144</v>
      </c>
      <c r="X21" s="173" t="s">
        <v>183</v>
      </c>
      <c r="Y21" s="179" t="s">
        <v>196</v>
      </c>
      <c r="Z21" s="179" t="s">
        <v>197</v>
      </c>
      <c r="AA21" s="158" t="s">
        <v>148</v>
      </c>
    </row>
    <row r="22" spans="1:133" s="142" customFormat="1" ht="54.95" customHeight="1">
      <c r="A22" s="158" t="s">
        <v>139</v>
      </c>
      <c r="B22" s="250">
        <v>18</v>
      </c>
      <c r="C22" s="250" t="s">
        <v>198</v>
      </c>
      <c r="D22" s="160">
        <v>0.5</v>
      </c>
      <c r="E22" s="160"/>
      <c r="F22" s="160" t="s">
        <v>141</v>
      </c>
      <c r="G22" s="160"/>
      <c r="H22" s="160"/>
      <c r="I22" s="270"/>
      <c r="J22" s="270"/>
      <c r="K22" s="270"/>
      <c r="L22" s="270"/>
      <c r="M22" s="270"/>
      <c r="N22" s="270"/>
      <c r="O22" s="270"/>
      <c r="P22" s="270">
        <f>(1.098+1.059+1.249)/3</f>
        <v>1.1353333333333333</v>
      </c>
      <c r="Q22" s="270">
        <f>(0.435+0.401+0.501)/3</f>
        <v>0.44566666666666671</v>
      </c>
      <c r="R22" s="160"/>
      <c r="S22" s="160"/>
      <c r="T22" s="116"/>
      <c r="U22" s="171" t="s">
        <v>1712</v>
      </c>
      <c r="V22" s="160"/>
      <c r="W22" s="160" t="s">
        <v>144</v>
      </c>
      <c r="X22" s="173" t="s">
        <v>183</v>
      </c>
      <c r="Y22" s="168" t="s">
        <v>199</v>
      </c>
      <c r="Z22" s="192" t="s">
        <v>200</v>
      </c>
      <c r="AA22" s="158" t="s">
        <v>148</v>
      </c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  <c r="CT22" s="144"/>
      <c r="CU22" s="144"/>
      <c r="CV22" s="144"/>
      <c r="CW22" s="144"/>
      <c r="CX22" s="144"/>
      <c r="CY22" s="144"/>
      <c r="CZ22" s="144"/>
      <c r="DA22" s="144"/>
      <c r="DB22" s="144"/>
      <c r="DC22" s="144"/>
      <c r="DD22" s="144"/>
      <c r="DE22" s="144"/>
      <c r="DF22" s="144"/>
      <c r="DG22" s="144"/>
      <c r="DH22" s="144"/>
      <c r="DI22" s="144"/>
      <c r="DJ22" s="144"/>
      <c r="DK22" s="144"/>
      <c r="DL22" s="144"/>
      <c r="DM22" s="144"/>
      <c r="DN22" s="144"/>
      <c r="DO22" s="144"/>
      <c r="DP22" s="144"/>
      <c r="DQ22" s="144"/>
      <c r="DR22" s="144"/>
      <c r="DS22" s="144"/>
      <c r="DT22" s="144"/>
      <c r="DU22" s="144"/>
      <c r="DV22" s="144"/>
      <c r="DW22" s="144"/>
      <c r="DX22" s="144"/>
      <c r="DY22" s="144"/>
      <c r="DZ22" s="144"/>
      <c r="EA22" s="144"/>
      <c r="EB22" s="144"/>
      <c r="EC22" s="144"/>
    </row>
    <row r="23" spans="1:133" s="142" customFormat="1" ht="54.95" customHeight="1">
      <c r="A23" s="158" t="s">
        <v>201</v>
      </c>
      <c r="B23" s="159">
        <v>19</v>
      </c>
      <c r="C23" s="159" t="s">
        <v>202</v>
      </c>
      <c r="D23" s="160">
        <v>1</v>
      </c>
      <c r="E23" s="160" t="s">
        <v>141</v>
      </c>
      <c r="F23" s="160" t="s">
        <v>141</v>
      </c>
      <c r="G23" s="160"/>
      <c r="H23" s="160" t="s">
        <v>203</v>
      </c>
      <c r="I23" s="270"/>
      <c r="J23" s="270"/>
      <c r="K23" s="270"/>
      <c r="L23" s="270"/>
      <c r="M23" s="270"/>
      <c r="N23" s="270"/>
      <c r="O23" s="270"/>
      <c r="P23" s="270"/>
      <c r="Q23" s="270"/>
      <c r="R23" s="160"/>
      <c r="S23" s="160"/>
      <c r="T23" s="116"/>
      <c r="U23" s="177" t="s">
        <v>201</v>
      </c>
      <c r="V23" s="160"/>
      <c r="W23" s="160"/>
      <c r="X23" s="173" t="s">
        <v>183</v>
      </c>
      <c r="Y23" s="168" t="s">
        <v>204</v>
      </c>
      <c r="Z23" s="168" t="s">
        <v>205</v>
      </c>
      <c r="AA23" s="158" t="s">
        <v>206</v>
      </c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  <c r="CT23" s="144"/>
      <c r="CU23" s="144"/>
      <c r="CV23" s="144"/>
      <c r="CW23" s="144"/>
      <c r="CX23" s="144"/>
      <c r="CY23" s="144"/>
      <c r="CZ23" s="144"/>
      <c r="DA23" s="144"/>
      <c r="DB23" s="144"/>
      <c r="DC23" s="144"/>
      <c r="DD23" s="144"/>
      <c r="DE23" s="144"/>
      <c r="DF23" s="144"/>
      <c r="DG23" s="144"/>
      <c r="DH23" s="144"/>
      <c r="DI23" s="144"/>
      <c r="DJ23" s="144"/>
      <c r="DK23" s="144"/>
      <c r="DL23" s="144"/>
      <c r="DM23" s="144"/>
      <c r="DN23" s="144"/>
      <c r="DO23" s="144"/>
      <c r="DP23" s="144"/>
      <c r="DQ23" s="144"/>
      <c r="DR23" s="144"/>
      <c r="DS23" s="144"/>
      <c r="DT23" s="144"/>
      <c r="DU23" s="144"/>
      <c r="DV23" s="144"/>
      <c r="DW23" s="144"/>
      <c r="DX23" s="144"/>
      <c r="DY23" s="144"/>
      <c r="DZ23" s="144"/>
      <c r="EA23" s="144"/>
      <c r="EB23" s="144"/>
      <c r="EC23" s="144"/>
    </row>
    <row r="24" spans="1:133" s="142" customFormat="1" ht="54.95" customHeight="1">
      <c r="A24" s="158" t="s">
        <v>201</v>
      </c>
      <c r="B24" s="159">
        <v>20</v>
      </c>
      <c r="C24" s="159" t="s">
        <v>207</v>
      </c>
      <c r="D24" s="160">
        <v>1</v>
      </c>
      <c r="E24" s="160" t="s">
        <v>141</v>
      </c>
      <c r="F24" s="160" t="s">
        <v>141</v>
      </c>
      <c r="G24" s="160"/>
      <c r="H24" s="160" t="s">
        <v>203</v>
      </c>
      <c r="I24" s="270"/>
      <c r="J24" s="270"/>
      <c r="K24" s="270"/>
      <c r="L24" s="270"/>
      <c r="M24" s="270"/>
      <c r="N24" s="270"/>
      <c r="O24" s="270"/>
      <c r="P24" s="270"/>
      <c r="Q24" s="270"/>
      <c r="R24" s="160"/>
      <c r="S24" s="160"/>
      <c r="T24" s="116"/>
      <c r="U24" s="177" t="s">
        <v>201</v>
      </c>
      <c r="V24" s="160"/>
      <c r="W24" s="160"/>
      <c r="X24" s="173" t="s">
        <v>183</v>
      </c>
      <c r="Y24" s="168" t="s">
        <v>208</v>
      </c>
      <c r="Z24" s="168" t="s">
        <v>205</v>
      </c>
      <c r="AA24" s="158" t="s">
        <v>206</v>
      </c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  <c r="CT24" s="144"/>
      <c r="CU24" s="144"/>
      <c r="CV24" s="144"/>
      <c r="CW24" s="144"/>
      <c r="CX24" s="144"/>
      <c r="CY24" s="144"/>
      <c r="CZ24" s="144"/>
      <c r="DA24" s="144"/>
      <c r="DB24" s="144"/>
      <c r="DC24" s="144"/>
      <c r="DD24" s="144"/>
      <c r="DE24" s="144"/>
      <c r="DF24" s="144"/>
      <c r="DG24" s="144"/>
      <c r="DH24" s="144"/>
      <c r="DI24" s="144"/>
      <c r="DJ24" s="144"/>
      <c r="DK24" s="144"/>
      <c r="DL24" s="144"/>
      <c r="DM24" s="144"/>
      <c r="DN24" s="144"/>
      <c r="DO24" s="144"/>
      <c r="DP24" s="144"/>
      <c r="DQ24" s="144"/>
      <c r="DR24" s="144"/>
      <c r="DS24" s="144"/>
      <c r="DT24" s="144"/>
      <c r="DU24" s="144"/>
      <c r="DV24" s="144"/>
      <c r="DW24" s="144"/>
      <c r="DX24" s="144"/>
      <c r="DY24" s="144"/>
      <c r="DZ24" s="144"/>
      <c r="EA24" s="144"/>
      <c r="EB24" s="144"/>
      <c r="EC24" s="144"/>
    </row>
    <row r="25" spans="1:133" s="142" customFormat="1" ht="54.95" customHeight="1">
      <c r="A25" s="158" t="s">
        <v>201</v>
      </c>
      <c r="B25" s="159">
        <v>21</v>
      </c>
      <c r="C25" s="159" t="s">
        <v>209</v>
      </c>
      <c r="D25" s="160">
        <v>1</v>
      </c>
      <c r="E25" s="160" t="s">
        <v>141</v>
      </c>
      <c r="F25" s="160" t="s">
        <v>141</v>
      </c>
      <c r="G25" s="160"/>
      <c r="H25" s="160" t="s">
        <v>203</v>
      </c>
      <c r="I25" s="270"/>
      <c r="J25" s="270"/>
      <c r="K25" s="270"/>
      <c r="L25" s="270"/>
      <c r="M25" s="270"/>
      <c r="N25" s="270"/>
      <c r="O25" s="270"/>
      <c r="P25" s="270"/>
      <c r="Q25" s="270"/>
      <c r="R25" s="160"/>
      <c r="S25" s="160"/>
      <c r="T25" s="116"/>
      <c r="U25" s="177" t="s">
        <v>201</v>
      </c>
      <c r="V25" s="160"/>
      <c r="W25" s="160"/>
      <c r="X25" s="179" t="s">
        <v>183</v>
      </c>
      <c r="Y25" s="168" t="s">
        <v>208</v>
      </c>
      <c r="Z25" s="168" t="s">
        <v>205</v>
      </c>
      <c r="AA25" s="158" t="s">
        <v>206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  <c r="CT25" s="144"/>
      <c r="CU25" s="144"/>
      <c r="CV25" s="144"/>
      <c r="CW25" s="144"/>
      <c r="CX25" s="144"/>
      <c r="CY25" s="144"/>
      <c r="CZ25" s="144"/>
      <c r="DA25" s="144"/>
      <c r="DB25" s="144"/>
      <c r="DC25" s="144"/>
      <c r="DD25" s="144"/>
      <c r="DE25" s="144"/>
      <c r="DF25" s="144"/>
      <c r="DG25" s="144"/>
      <c r="DH25" s="144"/>
      <c r="DI25" s="144"/>
      <c r="DJ25" s="144"/>
      <c r="DK25" s="144"/>
      <c r="DL25" s="144"/>
      <c r="DM25" s="144"/>
      <c r="DN25" s="144"/>
      <c r="DO25" s="144"/>
      <c r="DP25" s="144"/>
      <c r="DQ25" s="144"/>
      <c r="DR25" s="144"/>
      <c r="DS25" s="144"/>
      <c r="DT25" s="144"/>
      <c r="DU25" s="144"/>
      <c r="DV25" s="144"/>
      <c r="DW25" s="144"/>
      <c r="DX25" s="144"/>
      <c r="DY25" s="144"/>
      <c r="DZ25" s="144"/>
      <c r="EA25" s="144"/>
      <c r="EB25" s="144"/>
      <c r="EC25" s="144"/>
    </row>
    <row r="26" spans="1:133" s="142" customFormat="1" ht="54.95" customHeight="1">
      <c r="A26" s="158" t="s">
        <v>201</v>
      </c>
      <c r="B26" s="159">
        <v>22</v>
      </c>
      <c r="C26" s="159" t="s">
        <v>210</v>
      </c>
      <c r="D26" s="160">
        <v>2</v>
      </c>
      <c r="E26" s="160" t="s">
        <v>141</v>
      </c>
      <c r="F26" s="160" t="s">
        <v>141</v>
      </c>
      <c r="G26" s="160"/>
      <c r="H26" s="160" t="s">
        <v>203</v>
      </c>
      <c r="I26" s="270"/>
      <c r="J26" s="270"/>
      <c r="K26" s="270"/>
      <c r="L26" s="270"/>
      <c r="M26" s="270"/>
      <c r="N26" s="270"/>
      <c r="O26" s="270"/>
      <c r="P26" s="270"/>
      <c r="Q26" s="270"/>
      <c r="R26" s="160"/>
      <c r="S26" s="160"/>
      <c r="T26" s="116"/>
      <c r="U26" s="177" t="s">
        <v>201</v>
      </c>
      <c r="V26" s="160"/>
      <c r="W26" s="160"/>
      <c r="X26" s="173" t="s">
        <v>183</v>
      </c>
      <c r="Y26" s="168" t="s">
        <v>211</v>
      </c>
      <c r="Z26" s="168" t="s">
        <v>205</v>
      </c>
      <c r="AA26" s="158" t="s">
        <v>206</v>
      </c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</row>
    <row r="27" spans="1:133" s="142" customFormat="1" ht="54.95" customHeight="1">
      <c r="A27" s="158" t="s">
        <v>201</v>
      </c>
      <c r="B27" s="159">
        <v>23</v>
      </c>
      <c r="C27" s="159" t="s">
        <v>212</v>
      </c>
      <c r="D27" s="160">
        <v>1</v>
      </c>
      <c r="E27" s="160" t="s">
        <v>141</v>
      </c>
      <c r="F27" s="160" t="s">
        <v>141</v>
      </c>
      <c r="G27" s="160"/>
      <c r="H27" s="160" t="s">
        <v>213</v>
      </c>
      <c r="I27" s="270"/>
      <c r="J27" s="270"/>
      <c r="K27" s="270"/>
      <c r="L27" s="270"/>
      <c r="M27" s="270"/>
      <c r="N27" s="270"/>
      <c r="O27" s="270"/>
      <c r="P27" s="270"/>
      <c r="Q27" s="270"/>
      <c r="R27" s="160"/>
      <c r="S27" s="160"/>
      <c r="T27" s="116"/>
      <c r="U27" s="177" t="s">
        <v>201</v>
      </c>
      <c r="V27" s="160"/>
      <c r="W27" s="160"/>
      <c r="X27" s="173" t="s">
        <v>183</v>
      </c>
      <c r="Y27" s="168" t="s">
        <v>214</v>
      </c>
      <c r="Z27" s="168" t="s">
        <v>215</v>
      </c>
      <c r="AA27" s="158" t="s">
        <v>206</v>
      </c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  <c r="CT27" s="144"/>
      <c r="CU27" s="144"/>
      <c r="CV27" s="144"/>
      <c r="CW27" s="144"/>
      <c r="CX27" s="144"/>
      <c r="CY27" s="144"/>
      <c r="CZ27" s="144"/>
      <c r="DA27" s="144"/>
      <c r="DB27" s="144"/>
      <c r="DC27" s="144"/>
      <c r="DD27" s="144"/>
      <c r="DE27" s="144"/>
      <c r="DF27" s="144"/>
      <c r="DG27" s="144"/>
      <c r="DH27" s="144"/>
      <c r="DI27" s="144"/>
      <c r="DJ27" s="144"/>
      <c r="DK27" s="144"/>
      <c r="DL27" s="144"/>
      <c r="DM27" s="144"/>
      <c r="DN27" s="144"/>
      <c r="DO27" s="144"/>
      <c r="DP27" s="144"/>
      <c r="DQ27" s="144"/>
      <c r="DR27" s="144"/>
      <c r="DS27" s="144"/>
      <c r="DT27" s="144"/>
      <c r="DU27" s="144"/>
      <c r="DV27" s="144"/>
      <c r="DW27" s="144"/>
      <c r="DX27" s="144"/>
      <c r="DY27" s="144"/>
      <c r="DZ27" s="144"/>
      <c r="EA27" s="144"/>
      <c r="EB27" s="144"/>
      <c r="EC27" s="144"/>
    </row>
    <row r="28" spans="1:133" s="142" customFormat="1" ht="54.95" customHeight="1">
      <c r="A28" s="158" t="s">
        <v>201</v>
      </c>
      <c r="B28" s="159">
        <v>24</v>
      </c>
      <c r="C28" s="159" t="s">
        <v>216</v>
      </c>
      <c r="D28" s="160">
        <v>1</v>
      </c>
      <c r="E28" s="160" t="b">
        <f>综合打分!P78=(168+132+101+233+234+134)/6</f>
        <v>0</v>
      </c>
      <c r="F28" s="160" t="s">
        <v>141</v>
      </c>
      <c r="G28" s="160"/>
      <c r="H28" s="160" t="s">
        <v>213</v>
      </c>
      <c r="I28" s="270"/>
      <c r="J28" s="270"/>
      <c r="K28" s="270"/>
      <c r="L28" s="270"/>
      <c r="M28" s="270"/>
      <c r="N28" s="270"/>
      <c r="O28" s="270"/>
      <c r="P28" s="270"/>
      <c r="Q28" s="270"/>
      <c r="R28" s="160"/>
      <c r="S28" s="160"/>
      <c r="T28" s="116"/>
      <c r="U28" s="177" t="s">
        <v>201</v>
      </c>
      <c r="V28" s="160"/>
      <c r="W28" s="160"/>
      <c r="X28" s="173" t="s">
        <v>183</v>
      </c>
      <c r="Y28" s="168" t="s">
        <v>217</v>
      </c>
      <c r="Z28" s="168" t="s">
        <v>215</v>
      </c>
      <c r="AA28" s="158" t="s">
        <v>206</v>
      </c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  <c r="CT28" s="144"/>
      <c r="CU28" s="144"/>
      <c r="CV28" s="144"/>
      <c r="CW28" s="144"/>
      <c r="CX28" s="144"/>
      <c r="CY28" s="144"/>
      <c r="CZ28" s="144"/>
      <c r="DA28" s="144"/>
      <c r="DB28" s="144"/>
      <c r="DC28" s="144"/>
      <c r="DD28" s="144"/>
      <c r="DE28" s="144"/>
      <c r="DF28" s="144"/>
      <c r="DG28" s="144"/>
      <c r="DH28" s="144"/>
      <c r="DI28" s="144"/>
      <c r="DJ28" s="144"/>
      <c r="DK28" s="144"/>
      <c r="DL28" s="144"/>
      <c r="DM28" s="144"/>
      <c r="DN28" s="144"/>
      <c r="DO28" s="144"/>
      <c r="DP28" s="144"/>
      <c r="DQ28" s="144"/>
      <c r="DR28" s="144"/>
      <c r="DS28" s="144"/>
      <c r="DT28" s="144"/>
      <c r="DU28" s="144"/>
      <c r="DV28" s="144"/>
      <c r="DW28" s="144"/>
      <c r="DX28" s="144"/>
      <c r="DY28" s="144"/>
      <c r="DZ28" s="144"/>
      <c r="EA28" s="144"/>
      <c r="EB28" s="144"/>
      <c r="EC28" s="144"/>
    </row>
    <row r="29" spans="1:133" s="142" customFormat="1" ht="54.95" customHeight="1">
      <c r="A29" s="158" t="s">
        <v>201</v>
      </c>
      <c r="B29" s="159">
        <v>25</v>
      </c>
      <c r="C29" s="159" t="s">
        <v>218</v>
      </c>
      <c r="D29" s="160">
        <v>1</v>
      </c>
      <c r="E29" s="160" t="s">
        <v>141</v>
      </c>
      <c r="F29" s="160" t="s">
        <v>141</v>
      </c>
      <c r="G29" s="160"/>
      <c r="H29" s="160" t="s">
        <v>213</v>
      </c>
      <c r="I29" s="270"/>
      <c r="J29" s="270"/>
      <c r="K29" s="270"/>
      <c r="L29" s="270"/>
      <c r="M29" s="270"/>
      <c r="N29" s="270"/>
      <c r="O29" s="270"/>
      <c r="P29" s="270"/>
      <c r="Q29" s="270"/>
      <c r="R29" s="160"/>
      <c r="S29" s="160"/>
      <c r="T29" s="116"/>
      <c r="U29" s="177" t="s">
        <v>201</v>
      </c>
      <c r="V29" s="160"/>
      <c r="W29" s="160"/>
      <c r="X29" s="173" t="s">
        <v>183</v>
      </c>
      <c r="Y29" s="168" t="s">
        <v>219</v>
      </c>
      <c r="Z29" s="168" t="s">
        <v>215</v>
      </c>
      <c r="AA29" s="158" t="s">
        <v>206</v>
      </c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  <c r="CT29" s="144"/>
      <c r="CU29" s="144"/>
      <c r="CV29" s="144"/>
      <c r="CW29" s="144"/>
      <c r="CX29" s="144"/>
      <c r="CY29" s="144"/>
      <c r="CZ29" s="144"/>
      <c r="DA29" s="144"/>
      <c r="DB29" s="144"/>
      <c r="DC29" s="144"/>
      <c r="DD29" s="144"/>
      <c r="DE29" s="144"/>
      <c r="DF29" s="144"/>
      <c r="DG29" s="144"/>
      <c r="DH29" s="144"/>
      <c r="DI29" s="144"/>
      <c r="DJ29" s="144"/>
      <c r="DK29" s="144"/>
      <c r="DL29" s="144"/>
      <c r="DM29" s="144"/>
      <c r="DN29" s="144"/>
      <c r="DO29" s="144"/>
      <c r="DP29" s="144"/>
      <c r="DQ29" s="144"/>
      <c r="DR29" s="144"/>
      <c r="DS29" s="144"/>
      <c r="DT29" s="144"/>
      <c r="DU29" s="144"/>
      <c r="DV29" s="144"/>
      <c r="DW29" s="144"/>
      <c r="DX29" s="144"/>
      <c r="DY29" s="144"/>
      <c r="DZ29" s="144"/>
      <c r="EA29" s="144"/>
      <c r="EB29" s="144"/>
      <c r="EC29" s="144"/>
    </row>
    <row r="30" spans="1:133" s="142" customFormat="1" ht="54.95" customHeight="1">
      <c r="A30" s="158" t="s">
        <v>201</v>
      </c>
      <c r="B30" s="159">
        <v>26</v>
      </c>
      <c r="C30" s="159" t="s">
        <v>220</v>
      </c>
      <c r="D30" s="160">
        <v>2</v>
      </c>
      <c r="E30" s="160" t="s">
        <v>141</v>
      </c>
      <c r="F30" s="160" t="s">
        <v>141</v>
      </c>
      <c r="G30" s="160"/>
      <c r="H30" s="160" t="s">
        <v>213</v>
      </c>
      <c r="I30" s="270"/>
      <c r="J30" s="270"/>
      <c r="K30" s="270"/>
      <c r="L30" s="270"/>
      <c r="M30" s="270"/>
      <c r="N30" s="270"/>
      <c r="O30" s="270"/>
      <c r="P30" s="270"/>
      <c r="Q30" s="270"/>
      <c r="R30" s="160"/>
      <c r="S30" s="160"/>
      <c r="T30" s="116"/>
      <c r="U30" s="177" t="s">
        <v>201</v>
      </c>
      <c r="V30" s="160"/>
      <c r="W30" s="160"/>
      <c r="X30" s="173"/>
      <c r="Y30" s="168" t="s">
        <v>221</v>
      </c>
      <c r="Z30" s="168" t="s">
        <v>215</v>
      </c>
      <c r="AA30" s="158" t="s">
        <v>206</v>
      </c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  <c r="CT30" s="144"/>
      <c r="CU30" s="144"/>
      <c r="CV30" s="144"/>
      <c r="CW30" s="144"/>
      <c r="CX30" s="144"/>
      <c r="CY30" s="144"/>
      <c r="CZ30" s="144"/>
      <c r="DA30" s="144"/>
      <c r="DB30" s="144"/>
      <c r="DC30" s="144"/>
      <c r="DD30" s="144"/>
      <c r="DE30" s="144"/>
      <c r="DF30" s="144"/>
      <c r="DG30" s="144"/>
      <c r="DH30" s="144"/>
      <c r="DI30" s="144"/>
      <c r="DJ30" s="144"/>
      <c r="DK30" s="144"/>
      <c r="DL30" s="144"/>
      <c r="DM30" s="144"/>
      <c r="DN30" s="144"/>
      <c r="DO30" s="144"/>
      <c r="DP30" s="144"/>
      <c r="DQ30" s="144"/>
      <c r="DR30" s="144"/>
      <c r="DS30" s="144"/>
      <c r="DT30" s="144"/>
      <c r="DU30" s="144"/>
      <c r="DV30" s="144"/>
      <c r="DW30" s="144"/>
      <c r="DX30" s="144"/>
      <c r="DY30" s="144"/>
      <c r="DZ30" s="144"/>
      <c r="EA30" s="144"/>
      <c r="EB30" s="144"/>
      <c r="EC30" s="144"/>
    </row>
    <row r="31" spans="1:133" s="144" customFormat="1" ht="54.95" customHeight="1">
      <c r="A31" s="161" t="s">
        <v>201</v>
      </c>
      <c r="B31" s="162">
        <v>27</v>
      </c>
      <c r="C31" s="162" t="s">
        <v>222</v>
      </c>
      <c r="D31" s="163"/>
      <c r="E31" s="163"/>
      <c r="F31" s="160" t="s">
        <v>141</v>
      </c>
      <c r="G31" s="163"/>
      <c r="H31" s="160" t="s">
        <v>213</v>
      </c>
      <c r="I31" s="270"/>
      <c r="J31" s="270"/>
      <c r="K31" s="270"/>
      <c r="L31" s="270"/>
      <c r="M31" s="270"/>
      <c r="N31" s="270"/>
      <c r="O31" s="270"/>
      <c r="P31" s="270"/>
      <c r="Q31" s="270"/>
      <c r="R31" s="160"/>
      <c r="S31" s="163"/>
      <c r="T31" s="116"/>
      <c r="U31" s="177" t="s">
        <v>201</v>
      </c>
      <c r="V31" s="163"/>
      <c r="W31" s="163"/>
      <c r="X31" s="173"/>
      <c r="Y31" s="179"/>
      <c r="Z31" s="179"/>
      <c r="AA31" s="161" t="s">
        <v>206</v>
      </c>
    </row>
    <row r="32" spans="1:133" s="142" customFormat="1" ht="54.95" customHeight="1">
      <c r="A32" s="158" t="s">
        <v>201</v>
      </c>
      <c r="B32" s="159">
        <v>28</v>
      </c>
      <c r="C32" s="159" t="s">
        <v>223</v>
      </c>
      <c r="D32" s="160">
        <v>1</v>
      </c>
      <c r="E32" s="160" t="s">
        <v>141</v>
      </c>
      <c r="F32" s="160" t="s">
        <v>141</v>
      </c>
      <c r="G32" s="160"/>
      <c r="H32" s="160" t="s">
        <v>224</v>
      </c>
      <c r="I32" s="270"/>
      <c r="J32" s="270"/>
      <c r="K32" s="270"/>
      <c r="L32" s="270"/>
      <c r="M32" s="270"/>
      <c r="N32" s="270"/>
      <c r="O32" s="270"/>
      <c r="P32" s="270"/>
      <c r="Q32" s="270"/>
      <c r="R32" s="160"/>
      <c r="S32" s="160"/>
      <c r="T32" s="116"/>
      <c r="U32" s="177" t="s">
        <v>201</v>
      </c>
      <c r="V32" s="160"/>
      <c r="W32" s="160"/>
      <c r="X32" s="175" t="s">
        <v>225</v>
      </c>
      <c r="Y32" s="168" t="s">
        <v>226</v>
      </c>
      <c r="Z32" s="168" t="s">
        <v>227</v>
      </c>
      <c r="AA32" s="158" t="s">
        <v>206</v>
      </c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  <c r="CT32" s="144"/>
      <c r="CU32" s="144"/>
      <c r="CV32" s="144"/>
      <c r="CW32" s="144"/>
      <c r="CX32" s="144"/>
      <c r="CY32" s="144"/>
      <c r="CZ32" s="144"/>
      <c r="DA32" s="144"/>
      <c r="DB32" s="144"/>
      <c r="DC32" s="144"/>
      <c r="DD32" s="144"/>
      <c r="DE32" s="144"/>
      <c r="DF32" s="144"/>
      <c r="DG32" s="144"/>
      <c r="DH32" s="144"/>
      <c r="DI32" s="144"/>
      <c r="DJ32" s="144"/>
      <c r="DK32" s="144"/>
      <c r="DL32" s="144"/>
      <c r="DM32" s="144"/>
      <c r="DN32" s="144"/>
      <c r="DO32" s="144"/>
      <c r="DP32" s="144"/>
      <c r="DQ32" s="144"/>
      <c r="DR32" s="144"/>
      <c r="DS32" s="144"/>
      <c r="DT32" s="144"/>
      <c r="DU32" s="144"/>
      <c r="DV32" s="144"/>
      <c r="DW32" s="144"/>
      <c r="DX32" s="144"/>
      <c r="DY32" s="144"/>
      <c r="DZ32" s="144"/>
      <c r="EA32" s="144"/>
      <c r="EB32" s="144"/>
      <c r="EC32" s="144"/>
    </row>
    <row r="33" spans="1:133" s="142" customFormat="1" ht="54.95" customHeight="1">
      <c r="A33" s="158" t="s">
        <v>201</v>
      </c>
      <c r="B33" s="159">
        <v>29</v>
      </c>
      <c r="C33" s="159" t="s">
        <v>228</v>
      </c>
      <c r="D33" s="160">
        <v>1</v>
      </c>
      <c r="E33" s="160" t="s">
        <v>141</v>
      </c>
      <c r="F33" s="160" t="s">
        <v>141</v>
      </c>
      <c r="G33" s="160"/>
      <c r="H33" s="160" t="s">
        <v>224</v>
      </c>
      <c r="I33" s="270"/>
      <c r="J33" s="270"/>
      <c r="K33" s="270"/>
      <c r="L33" s="270"/>
      <c r="M33" s="270"/>
      <c r="N33" s="270"/>
      <c r="O33" s="270"/>
      <c r="P33" s="270"/>
      <c r="Q33" s="270"/>
      <c r="R33" s="160"/>
      <c r="S33" s="160"/>
      <c r="T33" s="116"/>
      <c r="U33" s="177" t="s">
        <v>201</v>
      </c>
      <c r="V33" s="160"/>
      <c r="W33" s="160"/>
      <c r="X33" s="173" t="s">
        <v>229</v>
      </c>
      <c r="Y33" s="168" t="s">
        <v>226</v>
      </c>
      <c r="Z33" s="168" t="s">
        <v>227</v>
      </c>
      <c r="AA33" s="158" t="s">
        <v>206</v>
      </c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  <c r="CT33" s="144"/>
      <c r="CU33" s="144"/>
      <c r="CV33" s="144"/>
      <c r="CW33" s="144"/>
      <c r="CX33" s="144"/>
      <c r="CY33" s="144"/>
      <c r="CZ33" s="144"/>
      <c r="DA33" s="144"/>
      <c r="DB33" s="144"/>
      <c r="DC33" s="144"/>
      <c r="DD33" s="144"/>
      <c r="DE33" s="144"/>
      <c r="DF33" s="144"/>
      <c r="DG33" s="144"/>
      <c r="DH33" s="144"/>
      <c r="DI33" s="144"/>
      <c r="DJ33" s="144"/>
      <c r="DK33" s="144"/>
      <c r="DL33" s="144"/>
      <c r="DM33" s="144"/>
      <c r="DN33" s="144"/>
      <c r="DO33" s="144"/>
      <c r="DP33" s="144"/>
      <c r="DQ33" s="144"/>
      <c r="DR33" s="144"/>
      <c r="DS33" s="144"/>
      <c r="DT33" s="144"/>
      <c r="DU33" s="144"/>
      <c r="DV33" s="144"/>
      <c r="DW33" s="144"/>
      <c r="DX33" s="144"/>
      <c r="DY33" s="144"/>
      <c r="DZ33" s="144"/>
      <c r="EA33" s="144"/>
      <c r="EB33" s="144"/>
      <c r="EC33" s="144"/>
    </row>
    <row r="34" spans="1:133" s="142" customFormat="1" ht="54.95" customHeight="1">
      <c r="A34" s="158" t="s">
        <v>201</v>
      </c>
      <c r="B34" s="159">
        <v>30</v>
      </c>
      <c r="C34" s="164" t="s">
        <v>230</v>
      </c>
      <c r="D34" s="160">
        <v>1</v>
      </c>
      <c r="E34" s="160" t="s">
        <v>141</v>
      </c>
      <c r="F34" s="160" t="s">
        <v>141</v>
      </c>
      <c r="G34" s="160"/>
      <c r="H34" s="160" t="s">
        <v>224</v>
      </c>
      <c r="I34" s="270"/>
      <c r="J34" s="270"/>
      <c r="K34" s="270"/>
      <c r="L34" s="270"/>
      <c r="M34" s="270"/>
      <c r="N34" s="270"/>
      <c r="O34" s="270"/>
      <c r="P34" s="270"/>
      <c r="Q34" s="270"/>
      <c r="R34" s="160"/>
      <c r="S34" s="160"/>
      <c r="T34" s="116"/>
      <c r="U34" s="177" t="s">
        <v>201</v>
      </c>
      <c r="V34" s="160"/>
      <c r="W34" s="160"/>
      <c r="X34" s="180"/>
      <c r="Y34" s="168" t="s">
        <v>226</v>
      </c>
      <c r="Z34" s="168" t="s">
        <v>227</v>
      </c>
      <c r="AA34" s="158" t="s">
        <v>206</v>
      </c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  <c r="CT34" s="144"/>
      <c r="CU34" s="144"/>
      <c r="CV34" s="144"/>
      <c r="CW34" s="144"/>
      <c r="CX34" s="144"/>
      <c r="CY34" s="144"/>
      <c r="CZ34" s="144"/>
      <c r="DA34" s="144"/>
      <c r="DB34" s="144"/>
      <c r="DC34" s="144"/>
      <c r="DD34" s="144"/>
      <c r="DE34" s="144"/>
      <c r="DF34" s="144"/>
      <c r="DG34" s="144"/>
      <c r="DH34" s="144"/>
      <c r="DI34" s="144"/>
      <c r="DJ34" s="144"/>
      <c r="DK34" s="144"/>
      <c r="DL34" s="144"/>
      <c r="DM34" s="144"/>
      <c r="DN34" s="144"/>
      <c r="DO34" s="144"/>
      <c r="DP34" s="144"/>
      <c r="DQ34" s="144"/>
      <c r="DR34" s="144"/>
      <c r="DS34" s="144"/>
      <c r="DT34" s="144"/>
      <c r="DU34" s="144"/>
      <c r="DV34" s="144"/>
      <c r="DW34" s="144"/>
      <c r="DX34" s="144"/>
      <c r="DY34" s="144"/>
      <c r="DZ34" s="144"/>
      <c r="EA34" s="144"/>
      <c r="EB34" s="144"/>
      <c r="EC34" s="144"/>
    </row>
    <row r="35" spans="1:133" s="142" customFormat="1" ht="54.95" customHeight="1">
      <c r="A35" s="158" t="s">
        <v>201</v>
      </c>
      <c r="B35" s="159">
        <v>31</v>
      </c>
      <c r="C35" s="164" t="s">
        <v>231</v>
      </c>
      <c r="D35" s="160">
        <v>2</v>
      </c>
      <c r="E35" s="160" t="s">
        <v>141</v>
      </c>
      <c r="F35" s="160" t="s">
        <v>141</v>
      </c>
      <c r="G35" s="160"/>
      <c r="H35" s="160" t="s">
        <v>224</v>
      </c>
      <c r="I35" s="270"/>
      <c r="J35" s="270"/>
      <c r="K35" s="270"/>
      <c r="L35" s="270"/>
      <c r="M35" s="270"/>
      <c r="N35" s="270"/>
      <c r="O35" s="270"/>
      <c r="P35" s="270"/>
      <c r="Q35" s="270"/>
      <c r="R35" s="160"/>
      <c r="S35" s="160"/>
      <c r="T35" s="116"/>
      <c r="U35" s="177" t="s">
        <v>201</v>
      </c>
      <c r="V35" s="160"/>
      <c r="W35" s="160"/>
      <c r="X35" s="180" t="s">
        <v>232</v>
      </c>
      <c r="Y35" s="168" t="s">
        <v>226</v>
      </c>
      <c r="Z35" s="168" t="s">
        <v>227</v>
      </c>
      <c r="AA35" s="158" t="s">
        <v>206</v>
      </c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  <c r="CT35" s="144"/>
      <c r="CU35" s="144"/>
      <c r="CV35" s="144"/>
      <c r="CW35" s="144"/>
      <c r="CX35" s="144"/>
      <c r="CY35" s="144"/>
      <c r="CZ35" s="144"/>
      <c r="DA35" s="144"/>
      <c r="DB35" s="144"/>
      <c r="DC35" s="144"/>
      <c r="DD35" s="144"/>
      <c r="DE35" s="144"/>
      <c r="DF35" s="144"/>
      <c r="DG35" s="144"/>
      <c r="DH35" s="144"/>
      <c r="DI35" s="144"/>
      <c r="DJ35" s="144"/>
      <c r="DK35" s="144"/>
      <c r="DL35" s="144"/>
      <c r="DM35" s="144"/>
      <c r="DN35" s="144"/>
      <c r="DO35" s="144"/>
      <c r="DP35" s="144"/>
      <c r="DQ35" s="144"/>
      <c r="DR35" s="144"/>
      <c r="DS35" s="144"/>
      <c r="DT35" s="144"/>
      <c r="DU35" s="144"/>
      <c r="DV35" s="144"/>
      <c r="DW35" s="144"/>
      <c r="DX35" s="144"/>
      <c r="DY35" s="144"/>
      <c r="DZ35" s="144"/>
      <c r="EA35" s="144"/>
      <c r="EB35" s="144"/>
      <c r="EC35" s="144"/>
    </row>
    <row r="36" spans="1:133" s="142" customFormat="1" ht="54.95" hidden="1" customHeight="1">
      <c r="A36" s="158" t="s">
        <v>139</v>
      </c>
      <c r="B36" s="162">
        <v>32</v>
      </c>
      <c r="C36" s="164" t="s">
        <v>233</v>
      </c>
      <c r="D36" s="160">
        <v>2</v>
      </c>
      <c r="E36" s="160"/>
      <c r="F36" s="160" t="s">
        <v>141</v>
      </c>
      <c r="G36" s="160"/>
      <c r="H36" s="160"/>
      <c r="I36" s="270"/>
      <c r="J36" s="270"/>
      <c r="K36" s="270"/>
      <c r="L36" s="270"/>
      <c r="M36" s="270"/>
      <c r="N36" s="270"/>
      <c r="O36" s="270"/>
      <c r="P36" s="270">
        <f>(50.276-1.698+48.673-1.349+58.776-0.75)/3</f>
        <v>51.309333333333335</v>
      </c>
      <c r="Q36" s="270">
        <f>(53.2+52.5+53.9)/3</f>
        <v>53.199999999999996</v>
      </c>
      <c r="R36" s="160"/>
      <c r="S36" s="160"/>
      <c r="T36" s="116"/>
      <c r="U36" s="181"/>
      <c r="V36" s="177"/>
      <c r="W36" s="160" t="s">
        <v>144</v>
      </c>
      <c r="X36" s="180" t="s">
        <v>234</v>
      </c>
      <c r="Y36" s="168" t="s">
        <v>235</v>
      </c>
      <c r="Z36" s="168" t="s">
        <v>236</v>
      </c>
      <c r="AA36" s="158" t="s">
        <v>148</v>
      </c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4"/>
      <c r="CU36" s="144"/>
      <c r="CV36" s="144"/>
      <c r="CW36" s="144"/>
      <c r="CX36" s="144"/>
      <c r="CY36" s="144"/>
      <c r="CZ36" s="144"/>
      <c r="DA36" s="144"/>
      <c r="DB36" s="144"/>
      <c r="DC36" s="144"/>
      <c r="DD36" s="144"/>
      <c r="DE36" s="144"/>
      <c r="DF36" s="144"/>
      <c r="DG36" s="144"/>
      <c r="DH36" s="144"/>
      <c r="DI36" s="144"/>
      <c r="DJ36" s="144"/>
      <c r="DK36" s="144"/>
      <c r="DL36" s="144"/>
      <c r="DM36" s="144"/>
      <c r="DN36" s="144"/>
      <c r="DO36" s="144"/>
      <c r="DP36" s="144"/>
      <c r="DQ36" s="144"/>
      <c r="DR36" s="144"/>
      <c r="DS36" s="144"/>
      <c r="DT36" s="144"/>
      <c r="DU36" s="144"/>
      <c r="DV36" s="144"/>
      <c r="DW36" s="144"/>
      <c r="DX36" s="144"/>
      <c r="DY36" s="144"/>
      <c r="DZ36" s="144"/>
      <c r="EA36" s="144"/>
      <c r="EB36" s="144"/>
      <c r="EC36" s="144"/>
    </row>
    <row r="37" spans="1:133" s="142" customFormat="1" ht="54.95" hidden="1" customHeight="1">
      <c r="A37" s="158" t="s">
        <v>139</v>
      </c>
      <c r="B37" s="159">
        <v>33</v>
      </c>
      <c r="C37" s="164" t="s">
        <v>237</v>
      </c>
      <c r="D37" s="160">
        <v>0.5</v>
      </c>
      <c r="E37" s="160"/>
      <c r="F37" s="160" t="s">
        <v>141</v>
      </c>
      <c r="G37" s="160"/>
      <c r="H37" s="160" t="s">
        <v>238</v>
      </c>
      <c r="I37" s="270"/>
      <c r="J37" s="270"/>
      <c r="K37" s="270"/>
      <c r="L37" s="270"/>
      <c r="M37" s="270"/>
      <c r="N37" s="270"/>
      <c r="O37" s="270"/>
      <c r="P37" s="270">
        <f>(1.496+1.395+1.429)/3</f>
        <v>1.4400000000000002</v>
      </c>
      <c r="Q37" s="270">
        <f>(1.298+1.232+1.234)/3</f>
        <v>1.2546666666666668</v>
      </c>
      <c r="R37" s="160"/>
      <c r="S37" s="160"/>
      <c r="T37" s="116"/>
      <c r="U37" s="177"/>
      <c r="V37" s="160"/>
      <c r="W37" s="160" t="s">
        <v>144</v>
      </c>
      <c r="X37" s="180" t="s">
        <v>239</v>
      </c>
      <c r="Y37" s="168" t="s">
        <v>240</v>
      </c>
      <c r="Z37" s="192" t="s">
        <v>241</v>
      </c>
      <c r="AA37" s="158" t="s">
        <v>148</v>
      </c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  <c r="CT37" s="144"/>
      <c r="CU37" s="144"/>
      <c r="CV37" s="144"/>
      <c r="CW37" s="144"/>
      <c r="CX37" s="144"/>
      <c r="CY37" s="144"/>
      <c r="CZ37" s="144"/>
      <c r="DA37" s="144"/>
      <c r="DB37" s="144"/>
      <c r="DC37" s="144"/>
      <c r="DD37" s="144"/>
      <c r="DE37" s="144"/>
      <c r="DF37" s="144"/>
      <c r="DG37" s="144"/>
      <c r="DH37" s="144"/>
      <c r="DI37" s="144"/>
      <c r="DJ37" s="144"/>
      <c r="DK37" s="144"/>
      <c r="DL37" s="144"/>
      <c r="DM37" s="144"/>
      <c r="DN37" s="144"/>
      <c r="DO37" s="144"/>
      <c r="DP37" s="144"/>
      <c r="DQ37" s="144"/>
      <c r="DR37" s="144"/>
      <c r="DS37" s="144"/>
      <c r="DT37" s="144"/>
      <c r="DU37" s="144"/>
      <c r="DV37" s="144"/>
      <c r="DW37" s="144"/>
      <c r="DX37" s="144"/>
      <c r="DY37" s="144"/>
      <c r="DZ37" s="144"/>
      <c r="EA37" s="144"/>
      <c r="EB37" s="144"/>
      <c r="EC37" s="144"/>
    </row>
    <row r="38" spans="1:133" s="142" customFormat="1" ht="54.95" hidden="1" customHeight="1">
      <c r="A38" s="158" t="s">
        <v>139</v>
      </c>
      <c r="B38" s="159">
        <v>34</v>
      </c>
      <c r="C38" s="164" t="s">
        <v>242</v>
      </c>
      <c r="D38" s="160">
        <v>1</v>
      </c>
      <c r="E38" s="160"/>
      <c r="F38" s="160" t="s">
        <v>141</v>
      </c>
      <c r="G38" s="160"/>
      <c r="H38" s="160" t="s">
        <v>238</v>
      </c>
      <c r="I38" s="270"/>
      <c r="J38" s="270"/>
      <c r="K38" s="270"/>
      <c r="L38" s="270"/>
      <c r="M38" s="270"/>
      <c r="N38" s="270"/>
      <c r="O38" s="270"/>
      <c r="P38" s="270"/>
      <c r="Q38" s="270"/>
      <c r="R38" s="160"/>
      <c r="S38" s="160"/>
      <c r="T38" s="160"/>
      <c r="U38" s="160"/>
      <c r="V38" s="160"/>
      <c r="W38" s="160" t="s">
        <v>144</v>
      </c>
      <c r="X38" s="173" t="s">
        <v>243</v>
      </c>
      <c r="Y38" s="168" t="s">
        <v>244</v>
      </c>
      <c r="Z38" s="168" t="s">
        <v>245</v>
      </c>
      <c r="AA38" s="158" t="s">
        <v>159</v>
      </c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  <c r="CT38" s="144"/>
      <c r="CU38" s="144"/>
      <c r="CV38" s="144"/>
      <c r="CW38" s="144"/>
      <c r="CX38" s="144"/>
      <c r="CY38" s="144"/>
      <c r="CZ38" s="144"/>
      <c r="DA38" s="144"/>
      <c r="DB38" s="144"/>
      <c r="DC38" s="144"/>
      <c r="DD38" s="144"/>
      <c r="DE38" s="144"/>
      <c r="DF38" s="144"/>
      <c r="DG38" s="144"/>
      <c r="DH38" s="144"/>
      <c r="DI38" s="144"/>
      <c r="DJ38" s="144"/>
      <c r="DK38" s="144"/>
      <c r="DL38" s="144"/>
      <c r="DM38" s="144"/>
      <c r="DN38" s="144"/>
      <c r="DO38" s="144"/>
      <c r="DP38" s="144"/>
      <c r="DQ38" s="144"/>
      <c r="DR38" s="144"/>
      <c r="DS38" s="144"/>
      <c r="DT38" s="144"/>
      <c r="DU38" s="144"/>
      <c r="DV38" s="144"/>
      <c r="DW38" s="144"/>
      <c r="DX38" s="144"/>
      <c r="DY38" s="144"/>
      <c r="DZ38" s="144"/>
      <c r="EA38" s="144"/>
      <c r="EB38" s="144"/>
      <c r="EC38" s="144"/>
    </row>
    <row r="39" spans="1:133" s="142" customFormat="1" ht="54.95" hidden="1" customHeight="1">
      <c r="A39" s="158" t="s">
        <v>139</v>
      </c>
      <c r="B39" s="159">
        <v>35</v>
      </c>
      <c r="C39" s="164" t="s">
        <v>246</v>
      </c>
      <c r="D39" s="160">
        <v>0.5</v>
      </c>
      <c r="E39" s="160"/>
      <c r="F39" s="160" t="s">
        <v>141</v>
      </c>
      <c r="G39" s="160"/>
      <c r="H39" s="160" t="s">
        <v>238</v>
      </c>
      <c r="I39" s="270"/>
      <c r="J39" s="270"/>
      <c r="K39" s="270"/>
      <c r="L39" s="270"/>
      <c r="M39" s="270"/>
      <c r="N39" s="270"/>
      <c r="O39" s="270"/>
      <c r="P39" s="270"/>
      <c r="Q39" s="270"/>
      <c r="R39" s="160"/>
      <c r="S39" s="160"/>
      <c r="T39" s="160"/>
      <c r="U39" s="160"/>
      <c r="V39" s="160"/>
      <c r="W39" s="160" t="s">
        <v>144</v>
      </c>
      <c r="X39" s="173" t="s">
        <v>243</v>
      </c>
      <c r="Y39" s="168" t="s">
        <v>247</v>
      </c>
      <c r="Z39" s="168" t="s">
        <v>248</v>
      </c>
      <c r="AA39" s="158" t="s">
        <v>159</v>
      </c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  <c r="BI39" s="144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  <c r="CT39" s="144"/>
      <c r="CU39" s="144"/>
      <c r="CV39" s="144"/>
      <c r="CW39" s="144"/>
      <c r="CX39" s="144"/>
      <c r="CY39" s="144"/>
      <c r="CZ39" s="144"/>
      <c r="DA39" s="144"/>
      <c r="DB39" s="144"/>
      <c r="DC39" s="144"/>
      <c r="DD39" s="144"/>
      <c r="DE39" s="144"/>
      <c r="DF39" s="144"/>
      <c r="DG39" s="144"/>
      <c r="DH39" s="144"/>
      <c r="DI39" s="144"/>
      <c r="DJ39" s="144"/>
      <c r="DK39" s="144"/>
      <c r="DL39" s="144"/>
      <c r="DM39" s="144"/>
      <c r="DN39" s="144"/>
      <c r="DO39" s="144"/>
      <c r="DP39" s="144"/>
      <c r="DQ39" s="144"/>
      <c r="DR39" s="144"/>
      <c r="DS39" s="144"/>
      <c r="DT39" s="144"/>
      <c r="DU39" s="144"/>
      <c r="DV39" s="144"/>
      <c r="DW39" s="144"/>
      <c r="DX39" s="144"/>
      <c r="DY39" s="144"/>
      <c r="DZ39" s="144"/>
      <c r="EA39" s="144"/>
      <c r="EB39" s="144"/>
      <c r="EC39" s="144"/>
    </row>
    <row r="40" spans="1:133" s="142" customFormat="1" ht="54.95" customHeight="1">
      <c r="A40" s="158" t="s">
        <v>139</v>
      </c>
      <c r="B40" s="159">
        <v>36</v>
      </c>
      <c r="C40" s="239" t="s">
        <v>249</v>
      </c>
      <c r="D40" s="160">
        <v>1</v>
      </c>
      <c r="E40" s="160"/>
      <c r="F40" s="160" t="s">
        <v>141</v>
      </c>
      <c r="G40" s="160"/>
      <c r="H40" s="160" t="s">
        <v>238</v>
      </c>
      <c r="I40" s="270"/>
      <c r="J40" s="270"/>
      <c r="K40" s="270"/>
      <c r="L40" s="270"/>
      <c r="M40" s="270"/>
      <c r="N40" s="270"/>
      <c r="O40" s="270"/>
      <c r="P40" s="270">
        <f>(3.453-0.938+3.778-0.928+3.686-1.005)/3</f>
        <v>2.6819999999999999</v>
      </c>
      <c r="Q40" s="270">
        <f>(1.667+1.648+1.665)/3</f>
        <v>1.6600000000000001</v>
      </c>
      <c r="R40" s="160">
        <f>(2.054+2.109+2.096)/3</f>
        <v>2.0863333333333336</v>
      </c>
      <c r="S40" s="160"/>
      <c r="T40" s="116"/>
      <c r="U40" s="177" t="s">
        <v>1764</v>
      </c>
      <c r="V40" s="160"/>
      <c r="W40" s="160" t="s">
        <v>144</v>
      </c>
      <c r="X40" s="173" t="s">
        <v>250</v>
      </c>
      <c r="Y40" s="168" t="s">
        <v>251</v>
      </c>
      <c r="Z40" s="192" t="s">
        <v>252</v>
      </c>
      <c r="AA40" s="158" t="s">
        <v>148</v>
      </c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44"/>
      <c r="BH40" s="144"/>
      <c r="BI40" s="144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  <c r="CT40" s="144"/>
      <c r="CU40" s="144"/>
      <c r="CV40" s="144"/>
      <c r="CW40" s="144"/>
      <c r="CX40" s="144"/>
      <c r="CY40" s="144"/>
      <c r="CZ40" s="144"/>
      <c r="DA40" s="144"/>
      <c r="DB40" s="144"/>
      <c r="DC40" s="144"/>
      <c r="DD40" s="144"/>
      <c r="DE40" s="144"/>
      <c r="DF40" s="144"/>
      <c r="DG40" s="144"/>
      <c r="DH40" s="144"/>
      <c r="DI40" s="144"/>
      <c r="DJ40" s="144"/>
      <c r="DK40" s="144"/>
      <c r="DL40" s="144"/>
      <c r="DM40" s="144"/>
      <c r="DN40" s="144"/>
      <c r="DO40" s="144"/>
      <c r="DP40" s="144"/>
      <c r="DQ40" s="144"/>
      <c r="DR40" s="144"/>
      <c r="DS40" s="144"/>
      <c r="DT40" s="144"/>
      <c r="DU40" s="144"/>
      <c r="DV40" s="144"/>
      <c r="DW40" s="144"/>
      <c r="DX40" s="144"/>
      <c r="DY40" s="144"/>
      <c r="DZ40" s="144"/>
      <c r="EA40" s="144"/>
      <c r="EB40" s="144"/>
      <c r="EC40" s="144"/>
    </row>
    <row r="41" spans="1:133" s="142" customFormat="1" ht="54.95" customHeight="1">
      <c r="A41" s="158" t="s">
        <v>139</v>
      </c>
      <c r="B41" s="162">
        <v>37</v>
      </c>
      <c r="C41" s="164" t="s">
        <v>253</v>
      </c>
      <c r="D41" s="160">
        <v>1</v>
      </c>
      <c r="E41" s="160"/>
      <c r="F41" s="160" t="s">
        <v>141</v>
      </c>
      <c r="G41" s="160"/>
      <c r="H41" s="160" t="s">
        <v>238</v>
      </c>
      <c r="I41" s="270"/>
      <c r="J41" s="270"/>
      <c r="K41" s="270"/>
      <c r="L41" s="270"/>
      <c r="M41" s="270"/>
      <c r="N41" s="270"/>
      <c r="O41" s="270"/>
      <c r="P41" s="270">
        <f>(2.199+2.235+2.178)/3</f>
        <v>2.2039999999999997</v>
      </c>
      <c r="Q41" s="270">
        <f>AVERAGE(1.03,1.139,1.104)</f>
        <v>1.091</v>
      </c>
      <c r="R41" s="160"/>
      <c r="S41" s="160"/>
      <c r="T41" s="116"/>
      <c r="U41" s="177" t="s">
        <v>1713</v>
      </c>
      <c r="V41" s="160"/>
      <c r="W41" s="160" t="s">
        <v>144</v>
      </c>
      <c r="X41" s="173" t="s">
        <v>255</v>
      </c>
      <c r="Y41" s="168" t="s">
        <v>1684</v>
      </c>
      <c r="Z41" s="168" t="s">
        <v>256</v>
      </c>
      <c r="AA41" s="158" t="s">
        <v>148</v>
      </c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144"/>
      <c r="BE41" s="144"/>
      <c r="BF41" s="144"/>
      <c r="BG41" s="144"/>
      <c r="BH41" s="144"/>
      <c r="BI41" s="144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  <c r="CT41" s="144"/>
      <c r="CU41" s="144"/>
      <c r="CV41" s="144"/>
      <c r="CW41" s="144"/>
      <c r="CX41" s="144"/>
      <c r="CY41" s="144"/>
      <c r="CZ41" s="144"/>
      <c r="DA41" s="144"/>
      <c r="DB41" s="144"/>
      <c r="DC41" s="144"/>
      <c r="DD41" s="144"/>
      <c r="DE41" s="144"/>
      <c r="DF41" s="144"/>
      <c r="DG41" s="144"/>
      <c r="DH41" s="144"/>
      <c r="DI41" s="144"/>
      <c r="DJ41" s="144"/>
      <c r="DK41" s="144"/>
      <c r="DL41" s="144"/>
      <c r="DM41" s="144"/>
      <c r="DN41" s="144"/>
      <c r="DO41" s="144"/>
      <c r="DP41" s="144"/>
      <c r="DQ41" s="144"/>
      <c r="DR41" s="144"/>
      <c r="DS41" s="144"/>
      <c r="DT41" s="144"/>
      <c r="DU41" s="144"/>
      <c r="DV41" s="144"/>
      <c r="DW41" s="144"/>
      <c r="DX41" s="144"/>
      <c r="DY41" s="144"/>
      <c r="DZ41" s="144"/>
      <c r="EA41" s="144"/>
      <c r="EB41" s="144"/>
      <c r="EC41" s="144"/>
    </row>
    <row r="42" spans="1:133" s="142" customFormat="1" ht="54.95" hidden="1" customHeight="1">
      <c r="A42" s="158" t="s">
        <v>139</v>
      </c>
      <c r="B42" s="159">
        <v>38</v>
      </c>
      <c r="C42" s="164" t="s">
        <v>257</v>
      </c>
      <c r="D42" s="160">
        <v>1</v>
      </c>
      <c r="E42" s="160"/>
      <c r="F42" s="160" t="s">
        <v>141</v>
      </c>
      <c r="G42" s="160"/>
      <c r="H42" s="160" t="s">
        <v>258</v>
      </c>
      <c r="I42" s="270"/>
      <c r="J42" s="270"/>
      <c r="K42" s="270"/>
      <c r="L42" s="270"/>
      <c r="M42" s="270"/>
      <c r="N42" s="270"/>
      <c r="O42" s="270"/>
      <c r="P42" s="270"/>
      <c r="Q42" s="270"/>
      <c r="R42" s="160"/>
      <c r="S42" s="160"/>
      <c r="T42" s="160"/>
      <c r="U42" s="160"/>
      <c r="V42" s="160"/>
      <c r="W42" s="160" t="s">
        <v>144</v>
      </c>
      <c r="X42" s="173" t="s">
        <v>243</v>
      </c>
      <c r="Y42" s="168" t="s">
        <v>259</v>
      </c>
      <c r="Z42" s="168" t="s">
        <v>260</v>
      </c>
      <c r="AA42" s="158" t="s">
        <v>159</v>
      </c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  <c r="CT42" s="144"/>
      <c r="CU42" s="144"/>
      <c r="CV42" s="144"/>
      <c r="CW42" s="144"/>
      <c r="CX42" s="144"/>
      <c r="CY42" s="144"/>
      <c r="CZ42" s="144"/>
      <c r="DA42" s="144"/>
      <c r="DB42" s="144"/>
      <c r="DC42" s="144"/>
      <c r="DD42" s="144"/>
      <c r="DE42" s="144"/>
      <c r="DF42" s="144"/>
      <c r="DG42" s="144"/>
      <c r="DH42" s="144"/>
      <c r="DI42" s="144"/>
      <c r="DJ42" s="144"/>
      <c r="DK42" s="144"/>
      <c r="DL42" s="144"/>
      <c r="DM42" s="144"/>
      <c r="DN42" s="144"/>
      <c r="DO42" s="144"/>
      <c r="DP42" s="144"/>
      <c r="DQ42" s="144"/>
      <c r="DR42" s="144"/>
      <c r="DS42" s="144"/>
      <c r="DT42" s="144"/>
      <c r="DU42" s="144"/>
      <c r="DV42" s="144"/>
      <c r="DW42" s="144"/>
      <c r="DX42" s="144"/>
      <c r="DY42" s="144"/>
      <c r="DZ42" s="144"/>
      <c r="EA42" s="144"/>
      <c r="EB42" s="144"/>
      <c r="EC42" s="144"/>
    </row>
    <row r="43" spans="1:133" s="144" customFormat="1" ht="54.95" customHeight="1">
      <c r="A43" s="161" t="s">
        <v>139</v>
      </c>
      <c r="B43" s="159">
        <v>40</v>
      </c>
      <c r="C43" s="167" t="s">
        <v>261</v>
      </c>
      <c r="D43" s="163">
        <v>1</v>
      </c>
      <c r="E43" s="163"/>
      <c r="F43" s="160" t="s">
        <v>141</v>
      </c>
      <c r="G43" s="163"/>
      <c r="H43" s="163" t="s">
        <v>262</v>
      </c>
      <c r="I43" s="271"/>
      <c r="J43" s="271"/>
      <c r="K43" s="271"/>
      <c r="L43" s="271"/>
      <c r="M43" s="271"/>
      <c r="N43" s="271"/>
      <c r="O43" s="271"/>
      <c r="P43" s="271">
        <f>(0.788+0.789+0.755)/3</f>
        <v>0.77733333333333332</v>
      </c>
      <c r="Q43" s="271">
        <f>(1.268+0.689+0.6)/3</f>
        <v>0.85233333333333328</v>
      </c>
      <c r="R43" s="163"/>
      <c r="S43" s="163"/>
      <c r="T43" s="116"/>
      <c r="U43" s="177" t="s">
        <v>1714</v>
      </c>
      <c r="V43" s="163"/>
      <c r="W43" s="163" t="s">
        <v>263</v>
      </c>
      <c r="X43" s="173"/>
      <c r="Y43" s="191" t="s">
        <v>264</v>
      </c>
      <c r="Z43" s="192" t="s">
        <v>241</v>
      </c>
      <c r="AA43" s="158" t="s">
        <v>148</v>
      </c>
    </row>
    <row r="44" spans="1:133" s="144" customFormat="1" ht="54.95" hidden="1" customHeight="1">
      <c r="A44" s="161" t="s">
        <v>139</v>
      </c>
      <c r="B44" s="159">
        <v>41</v>
      </c>
      <c r="C44" s="167" t="s">
        <v>265</v>
      </c>
      <c r="D44" s="163">
        <v>1</v>
      </c>
      <c r="E44" s="163"/>
      <c r="F44" s="160">
        <f>(综合打分!T40+综合打分!T73)</f>
        <v>0</v>
      </c>
      <c r="G44" s="163"/>
      <c r="H44" s="163" t="s">
        <v>262</v>
      </c>
      <c r="I44" s="271"/>
      <c r="J44" s="271"/>
      <c r="K44" s="271"/>
      <c r="L44" s="271"/>
      <c r="M44" s="271"/>
      <c r="N44" s="271"/>
      <c r="O44" s="271"/>
      <c r="P44" s="271"/>
      <c r="Q44" s="271"/>
      <c r="R44" s="163"/>
      <c r="S44" s="163"/>
      <c r="T44" s="163"/>
      <c r="U44" s="163"/>
      <c r="V44" s="163"/>
      <c r="W44" s="163" t="s">
        <v>263</v>
      </c>
      <c r="X44" s="173"/>
      <c r="Y44" s="179" t="s">
        <v>266</v>
      </c>
      <c r="Z44" s="179" t="s">
        <v>267</v>
      </c>
      <c r="AA44" s="158" t="s">
        <v>159</v>
      </c>
    </row>
    <row r="45" spans="1:133" s="144" customFormat="1" ht="54.95" hidden="1" customHeight="1">
      <c r="A45" s="161" t="s">
        <v>139</v>
      </c>
      <c r="B45" s="162">
        <v>42</v>
      </c>
      <c r="C45" s="167" t="s">
        <v>268</v>
      </c>
      <c r="D45" s="163">
        <v>1</v>
      </c>
      <c r="E45" s="163"/>
      <c r="F45" s="160" t="s">
        <v>141</v>
      </c>
      <c r="G45" s="163"/>
      <c r="H45" s="163" t="s">
        <v>262</v>
      </c>
      <c r="I45" s="271"/>
      <c r="J45" s="271"/>
      <c r="K45" s="271"/>
      <c r="L45" s="271"/>
      <c r="M45" s="271"/>
      <c r="N45" s="271"/>
      <c r="O45" s="271"/>
      <c r="P45" s="271"/>
      <c r="Q45" s="271"/>
      <c r="R45" s="163"/>
      <c r="S45" s="163"/>
      <c r="T45" s="163"/>
      <c r="U45" s="163"/>
      <c r="V45" s="163"/>
      <c r="W45" s="163" t="s">
        <v>263</v>
      </c>
      <c r="X45" s="180"/>
      <c r="Y45" s="179" t="s">
        <v>269</v>
      </c>
      <c r="Z45" s="168" t="s">
        <v>270</v>
      </c>
      <c r="AA45" s="158" t="s">
        <v>159</v>
      </c>
    </row>
    <row r="46" spans="1:133" s="144" customFormat="1" ht="54.95" customHeight="1">
      <c r="A46" s="161" t="s">
        <v>139</v>
      </c>
      <c r="B46" s="159">
        <v>43</v>
      </c>
      <c r="C46" s="240" t="s">
        <v>271</v>
      </c>
      <c r="D46" s="163">
        <v>1</v>
      </c>
      <c r="E46" s="163"/>
      <c r="F46" s="160" t="s">
        <v>141</v>
      </c>
      <c r="G46" s="163"/>
      <c r="H46" s="163" t="s">
        <v>262</v>
      </c>
      <c r="I46" s="271"/>
      <c r="J46" s="271"/>
      <c r="K46" s="271"/>
      <c r="L46" s="271"/>
      <c r="M46" s="271"/>
      <c r="N46" s="271"/>
      <c r="O46" s="271"/>
      <c r="P46" s="271">
        <f>(0.763+0.657+0.618)/3</f>
        <v>0.67933333333333323</v>
      </c>
      <c r="Q46" s="271">
        <f>(0.633+0.599+0.631)/3</f>
        <v>0.621</v>
      </c>
      <c r="R46" s="163">
        <f>(0.966+0.964+1.032)/3</f>
        <v>0.98733333333333329</v>
      </c>
      <c r="S46" s="235"/>
      <c r="T46" s="116"/>
      <c r="U46" s="177" t="s">
        <v>1764</v>
      </c>
      <c r="V46" s="183"/>
      <c r="W46" s="163" t="s">
        <v>263</v>
      </c>
      <c r="X46" s="173"/>
      <c r="Y46" s="179" t="s">
        <v>272</v>
      </c>
      <c r="Z46" s="168" t="s">
        <v>273</v>
      </c>
      <c r="AA46" s="158" t="s">
        <v>148</v>
      </c>
    </row>
    <row r="47" spans="1:133" s="144" customFormat="1" ht="54.95" customHeight="1">
      <c r="A47" s="161" t="s">
        <v>139</v>
      </c>
      <c r="B47" s="159">
        <v>44</v>
      </c>
      <c r="C47" s="167" t="s">
        <v>274</v>
      </c>
      <c r="D47" s="163">
        <v>1</v>
      </c>
      <c r="E47" s="163"/>
      <c r="F47" s="160" t="s">
        <v>141</v>
      </c>
      <c r="G47" s="163"/>
      <c r="H47" s="163" t="s">
        <v>262</v>
      </c>
      <c r="I47" s="271"/>
      <c r="J47" s="271"/>
      <c r="K47" s="271"/>
      <c r="L47" s="271"/>
      <c r="M47" s="271"/>
      <c r="N47" s="271"/>
      <c r="O47" s="271"/>
      <c r="P47" s="271">
        <f>(183+199+196)/3</f>
        <v>192.66666666666666</v>
      </c>
      <c r="Q47" s="271">
        <f>AVERAGE(803,702,702)</f>
        <v>735.66666666666663</v>
      </c>
      <c r="R47" s="184"/>
      <c r="S47" s="163"/>
      <c r="T47" s="116"/>
      <c r="U47" s="177" t="s">
        <v>1713</v>
      </c>
      <c r="V47" s="185" t="s">
        <v>276</v>
      </c>
      <c r="W47" s="163" t="s">
        <v>263</v>
      </c>
      <c r="X47" s="173" t="s">
        <v>277</v>
      </c>
      <c r="Y47" s="179" t="s">
        <v>278</v>
      </c>
      <c r="Z47" s="168" t="s">
        <v>279</v>
      </c>
      <c r="AA47" s="158" t="s">
        <v>148</v>
      </c>
    </row>
    <row r="48" spans="1:133" s="144" customFormat="1" ht="54.95" hidden="1" customHeight="1">
      <c r="A48" s="161" t="s">
        <v>139</v>
      </c>
      <c r="B48" s="159">
        <v>45</v>
      </c>
      <c r="C48" s="167" t="s">
        <v>280</v>
      </c>
      <c r="D48" s="163">
        <v>1</v>
      </c>
      <c r="E48" s="163"/>
      <c r="F48" s="160" t="s">
        <v>141</v>
      </c>
      <c r="G48" s="163"/>
      <c r="H48" s="163" t="s">
        <v>262</v>
      </c>
      <c r="I48" s="271"/>
      <c r="J48" s="271"/>
      <c r="K48" s="271"/>
      <c r="L48" s="271"/>
      <c r="M48" s="271"/>
      <c r="N48" s="271"/>
      <c r="O48" s="271"/>
      <c r="P48" s="271"/>
      <c r="Q48" s="271"/>
      <c r="R48" s="163"/>
      <c r="S48" s="163"/>
      <c r="T48" s="163"/>
      <c r="U48" s="163"/>
      <c r="V48" s="163"/>
      <c r="W48" s="163" t="s">
        <v>263</v>
      </c>
      <c r="X48" s="173" t="s">
        <v>281</v>
      </c>
      <c r="Y48" s="179" t="s">
        <v>282</v>
      </c>
      <c r="Z48" s="179" t="s">
        <v>283</v>
      </c>
      <c r="AA48" s="158" t="s">
        <v>159</v>
      </c>
    </row>
    <row r="49" spans="1:133" s="142" customFormat="1" ht="54.95" customHeight="1">
      <c r="A49" s="158" t="s">
        <v>284</v>
      </c>
      <c r="B49" s="159">
        <v>46</v>
      </c>
      <c r="C49" s="159" t="s">
        <v>285</v>
      </c>
      <c r="D49" s="160">
        <v>1</v>
      </c>
      <c r="E49" s="160"/>
      <c r="F49" s="160" t="s">
        <v>141</v>
      </c>
      <c r="G49" s="160"/>
      <c r="H49" s="160"/>
      <c r="I49" s="270"/>
      <c r="J49" s="270"/>
      <c r="K49" s="270"/>
      <c r="L49" s="270"/>
      <c r="M49" s="270"/>
      <c r="N49" s="270"/>
      <c r="O49" s="270"/>
      <c r="P49" s="270"/>
      <c r="Q49" s="270"/>
      <c r="R49" s="160"/>
      <c r="S49" s="160"/>
      <c r="T49" s="116"/>
      <c r="U49" s="177" t="s">
        <v>286</v>
      </c>
      <c r="V49" s="160"/>
      <c r="W49" s="160"/>
      <c r="X49" s="186" t="s">
        <v>287</v>
      </c>
      <c r="Y49" s="168" t="s">
        <v>288</v>
      </c>
      <c r="Z49" s="168" t="s">
        <v>289</v>
      </c>
      <c r="AA49" s="158" t="s">
        <v>206</v>
      </c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  <c r="CT49" s="144"/>
      <c r="CU49" s="144"/>
      <c r="CV49" s="144"/>
      <c r="CW49" s="144"/>
      <c r="CX49" s="144"/>
      <c r="CY49" s="144"/>
      <c r="CZ49" s="144"/>
      <c r="DA49" s="144"/>
      <c r="DB49" s="144"/>
      <c r="DC49" s="144"/>
      <c r="DD49" s="144"/>
      <c r="DE49" s="144"/>
      <c r="DF49" s="144"/>
      <c r="DG49" s="144"/>
      <c r="DH49" s="144"/>
      <c r="DI49" s="144"/>
      <c r="DJ49" s="144"/>
      <c r="DK49" s="144"/>
      <c r="DL49" s="144"/>
      <c r="DM49" s="144"/>
      <c r="DN49" s="144"/>
      <c r="DO49" s="144"/>
      <c r="DP49" s="144"/>
      <c r="DQ49" s="144"/>
      <c r="DR49" s="144"/>
      <c r="DS49" s="144"/>
      <c r="DT49" s="144"/>
      <c r="DU49" s="144"/>
      <c r="DV49" s="144"/>
      <c r="DW49" s="144"/>
      <c r="DX49" s="144"/>
      <c r="DY49" s="144"/>
      <c r="DZ49" s="144"/>
      <c r="EA49" s="144"/>
      <c r="EB49" s="144"/>
      <c r="EC49" s="144"/>
    </row>
    <row r="50" spans="1:133" s="142" customFormat="1" ht="54.95" customHeight="1">
      <c r="A50" s="158" t="s">
        <v>284</v>
      </c>
      <c r="B50" s="162">
        <v>47</v>
      </c>
      <c r="C50" s="159" t="s">
        <v>290</v>
      </c>
      <c r="D50" s="160">
        <v>1</v>
      </c>
      <c r="E50" s="160"/>
      <c r="F50" s="160" t="s">
        <v>141</v>
      </c>
      <c r="G50" s="160"/>
      <c r="H50" s="160"/>
      <c r="I50" s="270"/>
      <c r="J50" s="270"/>
      <c r="K50" s="270"/>
      <c r="L50" s="270"/>
      <c r="M50" s="270"/>
      <c r="N50" s="270"/>
      <c r="O50" s="270"/>
      <c r="P50" s="270"/>
      <c r="Q50" s="270"/>
      <c r="R50" s="160"/>
      <c r="S50" s="160"/>
      <c r="T50" s="116"/>
      <c r="U50" s="177" t="s">
        <v>286</v>
      </c>
      <c r="V50" s="160"/>
      <c r="W50" s="160"/>
      <c r="X50" s="173" t="s">
        <v>291</v>
      </c>
      <c r="Y50" s="168" t="s">
        <v>292</v>
      </c>
      <c r="Z50" s="168" t="s">
        <v>293</v>
      </c>
      <c r="AA50" s="158" t="s">
        <v>206</v>
      </c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  <c r="CT50" s="144"/>
      <c r="CU50" s="144"/>
      <c r="CV50" s="144"/>
      <c r="CW50" s="144"/>
      <c r="CX50" s="144"/>
      <c r="CY50" s="144"/>
      <c r="CZ50" s="144"/>
      <c r="DA50" s="144"/>
      <c r="DB50" s="144"/>
      <c r="DC50" s="144"/>
      <c r="DD50" s="144"/>
      <c r="DE50" s="144"/>
      <c r="DF50" s="144"/>
      <c r="DG50" s="144"/>
      <c r="DH50" s="144"/>
      <c r="DI50" s="144"/>
      <c r="DJ50" s="144"/>
      <c r="DK50" s="144"/>
      <c r="DL50" s="144"/>
      <c r="DM50" s="144"/>
      <c r="DN50" s="144"/>
      <c r="DO50" s="144"/>
      <c r="DP50" s="144"/>
      <c r="DQ50" s="144"/>
      <c r="DR50" s="144"/>
      <c r="DS50" s="144"/>
      <c r="DT50" s="144"/>
      <c r="DU50" s="144"/>
      <c r="DV50" s="144"/>
      <c r="DW50" s="144"/>
      <c r="DX50" s="144"/>
      <c r="DY50" s="144"/>
      <c r="DZ50" s="144"/>
      <c r="EA50" s="144"/>
      <c r="EB50" s="144"/>
      <c r="EC50" s="144"/>
    </row>
    <row r="51" spans="1:133" s="142" customFormat="1" ht="54.95" customHeight="1">
      <c r="A51" s="158" t="s">
        <v>284</v>
      </c>
      <c r="B51" s="159">
        <v>48</v>
      </c>
      <c r="C51" s="159" t="s">
        <v>294</v>
      </c>
      <c r="D51" s="160">
        <v>1</v>
      </c>
      <c r="E51" s="160"/>
      <c r="F51" s="160" t="s">
        <v>141</v>
      </c>
      <c r="G51" s="160"/>
      <c r="H51" s="160"/>
      <c r="I51" s="270"/>
      <c r="J51" s="270"/>
      <c r="K51" s="270"/>
      <c r="L51" s="270"/>
      <c r="M51" s="270"/>
      <c r="N51" s="270"/>
      <c r="O51" s="270"/>
      <c r="P51" s="270"/>
      <c r="Q51" s="270"/>
      <c r="R51" s="160"/>
      <c r="S51" s="160"/>
      <c r="T51" s="116"/>
      <c r="U51" s="177" t="s">
        <v>286</v>
      </c>
      <c r="V51" s="160"/>
      <c r="W51" s="160"/>
      <c r="X51" s="173" t="s">
        <v>295</v>
      </c>
      <c r="Y51" s="168" t="s">
        <v>296</v>
      </c>
      <c r="Z51" s="168" t="s">
        <v>297</v>
      </c>
      <c r="AA51" s="158" t="s">
        <v>206</v>
      </c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  <c r="CT51" s="144"/>
      <c r="CU51" s="144"/>
      <c r="CV51" s="144"/>
      <c r="CW51" s="144"/>
      <c r="CX51" s="144"/>
      <c r="CY51" s="144"/>
      <c r="CZ51" s="144"/>
      <c r="DA51" s="144"/>
      <c r="DB51" s="144"/>
      <c r="DC51" s="144"/>
      <c r="DD51" s="144"/>
      <c r="DE51" s="144"/>
      <c r="DF51" s="144"/>
      <c r="DG51" s="144"/>
      <c r="DH51" s="144"/>
      <c r="DI51" s="144"/>
      <c r="DJ51" s="144"/>
      <c r="DK51" s="144"/>
      <c r="DL51" s="144"/>
      <c r="DM51" s="144"/>
      <c r="DN51" s="144"/>
      <c r="DO51" s="144"/>
      <c r="DP51" s="144"/>
      <c r="DQ51" s="144"/>
      <c r="DR51" s="144"/>
      <c r="DS51" s="144"/>
      <c r="DT51" s="144"/>
      <c r="DU51" s="144"/>
      <c r="DV51" s="144"/>
      <c r="DW51" s="144"/>
      <c r="DX51" s="144"/>
      <c r="DY51" s="144"/>
      <c r="DZ51" s="144"/>
      <c r="EA51" s="144"/>
      <c r="EB51" s="144"/>
      <c r="EC51" s="144"/>
    </row>
    <row r="52" spans="1:133" s="142" customFormat="1" ht="54.95" customHeight="1">
      <c r="A52" s="158" t="s">
        <v>284</v>
      </c>
      <c r="B52" s="159">
        <v>49</v>
      </c>
      <c r="C52" s="159" t="s">
        <v>298</v>
      </c>
      <c r="D52" s="160">
        <v>1</v>
      </c>
      <c r="E52" s="160"/>
      <c r="F52" s="160" t="s">
        <v>141</v>
      </c>
      <c r="G52" s="160"/>
      <c r="H52" s="160"/>
      <c r="I52" s="270"/>
      <c r="J52" s="270"/>
      <c r="K52" s="270"/>
      <c r="L52" s="270"/>
      <c r="M52" s="270"/>
      <c r="N52" s="270"/>
      <c r="O52" s="270"/>
      <c r="P52" s="270"/>
      <c r="Q52" s="270"/>
      <c r="R52" s="160">
        <v>10</v>
      </c>
      <c r="S52" s="160"/>
      <c r="T52" s="116" t="s">
        <v>275</v>
      </c>
      <c r="U52" s="177" t="s">
        <v>286</v>
      </c>
      <c r="V52" s="160" t="s">
        <v>1751</v>
      </c>
      <c r="W52" s="160"/>
      <c r="X52" s="173" t="s">
        <v>299</v>
      </c>
      <c r="Y52" s="168" t="s">
        <v>300</v>
      </c>
      <c r="Z52" s="168" t="s">
        <v>301</v>
      </c>
      <c r="AA52" s="158" t="s">
        <v>206</v>
      </c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  <c r="CT52" s="144"/>
      <c r="CU52" s="144"/>
      <c r="CV52" s="144"/>
      <c r="CW52" s="144"/>
      <c r="CX52" s="144"/>
      <c r="CY52" s="144"/>
      <c r="CZ52" s="144"/>
      <c r="DA52" s="144"/>
      <c r="DB52" s="144"/>
      <c r="DC52" s="144"/>
      <c r="DD52" s="144"/>
      <c r="DE52" s="144"/>
      <c r="DF52" s="144"/>
      <c r="DG52" s="144"/>
      <c r="DH52" s="144"/>
      <c r="DI52" s="144"/>
      <c r="DJ52" s="144"/>
      <c r="DK52" s="144"/>
      <c r="DL52" s="144"/>
      <c r="DM52" s="144"/>
      <c r="DN52" s="144"/>
      <c r="DO52" s="144"/>
      <c r="DP52" s="144"/>
      <c r="DQ52" s="144"/>
      <c r="DR52" s="144"/>
      <c r="DS52" s="144"/>
      <c r="DT52" s="144"/>
      <c r="DU52" s="144"/>
      <c r="DV52" s="144"/>
      <c r="DW52" s="144"/>
      <c r="DX52" s="144"/>
      <c r="DY52" s="144"/>
      <c r="DZ52" s="144"/>
      <c r="EA52" s="144"/>
      <c r="EB52" s="144"/>
      <c r="EC52" s="144"/>
    </row>
    <row r="53" spans="1:133" s="142" customFormat="1" ht="54.95" customHeight="1">
      <c r="A53" s="158" t="s">
        <v>284</v>
      </c>
      <c r="B53" s="159">
        <v>50</v>
      </c>
      <c r="C53" s="159" t="s">
        <v>302</v>
      </c>
      <c r="D53" s="160">
        <v>1</v>
      </c>
      <c r="E53" s="160"/>
      <c r="F53" s="160" t="s">
        <v>141</v>
      </c>
      <c r="G53" s="160"/>
      <c r="H53" s="160"/>
      <c r="I53" s="270"/>
      <c r="J53" s="270"/>
      <c r="K53" s="270"/>
      <c r="L53" s="270"/>
      <c r="M53" s="270"/>
      <c r="N53" s="270"/>
      <c r="O53" s="270"/>
      <c r="P53" s="270"/>
      <c r="Q53" s="270"/>
      <c r="R53" s="160"/>
      <c r="S53" s="160"/>
      <c r="T53" s="116" t="s">
        <v>167</v>
      </c>
      <c r="U53" s="177" t="s">
        <v>286</v>
      </c>
      <c r="V53" s="160"/>
      <c r="W53" s="160"/>
      <c r="X53" s="173" t="s">
        <v>303</v>
      </c>
      <c r="Y53" s="168" t="s">
        <v>304</v>
      </c>
      <c r="Z53" s="168" t="s">
        <v>305</v>
      </c>
      <c r="AA53" s="158" t="s">
        <v>206</v>
      </c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144"/>
      <c r="BE53" s="144"/>
      <c r="BF53" s="144"/>
      <c r="BG53" s="144"/>
      <c r="BH53" s="144"/>
      <c r="BI53" s="144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  <c r="CT53" s="144"/>
      <c r="CU53" s="144"/>
      <c r="CV53" s="144"/>
      <c r="CW53" s="144"/>
      <c r="CX53" s="144"/>
      <c r="CY53" s="144"/>
      <c r="CZ53" s="144"/>
      <c r="DA53" s="144"/>
      <c r="DB53" s="144"/>
      <c r="DC53" s="144"/>
      <c r="DD53" s="144"/>
      <c r="DE53" s="144"/>
      <c r="DF53" s="144"/>
      <c r="DG53" s="144"/>
      <c r="DH53" s="144"/>
      <c r="DI53" s="144"/>
      <c r="DJ53" s="144"/>
      <c r="DK53" s="144"/>
      <c r="DL53" s="144"/>
      <c r="DM53" s="144"/>
      <c r="DN53" s="144"/>
      <c r="DO53" s="144"/>
      <c r="DP53" s="144"/>
      <c r="DQ53" s="144"/>
      <c r="DR53" s="144"/>
      <c r="DS53" s="144"/>
      <c r="DT53" s="144"/>
      <c r="DU53" s="144"/>
      <c r="DV53" s="144"/>
      <c r="DW53" s="144"/>
      <c r="DX53" s="144"/>
      <c r="DY53" s="144"/>
      <c r="DZ53" s="144"/>
      <c r="EA53" s="144"/>
      <c r="EB53" s="144"/>
      <c r="EC53" s="144"/>
    </row>
    <row r="54" spans="1:133" s="142" customFormat="1" ht="54.95" customHeight="1">
      <c r="A54" s="158" t="s">
        <v>284</v>
      </c>
      <c r="B54" s="159">
        <v>51</v>
      </c>
      <c r="C54" s="159" t="s">
        <v>306</v>
      </c>
      <c r="D54" s="160">
        <v>1</v>
      </c>
      <c r="E54" s="160"/>
      <c r="F54" s="160" t="s">
        <v>141</v>
      </c>
      <c r="G54" s="160"/>
      <c r="H54" s="160"/>
      <c r="I54" s="270"/>
      <c r="J54" s="270"/>
      <c r="K54" s="270"/>
      <c r="L54" s="270"/>
      <c r="M54" s="270"/>
      <c r="N54" s="270"/>
      <c r="O54" s="270"/>
      <c r="P54" s="270"/>
      <c r="Q54" s="270"/>
      <c r="R54" s="160"/>
      <c r="S54" s="160"/>
      <c r="T54" s="116" t="s">
        <v>167</v>
      </c>
      <c r="U54" s="177" t="s">
        <v>286</v>
      </c>
      <c r="V54" s="160"/>
      <c r="W54" s="160"/>
      <c r="X54" s="180" t="s">
        <v>307</v>
      </c>
      <c r="Y54" s="168" t="s">
        <v>292</v>
      </c>
      <c r="Z54" s="168" t="s">
        <v>308</v>
      </c>
      <c r="AA54" s="158" t="s">
        <v>206</v>
      </c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144"/>
      <c r="BC54" s="144"/>
      <c r="BD54" s="144"/>
      <c r="BE54" s="144"/>
      <c r="BF54" s="144"/>
      <c r="BG54" s="144"/>
      <c r="BH54" s="144"/>
      <c r="BI54" s="144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  <c r="CT54" s="144"/>
      <c r="CU54" s="144"/>
      <c r="CV54" s="144"/>
      <c r="CW54" s="144"/>
      <c r="CX54" s="144"/>
      <c r="CY54" s="144"/>
      <c r="CZ54" s="144"/>
      <c r="DA54" s="144"/>
      <c r="DB54" s="144"/>
      <c r="DC54" s="144"/>
      <c r="DD54" s="144"/>
      <c r="DE54" s="144"/>
      <c r="DF54" s="144"/>
      <c r="DG54" s="144"/>
      <c r="DH54" s="144"/>
      <c r="DI54" s="144"/>
      <c r="DJ54" s="144"/>
      <c r="DK54" s="144"/>
      <c r="DL54" s="144"/>
      <c r="DM54" s="144"/>
      <c r="DN54" s="144"/>
      <c r="DO54" s="144"/>
      <c r="DP54" s="144"/>
      <c r="DQ54" s="144"/>
      <c r="DR54" s="144"/>
      <c r="DS54" s="144"/>
      <c r="DT54" s="144"/>
      <c r="DU54" s="144"/>
      <c r="DV54" s="144"/>
      <c r="DW54" s="144"/>
      <c r="DX54" s="144"/>
      <c r="DY54" s="144"/>
      <c r="DZ54" s="144"/>
      <c r="EA54" s="144"/>
      <c r="EB54" s="144"/>
      <c r="EC54" s="144"/>
    </row>
    <row r="55" spans="1:133" s="142" customFormat="1" ht="54.95" customHeight="1">
      <c r="A55" s="158" t="s">
        <v>201</v>
      </c>
      <c r="B55" s="162">
        <v>52</v>
      </c>
      <c r="C55" s="159" t="s">
        <v>309</v>
      </c>
      <c r="D55" s="160">
        <v>1</v>
      </c>
      <c r="E55" s="160"/>
      <c r="F55" s="160" t="s">
        <v>141</v>
      </c>
      <c r="G55" s="160"/>
      <c r="H55" s="160"/>
      <c r="I55" s="270"/>
      <c r="J55" s="270"/>
      <c r="K55" s="270"/>
      <c r="L55" s="270"/>
      <c r="M55" s="270"/>
      <c r="N55" s="270"/>
      <c r="O55" s="270"/>
      <c r="P55" s="270"/>
      <c r="Q55" s="270"/>
      <c r="R55" s="160"/>
      <c r="S55" s="160"/>
      <c r="T55" s="116"/>
      <c r="U55" s="177" t="s">
        <v>201</v>
      </c>
      <c r="V55" s="160"/>
      <c r="W55" s="160"/>
      <c r="X55" s="173" t="s">
        <v>310</v>
      </c>
      <c r="Y55" s="168" t="s">
        <v>311</v>
      </c>
      <c r="Z55" s="168" t="s">
        <v>301</v>
      </c>
      <c r="AA55" s="158" t="s">
        <v>206</v>
      </c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4"/>
      <c r="BG55" s="144"/>
      <c r="BH55" s="144"/>
      <c r="BI55" s="144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  <c r="CT55" s="144"/>
      <c r="CU55" s="144"/>
      <c r="CV55" s="144"/>
      <c r="CW55" s="144"/>
      <c r="CX55" s="144"/>
      <c r="CY55" s="144"/>
      <c r="CZ55" s="144"/>
      <c r="DA55" s="144"/>
      <c r="DB55" s="144"/>
      <c r="DC55" s="144"/>
      <c r="DD55" s="144"/>
      <c r="DE55" s="144"/>
      <c r="DF55" s="144"/>
      <c r="DG55" s="144"/>
      <c r="DH55" s="144"/>
      <c r="DI55" s="144"/>
      <c r="DJ55" s="144"/>
      <c r="DK55" s="144"/>
      <c r="DL55" s="144"/>
      <c r="DM55" s="144"/>
      <c r="DN55" s="144"/>
      <c r="DO55" s="144"/>
      <c r="DP55" s="144"/>
      <c r="DQ55" s="144"/>
      <c r="DR55" s="144"/>
      <c r="DS55" s="144"/>
      <c r="DT55" s="144"/>
      <c r="DU55" s="144"/>
      <c r="DV55" s="144"/>
      <c r="DW55" s="144"/>
      <c r="DX55" s="144"/>
      <c r="DY55" s="144"/>
      <c r="DZ55" s="144"/>
      <c r="EA55" s="144"/>
      <c r="EB55" s="144"/>
      <c r="EC55" s="144"/>
    </row>
    <row r="56" spans="1:133" s="142" customFormat="1" ht="54.95" customHeight="1">
      <c r="A56" s="158" t="s">
        <v>201</v>
      </c>
      <c r="B56" s="159">
        <v>53</v>
      </c>
      <c r="C56" s="159" t="s">
        <v>312</v>
      </c>
      <c r="D56" s="160">
        <v>1</v>
      </c>
      <c r="E56" s="160"/>
      <c r="F56" s="160" t="s">
        <v>141</v>
      </c>
      <c r="G56" s="160"/>
      <c r="H56" s="160"/>
      <c r="I56" s="270"/>
      <c r="J56" s="270"/>
      <c r="K56" s="270"/>
      <c r="L56" s="270"/>
      <c r="M56" s="270"/>
      <c r="N56" s="270"/>
      <c r="O56" s="270"/>
      <c r="P56" s="270"/>
      <c r="Q56" s="270"/>
      <c r="R56" s="160"/>
      <c r="S56" s="160"/>
      <c r="T56" s="116"/>
      <c r="U56" s="177" t="s">
        <v>201</v>
      </c>
      <c r="V56" s="160"/>
      <c r="W56" s="160"/>
      <c r="X56" s="180" t="s">
        <v>313</v>
      </c>
      <c r="Y56" s="168" t="s">
        <v>314</v>
      </c>
      <c r="Z56" s="168" t="s">
        <v>305</v>
      </c>
      <c r="AA56" s="158" t="s">
        <v>206</v>
      </c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4"/>
      <c r="CY56" s="144"/>
      <c r="CZ56" s="144"/>
      <c r="DA56" s="144"/>
      <c r="DB56" s="144"/>
      <c r="DC56" s="144"/>
      <c r="DD56" s="144"/>
      <c r="DE56" s="144"/>
      <c r="DF56" s="144"/>
      <c r="DG56" s="144"/>
      <c r="DH56" s="144"/>
      <c r="DI56" s="144"/>
      <c r="DJ56" s="144"/>
      <c r="DK56" s="144"/>
      <c r="DL56" s="144"/>
      <c r="DM56" s="144"/>
      <c r="DN56" s="144"/>
      <c r="DO56" s="144"/>
      <c r="DP56" s="144"/>
      <c r="DQ56" s="144"/>
      <c r="DR56" s="144"/>
      <c r="DS56" s="144"/>
      <c r="DT56" s="144"/>
      <c r="DU56" s="144"/>
      <c r="DV56" s="144"/>
      <c r="DW56" s="144"/>
      <c r="DX56" s="144"/>
      <c r="DY56" s="144"/>
      <c r="DZ56" s="144"/>
      <c r="EA56" s="144"/>
      <c r="EB56" s="144"/>
      <c r="EC56" s="144"/>
    </row>
    <row r="57" spans="1:133" s="144" customFormat="1" ht="54.95" customHeight="1">
      <c r="A57" s="161" t="s">
        <v>315</v>
      </c>
      <c r="B57" s="159">
        <v>54</v>
      </c>
      <c r="C57" s="162" t="s">
        <v>316</v>
      </c>
      <c r="D57" s="163">
        <v>1</v>
      </c>
      <c r="E57" s="163"/>
      <c r="F57" s="160" t="s">
        <v>141</v>
      </c>
      <c r="G57" s="163"/>
      <c r="H57" s="163"/>
      <c r="I57" s="271"/>
      <c r="J57" s="271"/>
      <c r="K57" s="271"/>
      <c r="L57" s="271"/>
      <c r="M57" s="271"/>
      <c r="N57" s="271"/>
      <c r="O57" s="271"/>
      <c r="P57" s="271"/>
      <c r="Q57" s="271"/>
      <c r="R57" s="163"/>
      <c r="S57" s="163"/>
      <c r="T57" s="116"/>
      <c r="U57" s="177" t="s">
        <v>201</v>
      </c>
      <c r="V57" s="163"/>
      <c r="W57" s="163"/>
      <c r="X57" s="173" t="s">
        <v>310</v>
      </c>
      <c r="Y57" s="179"/>
      <c r="Z57" s="179"/>
      <c r="AA57" s="161" t="s">
        <v>206</v>
      </c>
    </row>
    <row r="58" spans="1:133" s="142" customFormat="1" ht="54.95" customHeight="1">
      <c r="A58" s="158" t="s">
        <v>201</v>
      </c>
      <c r="B58" s="159">
        <v>55</v>
      </c>
      <c r="C58" s="168" t="s">
        <v>317</v>
      </c>
      <c r="D58" s="169">
        <v>1</v>
      </c>
      <c r="E58" s="160" t="s">
        <v>141</v>
      </c>
      <c r="F58" s="160" t="s">
        <v>141</v>
      </c>
      <c r="G58" s="160"/>
      <c r="H58" s="160"/>
      <c r="I58" s="270"/>
      <c r="J58" s="270"/>
      <c r="K58" s="270"/>
      <c r="L58" s="270"/>
      <c r="M58" s="270"/>
      <c r="N58" s="270"/>
      <c r="O58" s="270"/>
      <c r="P58" s="270"/>
      <c r="Q58" s="270"/>
      <c r="R58" s="160"/>
      <c r="S58" s="160"/>
      <c r="T58" s="116"/>
      <c r="U58" s="177" t="s">
        <v>201</v>
      </c>
      <c r="V58" s="160"/>
      <c r="W58" s="160"/>
      <c r="X58" s="187" t="s">
        <v>318</v>
      </c>
      <c r="Y58" s="168" t="s">
        <v>319</v>
      </c>
      <c r="Z58" s="168" t="s">
        <v>320</v>
      </c>
      <c r="AA58" s="158" t="s">
        <v>206</v>
      </c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  <c r="CT58" s="144"/>
      <c r="CU58" s="144"/>
      <c r="CV58" s="144"/>
      <c r="CW58" s="144"/>
      <c r="CX58" s="144"/>
      <c r="CY58" s="144"/>
      <c r="CZ58" s="144"/>
      <c r="DA58" s="144"/>
      <c r="DB58" s="144"/>
      <c r="DC58" s="144"/>
      <c r="DD58" s="144"/>
      <c r="DE58" s="144"/>
      <c r="DF58" s="144"/>
      <c r="DG58" s="144"/>
      <c r="DH58" s="144"/>
      <c r="DI58" s="144"/>
      <c r="DJ58" s="144"/>
      <c r="DK58" s="144"/>
      <c r="DL58" s="144"/>
      <c r="DM58" s="144"/>
      <c r="DN58" s="144"/>
      <c r="DO58" s="144"/>
      <c r="DP58" s="144"/>
      <c r="DQ58" s="144"/>
      <c r="DR58" s="144"/>
      <c r="DS58" s="144"/>
      <c r="DT58" s="144"/>
      <c r="DU58" s="144"/>
      <c r="DV58" s="144"/>
      <c r="DW58" s="144"/>
      <c r="DX58" s="144"/>
      <c r="DY58" s="144"/>
      <c r="DZ58" s="144"/>
      <c r="EA58" s="144"/>
      <c r="EB58" s="144"/>
      <c r="EC58" s="144"/>
    </row>
    <row r="59" spans="1:133" s="142" customFormat="1" ht="54.95" hidden="1" customHeight="1">
      <c r="A59" s="158" t="s">
        <v>139</v>
      </c>
      <c r="B59" s="159">
        <v>56</v>
      </c>
      <c r="C59" s="168" t="s">
        <v>321</v>
      </c>
      <c r="D59" s="169">
        <v>1</v>
      </c>
      <c r="E59" s="160" t="s">
        <v>141</v>
      </c>
      <c r="F59" s="160" t="s">
        <v>141</v>
      </c>
      <c r="G59" s="160"/>
      <c r="H59" s="160" t="s">
        <v>322</v>
      </c>
      <c r="I59" s="270"/>
      <c r="J59" s="270"/>
      <c r="K59" s="270"/>
      <c r="L59" s="270"/>
      <c r="M59" s="270"/>
      <c r="N59" s="270"/>
      <c r="O59" s="270"/>
      <c r="P59" s="270"/>
      <c r="Q59" s="270"/>
      <c r="R59" s="160"/>
      <c r="S59" s="160"/>
      <c r="T59" s="160"/>
      <c r="U59" s="160"/>
      <c r="V59" s="160"/>
      <c r="W59" s="160" t="s">
        <v>144</v>
      </c>
      <c r="X59" s="173" t="s">
        <v>161</v>
      </c>
      <c r="Y59" s="168" t="s">
        <v>323</v>
      </c>
      <c r="Z59" s="168" t="s">
        <v>324</v>
      </c>
      <c r="AA59" s="158" t="s">
        <v>159</v>
      </c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  <c r="CT59" s="144"/>
      <c r="CU59" s="144"/>
      <c r="CV59" s="144"/>
      <c r="CW59" s="144"/>
      <c r="CX59" s="144"/>
      <c r="CY59" s="144"/>
      <c r="CZ59" s="144"/>
      <c r="DA59" s="144"/>
      <c r="DB59" s="144"/>
      <c r="DC59" s="144"/>
      <c r="DD59" s="144"/>
      <c r="DE59" s="144"/>
      <c r="DF59" s="144"/>
      <c r="DG59" s="144"/>
      <c r="DH59" s="144"/>
      <c r="DI59" s="144"/>
      <c r="DJ59" s="144"/>
      <c r="DK59" s="144"/>
      <c r="DL59" s="144"/>
      <c r="DM59" s="144"/>
      <c r="DN59" s="144"/>
      <c r="DO59" s="144"/>
      <c r="DP59" s="144"/>
      <c r="DQ59" s="144"/>
      <c r="DR59" s="144"/>
      <c r="DS59" s="144"/>
      <c r="DT59" s="144"/>
      <c r="DU59" s="144"/>
      <c r="DV59" s="144"/>
      <c r="DW59" s="144"/>
      <c r="DX59" s="144"/>
      <c r="DY59" s="144"/>
      <c r="DZ59" s="144"/>
      <c r="EA59" s="144"/>
      <c r="EB59" s="144"/>
      <c r="EC59" s="144"/>
    </row>
    <row r="60" spans="1:133" s="142" customFormat="1" ht="54.95" hidden="1" customHeight="1">
      <c r="A60" s="158" t="s">
        <v>139</v>
      </c>
      <c r="B60" s="162">
        <v>57</v>
      </c>
      <c r="C60" s="168" t="s">
        <v>325</v>
      </c>
      <c r="D60" s="169">
        <v>1</v>
      </c>
      <c r="E60" s="160" t="s">
        <v>141</v>
      </c>
      <c r="F60" s="160" t="s">
        <v>141</v>
      </c>
      <c r="G60" s="160"/>
      <c r="H60" s="160" t="s">
        <v>322</v>
      </c>
      <c r="I60" s="270"/>
      <c r="J60" s="270"/>
      <c r="K60" s="270"/>
      <c r="L60" s="270"/>
      <c r="M60" s="270"/>
      <c r="N60" s="270"/>
      <c r="O60" s="270"/>
      <c r="P60" s="270"/>
      <c r="Q60" s="270"/>
      <c r="R60" s="160"/>
      <c r="S60" s="160"/>
      <c r="T60" s="160"/>
      <c r="U60" s="160"/>
      <c r="V60" s="160"/>
      <c r="W60" s="160" t="s">
        <v>144</v>
      </c>
      <c r="X60" s="188" t="s">
        <v>326</v>
      </c>
      <c r="Y60" s="168" t="s">
        <v>327</v>
      </c>
      <c r="Z60" s="168" t="s">
        <v>328</v>
      </c>
      <c r="AA60" s="158" t="s">
        <v>159</v>
      </c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  <c r="CT60" s="144"/>
      <c r="CU60" s="144"/>
      <c r="CV60" s="144"/>
      <c r="CW60" s="144"/>
      <c r="CX60" s="144"/>
      <c r="CY60" s="144"/>
      <c r="CZ60" s="144"/>
      <c r="DA60" s="144"/>
      <c r="DB60" s="144"/>
      <c r="DC60" s="144"/>
      <c r="DD60" s="144"/>
      <c r="DE60" s="144"/>
      <c r="DF60" s="144"/>
      <c r="DG60" s="144"/>
      <c r="DH60" s="144"/>
      <c r="DI60" s="144"/>
      <c r="DJ60" s="144"/>
      <c r="DK60" s="144"/>
      <c r="DL60" s="144"/>
      <c r="DM60" s="144"/>
      <c r="DN60" s="144"/>
      <c r="DO60" s="144"/>
      <c r="DP60" s="144"/>
      <c r="DQ60" s="144"/>
      <c r="DR60" s="144"/>
      <c r="DS60" s="144"/>
      <c r="DT60" s="144"/>
      <c r="DU60" s="144"/>
      <c r="DV60" s="144"/>
      <c r="DW60" s="144"/>
      <c r="DX60" s="144"/>
      <c r="DY60" s="144"/>
      <c r="DZ60" s="144"/>
      <c r="EA60" s="144"/>
      <c r="EB60" s="144"/>
      <c r="EC60" s="144"/>
    </row>
    <row r="61" spans="1:133" s="142" customFormat="1" ht="54.95" hidden="1" customHeight="1">
      <c r="A61" s="158" t="s">
        <v>139</v>
      </c>
      <c r="B61" s="159">
        <v>58</v>
      </c>
      <c r="C61" s="168" t="s">
        <v>329</v>
      </c>
      <c r="D61" s="169">
        <v>1</v>
      </c>
      <c r="E61" s="160"/>
      <c r="F61" s="160" t="s">
        <v>141</v>
      </c>
      <c r="G61" s="160"/>
      <c r="H61" s="160" t="s">
        <v>322</v>
      </c>
      <c r="I61" s="270"/>
      <c r="J61" s="270"/>
      <c r="K61" s="270"/>
      <c r="L61" s="270"/>
      <c r="M61" s="270"/>
      <c r="N61" s="270"/>
      <c r="O61" s="270"/>
      <c r="P61" s="270"/>
      <c r="Q61" s="270"/>
      <c r="R61" s="160"/>
      <c r="S61" s="160"/>
      <c r="T61" s="160"/>
      <c r="U61" s="160"/>
      <c r="V61" s="160"/>
      <c r="W61" s="160" t="s">
        <v>144</v>
      </c>
      <c r="X61" s="173" t="s">
        <v>330</v>
      </c>
      <c r="Y61" s="168" t="s">
        <v>331</v>
      </c>
      <c r="Z61" s="168" t="s">
        <v>332</v>
      </c>
      <c r="AA61" s="158" t="s">
        <v>159</v>
      </c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  <c r="CW61" s="144"/>
      <c r="CX61" s="144"/>
      <c r="CY61" s="144"/>
      <c r="CZ61" s="144"/>
      <c r="DA61" s="144"/>
      <c r="DB61" s="144"/>
      <c r="DC61" s="144"/>
      <c r="DD61" s="144"/>
      <c r="DE61" s="144"/>
      <c r="DF61" s="144"/>
      <c r="DG61" s="144"/>
      <c r="DH61" s="144"/>
      <c r="DI61" s="144"/>
      <c r="DJ61" s="144"/>
      <c r="DK61" s="144"/>
      <c r="DL61" s="144"/>
      <c r="DM61" s="144"/>
      <c r="DN61" s="144"/>
      <c r="DO61" s="144"/>
      <c r="DP61" s="144"/>
      <c r="DQ61" s="144"/>
      <c r="DR61" s="144"/>
      <c r="DS61" s="144"/>
      <c r="DT61" s="144"/>
      <c r="DU61" s="144"/>
      <c r="DV61" s="144"/>
      <c r="DW61" s="144"/>
      <c r="DX61" s="144"/>
      <c r="DY61" s="144"/>
      <c r="DZ61" s="144"/>
      <c r="EA61" s="144"/>
      <c r="EB61" s="144"/>
      <c r="EC61" s="144"/>
    </row>
    <row r="62" spans="1:133" s="142" customFormat="1" ht="54.95" hidden="1" customHeight="1">
      <c r="A62" s="158" t="s">
        <v>139</v>
      </c>
      <c r="B62" s="159">
        <v>59</v>
      </c>
      <c r="C62" s="168" t="s">
        <v>333</v>
      </c>
      <c r="D62" s="169">
        <v>1</v>
      </c>
      <c r="E62" s="160"/>
      <c r="F62" s="160" t="s">
        <v>141</v>
      </c>
      <c r="G62" s="160"/>
      <c r="H62" s="160" t="s">
        <v>322</v>
      </c>
      <c r="I62" s="270"/>
      <c r="J62" s="270"/>
      <c r="K62" s="270"/>
      <c r="L62" s="270"/>
      <c r="M62" s="270"/>
      <c r="N62" s="270"/>
      <c r="O62" s="270"/>
      <c r="P62" s="270"/>
      <c r="Q62" s="270"/>
      <c r="R62" s="160"/>
      <c r="S62" s="160"/>
      <c r="T62" s="160"/>
      <c r="U62" s="160"/>
      <c r="V62" s="160"/>
      <c r="W62" s="160" t="s">
        <v>144</v>
      </c>
      <c r="X62" s="173" t="s">
        <v>330</v>
      </c>
      <c r="Y62" s="168" t="s">
        <v>334</v>
      </c>
      <c r="Z62" s="168" t="s">
        <v>335</v>
      </c>
      <c r="AA62" s="158" t="s">
        <v>159</v>
      </c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  <c r="CT62" s="144"/>
      <c r="CU62" s="144"/>
      <c r="CV62" s="144"/>
      <c r="CW62" s="144"/>
      <c r="CX62" s="144"/>
      <c r="CY62" s="144"/>
      <c r="CZ62" s="144"/>
      <c r="DA62" s="144"/>
      <c r="DB62" s="144"/>
      <c r="DC62" s="144"/>
      <c r="DD62" s="144"/>
      <c r="DE62" s="144"/>
      <c r="DF62" s="144"/>
      <c r="DG62" s="144"/>
      <c r="DH62" s="144"/>
      <c r="DI62" s="144"/>
      <c r="DJ62" s="144"/>
      <c r="DK62" s="144"/>
      <c r="DL62" s="144"/>
      <c r="DM62" s="144"/>
      <c r="DN62" s="144"/>
      <c r="DO62" s="144"/>
      <c r="DP62" s="144"/>
      <c r="DQ62" s="144"/>
      <c r="DR62" s="144"/>
      <c r="DS62" s="144"/>
      <c r="DT62" s="144"/>
      <c r="DU62" s="144"/>
      <c r="DV62" s="144"/>
      <c r="DW62" s="144"/>
      <c r="DX62" s="144"/>
      <c r="DY62" s="144"/>
      <c r="DZ62" s="144"/>
      <c r="EA62" s="144"/>
      <c r="EB62" s="144"/>
      <c r="EC62" s="144"/>
    </row>
    <row r="63" spans="1:133" s="142" customFormat="1" ht="54.95" hidden="1" customHeight="1">
      <c r="A63" s="158" t="s">
        <v>139</v>
      </c>
      <c r="B63" s="159">
        <v>60</v>
      </c>
      <c r="C63" s="168" t="s">
        <v>336</v>
      </c>
      <c r="D63" s="169">
        <v>1</v>
      </c>
      <c r="E63" s="160"/>
      <c r="F63" s="160" t="s">
        <v>141</v>
      </c>
      <c r="G63" s="160"/>
      <c r="H63" s="160" t="s">
        <v>322</v>
      </c>
      <c r="I63" s="270"/>
      <c r="J63" s="270"/>
      <c r="K63" s="270"/>
      <c r="L63" s="270"/>
      <c r="M63" s="270"/>
      <c r="N63" s="270"/>
      <c r="O63" s="270"/>
      <c r="P63" s="270"/>
      <c r="Q63" s="270"/>
      <c r="R63" s="160"/>
      <c r="S63" s="160"/>
      <c r="T63" s="160"/>
      <c r="U63" s="160"/>
      <c r="V63" s="160"/>
      <c r="W63" s="160" t="s">
        <v>144</v>
      </c>
      <c r="X63" s="173" t="s">
        <v>330</v>
      </c>
      <c r="Y63" s="168" t="s">
        <v>337</v>
      </c>
      <c r="Z63" s="168" t="s">
        <v>338</v>
      </c>
      <c r="AA63" s="158" t="s">
        <v>159</v>
      </c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  <c r="CT63" s="144"/>
      <c r="CU63" s="144"/>
      <c r="CV63" s="144"/>
      <c r="CW63" s="144"/>
      <c r="CX63" s="144"/>
      <c r="CY63" s="144"/>
      <c r="CZ63" s="144"/>
      <c r="DA63" s="144"/>
      <c r="DB63" s="144"/>
      <c r="DC63" s="144"/>
      <c r="DD63" s="144"/>
      <c r="DE63" s="144"/>
      <c r="DF63" s="144"/>
      <c r="DG63" s="144"/>
      <c r="DH63" s="144"/>
      <c r="DI63" s="144"/>
      <c r="DJ63" s="144"/>
      <c r="DK63" s="144"/>
      <c r="DL63" s="144"/>
      <c r="DM63" s="144"/>
      <c r="DN63" s="144"/>
      <c r="DO63" s="144"/>
      <c r="DP63" s="144"/>
      <c r="DQ63" s="144"/>
      <c r="DR63" s="144"/>
      <c r="DS63" s="144"/>
      <c r="DT63" s="144"/>
      <c r="DU63" s="144"/>
      <c r="DV63" s="144"/>
      <c r="DW63" s="144"/>
      <c r="DX63" s="144"/>
      <c r="DY63" s="144"/>
      <c r="DZ63" s="144"/>
      <c r="EA63" s="144"/>
      <c r="EB63" s="144"/>
      <c r="EC63" s="144"/>
    </row>
    <row r="64" spans="1:133" s="142" customFormat="1" ht="54.95" hidden="1" customHeight="1">
      <c r="A64" s="158" t="s">
        <v>139</v>
      </c>
      <c r="B64" s="159">
        <v>61</v>
      </c>
      <c r="C64" s="168" t="s">
        <v>339</v>
      </c>
      <c r="D64" s="169">
        <v>1</v>
      </c>
      <c r="E64" s="160"/>
      <c r="F64" s="160" t="s">
        <v>141</v>
      </c>
      <c r="G64" s="160"/>
      <c r="H64" s="160" t="s">
        <v>322</v>
      </c>
      <c r="I64" s="270"/>
      <c r="J64" s="270"/>
      <c r="K64" s="270"/>
      <c r="L64" s="270"/>
      <c r="M64" s="270"/>
      <c r="N64" s="270"/>
      <c r="O64" s="270"/>
      <c r="P64" s="270"/>
      <c r="Q64" s="270"/>
      <c r="R64" s="160"/>
      <c r="S64" s="160"/>
      <c r="T64" s="160"/>
      <c r="U64" s="160"/>
      <c r="V64" s="160"/>
      <c r="W64" s="160" t="s">
        <v>144</v>
      </c>
      <c r="X64" s="173" t="s">
        <v>330</v>
      </c>
      <c r="Y64" s="168" t="s">
        <v>340</v>
      </c>
      <c r="Z64" s="168" t="s">
        <v>338</v>
      </c>
      <c r="AA64" s="158" t="s">
        <v>159</v>
      </c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D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  <c r="CT64" s="144"/>
      <c r="CU64" s="144"/>
      <c r="CV64" s="144"/>
      <c r="CW64" s="144"/>
      <c r="CX64" s="144"/>
      <c r="CY64" s="144"/>
      <c r="CZ64" s="144"/>
      <c r="DA64" s="144"/>
      <c r="DB64" s="144"/>
      <c r="DC64" s="144"/>
      <c r="DD64" s="144"/>
      <c r="DE64" s="144"/>
      <c r="DF64" s="144"/>
      <c r="DG64" s="144"/>
      <c r="DH64" s="144"/>
      <c r="DI64" s="144"/>
      <c r="DJ64" s="144"/>
      <c r="DK64" s="144"/>
      <c r="DL64" s="144"/>
      <c r="DM64" s="144"/>
      <c r="DN64" s="144"/>
      <c r="DO64" s="144"/>
      <c r="DP64" s="144"/>
      <c r="DQ64" s="144"/>
      <c r="DR64" s="144"/>
      <c r="DS64" s="144"/>
      <c r="DT64" s="144"/>
      <c r="DU64" s="144"/>
      <c r="DV64" s="144"/>
      <c r="DW64" s="144"/>
      <c r="DX64" s="144"/>
      <c r="DY64" s="144"/>
      <c r="DZ64" s="144"/>
      <c r="EA64" s="144"/>
      <c r="EB64" s="144"/>
      <c r="EC64" s="144"/>
    </row>
    <row r="65" spans="1:133" s="142" customFormat="1" ht="54.95" hidden="1" customHeight="1">
      <c r="A65" s="158" t="s">
        <v>139</v>
      </c>
      <c r="B65" s="162">
        <v>62</v>
      </c>
      <c r="C65" s="168" t="s">
        <v>341</v>
      </c>
      <c r="D65" s="169">
        <v>1</v>
      </c>
      <c r="E65" s="160"/>
      <c r="F65" s="160" t="s">
        <v>141</v>
      </c>
      <c r="G65" s="160"/>
      <c r="H65" s="160" t="s">
        <v>322</v>
      </c>
      <c r="I65" s="270"/>
      <c r="J65" s="270"/>
      <c r="K65" s="270"/>
      <c r="L65" s="270"/>
      <c r="M65" s="270"/>
      <c r="N65" s="270"/>
      <c r="O65" s="270"/>
      <c r="P65" s="270"/>
      <c r="Q65" s="270"/>
      <c r="R65" s="160"/>
      <c r="S65" s="160"/>
      <c r="T65" s="160"/>
      <c r="U65" s="160"/>
      <c r="V65" s="160"/>
      <c r="W65" s="160" t="s">
        <v>144</v>
      </c>
      <c r="X65" s="173" t="s">
        <v>330</v>
      </c>
      <c r="Y65" s="168" t="s">
        <v>342</v>
      </c>
      <c r="Z65" s="168" t="s">
        <v>343</v>
      </c>
      <c r="AA65" s="158" t="s">
        <v>159</v>
      </c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  <c r="CT65" s="144"/>
      <c r="CU65" s="144"/>
      <c r="CV65" s="144"/>
      <c r="CW65" s="144"/>
      <c r="CX65" s="144"/>
      <c r="CY65" s="144"/>
      <c r="CZ65" s="144"/>
      <c r="DA65" s="144"/>
      <c r="DB65" s="144"/>
      <c r="DC65" s="144"/>
      <c r="DD65" s="144"/>
      <c r="DE65" s="144"/>
      <c r="DF65" s="144"/>
      <c r="DG65" s="144"/>
      <c r="DH65" s="144"/>
      <c r="DI65" s="144"/>
      <c r="DJ65" s="144"/>
      <c r="DK65" s="144"/>
      <c r="DL65" s="144"/>
      <c r="DM65" s="144"/>
      <c r="DN65" s="144"/>
      <c r="DO65" s="144"/>
      <c r="DP65" s="144"/>
      <c r="DQ65" s="144"/>
      <c r="DR65" s="144"/>
      <c r="DS65" s="144"/>
      <c r="DT65" s="144"/>
      <c r="DU65" s="144"/>
      <c r="DV65" s="144"/>
      <c r="DW65" s="144"/>
      <c r="DX65" s="144"/>
      <c r="DY65" s="144"/>
      <c r="DZ65" s="144"/>
      <c r="EA65" s="144"/>
      <c r="EB65" s="144"/>
      <c r="EC65" s="144"/>
    </row>
    <row r="66" spans="1:133" s="142" customFormat="1" ht="54.95" hidden="1" customHeight="1">
      <c r="A66" s="158" t="s">
        <v>139</v>
      </c>
      <c r="B66" s="159">
        <v>63</v>
      </c>
      <c r="C66" s="168" t="s">
        <v>344</v>
      </c>
      <c r="D66" s="169">
        <v>1</v>
      </c>
      <c r="E66" s="160"/>
      <c r="F66" s="160" t="s">
        <v>141</v>
      </c>
      <c r="G66" s="160"/>
      <c r="H66" s="160" t="s">
        <v>322</v>
      </c>
      <c r="I66" s="270"/>
      <c r="J66" s="270"/>
      <c r="K66" s="270"/>
      <c r="L66" s="270"/>
      <c r="M66" s="270"/>
      <c r="N66" s="270"/>
      <c r="O66" s="270"/>
      <c r="P66" s="270"/>
      <c r="Q66" s="270"/>
      <c r="R66" s="160"/>
      <c r="S66" s="160"/>
      <c r="T66" s="160"/>
      <c r="U66" s="160"/>
      <c r="V66" s="160"/>
      <c r="W66" s="160" t="s">
        <v>144</v>
      </c>
      <c r="X66" s="173" t="s">
        <v>330</v>
      </c>
      <c r="Y66" s="168" t="s">
        <v>345</v>
      </c>
      <c r="Z66" s="168" t="s">
        <v>346</v>
      </c>
      <c r="AA66" s="158" t="s">
        <v>159</v>
      </c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  <c r="CT66" s="144"/>
      <c r="CU66" s="144"/>
      <c r="CV66" s="144"/>
      <c r="CW66" s="144"/>
      <c r="CX66" s="144"/>
      <c r="CY66" s="144"/>
      <c r="CZ66" s="144"/>
      <c r="DA66" s="144"/>
      <c r="DB66" s="144"/>
      <c r="DC66" s="144"/>
      <c r="DD66" s="144"/>
      <c r="DE66" s="144"/>
      <c r="DF66" s="144"/>
      <c r="DG66" s="144"/>
      <c r="DH66" s="144"/>
      <c r="DI66" s="144"/>
      <c r="DJ66" s="144"/>
      <c r="DK66" s="144"/>
      <c r="DL66" s="144"/>
      <c r="DM66" s="144"/>
      <c r="DN66" s="144"/>
      <c r="DO66" s="144"/>
      <c r="DP66" s="144"/>
      <c r="DQ66" s="144"/>
      <c r="DR66" s="144"/>
      <c r="DS66" s="144"/>
      <c r="DT66" s="144"/>
      <c r="DU66" s="144"/>
      <c r="DV66" s="144"/>
      <c r="DW66" s="144"/>
      <c r="DX66" s="144"/>
      <c r="DY66" s="144"/>
      <c r="DZ66" s="144"/>
      <c r="EA66" s="144"/>
      <c r="EB66" s="144"/>
      <c r="EC66" s="144"/>
    </row>
    <row r="67" spans="1:133" s="142" customFormat="1" ht="54.95" hidden="1" customHeight="1">
      <c r="A67" s="158" t="s">
        <v>139</v>
      </c>
      <c r="B67" s="159">
        <v>64</v>
      </c>
      <c r="C67" s="168" t="s">
        <v>347</v>
      </c>
      <c r="D67" s="169">
        <v>1</v>
      </c>
      <c r="E67" s="160"/>
      <c r="F67" s="160" t="s">
        <v>141</v>
      </c>
      <c r="G67" s="160"/>
      <c r="H67" s="160" t="s">
        <v>322</v>
      </c>
      <c r="I67" s="270"/>
      <c r="J67" s="270"/>
      <c r="K67" s="270"/>
      <c r="L67" s="270"/>
      <c r="M67" s="270"/>
      <c r="N67" s="270"/>
      <c r="O67" s="270"/>
      <c r="P67" s="270"/>
      <c r="Q67" s="270"/>
      <c r="R67" s="160"/>
      <c r="S67" s="160"/>
      <c r="T67" s="160"/>
      <c r="U67" s="160"/>
      <c r="V67" s="160"/>
      <c r="W67" s="160" t="s">
        <v>144</v>
      </c>
      <c r="X67" s="173" t="s">
        <v>330</v>
      </c>
      <c r="Y67" s="168" t="s">
        <v>348</v>
      </c>
      <c r="Z67" s="168" t="s">
        <v>349</v>
      </c>
      <c r="AA67" s="158" t="s">
        <v>159</v>
      </c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  <c r="CT67" s="144"/>
      <c r="CU67" s="144"/>
      <c r="CV67" s="144"/>
      <c r="CW67" s="144"/>
      <c r="CX67" s="144"/>
      <c r="CY67" s="144"/>
      <c r="CZ67" s="144"/>
      <c r="DA67" s="144"/>
      <c r="DB67" s="144"/>
      <c r="DC67" s="144"/>
      <c r="DD67" s="144"/>
      <c r="DE67" s="144"/>
      <c r="DF67" s="144"/>
      <c r="DG67" s="144"/>
      <c r="DH67" s="144"/>
      <c r="DI67" s="144"/>
      <c r="DJ67" s="144"/>
      <c r="DK67" s="144"/>
      <c r="DL67" s="144"/>
      <c r="DM67" s="144"/>
      <c r="DN67" s="144"/>
      <c r="DO67" s="144"/>
      <c r="DP67" s="144"/>
      <c r="DQ67" s="144"/>
      <c r="DR67" s="144"/>
      <c r="DS67" s="144"/>
      <c r="DT67" s="144"/>
      <c r="DU67" s="144"/>
      <c r="DV67" s="144"/>
      <c r="DW67" s="144"/>
      <c r="DX67" s="144"/>
      <c r="DY67" s="144"/>
      <c r="DZ67" s="144"/>
      <c r="EA67" s="144"/>
      <c r="EB67" s="144"/>
      <c r="EC67" s="144"/>
    </row>
    <row r="68" spans="1:133" s="142" customFormat="1" ht="54.95" hidden="1" customHeight="1">
      <c r="A68" s="158" t="s">
        <v>139</v>
      </c>
      <c r="B68" s="159">
        <v>65</v>
      </c>
      <c r="C68" s="168" t="s">
        <v>350</v>
      </c>
      <c r="D68" s="169">
        <v>1</v>
      </c>
      <c r="E68" s="160"/>
      <c r="F68" s="160" t="s">
        <v>141</v>
      </c>
      <c r="G68" s="160"/>
      <c r="H68" s="160" t="s">
        <v>322</v>
      </c>
      <c r="I68" s="270"/>
      <c r="J68" s="270"/>
      <c r="K68" s="270"/>
      <c r="L68" s="270"/>
      <c r="M68" s="270"/>
      <c r="N68" s="270"/>
      <c r="O68" s="270"/>
      <c r="P68" s="270"/>
      <c r="Q68" s="270"/>
      <c r="R68" s="160"/>
      <c r="S68" s="160"/>
      <c r="T68" s="160"/>
      <c r="U68" s="160"/>
      <c r="V68" s="160"/>
      <c r="W68" s="160" t="s">
        <v>144</v>
      </c>
      <c r="X68" s="173" t="s">
        <v>330</v>
      </c>
      <c r="Y68" s="168" t="s">
        <v>351</v>
      </c>
      <c r="Z68" s="168" t="s">
        <v>352</v>
      </c>
      <c r="AA68" s="158" t="s">
        <v>159</v>
      </c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  <c r="CT68" s="144"/>
      <c r="CU68" s="144"/>
      <c r="CV68" s="144"/>
      <c r="CW68" s="144"/>
      <c r="CX68" s="144"/>
      <c r="CY68" s="144"/>
      <c r="CZ68" s="144"/>
      <c r="DA68" s="144"/>
      <c r="DB68" s="144"/>
      <c r="DC68" s="144"/>
      <c r="DD68" s="144"/>
      <c r="DE68" s="144"/>
      <c r="DF68" s="144"/>
      <c r="DG68" s="144"/>
      <c r="DH68" s="144"/>
      <c r="DI68" s="144"/>
      <c r="DJ68" s="144"/>
      <c r="DK68" s="144"/>
      <c r="DL68" s="144"/>
      <c r="DM68" s="144"/>
      <c r="DN68" s="144"/>
      <c r="DO68" s="144"/>
      <c r="DP68" s="144"/>
      <c r="DQ68" s="144"/>
      <c r="DR68" s="144"/>
      <c r="DS68" s="144"/>
      <c r="DT68" s="144"/>
      <c r="DU68" s="144"/>
      <c r="DV68" s="144"/>
      <c r="DW68" s="144"/>
      <c r="DX68" s="144"/>
      <c r="DY68" s="144"/>
      <c r="DZ68" s="144"/>
      <c r="EA68" s="144"/>
      <c r="EB68" s="144"/>
      <c r="EC68" s="144"/>
    </row>
    <row r="69" spans="1:133" s="142" customFormat="1" ht="54.95" customHeight="1">
      <c r="A69" s="158" t="s">
        <v>139</v>
      </c>
      <c r="B69" s="159">
        <v>66</v>
      </c>
      <c r="C69" s="194" t="s">
        <v>353</v>
      </c>
      <c r="D69" s="169">
        <v>0.5</v>
      </c>
      <c r="E69" s="195"/>
      <c r="F69" s="160" t="s">
        <v>141</v>
      </c>
      <c r="G69" s="195"/>
      <c r="H69" s="160" t="s">
        <v>174</v>
      </c>
      <c r="I69" s="270"/>
      <c r="J69" s="270"/>
      <c r="K69" s="270"/>
      <c r="L69" s="270"/>
      <c r="M69" s="270"/>
      <c r="N69" s="270"/>
      <c r="O69" s="270"/>
      <c r="P69" s="270">
        <f>(1.866+1.735+1.821)/3</f>
        <v>1.8073333333333332</v>
      </c>
      <c r="Q69" s="270">
        <f>(1.7+1.83+1.66)/3</f>
        <v>1.7300000000000002</v>
      </c>
      <c r="R69" s="160"/>
      <c r="S69" s="195"/>
      <c r="T69" s="116"/>
      <c r="U69" s="202" t="s">
        <v>1715</v>
      </c>
      <c r="V69" s="160"/>
      <c r="W69" s="158"/>
      <c r="X69" s="173" t="s">
        <v>277</v>
      </c>
      <c r="Y69" s="168" t="s">
        <v>146</v>
      </c>
      <c r="Z69" s="168" t="s">
        <v>354</v>
      </c>
      <c r="AA69" s="158" t="s">
        <v>148</v>
      </c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  <c r="CT69" s="144"/>
      <c r="CU69" s="144"/>
      <c r="CV69" s="144"/>
      <c r="CW69" s="144"/>
      <c r="CX69" s="144"/>
      <c r="CY69" s="144"/>
      <c r="CZ69" s="144"/>
      <c r="DA69" s="144"/>
      <c r="DB69" s="144"/>
      <c r="DC69" s="144"/>
      <c r="DD69" s="144"/>
      <c r="DE69" s="144"/>
      <c r="DF69" s="144"/>
      <c r="DG69" s="144"/>
      <c r="DH69" s="144"/>
      <c r="DI69" s="144"/>
      <c r="DJ69" s="144"/>
      <c r="DK69" s="144"/>
      <c r="DL69" s="144"/>
      <c r="DM69" s="144"/>
      <c r="DN69" s="144"/>
      <c r="DO69" s="144"/>
      <c r="DP69" s="144"/>
      <c r="DQ69" s="144"/>
      <c r="DR69" s="144"/>
      <c r="DS69" s="144"/>
      <c r="DT69" s="144"/>
      <c r="DU69" s="144"/>
      <c r="DV69" s="144"/>
      <c r="DW69" s="144"/>
      <c r="DX69" s="144"/>
      <c r="DY69" s="144"/>
      <c r="DZ69" s="144"/>
      <c r="EA69" s="144"/>
      <c r="EB69" s="144"/>
      <c r="EC69" s="144"/>
    </row>
    <row r="70" spans="1:133" s="142" customFormat="1" ht="54.95" customHeight="1">
      <c r="A70" s="158" t="s">
        <v>139</v>
      </c>
      <c r="B70" s="162">
        <v>67</v>
      </c>
      <c r="C70" s="194" t="s">
        <v>355</v>
      </c>
      <c r="D70" s="169">
        <v>0.5</v>
      </c>
      <c r="E70" s="195"/>
      <c r="F70" s="160" t="s">
        <v>141</v>
      </c>
      <c r="G70" s="195"/>
      <c r="H70" s="160" t="s">
        <v>262</v>
      </c>
      <c r="I70" s="270"/>
      <c r="J70" s="270"/>
      <c r="K70" s="270"/>
      <c r="L70" s="270"/>
      <c r="M70" s="270"/>
      <c r="N70" s="270"/>
      <c r="O70" s="270"/>
      <c r="P70" s="270">
        <f>(0.802+0.799+0.814)/3</f>
        <v>0.80500000000000005</v>
      </c>
      <c r="Q70" s="270">
        <f>(0.75+0.68+0.57)/3</f>
        <v>0.66666666666666663</v>
      </c>
      <c r="R70" s="160"/>
      <c r="S70" s="195"/>
      <c r="T70" s="116"/>
      <c r="U70" s="202" t="s">
        <v>1716</v>
      </c>
      <c r="V70" s="195"/>
      <c r="W70" s="158"/>
      <c r="X70" s="173" t="s">
        <v>356</v>
      </c>
      <c r="Y70" s="192" t="s">
        <v>357</v>
      </c>
      <c r="Z70" s="192" t="s">
        <v>358</v>
      </c>
      <c r="AA70" s="158" t="s">
        <v>148</v>
      </c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  <c r="CT70" s="144"/>
      <c r="CU70" s="144"/>
      <c r="CV70" s="144"/>
      <c r="CW70" s="144"/>
      <c r="CX70" s="144"/>
      <c r="CY70" s="144"/>
      <c r="CZ70" s="144"/>
      <c r="DA70" s="144"/>
      <c r="DB70" s="144"/>
      <c r="DC70" s="144"/>
      <c r="DD70" s="144"/>
      <c r="DE70" s="144"/>
      <c r="DF70" s="144"/>
      <c r="DG70" s="144"/>
      <c r="DH70" s="144"/>
      <c r="DI70" s="144"/>
      <c r="DJ70" s="144"/>
      <c r="DK70" s="144"/>
      <c r="DL70" s="144"/>
      <c r="DM70" s="144"/>
      <c r="DN70" s="144"/>
      <c r="DO70" s="144"/>
      <c r="DP70" s="144"/>
      <c r="DQ70" s="144"/>
      <c r="DR70" s="144"/>
      <c r="DS70" s="144"/>
      <c r="DT70" s="144"/>
      <c r="DU70" s="144"/>
      <c r="DV70" s="144"/>
      <c r="DW70" s="144"/>
      <c r="DX70" s="144"/>
      <c r="DY70" s="144"/>
      <c r="DZ70" s="144"/>
      <c r="EA70" s="144"/>
      <c r="EB70" s="144"/>
      <c r="EC70" s="144"/>
    </row>
    <row r="71" spans="1:133" s="142" customFormat="1" ht="54.95" customHeight="1">
      <c r="A71" s="158" t="s">
        <v>139</v>
      </c>
      <c r="B71" s="159">
        <v>68</v>
      </c>
      <c r="C71" s="158" t="s">
        <v>359</v>
      </c>
      <c r="D71" s="169">
        <v>0.5</v>
      </c>
      <c r="E71" s="195"/>
      <c r="F71" s="160" t="s">
        <v>141</v>
      </c>
      <c r="G71" s="195"/>
      <c r="H71" s="160" t="s">
        <v>262</v>
      </c>
      <c r="I71" s="270"/>
      <c r="J71" s="270"/>
      <c r="K71" s="270"/>
      <c r="L71" s="270"/>
      <c r="M71" s="270"/>
      <c r="N71" s="270"/>
      <c r="O71" s="270"/>
      <c r="P71" s="270">
        <f>(1.121+1.073+1.155)/3</f>
        <v>1.1163333333333334</v>
      </c>
      <c r="Q71" s="270">
        <f>(1.134+1.034+1)/3</f>
        <v>1.056</v>
      </c>
      <c r="R71" s="160"/>
      <c r="S71" s="160"/>
      <c r="T71" s="116"/>
      <c r="U71" s="177" t="s">
        <v>1710</v>
      </c>
      <c r="V71" s="160"/>
      <c r="W71" s="158"/>
      <c r="X71" s="186" t="s">
        <v>287</v>
      </c>
      <c r="Y71" s="212" t="s">
        <v>360</v>
      </c>
      <c r="Z71" s="192" t="s">
        <v>361</v>
      </c>
      <c r="AA71" s="158" t="s">
        <v>148</v>
      </c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  <c r="CT71" s="144"/>
      <c r="CU71" s="144"/>
      <c r="CV71" s="144"/>
      <c r="CW71" s="144"/>
      <c r="CX71" s="144"/>
      <c r="CY71" s="144"/>
      <c r="CZ71" s="144"/>
      <c r="DA71" s="144"/>
      <c r="DB71" s="144"/>
      <c r="DC71" s="144"/>
      <c r="DD71" s="144"/>
      <c r="DE71" s="144"/>
      <c r="DF71" s="144"/>
      <c r="DG71" s="144"/>
      <c r="DH71" s="144"/>
      <c r="DI71" s="144"/>
      <c r="DJ71" s="144"/>
      <c r="DK71" s="144"/>
      <c r="DL71" s="144"/>
      <c r="DM71" s="144"/>
      <c r="DN71" s="144"/>
      <c r="DO71" s="144"/>
      <c r="DP71" s="144"/>
      <c r="DQ71" s="144"/>
      <c r="DR71" s="144"/>
      <c r="DS71" s="144"/>
      <c r="DT71" s="144"/>
      <c r="DU71" s="144"/>
      <c r="DV71" s="144"/>
      <c r="DW71" s="144"/>
      <c r="DX71" s="144"/>
      <c r="DY71" s="144"/>
      <c r="DZ71" s="144"/>
      <c r="EA71" s="144"/>
      <c r="EB71" s="144"/>
      <c r="EC71" s="144"/>
    </row>
    <row r="72" spans="1:133" s="146" customFormat="1" ht="54.95" hidden="1" customHeight="1">
      <c r="A72" s="193" t="s">
        <v>139</v>
      </c>
      <c r="B72" s="165">
        <v>71</v>
      </c>
      <c r="C72" s="193" t="s">
        <v>362</v>
      </c>
      <c r="D72" s="197">
        <v>0.5</v>
      </c>
      <c r="E72" s="198"/>
      <c r="F72" s="166" t="s">
        <v>141</v>
      </c>
      <c r="G72" s="198"/>
      <c r="H72" s="166" t="s">
        <v>174</v>
      </c>
      <c r="I72" s="272"/>
      <c r="J72" s="272"/>
      <c r="K72" s="272"/>
      <c r="L72" s="272"/>
      <c r="M72" s="272"/>
      <c r="N72" s="272"/>
      <c r="O72" s="272"/>
      <c r="P72" s="273" t="s">
        <v>363</v>
      </c>
      <c r="Q72" s="273"/>
      <c r="R72" s="203"/>
      <c r="S72" s="198"/>
      <c r="T72" s="124"/>
      <c r="U72" s="203"/>
      <c r="V72" s="166"/>
      <c r="W72" s="193"/>
      <c r="X72" s="182" t="s">
        <v>364</v>
      </c>
      <c r="Y72" s="213" t="s">
        <v>180</v>
      </c>
      <c r="Z72" s="213" t="s">
        <v>365</v>
      </c>
      <c r="AA72" s="193" t="s">
        <v>148</v>
      </c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  <c r="AP72" s="145"/>
      <c r="AQ72" s="145"/>
      <c r="AR72" s="145"/>
      <c r="AS72" s="145"/>
      <c r="AT72" s="145"/>
      <c r="AU72" s="145"/>
      <c r="AV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  <c r="CT72" s="145"/>
      <c r="CU72" s="145"/>
      <c r="CV72" s="145"/>
      <c r="CW72" s="145"/>
      <c r="CX72" s="145"/>
      <c r="CY72" s="145"/>
      <c r="CZ72" s="145"/>
      <c r="DA72" s="145"/>
      <c r="DB72" s="145"/>
      <c r="DC72" s="145"/>
      <c r="DD72" s="145"/>
      <c r="DE72" s="145"/>
      <c r="DF72" s="145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45"/>
      <c r="DR72" s="145"/>
      <c r="DS72" s="145"/>
      <c r="DT72" s="145"/>
      <c r="DU72" s="145"/>
      <c r="DV72" s="145"/>
      <c r="DW72" s="145"/>
      <c r="DX72" s="145"/>
      <c r="DY72" s="145"/>
      <c r="DZ72" s="145"/>
      <c r="EA72" s="145"/>
      <c r="EB72" s="145"/>
      <c r="EC72" s="145"/>
    </row>
    <row r="73" spans="1:133" s="146" customFormat="1" ht="54.95" hidden="1" customHeight="1">
      <c r="A73" s="193" t="s">
        <v>139</v>
      </c>
      <c r="B73" s="199">
        <v>72</v>
      </c>
      <c r="C73" s="193" t="s">
        <v>366</v>
      </c>
      <c r="D73" s="197">
        <v>0.5</v>
      </c>
      <c r="E73" s="198"/>
      <c r="F73" s="166" t="s">
        <v>141</v>
      </c>
      <c r="G73" s="198"/>
      <c r="H73" s="166" t="s">
        <v>262</v>
      </c>
      <c r="I73" s="272"/>
      <c r="J73" s="272"/>
      <c r="K73" s="272"/>
      <c r="L73" s="272"/>
      <c r="M73" s="272"/>
      <c r="N73" s="272"/>
      <c r="O73" s="272"/>
      <c r="P73" s="273" t="s">
        <v>363</v>
      </c>
      <c r="Q73" s="273"/>
      <c r="R73" s="203"/>
      <c r="S73" s="198"/>
      <c r="T73" s="124"/>
      <c r="U73" s="203"/>
      <c r="V73" s="198"/>
      <c r="W73" s="193"/>
      <c r="X73" s="182" t="s">
        <v>299</v>
      </c>
      <c r="Y73" s="182" t="s">
        <v>367</v>
      </c>
      <c r="Z73" s="213" t="s">
        <v>368</v>
      </c>
      <c r="AA73" s="193" t="s">
        <v>148</v>
      </c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  <c r="CT73" s="145"/>
      <c r="CU73" s="145"/>
      <c r="CV73" s="145"/>
      <c r="CW73" s="145"/>
      <c r="CX73" s="145"/>
      <c r="CY73" s="145"/>
      <c r="CZ73" s="145"/>
      <c r="DA73" s="145"/>
      <c r="DB73" s="145"/>
      <c r="DC73" s="145"/>
      <c r="DD73" s="145"/>
      <c r="DE73" s="145"/>
      <c r="DF73" s="145"/>
      <c r="DG73" s="145"/>
      <c r="DH73" s="145"/>
      <c r="DI73" s="145"/>
      <c r="DJ73" s="145"/>
      <c r="DK73" s="145"/>
      <c r="DL73" s="145"/>
      <c r="DM73" s="145"/>
      <c r="DN73" s="145"/>
      <c r="DO73" s="145"/>
      <c r="DP73" s="145"/>
      <c r="DQ73" s="145"/>
      <c r="DR73" s="145"/>
      <c r="DS73" s="145"/>
      <c r="DT73" s="145"/>
      <c r="DU73" s="145"/>
      <c r="DV73" s="145"/>
      <c r="DW73" s="145"/>
      <c r="DX73" s="145"/>
      <c r="DY73" s="145"/>
      <c r="DZ73" s="145"/>
      <c r="EA73" s="145"/>
      <c r="EB73" s="145"/>
      <c r="EC73" s="145"/>
    </row>
    <row r="74" spans="1:133" s="142" customFormat="1" ht="54.95" customHeight="1">
      <c r="A74" s="158" t="s">
        <v>139</v>
      </c>
      <c r="B74" s="159">
        <v>73</v>
      </c>
      <c r="C74" s="194" t="s">
        <v>369</v>
      </c>
      <c r="D74" s="169">
        <v>0.5</v>
      </c>
      <c r="E74" s="195"/>
      <c r="F74" s="160" t="s">
        <v>141</v>
      </c>
      <c r="G74" s="195"/>
      <c r="H74" s="160" t="s">
        <v>150</v>
      </c>
      <c r="I74" s="270"/>
      <c r="J74" s="270"/>
      <c r="K74" s="270"/>
      <c r="L74" s="270"/>
      <c r="M74" s="270"/>
      <c r="N74" s="270"/>
      <c r="O74" s="270"/>
      <c r="P74" s="270">
        <f>(18.428-3.361+19.438-3.372+19.716-3.058)/3</f>
        <v>15.930333333333332</v>
      </c>
      <c r="Q74" s="270">
        <f>(4.264+4.567+4.325
)/3</f>
        <v>4.3853333333333326</v>
      </c>
      <c r="R74" s="160">
        <f>(9.414+9.283+10.149)/3</f>
        <v>9.6153333333333322</v>
      </c>
      <c r="S74" s="235"/>
      <c r="T74" s="241"/>
      <c r="U74" s="177" t="s">
        <v>1764</v>
      </c>
      <c r="V74" s="160"/>
      <c r="W74" s="183"/>
      <c r="X74" s="173" t="s">
        <v>1687</v>
      </c>
      <c r="Y74" s="168" t="s">
        <v>180</v>
      </c>
      <c r="Z74" s="168" t="s">
        <v>370</v>
      </c>
      <c r="AA74" s="158" t="s">
        <v>148</v>
      </c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  <c r="CT74" s="144"/>
      <c r="CU74" s="144"/>
      <c r="CV74" s="144"/>
      <c r="CW74" s="144"/>
      <c r="CX74" s="144"/>
      <c r="CY74" s="144"/>
      <c r="CZ74" s="144"/>
      <c r="DA74" s="144"/>
      <c r="DB74" s="144"/>
      <c r="DC74" s="144"/>
      <c r="DD74" s="144"/>
      <c r="DE74" s="144"/>
      <c r="DF74" s="144"/>
      <c r="DG74" s="144"/>
      <c r="DH74" s="144"/>
      <c r="DI74" s="144"/>
      <c r="DJ74" s="144"/>
      <c r="DK74" s="144"/>
      <c r="DL74" s="144"/>
      <c r="DM74" s="144"/>
      <c r="DN74" s="144"/>
      <c r="DO74" s="144"/>
      <c r="DP74" s="144"/>
      <c r="DQ74" s="144"/>
      <c r="DR74" s="144"/>
      <c r="DS74" s="144"/>
      <c r="DT74" s="144"/>
      <c r="DU74" s="144"/>
      <c r="DV74" s="144"/>
      <c r="DW74" s="144"/>
      <c r="DX74" s="144"/>
      <c r="DY74" s="144"/>
      <c r="DZ74" s="144"/>
      <c r="EA74" s="144"/>
      <c r="EB74" s="144"/>
      <c r="EC74" s="144"/>
    </row>
    <row r="75" spans="1:133" s="142" customFormat="1" ht="54.95" customHeight="1">
      <c r="A75" s="158" t="s">
        <v>139</v>
      </c>
      <c r="B75" s="159">
        <v>74</v>
      </c>
      <c r="C75" s="194" t="s">
        <v>371</v>
      </c>
      <c r="D75" s="169">
        <v>0.5</v>
      </c>
      <c r="E75" s="195"/>
      <c r="F75" s="160" t="s">
        <v>141</v>
      </c>
      <c r="G75" s="195"/>
      <c r="H75" s="160" t="s">
        <v>262</v>
      </c>
      <c r="I75" s="270"/>
      <c r="J75" s="270"/>
      <c r="K75" s="270"/>
      <c r="L75" s="270"/>
      <c r="M75" s="270"/>
      <c r="N75" s="270"/>
      <c r="O75" s="270"/>
      <c r="P75" s="270">
        <f>(1.054-0.808+0.935-0.696+1.048-0.877)/3</f>
        <v>0.2186666666666667</v>
      </c>
      <c r="Q75" s="270">
        <f>(0.334+0.187+0.199)/3</f>
        <v>0.24</v>
      </c>
      <c r="R75" s="160">
        <f>(0.295+0.298+0.301)/3</f>
        <v>0.29799999999999999</v>
      </c>
      <c r="S75" s="195"/>
      <c r="T75" s="116"/>
      <c r="U75" s="177" t="s">
        <v>1764</v>
      </c>
      <c r="V75" s="195"/>
      <c r="W75" s="158"/>
      <c r="X75" s="180" t="s">
        <v>307</v>
      </c>
      <c r="Y75" s="179" t="s">
        <v>372</v>
      </c>
      <c r="Z75" s="168" t="s">
        <v>373</v>
      </c>
      <c r="AA75" s="158" t="s">
        <v>148</v>
      </c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  <c r="CT75" s="144"/>
      <c r="CU75" s="144"/>
      <c r="CV75" s="144"/>
      <c r="CW75" s="144"/>
      <c r="CX75" s="144"/>
      <c r="CY75" s="144"/>
      <c r="CZ75" s="144"/>
      <c r="DA75" s="144"/>
      <c r="DB75" s="144"/>
      <c r="DC75" s="144"/>
      <c r="DD75" s="144"/>
      <c r="DE75" s="144"/>
      <c r="DF75" s="144"/>
      <c r="DG75" s="144"/>
      <c r="DH75" s="144"/>
      <c r="DI75" s="144"/>
      <c r="DJ75" s="144"/>
      <c r="DK75" s="144"/>
      <c r="DL75" s="144"/>
      <c r="DM75" s="144"/>
      <c r="DN75" s="144"/>
      <c r="DO75" s="144"/>
      <c r="DP75" s="144"/>
      <c r="DQ75" s="144"/>
      <c r="DR75" s="144"/>
      <c r="DS75" s="144"/>
      <c r="DT75" s="144"/>
      <c r="DU75" s="144"/>
      <c r="DV75" s="144"/>
      <c r="DW75" s="144"/>
      <c r="DX75" s="144"/>
      <c r="DY75" s="144"/>
      <c r="DZ75" s="144"/>
      <c r="EA75" s="144"/>
      <c r="EB75" s="144"/>
      <c r="EC75" s="144"/>
    </row>
    <row r="76" spans="1:133" s="142" customFormat="1" ht="54.95" customHeight="1">
      <c r="A76" s="158" t="s">
        <v>139</v>
      </c>
      <c r="B76" s="159">
        <v>76</v>
      </c>
      <c r="C76" s="194" t="s">
        <v>374</v>
      </c>
      <c r="D76" s="169">
        <v>0.5</v>
      </c>
      <c r="E76" s="195"/>
      <c r="F76" s="160" t="s">
        <v>141</v>
      </c>
      <c r="G76" s="195"/>
      <c r="H76" s="160" t="s">
        <v>174</v>
      </c>
      <c r="I76" s="270"/>
      <c r="J76" s="270"/>
      <c r="K76" s="270"/>
      <c r="L76" s="270"/>
      <c r="M76" s="270"/>
      <c r="N76" s="270"/>
      <c r="O76" s="270"/>
      <c r="P76" s="270">
        <f>(1.095+1.065+1.076)/3</f>
        <v>1.0786666666666667</v>
      </c>
      <c r="Q76" s="270">
        <f>(1.7+1.76+1.65)/3</f>
        <v>1.7033333333333331</v>
      </c>
      <c r="R76" s="160"/>
      <c r="S76" s="195"/>
      <c r="T76" s="116"/>
      <c r="U76" s="202" t="s">
        <v>1713</v>
      </c>
      <c r="V76" s="185"/>
      <c r="W76" s="158"/>
      <c r="X76" s="173" t="s">
        <v>310</v>
      </c>
      <c r="Y76" s="168" t="s">
        <v>375</v>
      </c>
      <c r="Z76" s="168" t="s">
        <v>376</v>
      </c>
      <c r="AA76" s="158" t="s">
        <v>148</v>
      </c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  <c r="CT76" s="144"/>
      <c r="CU76" s="144"/>
      <c r="CV76" s="144"/>
      <c r="CW76" s="144"/>
      <c r="CX76" s="144"/>
      <c r="CY76" s="144"/>
      <c r="CZ76" s="144"/>
      <c r="DA76" s="144"/>
      <c r="DB76" s="144"/>
      <c r="DC76" s="144"/>
      <c r="DD76" s="144"/>
      <c r="DE76" s="144"/>
      <c r="DF76" s="144"/>
      <c r="DG76" s="144"/>
      <c r="DH76" s="144"/>
      <c r="DI76" s="144"/>
      <c r="DJ76" s="144"/>
      <c r="DK76" s="144"/>
      <c r="DL76" s="144"/>
      <c r="DM76" s="144"/>
      <c r="DN76" s="144"/>
      <c r="DO76" s="144"/>
      <c r="DP76" s="144"/>
      <c r="DQ76" s="144"/>
      <c r="DR76" s="144"/>
      <c r="DS76" s="144"/>
      <c r="DT76" s="144"/>
      <c r="DU76" s="144"/>
      <c r="DV76" s="144"/>
      <c r="DW76" s="144"/>
      <c r="DX76" s="144"/>
      <c r="DY76" s="144"/>
      <c r="DZ76" s="144"/>
      <c r="EA76" s="144"/>
      <c r="EB76" s="144"/>
      <c r="EC76" s="144"/>
    </row>
    <row r="77" spans="1:133" s="146" customFormat="1" ht="54.95" hidden="1" customHeight="1">
      <c r="A77" s="193" t="s">
        <v>139</v>
      </c>
      <c r="B77" s="199">
        <v>77</v>
      </c>
      <c r="C77" s="193" t="s">
        <v>377</v>
      </c>
      <c r="D77" s="197">
        <v>0.5</v>
      </c>
      <c r="E77" s="198"/>
      <c r="F77" s="166" t="s">
        <v>141</v>
      </c>
      <c r="G77" s="198"/>
      <c r="H77" s="166" t="s">
        <v>262</v>
      </c>
      <c r="I77" s="272"/>
      <c r="J77" s="272"/>
      <c r="K77" s="272"/>
      <c r="L77" s="272"/>
      <c r="M77" s="272"/>
      <c r="N77" s="272"/>
      <c r="O77" s="272"/>
      <c r="P77" s="272">
        <f>(0.9+0.867+0.966)/3</f>
        <v>0.91099999999999992</v>
      </c>
      <c r="Q77" s="272"/>
      <c r="R77" s="166"/>
      <c r="S77" s="198"/>
      <c r="T77" s="124"/>
      <c r="U77" s="204"/>
      <c r="V77" s="166"/>
      <c r="W77" s="193"/>
      <c r="X77" s="246" t="s">
        <v>313</v>
      </c>
      <c r="Y77" s="213" t="s">
        <v>378</v>
      </c>
      <c r="Z77" s="193"/>
      <c r="AA77" s="193" t="s">
        <v>148</v>
      </c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</row>
    <row r="78" spans="1:133" s="146" customFormat="1" ht="54.95" hidden="1" customHeight="1">
      <c r="A78" s="193" t="s">
        <v>139</v>
      </c>
      <c r="B78" s="165">
        <v>78</v>
      </c>
      <c r="C78" s="196" t="s">
        <v>379</v>
      </c>
      <c r="D78" s="197">
        <v>0.5</v>
      </c>
      <c r="E78" s="198"/>
      <c r="F78" s="166" t="s">
        <v>141</v>
      </c>
      <c r="G78" s="198"/>
      <c r="H78" s="166" t="s">
        <v>174</v>
      </c>
      <c r="I78" s="272"/>
      <c r="J78" s="272"/>
      <c r="K78" s="272"/>
      <c r="L78" s="272"/>
      <c r="M78" s="272"/>
      <c r="N78" s="272"/>
      <c r="O78" s="272"/>
      <c r="P78" s="272">
        <f>(1.763+1.767+1.632)/3</f>
        <v>1.7206666666666666</v>
      </c>
      <c r="Q78" s="272"/>
      <c r="R78" s="166"/>
      <c r="S78" s="198"/>
      <c r="T78" s="124"/>
      <c r="U78" s="204"/>
      <c r="V78" s="205"/>
      <c r="W78" s="206" t="s">
        <v>380</v>
      </c>
      <c r="X78" s="182" t="s">
        <v>310</v>
      </c>
      <c r="Y78" s="213" t="s">
        <v>381</v>
      </c>
      <c r="Z78" s="213" t="s">
        <v>382</v>
      </c>
      <c r="AA78" s="193" t="s">
        <v>148</v>
      </c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  <c r="CT78" s="145"/>
      <c r="CU78" s="145"/>
      <c r="CV78" s="145"/>
      <c r="CW78" s="145"/>
      <c r="CX78" s="145"/>
      <c r="CY78" s="145"/>
      <c r="CZ78" s="145"/>
      <c r="DA78" s="145"/>
      <c r="DB78" s="145"/>
      <c r="DC78" s="145"/>
      <c r="DD78" s="145"/>
      <c r="DE78" s="145"/>
      <c r="DF78" s="145"/>
      <c r="DG78" s="145"/>
      <c r="DH78" s="145"/>
      <c r="DI78" s="145"/>
      <c r="DJ78" s="145"/>
      <c r="DK78" s="145"/>
      <c r="DL78" s="145"/>
      <c r="DM78" s="145"/>
      <c r="DN78" s="145"/>
      <c r="DO78" s="145"/>
      <c r="DP78" s="145"/>
      <c r="DQ78" s="145"/>
      <c r="DR78" s="145"/>
      <c r="DS78" s="145"/>
      <c r="DT78" s="145"/>
      <c r="DU78" s="145"/>
      <c r="DV78" s="145"/>
      <c r="DW78" s="145"/>
      <c r="DX78" s="145"/>
      <c r="DY78" s="145"/>
      <c r="DZ78" s="145"/>
      <c r="EA78" s="145"/>
      <c r="EB78" s="145"/>
      <c r="EC78" s="145"/>
    </row>
    <row r="79" spans="1:133" s="146" customFormat="1" ht="54.95" hidden="1" customHeight="1">
      <c r="A79" s="193" t="s">
        <v>139</v>
      </c>
      <c r="B79" s="165">
        <v>79</v>
      </c>
      <c r="C79" s="196" t="s">
        <v>383</v>
      </c>
      <c r="D79" s="197">
        <v>0.5</v>
      </c>
      <c r="E79" s="198"/>
      <c r="F79" s="166" t="s">
        <v>141</v>
      </c>
      <c r="G79" s="198"/>
      <c r="H79" s="166" t="s">
        <v>262</v>
      </c>
      <c r="I79" s="272"/>
      <c r="J79" s="272"/>
      <c r="K79" s="272"/>
      <c r="L79" s="272"/>
      <c r="M79" s="272"/>
      <c r="N79" s="272"/>
      <c r="O79" s="272"/>
      <c r="P79" s="272"/>
      <c r="Q79" s="272"/>
      <c r="R79" s="166"/>
      <c r="S79" s="198"/>
      <c r="T79" s="124"/>
      <c r="U79" s="204"/>
      <c r="V79" s="166"/>
      <c r="W79" s="206"/>
      <c r="X79" s="207" t="s">
        <v>318</v>
      </c>
      <c r="Y79" s="193"/>
      <c r="Z79" s="193"/>
      <c r="AA79" s="193" t="s">
        <v>148</v>
      </c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  <c r="CT79" s="145"/>
      <c r="CU79" s="145"/>
      <c r="CV79" s="145"/>
      <c r="CW79" s="145"/>
      <c r="CX79" s="145"/>
      <c r="CY79" s="145"/>
      <c r="CZ79" s="145"/>
      <c r="DA79" s="145"/>
      <c r="DB79" s="145"/>
      <c r="DC79" s="145"/>
      <c r="DD79" s="145"/>
      <c r="DE79" s="145"/>
      <c r="DF79" s="145"/>
      <c r="DG79" s="145"/>
      <c r="DH79" s="145"/>
      <c r="DI79" s="145"/>
      <c r="DJ79" s="145"/>
      <c r="DK79" s="145"/>
      <c r="DL79" s="145"/>
      <c r="DM79" s="145"/>
      <c r="DN79" s="145"/>
      <c r="DO79" s="145"/>
      <c r="DP79" s="145"/>
      <c r="DQ79" s="145"/>
      <c r="DR79" s="145"/>
      <c r="DS79" s="145"/>
      <c r="DT79" s="145"/>
      <c r="DU79" s="145"/>
      <c r="DV79" s="145"/>
      <c r="DW79" s="145"/>
      <c r="DX79" s="145"/>
      <c r="DY79" s="145"/>
      <c r="DZ79" s="145"/>
      <c r="EA79" s="145"/>
      <c r="EB79" s="145"/>
      <c r="EC79" s="145"/>
    </row>
    <row r="80" spans="1:133" s="142" customFormat="1" ht="54.95" customHeight="1">
      <c r="A80" s="158" t="s">
        <v>139</v>
      </c>
      <c r="B80" s="159">
        <v>80</v>
      </c>
      <c r="C80" s="194" t="s">
        <v>384</v>
      </c>
      <c r="D80" s="169">
        <v>0.5</v>
      </c>
      <c r="E80" s="195"/>
      <c r="F80" s="160" t="s">
        <v>141</v>
      </c>
      <c r="G80" s="195"/>
      <c r="H80" s="160" t="s">
        <v>174</v>
      </c>
      <c r="I80" s="270"/>
      <c r="J80" s="270"/>
      <c r="K80" s="270"/>
      <c r="L80" s="270"/>
      <c r="M80" s="270"/>
      <c r="N80" s="270"/>
      <c r="O80" s="270"/>
      <c r="P80" s="270">
        <f>(0.911+0.893+0.928)/3</f>
        <v>0.91066666666666674</v>
      </c>
      <c r="Q80" s="270">
        <f>(0.897+0.931+0.862)/3</f>
        <v>0.89666666666666661</v>
      </c>
      <c r="R80" s="160"/>
      <c r="S80" s="195"/>
      <c r="T80" s="116"/>
      <c r="U80" s="202" t="s">
        <v>1717</v>
      </c>
      <c r="V80" s="172"/>
      <c r="W80" s="158"/>
      <c r="X80" s="173" t="s">
        <v>310</v>
      </c>
      <c r="Y80" s="168" t="s">
        <v>386</v>
      </c>
      <c r="Z80" s="168" t="s">
        <v>387</v>
      </c>
      <c r="AA80" s="158" t="s">
        <v>148</v>
      </c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  <c r="CT80" s="144"/>
      <c r="CU80" s="144"/>
      <c r="CV80" s="144"/>
      <c r="CW80" s="144"/>
      <c r="CX80" s="144"/>
      <c r="CY80" s="144"/>
      <c r="CZ80" s="144"/>
      <c r="DA80" s="144"/>
      <c r="DB80" s="144"/>
      <c r="DC80" s="144"/>
      <c r="DD80" s="144"/>
      <c r="DE80" s="144"/>
      <c r="DF80" s="144"/>
      <c r="DG80" s="144"/>
      <c r="DH80" s="144"/>
      <c r="DI80" s="144"/>
      <c r="DJ80" s="144"/>
      <c r="DK80" s="144"/>
      <c r="DL80" s="144"/>
      <c r="DM80" s="144"/>
      <c r="DN80" s="144"/>
      <c r="DO80" s="144"/>
      <c r="DP80" s="144"/>
      <c r="DQ80" s="144"/>
      <c r="DR80" s="144"/>
      <c r="DS80" s="144"/>
      <c r="DT80" s="144"/>
      <c r="DU80" s="144"/>
      <c r="DV80" s="144"/>
      <c r="DW80" s="144"/>
      <c r="DX80" s="144"/>
      <c r="DY80" s="144"/>
      <c r="DZ80" s="144"/>
      <c r="EA80" s="144"/>
      <c r="EB80" s="144"/>
      <c r="EC80" s="144"/>
    </row>
    <row r="81" spans="1:133" s="142" customFormat="1" ht="54.95" customHeight="1">
      <c r="A81" s="158" t="s">
        <v>139</v>
      </c>
      <c r="B81" s="159">
        <v>81</v>
      </c>
      <c r="C81" s="194" t="s">
        <v>388</v>
      </c>
      <c r="D81" s="169">
        <v>0.5</v>
      </c>
      <c r="E81" s="195"/>
      <c r="F81" s="160" t="s">
        <v>141</v>
      </c>
      <c r="G81" s="195"/>
      <c r="H81" s="160" t="s">
        <v>262</v>
      </c>
      <c r="I81" s="270"/>
      <c r="J81" s="270"/>
      <c r="K81" s="270"/>
      <c r="L81" s="270"/>
      <c r="M81" s="270"/>
      <c r="N81" s="270"/>
      <c r="O81" s="270"/>
      <c r="P81" s="270">
        <f>(0.707+0.742+0.674)/3</f>
        <v>0.70766666666666656</v>
      </c>
      <c r="Q81" s="270">
        <f>(0.621+0.656+0.621)/3</f>
        <v>0.63266666666666671</v>
      </c>
      <c r="R81" s="160"/>
      <c r="S81" s="195"/>
      <c r="T81" s="116"/>
      <c r="U81" s="202" t="s">
        <v>1717</v>
      </c>
      <c r="V81" s="208"/>
      <c r="W81" s="158"/>
      <c r="X81" s="180" t="s">
        <v>326</v>
      </c>
      <c r="Y81" s="192" t="s">
        <v>389</v>
      </c>
      <c r="Z81" s="168" t="s">
        <v>390</v>
      </c>
      <c r="AA81" s="158" t="s">
        <v>148</v>
      </c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  <c r="CT81" s="144"/>
      <c r="CU81" s="144"/>
      <c r="CV81" s="144"/>
      <c r="CW81" s="144"/>
      <c r="CX81" s="144"/>
      <c r="CY81" s="144"/>
      <c r="CZ81" s="144"/>
      <c r="DA81" s="144"/>
      <c r="DB81" s="144"/>
      <c r="DC81" s="144"/>
      <c r="DD81" s="144"/>
      <c r="DE81" s="144"/>
      <c r="DF81" s="144"/>
      <c r="DG81" s="144"/>
      <c r="DH81" s="144"/>
      <c r="DI81" s="144"/>
      <c r="DJ81" s="144"/>
      <c r="DK81" s="144"/>
      <c r="DL81" s="144"/>
      <c r="DM81" s="144"/>
      <c r="DN81" s="144"/>
      <c r="DO81" s="144"/>
      <c r="DP81" s="144"/>
      <c r="DQ81" s="144"/>
      <c r="DR81" s="144"/>
      <c r="DS81" s="144"/>
      <c r="DT81" s="144"/>
      <c r="DU81" s="144"/>
      <c r="DV81" s="144"/>
      <c r="DW81" s="144"/>
      <c r="DX81" s="144"/>
      <c r="DY81" s="144"/>
      <c r="DZ81" s="144"/>
      <c r="EA81" s="144"/>
      <c r="EB81" s="144"/>
      <c r="EC81" s="144"/>
    </row>
    <row r="82" spans="1:133" s="142" customFormat="1" ht="54.95" customHeight="1">
      <c r="A82" s="161" t="s">
        <v>284</v>
      </c>
      <c r="B82" s="162">
        <v>70</v>
      </c>
      <c r="C82" s="161" t="s">
        <v>391</v>
      </c>
      <c r="D82" s="200">
        <v>0.5</v>
      </c>
      <c r="E82" s="163"/>
      <c r="F82" s="163" t="s">
        <v>141</v>
      </c>
      <c r="G82" s="163"/>
      <c r="H82" s="163"/>
      <c r="I82" s="271"/>
      <c r="J82" s="271"/>
      <c r="K82" s="271"/>
      <c r="L82" s="271"/>
      <c r="M82" s="271"/>
      <c r="N82" s="271"/>
      <c r="O82" s="271"/>
      <c r="P82" s="271"/>
      <c r="Q82" s="271"/>
      <c r="R82" s="163"/>
      <c r="S82" s="163"/>
      <c r="T82" s="116"/>
      <c r="U82" s="255" t="s">
        <v>1718</v>
      </c>
      <c r="V82" s="181" t="s">
        <v>1753</v>
      </c>
      <c r="W82" s="209"/>
      <c r="X82" s="180"/>
      <c r="Y82" s="179"/>
      <c r="Z82" s="179"/>
      <c r="AA82" s="158" t="s">
        <v>148</v>
      </c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  <c r="AP82" s="144"/>
      <c r="AQ82" s="144"/>
      <c r="AR82" s="144"/>
      <c r="AS82" s="144"/>
      <c r="AT82" s="144"/>
      <c r="AU82" s="144"/>
      <c r="AV82" s="144"/>
      <c r="AW82" s="144"/>
      <c r="AX82" s="144"/>
      <c r="AY82" s="144"/>
      <c r="AZ82" s="144"/>
      <c r="BA82" s="144"/>
      <c r="BB82" s="144"/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  <c r="CT82" s="144"/>
      <c r="CU82" s="144"/>
      <c r="CV82" s="144"/>
      <c r="CW82" s="144"/>
      <c r="CX82" s="144"/>
      <c r="CY82" s="144"/>
      <c r="CZ82" s="144"/>
      <c r="DA82" s="144"/>
      <c r="DB82" s="144"/>
      <c r="DC82" s="144"/>
      <c r="DD82" s="144"/>
      <c r="DE82" s="144"/>
      <c r="DF82" s="144"/>
      <c r="DG82" s="144"/>
      <c r="DH82" s="144"/>
      <c r="DI82" s="144"/>
      <c r="DJ82" s="144"/>
      <c r="DK82" s="144"/>
      <c r="DL82" s="144"/>
      <c r="DM82" s="144"/>
      <c r="DN82" s="144"/>
      <c r="DO82" s="144"/>
      <c r="DP82" s="144"/>
      <c r="DQ82" s="144"/>
      <c r="DR82" s="144"/>
      <c r="DS82" s="144"/>
      <c r="DT82" s="144"/>
      <c r="DU82" s="144"/>
      <c r="DV82" s="144"/>
      <c r="DW82" s="144"/>
      <c r="DX82" s="144"/>
      <c r="DY82" s="144"/>
      <c r="DZ82" s="144"/>
      <c r="EA82" s="144"/>
      <c r="EB82" s="144"/>
      <c r="EC82" s="144"/>
    </row>
    <row r="83" spans="1:133" s="142" customFormat="1" ht="54.95" customHeight="1">
      <c r="A83" s="161" t="s">
        <v>284</v>
      </c>
      <c r="B83" s="162">
        <v>70</v>
      </c>
      <c r="C83" s="161" t="s">
        <v>392</v>
      </c>
      <c r="D83" s="200">
        <v>0.5</v>
      </c>
      <c r="E83" s="201"/>
      <c r="F83" s="163" t="s">
        <v>141</v>
      </c>
      <c r="G83" s="201"/>
      <c r="H83" s="201"/>
      <c r="I83" s="274"/>
      <c r="J83" s="274"/>
      <c r="K83" s="274"/>
      <c r="L83" s="274"/>
      <c r="M83" s="274"/>
      <c r="N83" s="274"/>
      <c r="O83" s="274"/>
      <c r="P83" s="274"/>
      <c r="Q83" s="274"/>
      <c r="R83" s="201"/>
      <c r="S83" s="201"/>
      <c r="T83" s="116" t="s">
        <v>167</v>
      </c>
      <c r="U83" s="255" t="s">
        <v>1764</v>
      </c>
      <c r="V83" s="201"/>
      <c r="W83" s="161" t="s">
        <v>393</v>
      </c>
      <c r="X83" s="180"/>
      <c r="Y83" s="179"/>
      <c r="Z83" s="179"/>
      <c r="AA83" s="158" t="s">
        <v>148</v>
      </c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4"/>
      <c r="AR83" s="144"/>
      <c r="AS83" s="144"/>
      <c r="AT83" s="144"/>
      <c r="AU83" s="144"/>
      <c r="AV83" s="144"/>
      <c r="AW83" s="144"/>
      <c r="AX83" s="144"/>
      <c r="AY83" s="144"/>
      <c r="AZ83" s="144"/>
      <c r="BA83" s="144"/>
      <c r="BB83" s="144"/>
      <c r="BC83" s="144"/>
      <c r="BD83" s="144"/>
      <c r="BE83" s="144"/>
      <c r="BF83" s="144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  <c r="CT83" s="144"/>
      <c r="CU83" s="144"/>
      <c r="CV83" s="144"/>
      <c r="CW83" s="144"/>
      <c r="CX83" s="144"/>
      <c r="CY83" s="144"/>
      <c r="CZ83" s="144"/>
      <c r="DA83" s="144"/>
      <c r="DB83" s="144"/>
      <c r="DC83" s="144"/>
      <c r="DD83" s="144"/>
      <c r="DE83" s="144"/>
      <c r="DF83" s="144"/>
      <c r="DG83" s="144"/>
      <c r="DH83" s="144"/>
      <c r="DI83" s="144"/>
      <c r="DJ83" s="144"/>
      <c r="DK83" s="144"/>
      <c r="DL83" s="144"/>
      <c r="DM83" s="144"/>
      <c r="DN83" s="144"/>
      <c r="DO83" s="144"/>
      <c r="DP83" s="144"/>
      <c r="DQ83" s="144"/>
      <c r="DR83" s="144"/>
      <c r="DS83" s="144"/>
      <c r="DT83" s="144"/>
      <c r="DU83" s="144"/>
      <c r="DV83" s="144"/>
      <c r="DW83" s="144"/>
      <c r="DX83" s="144"/>
      <c r="DY83" s="144"/>
      <c r="DZ83" s="144"/>
      <c r="EA83" s="144"/>
      <c r="EB83" s="144"/>
      <c r="EC83" s="144"/>
    </row>
    <row r="84" spans="1:133" s="142" customFormat="1" ht="54.95" customHeight="1">
      <c r="A84" s="161" t="s">
        <v>284</v>
      </c>
      <c r="B84" s="162">
        <v>75</v>
      </c>
      <c r="C84" s="161" t="s">
        <v>394</v>
      </c>
      <c r="D84" s="200">
        <v>0.5</v>
      </c>
      <c r="E84" s="201"/>
      <c r="F84" s="163" t="s">
        <v>141</v>
      </c>
      <c r="G84" s="201"/>
      <c r="H84" s="201"/>
      <c r="I84" s="274"/>
      <c r="J84" s="274"/>
      <c r="K84" s="274"/>
      <c r="L84" s="274"/>
      <c r="M84" s="274"/>
      <c r="N84" s="274"/>
      <c r="O84" s="274"/>
      <c r="P84" s="274"/>
      <c r="Q84" s="274"/>
      <c r="R84" s="201"/>
      <c r="S84" s="201"/>
      <c r="T84" s="116" t="s">
        <v>167</v>
      </c>
      <c r="U84" s="255" t="s">
        <v>1719</v>
      </c>
      <c r="V84" s="163" t="s">
        <v>1752</v>
      </c>
      <c r="W84" s="161"/>
      <c r="X84" s="180"/>
      <c r="Y84" s="179"/>
      <c r="Z84" s="179"/>
      <c r="AA84" s="158" t="s">
        <v>148</v>
      </c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  <c r="CT84" s="144"/>
      <c r="CU84" s="144"/>
      <c r="CV84" s="144"/>
      <c r="CW84" s="144"/>
      <c r="CX84" s="144"/>
      <c r="CY84" s="144"/>
      <c r="CZ84" s="144"/>
      <c r="DA84" s="144"/>
      <c r="DB84" s="144"/>
      <c r="DC84" s="144"/>
      <c r="DD84" s="144"/>
      <c r="DE84" s="144"/>
      <c r="DF84" s="144"/>
      <c r="DG84" s="144"/>
      <c r="DH84" s="144"/>
      <c r="DI84" s="144"/>
      <c r="DJ84" s="144"/>
      <c r="DK84" s="144"/>
      <c r="DL84" s="144"/>
      <c r="DM84" s="144"/>
      <c r="DN84" s="144"/>
      <c r="DO84" s="144"/>
      <c r="DP84" s="144"/>
      <c r="DQ84" s="144"/>
      <c r="DR84" s="144"/>
      <c r="DS84" s="144"/>
      <c r="DT84" s="144"/>
      <c r="DU84" s="144"/>
      <c r="DV84" s="144"/>
      <c r="DW84" s="144"/>
      <c r="DX84" s="144"/>
      <c r="DY84" s="144"/>
      <c r="DZ84" s="144"/>
      <c r="EA84" s="144"/>
      <c r="EB84" s="144"/>
      <c r="EC84" s="144"/>
    </row>
    <row r="85" spans="1:133" s="142" customFormat="1" ht="54.95" customHeight="1">
      <c r="A85" s="161" t="s">
        <v>284</v>
      </c>
      <c r="B85" s="162">
        <v>82</v>
      </c>
      <c r="C85" s="161" t="s">
        <v>395</v>
      </c>
      <c r="D85" s="200">
        <v>0.5</v>
      </c>
      <c r="E85" s="201"/>
      <c r="F85" s="163" t="s">
        <v>141</v>
      </c>
      <c r="G85" s="201"/>
      <c r="H85" s="201"/>
      <c r="I85" s="274"/>
      <c r="J85" s="274"/>
      <c r="K85" s="274"/>
      <c r="L85" s="274"/>
      <c r="M85" s="274"/>
      <c r="N85" s="274"/>
      <c r="O85" s="274"/>
      <c r="P85" s="274"/>
      <c r="Q85" s="274"/>
      <c r="R85" s="201"/>
      <c r="S85" s="201"/>
      <c r="T85" s="116"/>
      <c r="U85" s="255" t="s">
        <v>1720</v>
      </c>
      <c r="V85" s="163"/>
      <c r="W85" s="161"/>
      <c r="X85" s="180"/>
      <c r="Y85" s="179"/>
      <c r="Z85" s="179"/>
      <c r="AA85" s="158" t="s">
        <v>148</v>
      </c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  <c r="CT85" s="144"/>
      <c r="CU85" s="144"/>
      <c r="CV85" s="144"/>
      <c r="CW85" s="144"/>
      <c r="CX85" s="144"/>
      <c r="CY85" s="144"/>
      <c r="CZ85" s="144"/>
      <c r="DA85" s="144"/>
      <c r="DB85" s="144"/>
      <c r="DC85" s="144"/>
      <c r="DD85" s="144"/>
      <c r="DE85" s="144"/>
      <c r="DF85" s="144"/>
      <c r="DG85" s="144"/>
      <c r="DH85" s="144"/>
      <c r="DI85" s="144"/>
      <c r="DJ85" s="144"/>
      <c r="DK85" s="144"/>
      <c r="DL85" s="144"/>
      <c r="DM85" s="144"/>
      <c r="DN85" s="144"/>
      <c r="DO85" s="144"/>
      <c r="DP85" s="144"/>
      <c r="DQ85" s="144"/>
      <c r="DR85" s="144"/>
      <c r="DS85" s="144"/>
      <c r="DT85" s="144"/>
      <c r="DU85" s="144"/>
      <c r="DV85" s="144"/>
      <c r="DW85" s="144"/>
      <c r="DX85" s="144"/>
      <c r="DY85" s="144"/>
      <c r="DZ85" s="144"/>
      <c r="EA85" s="144"/>
      <c r="EB85" s="144"/>
      <c r="EC85" s="144"/>
    </row>
    <row r="86" spans="1:133" s="147" customFormat="1" ht="54.95" hidden="1" customHeight="1">
      <c r="A86" s="161" t="s">
        <v>139</v>
      </c>
      <c r="B86" s="162">
        <v>83</v>
      </c>
      <c r="C86" s="161" t="s">
        <v>396</v>
      </c>
      <c r="D86" s="200">
        <v>0.5</v>
      </c>
      <c r="E86" s="201"/>
      <c r="F86" s="163" t="s">
        <v>141</v>
      </c>
      <c r="G86" s="201"/>
      <c r="H86" s="201" t="s">
        <v>262</v>
      </c>
      <c r="I86" s="274"/>
      <c r="J86" s="274"/>
      <c r="K86" s="274"/>
      <c r="L86" s="274"/>
      <c r="M86" s="274"/>
      <c r="N86" s="274"/>
      <c r="O86" s="274"/>
      <c r="P86" s="274"/>
      <c r="Q86" s="274"/>
      <c r="R86" s="201"/>
      <c r="S86" s="201"/>
      <c r="T86" s="201"/>
      <c r="U86" s="201"/>
      <c r="V86" s="201"/>
      <c r="W86" s="161"/>
      <c r="X86" s="210"/>
      <c r="Y86" s="179" t="s">
        <v>397</v>
      </c>
      <c r="Z86" s="161"/>
      <c r="AA86" s="161" t="s">
        <v>159</v>
      </c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  <c r="CT86" s="144"/>
      <c r="CU86" s="144"/>
      <c r="CV86" s="144"/>
      <c r="CW86" s="144"/>
      <c r="CX86" s="144"/>
      <c r="CY86" s="144"/>
      <c r="CZ86" s="144"/>
      <c r="DA86" s="144"/>
      <c r="DB86" s="144"/>
      <c r="DC86" s="144"/>
      <c r="DD86" s="144"/>
      <c r="DE86" s="144"/>
      <c r="DF86" s="144"/>
      <c r="DG86" s="144"/>
      <c r="DH86" s="144"/>
      <c r="DI86" s="144"/>
      <c r="DJ86" s="144"/>
      <c r="DK86" s="144"/>
      <c r="DL86" s="144"/>
      <c r="DM86" s="144"/>
      <c r="DN86" s="144"/>
      <c r="DO86" s="144"/>
      <c r="DP86" s="144"/>
      <c r="DQ86" s="144"/>
      <c r="DR86" s="144"/>
      <c r="DS86" s="144"/>
      <c r="DT86" s="144"/>
      <c r="DU86" s="144"/>
      <c r="DV86" s="144"/>
      <c r="DW86" s="144"/>
      <c r="DX86" s="144"/>
      <c r="DY86" s="144"/>
      <c r="DZ86" s="144"/>
      <c r="EA86" s="144"/>
      <c r="EB86" s="144"/>
      <c r="EC86" s="144"/>
    </row>
    <row r="87" spans="1:133" s="147" customFormat="1" ht="54.95" hidden="1" customHeight="1">
      <c r="A87" s="161" t="s">
        <v>139</v>
      </c>
      <c r="B87" s="162">
        <v>84</v>
      </c>
      <c r="C87" s="161" t="s">
        <v>398</v>
      </c>
      <c r="D87" s="200">
        <v>0.5</v>
      </c>
      <c r="E87" s="201"/>
      <c r="F87" s="163" t="s">
        <v>141</v>
      </c>
      <c r="G87" s="201"/>
      <c r="H87" s="160" t="s">
        <v>174</v>
      </c>
      <c r="I87" s="270"/>
      <c r="J87" s="270"/>
      <c r="K87" s="270"/>
      <c r="L87" s="270"/>
      <c r="M87" s="270"/>
      <c r="N87" s="270"/>
      <c r="O87" s="270"/>
      <c r="P87" s="270"/>
      <c r="Q87" s="270"/>
      <c r="R87" s="160"/>
      <c r="S87" s="201"/>
      <c r="T87" s="201"/>
      <c r="U87" s="201"/>
      <c r="V87" s="201"/>
      <c r="W87" s="161"/>
      <c r="X87" s="211"/>
      <c r="Y87" s="179" t="s">
        <v>399</v>
      </c>
      <c r="Z87" s="161" t="s">
        <v>400</v>
      </c>
      <c r="AA87" s="161" t="s">
        <v>159</v>
      </c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  <c r="CT87" s="144"/>
      <c r="CU87" s="144"/>
      <c r="CV87" s="144"/>
      <c r="CW87" s="144"/>
      <c r="CX87" s="144"/>
      <c r="CY87" s="144"/>
      <c r="CZ87" s="144"/>
      <c r="DA87" s="144"/>
      <c r="DB87" s="144"/>
      <c r="DC87" s="144"/>
      <c r="DD87" s="144"/>
      <c r="DE87" s="144"/>
      <c r="DF87" s="144"/>
      <c r="DG87" s="144"/>
      <c r="DH87" s="144"/>
      <c r="DI87" s="144"/>
      <c r="DJ87" s="144"/>
      <c r="DK87" s="144"/>
      <c r="DL87" s="144"/>
      <c r="DM87" s="144"/>
      <c r="DN87" s="144"/>
      <c r="DO87" s="144"/>
      <c r="DP87" s="144"/>
      <c r="DQ87" s="144"/>
      <c r="DR87" s="144"/>
      <c r="DS87" s="144"/>
      <c r="DT87" s="144"/>
      <c r="DU87" s="144"/>
      <c r="DV87" s="144"/>
      <c r="DW87" s="144"/>
      <c r="DX87" s="144"/>
      <c r="DY87" s="144"/>
      <c r="DZ87" s="144"/>
      <c r="EA87" s="144"/>
      <c r="EB87" s="144"/>
      <c r="EC87" s="144"/>
    </row>
    <row r="88" spans="1:133" s="147" customFormat="1" ht="54.95" hidden="1" customHeight="1">
      <c r="A88" s="161" t="s">
        <v>139</v>
      </c>
      <c r="B88" s="162">
        <v>85</v>
      </c>
      <c r="C88" s="161" t="s">
        <v>401</v>
      </c>
      <c r="D88" s="200">
        <v>0.5</v>
      </c>
      <c r="E88" s="201"/>
      <c r="F88" s="163" t="s">
        <v>141</v>
      </c>
      <c r="G88" s="201"/>
      <c r="H88" s="160" t="s">
        <v>262</v>
      </c>
      <c r="I88" s="270"/>
      <c r="J88" s="270"/>
      <c r="K88" s="270"/>
      <c r="L88" s="270"/>
      <c r="M88" s="270"/>
      <c r="N88" s="270"/>
      <c r="O88" s="270"/>
      <c r="P88" s="270"/>
      <c r="Q88" s="270"/>
      <c r="R88" s="160"/>
      <c r="S88" s="201"/>
      <c r="T88" s="201"/>
      <c r="U88" s="201"/>
      <c r="V88" s="201"/>
      <c r="W88" s="161"/>
      <c r="X88" s="211"/>
      <c r="Y88" s="179" t="s">
        <v>402</v>
      </c>
      <c r="Z88" s="161" t="s">
        <v>400</v>
      </c>
      <c r="AA88" s="161" t="s">
        <v>159</v>
      </c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  <c r="AV88" s="144"/>
      <c r="AW88" s="144"/>
      <c r="AX88" s="144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  <c r="CT88" s="144"/>
      <c r="CU88" s="144"/>
      <c r="CV88" s="144"/>
      <c r="CW88" s="144"/>
      <c r="CX88" s="144"/>
      <c r="CY88" s="144"/>
      <c r="CZ88" s="144"/>
      <c r="DA88" s="144"/>
      <c r="DB88" s="144"/>
      <c r="DC88" s="144"/>
      <c r="DD88" s="144"/>
      <c r="DE88" s="144"/>
      <c r="DF88" s="144"/>
      <c r="DG88" s="144"/>
      <c r="DH88" s="144"/>
      <c r="DI88" s="144"/>
      <c r="DJ88" s="144"/>
      <c r="DK88" s="144"/>
      <c r="DL88" s="144"/>
      <c r="DM88" s="144"/>
      <c r="DN88" s="144"/>
      <c r="DO88" s="144"/>
      <c r="DP88" s="144"/>
      <c r="DQ88" s="144"/>
      <c r="DR88" s="144"/>
      <c r="DS88" s="144"/>
      <c r="DT88" s="144"/>
      <c r="DU88" s="144"/>
      <c r="DV88" s="144"/>
      <c r="DW88" s="144"/>
      <c r="DX88" s="144"/>
      <c r="DY88" s="144"/>
      <c r="DZ88" s="144"/>
      <c r="EA88" s="144"/>
      <c r="EB88" s="144"/>
      <c r="EC88" s="144"/>
    </row>
    <row r="89" spans="1:133" s="147" customFormat="1" ht="54.95" hidden="1" customHeight="1">
      <c r="A89" s="161" t="s">
        <v>139</v>
      </c>
      <c r="B89" s="162">
        <v>86</v>
      </c>
      <c r="C89" s="161" t="s">
        <v>403</v>
      </c>
      <c r="D89" s="200">
        <v>0.5</v>
      </c>
      <c r="E89" s="201"/>
      <c r="F89" s="163" t="s">
        <v>141</v>
      </c>
      <c r="G89" s="201"/>
      <c r="H89" s="160" t="s">
        <v>174</v>
      </c>
      <c r="I89" s="270"/>
      <c r="J89" s="270"/>
      <c r="K89" s="270"/>
      <c r="L89" s="270"/>
      <c r="M89" s="270"/>
      <c r="N89" s="270"/>
      <c r="O89" s="270"/>
      <c r="P89" s="270"/>
      <c r="Q89" s="270"/>
      <c r="R89" s="160"/>
      <c r="S89" s="201"/>
      <c r="T89" s="201"/>
      <c r="U89" s="201"/>
      <c r="V89" s="201"/>
      <c r="W89" s="161"/>
      <c r="X89" s="211"/>
      <c r="Y89" s="179" t="s">
        <v>404</v>
      </c>
      <c r="Z89" s="161" t="s">
        <v>400</v>
      </c>
      <c r="AA89" s="161" t="s">
        <v>159</v>
      </c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  <c r="CT89" s="144"/>
      <c r="CU89" s="144"/>
      <c r="CV89" s="144"/>
      <c r="CW89" s="144"/>
      <c r="CX89" s="144"/>
      <c r="CY89" s="144"/>
      <c r="CZ89" s="144"/>
      <c r="DA89" s="144"/>
      <c r="DB89" s="144"/>
      <c r="DC89" s="144"/>
      <c r="DD89" s="144"/>
      <c r="DE89" s="144"/>
      <c r="DF89" s="144"/>
      <c r="DG89" s="144"/>
      <c r="DH89" s="144"/>
      <c r="DI89" s="144"/>
      <c r="DJ89" s="144"/>
      <c r="DK89" s="144"/>
      <c r="DL89" s="144"/>
      <c r="DM89" s="144"/>
      <c r="DN89" s="144"/>
      <c r="DO89" s="144"/>
      <c r="DP89" s="144"/>
      <c r="DQ89" s="144"/>
      <c r="DR89" s="144"/>
      <c r="DS89" s="144"/>
      <c r="DT89" s="144"/>
      <c r="DU89" s="144"/>
      <c r="DV89" s="144"/>
      <c r="DW89" s="144"/>
      <c r="DX89" s="144"/>
      <c r="DY89" s="144"/>
      <c r="DZ89" s="144"/>
      <c r="EA89" s="144"/>
      <c r="EB89" s="144"/>
      <c r="EC89" s="144"/>
    </row>
    <row r="90" spans="1:133" s="147" customFormat="1" ht="54.95" hidden="1" customHeight="1">
      <c r="A90" s="161" t="s">
        <v>139</v>
      </c>
      <c r="B90" s="162">
        <v>87</v>
      </c>
      <c r="C90" s="161" t="s">
        <v>405</v>
      </c>
      <c r="D90" s="200">
        <v>0.5</v>
      </c>
      <c r="E90" s="201"/>
      <c r="F90" s="163" t="s">
        <v>141</v>
      </c>
      <c r="G90" s="201"/>
      <c r="H90" s="160" t="s">
        <v>262</v>
      </c>
      <c r="I90" s="270"/>
      <c r="J90" s="270"/>
      <c r="K90" s="270"/>
      <c r="L90" s="270"/>
      <c r="M90" s="270"/>
      <c r="N90" s="270"/>
      <c r="O90" s="270"/>
      <c r="P90" s="270"/>
      <c r="Q90" s="270"/>
      <c r="R90" s="160"/>
      <c r="S90" s="201"/>
      <c r="T90" s="201"/>
      <c r="U90" s="201"/>
      <c r="V90" s="201"/>
      <c r="W90" s="161"/>
      <c r="X90" s="211"/>
      <c r="Y90" s="179" t="s">
        <v>406</v>
      </c>
      <c r="Z90" s="161" t="s">
        <v>400</v>
      </c>
      <c r="AA90" s="161" t="s">
        <v>159</v>
      </c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  <c r="CT90" s="144"/>
      <c r="CU90" s="144"/>
      <c r="CV90" s="144"/>
      <c r="CW90" s="144"/>
      <c r="CX90" s="144"/>
      <c r="CY90" s="144"/>
      <c r="CZ90" s="144"/>
      <c r="DA90" s="144"/>
      <c r="DB90" s="144"/>
      <c r="DC90" s="144"/>
      <c r="DD90" s="144"/>
      <c r="DE90" s="144"/>
      <c r="DF90" s="144"/>
      <c r="DG90" s="144"/>
      <c r="DH90" s="144"/>
      <c r="DI90" s="144"/>
      <c r="DJ90" s="144"/>
      <c r="DK90" s="144"/>
      <c r="DL90" s="144"/>
      <c r="DM90" s="144"/>
      <c r="DN90" s="144"/>
      <c r="DO90" s="144"/>
      <c r="DP90" s="144"/>
      <c r="DQ90" s="144"/>
      <c r="DR90" s="144"/>
      <c r="DS90" s="144"/>
      <c r="DT90" s="144"/>
      <c r="DU90" s="144"/>
      <c r="DV90" s="144"/>
      <c r="DW90" s="144"/>
      <c r="DX90" s="144"/>
      <c r="DY90" s="144"/>
      <c r="DZ90" s="144"/>
      <c r="EA90" s="144"/>
      <c r="EB90" s="144"/>
      <c r="EC90" s="144"/>
    </row>
    <row r="91" spans="1:133" s="147" customFormat="1" ht="54.95" hidden="1" customHeight="1">
      <c r="A91" s="161" t="s">
        <v>139</v>
      </c>
      <c r="B91" s="162">
        <v>88</v>
      </c>
      <c r="C91" s="161" t="s">
        <v>407</v>
      </c>
      <c r="D91" s="200">
        <v>0.5</v>
      </c>
      <c r="E91" s="201"/>
      <c r="F91" s="163" t="s">
        <v>141</v>
      </c>
      <c r="G91" s="201"/>
      <c r="H91" s="160" t="s">
        <v>174</v>
      </c>
      <c r="I91" s="270"/>
      <c r="J91" s="270"/>
      <c r="K91" s="270"/>
      <c r="L91" s="270"/>
      <c r="M91" s="270"/>
      <c r="N91" s="270"/>
      <c r="O91" s="270"/>
      <c r="P91" s="270"/>
      <c r="Q91" s="270"/>
      <c r="R91" s="160"/>
      <c r="S91" s="201"/>
      <c r="T91" s="201"/>
      <c r="U91" s="201"/>
      <c r="V91" s="201"/>
      <c r="W91" s="161"/>
      <c r="X91" s="211"/>
      <c r="Y91" s="179" t="s">
        <v>408</v>
      </c>
      <c r="Z91" s="161" t="s">
        <v>400</v>
      </c>
      <c r="AA91" s="161" t="s">
        <v>159</v>
      </c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  <c r="CT91" s="144"/>
      <c r="CU91" s="144"/>
      <c r="CV91" s="144"/>
      <c r="CW91" s="144"/>
      <c r="CX91" s="144"/>
      <c r="CY91" s="144"/>
      <c r="CZ91" s="144"/>
      <c r="DA91" s="144"/>
      <c r="DB91" s="144"/>
      <c r="DC91" s="144"/>
      <c r="DD91" s="144"/>
      <c r="DE91" s="144"/>
      <c r="DF91" s="144"/>
      <c r="DG91" s="144"/>
      <c r="DH91" s="144"/>
      <c r="DI91" s="144"/>
      <c r="DJ91" s="144"/>
      <c r="DK91" s="144"/>
      <c r="DL91" s="144"/>
      <c r="DM91" s="144"/>
      <c r="DN91" s="144"/>
      <c r="DO91" s="144"/>
      <c r="DP91" s="144"/>
      <c r="DQ91" s="144"/>
      <c r="DR91" s="144"/>
      <c r="DS91" s="144"/>
      <c r="DT91" s="144"/>
      <c r="DU91" s="144"/>
      <c r="DV91" s="144"/>
      <c r="DW91" s="144"/>
      <c r="DX91" s="144"/>
      <c r="DY91" s="144"/>
      <c r="DZ91" s="144"/>
      <c r="EA91" s="144"/>
      <c r="EB91" s="144"/>
      <c r="EC91" s="144"/>
    </row>
    <row r="92" spans="1:133" s="147" customFormat="1" ht="54.95" hidden="1" customHeight="1">
      <c r="A92" s="161" t="s">
        <v>139</v>
      </c>
      <c r="B92" s="162">
        <v>89</v>
      </c>
      <c r="C92" s="161" t="s">
        <v>409</v>
      </c>
      <c r="D92" s="200">
        <v>0.5</v>
      </c>
      <c r="E92" s="201"/>
      <c r="F92" s="163" t="s">
        <v>141</v>
      </c>
      <c r="G92" s="201"/>
      <c r="H92" s="160" t="s">
        <v>262</v>
      </c>
      <c r="I92" s="270"/>
      <c r="J92" s="270"/>
      <c r="K92" s="270"/>
      <c r="L92" s="270"/>
      <c r="M92" s="270"/>
      <c r="N92" s="270"/>
      <c r="O92" s="270"/>
      <c r="P92" s="270"/>
      <c r="Q92" s="270"/>
      <c r="R92" s="160"/>
      <c r="S92" s="201"/>
      <c r="T92" s="201"/>
      <c r="U92" s="201"/>
      <c r="V92" s="201"/>
      <c r="W92" s="161"/>
      <c r="X92" s="211"/>
      <c r="Y92" s="179" t="s">
        <v>410</v>
      </c>
      <c r="Z92" s="161" t="s">
        <v>400</v>
      </c>
      <c r="AA92" s="161" t="s">
        <v>159</v>
      </c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  <c r="CT92" s="144"/>
      <c r="CU92" s="144"/>
      <c r="CV92" s="144"/>
      <c r="CW92" s="144"/>
      <c r="CX92" s="144"/>
      <c r="CY92" s="144"/>
      <c r="CZ92" s="144"/>
      <c r="DA92" s="144"/>
      <c r="DB92" s="144"/>
      <c r="DC92" s="144"/>
      <c r="DD92" s="144"/>
      <c r="DE92" s="144"/>
      <c r="DF92" s="144"/>
      <c r="DG92" s="144"/>
      <c r="DH92" s="144"/>
      <c r="DI92" s="144"/>
      <c r="DJ92" s="144"/>
      <c r="DK92" s="144"/>
      <c r="DL92" s="144"/>
      <c r="DM92" s="144"/>
      <c r="DN92" s="144"/>
      <c r="DO92" s="144"/>
      <c r="DP92" s="144"/>
      <c r="DQ92" s="144"/>
      <c r="DR92" s="144"/>
      <c r="DS92" s="144"/>
      <c r="DT92" s="144"/>
      <c r="DU92" s="144"/>
      <c r="DV92" s="144"/>
      <c r="DW92" s="144"/>
      <c r="DX92" s="144"/>
      <c r="DY92" s="144"/>
      <c r="DZ92" s="144"/>
      <c r="EA92" s="144"/>
      <c r="EB92" s="144"/>
      <c r="EC92" s="144"/>
    </row>
    <row r="93" spans="1:133" s="147" customFormat="1" ht="54.95" hidden="1" customHeight="1">
      <c r="A93" s="161" t="s">
        <v>139</v>
      </c>
      <c r="B93" s="162">
        <v>90</v>
      </c>
      <c r="C93" s="161" t="s">
        <v>411</v>
      </c>
      <c r="D93" s="200">
        <v>0.5</v>
      </c>
      <c r="E93" s="201"/>
      <c r="F93" s="163" t="s">
        <v>141</v>
      </c>
      <c r="G93" s="201"/>
      <c r="H93" s="160" t="s">
        <v>174</v>
      </c>
      <c r="I93" s="270"/>
      <c r="J93" s="270"/>
      <c r="K93" s="270"/>
      <c r="L93" s="270"/>
      <c r="M93" s="270"/>
      <c r="N93" s="270"/>
      <c r="O93" s="270"/>
      <c r="P93" s="270"/>
      <c r="Q93" s="270"/>
      <c r="R93" s="160"/>
      <c r="S93" s="201"/>
      <c r="T93" s="201"/>
      <c r="U93" s="201"/>
      <c r="V93" s="201"/>
      <c r="W93" s="161"/>
      <c r="X93" s="211"/>
      <c r="Y93" s="179" t="s">
        <v>412</v>
      </c>
      <c r="Z93" s="161" t="s">
        <v>400</v>
      </c>
      <c r="AA93" s="161" t="s">
        <v>159</v>
      </c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  <c r="CT93" s="144"/>
      <c r="CU93" s="144"/>
      <c r="CV93" s="144"/>
      <c r="CW93" s="144"/>
      <c r="CX93" s="144"/>
      <c r="CY93" s="144"/>
      <c r="CZ93" s="144"/>
      <c r="DA93" s="144"/>
      <c r="DB93" s="144"/>
      <c r="DC93" s="144"/>
      <c r="DD93" s="144"/>
      <c r="DE93" s="144"/>
      <c r="DF93" s="144"/>
      <c r="DG93" s="144"/>
      <c r="DH93" s="144"/>
      <c r="DI93" s="144"/>
      <c r="DJ93" s="144"/>
      <c r="DK93" s="144"/>
      <c r="DL93" s="144"/>
      <c r="DM93" s="144"/>
      <c r="DN93" s="144"/>
      <c r="DO93" s="144"/>
      <c r="DP93" s="144"/>
      <c r="DQ93" s="144"/>
      <c r="DR93" s="144"/>
      <c r="DS93" s="144"/>
      <c r="DT93" s="144"/>
      <c r="DU93" s="144"/>
      <c r="DV93" s="144"/>
      <c r="DW93" s="144"/>
      <c r="DX93" s="144"/>
      <c r="DY93" s="144"/>
      <c r="DZ93" s="144"/>
      <c r="EA93" s="144"/>
      <c r="EB93" s="144"/>
      <c r="EC93" s="144"/>
    </row>
    <row r="94" spans="1:133" s="147" customFormat="1" ht="54.95" hidden="1" customHeight="1">
      <c r="A94" s="161" t="s">
        <v>139</v>
      </c>
      <c r="B94" s="162">
        <v>91</v>
      </c>
      <c r="C94" s="161" t="s">
        <v>413</v>
      </c>
      <c r="D94" s="200">
        <v>0.5</v>
      </c>
      <c r="E94" s="201"/>
      <c r="F94" s="163" t="s">
        <v>141</v>
      </c>
      <c r="G94" s="201"/>
      <c r="H94" s="160" t="s">
        <v>262</v>
      </c>
      <c r="I94" s="270"/>
      <c r="J94" s="270"/>
      <c r="K94" s="270"/>
      <c r="L94" s="270"/>
      <c r="M94" s="270"/>
      <c r="N94" s="270"/>
      <c r="O94" s="270"/>
      <c r="P94" s="270"/>
      <c r="Q94" s="270"/>
      <c r="R94" s="160"/>
      <c r="S94" s="201"/>
      <c r="T94" s="201"/>
      <c r="U94" s="201"/>
      <c r="V94" s="201"/>
      <c r="W94" s="161"/>
      <c r="X94" s="211"/>
      <c r="Y94" s="179" t="s">
        <v>414</v>
      </c>
      <c r="Z94" s="161" t="s">
        <v>400</v>
      </c>
      <c r="AA94" s="161" t="s">
        <v>159</v>
      </c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  <c r="CT94" s="144"/>
      <c r="CU94" s="144"/>
      <c r="CV94" s="144"/>
      <c r="CW94" s="144"/>
      <c r="CX94" s="144"/>
      <c r="CY94" s="144"/>
      <c r="CZ94" s="144"/>
      <c r="DA94" s="144"/>
      <c r="DB94" s="144"/>
      <c r="DC94" s="144"/>
      <c r="DD94" s="144"/>
      <c r="DE94" s="144"/>
      <c r="DF94" s="144"/>
      <c r="DG94" s="144"/>
      <c r="DH94" s="144"/>
      <c r="DI94" s="144"/>
      <c r="DJ94" s="144"/>
      <c r="DK94" s="144"/>
      <c r="DL94" s="144"/>
      <c r="DM94" s="144"/>
      <c r="DN94" s="144"/>
      <c r="DO94" s="144"/>
      <c r="DP94" s="144"/>
      <c r="DQ94" s="144"/>
      <c r="DR94" s="144"/>
      <c r="DS94" s="144"/>
      <c r="DT94" s="144"/>
      <c r="DU94" s="144"/>
      <c r="DV94" s="144"/>
      <c r="DW94" s="144"/>
      <c r="DX94" s="144"/>
      <c r="DY94" s="144"/>
      <c r="DZ94" s="144"/>
      <c r="EA94" s="144"/>
      <c r="EB94" s="144"/>
      <c r="EC94" s="144"/>
    </row>
    <row r="95" spans="1:133" s="147" customFormat="1" ht="54.95" hidden="1" customHeight="1">
      <c r="A95" s="161" t="s">
        <v>139</v>
      </c>
      <c r="B95" s="162">
        <v>92</v>
      </c>
      <c r="C95" s="161" t="s">
        <v>415</v>
      </c>
      <c r="D95" s="200">
        <v>0.5</v>
      </c>
      <c r="E95" s="201"/>
      <c r="F95" s="163" t="s">
        <v>141</v>
      </c>
      <c r="G95" s="201"/>
      <c r="H95" s="160" t="s">
        <v>174</v>
      </c>
      <c r="I95" s="270"/>
      <c r="J95" s="270"/>
      <c r="K95" s="270"/>
      <c r="L95" s="270"/>
      <c r="M95" s="270"/>
      <c r="N95" s="270"/>
      <c r="O95" s="270"/>
      <c r="P95" s="270"/>
      <c r="Q95" s="270"/>
      <c r="R95" s="160"/>
      <c r="S95" s="201"/>
      <c r="T95" s="201"/>
      <c r="U95" s="201"/>
      <c r="V95" s="201"/>
      <c r="W95" s="161"/>
      <c r="X95" s="211"/>
      <c r="Y95" s="179" t="s">
        <v>416</v>
      </c>
      <c r="Z95" s="161" t="s">
        <v>400</v>
      </c>
      <c r="AA95" s="161" t="s">
        <v>159</v>
      </c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  <c r="CT95" s="144"/>
      <c r="CU95" s="144"/>
      <c r="CV95" s="144"/>
      <c r="CW95" s="144"/>
      <c r="CX95" s="144"/>
      <c r="CY95" s="144"/>
      <c r="CZ95" s="144"/>
      <c r="DA95" s="144"/>
      <c r="DB95" s="144"/>
      <c r="DC95" s="144"/>
      <c r="DD95" s="144"/>
      <c r="DE95" s="144"/>
      <c r="DF95" s="144"/>
      <c r="DG95" s="144"/>
      <c r="DH95" s="144"/>
      <c r="DI95" s="144"/>
      <c r="DJ95" s="144"/>
      <c r="DK95" s="144"/>
      <c r="DL95" s="144"/>
      <c r="DM95" s="144"/>
      <c r="DN95" s="144"/>
      <c r="DO95" s="144"/>
      <c r="DP95" s="144"/>
      <c r="DQ95" s="144"/>
      <c r="DR95" s="144"/>
      <c r="DS95" s="144"/>
      <c r="DT95" s="144"/>
      <c r="DU95" s="144"/>
      <c r="DV95" s="144"/>
      <c r="DW95" s="144"/>
      <c r="DX95" s="144"/>
      <c r="DY95" s="144"/>
      <c r="DZ95" s="144"/>
      <c r="EA95" s="144"/>
      <c r="EB95" s="144"/>
      <c r="EC95" s="144"/>
    </row>
    <row r="96" spans="1:133" s="147" customFormat="1" ht="54.95" hidden="1" customHeight="1">
      <c r="A96" s="161" t="s">
        <v>139</v>
      </c>
      <c r="B96" s="162">
        <v>94</v>
      </c>
      <c r="C96" s="161" t="s">
        <v>417</v>
      </c>
      <c r="D96" s="200">
        <v>0.5</v>
      </c>
      <c r="E96" s="201"/>
      <c r="F96" s="163" t="s">
        <v>141</v>
      </c>
      <c r="G96" s="201"/>
      <c r="H96" s="160" t="s">
        <v>174</v>
      </c>
      <c r="I96" s="270"/>
      <c r="J96" s="270"/>
      <c r="K96" s="270"/>
      <c r="L96" s="270"/>
      <c r="M96" s="270"/>
      <c r="N96" s="270"/>
      <c r="O96" s="270"/>
      <c r="P96" s="270"/>
      <c r="Q96" s="270"/>
      <c r="R96" s="160"/>
      <c r="S96" s="201"/>
      <c r="T96" s="201"/>
      <c r="U96" s="201"/>
      <c r="V96" s="201"/>
      <c r="W96" s="161"/>
      <c r="X96" s="211"/>
      <c r="Y96" s="179" t="s">
        <v>418</v>
      </c>
      <c r="Z96" s="161" t="s">
        <v>400</v>
      </c>
      <c r="AA96" s="161" t="s">
        <v>159</v>
      </c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  <c r="CT96" s="144"/>
      <c r="CU96" s="144"/>
      <c r="CV96" s="144"/>
      <c r="CW96" s="144"/>
      <c r="CX96" s="144"/>
      <c r="CY96" s="144"/>
      <c r="CZ96" s="144"/>
      <c r="DA96" s="144"/>
      <c r="DB96" s="144"/>
      <c r="DC96" s="144"/>
      <c r="DD96" s="144"/>
      <c r="DE96" s="144"/>
      <c r="DF96" s="144"/>
      <c r="DG96" s="144"/>
      <c r="DH96" s="144"/>
      <c r="DI96" s="144"/>
      <c r="DJ96" s="144"/>
      <c r="DK96" s="144"/>
      <c r="DL96" s="144"/>
      <c r="DM96" s="144"/>
      <c r="DN96" s="144"/>
      <c r="DO96" s="144"/>
      <c r="DP96" s="144"/>
      <c r="DQ96" s="144"/>
      <c r="DR96" s="144"/>
      <c r="DS96" s="144"/>
      <c r="DT96" s="144"/>
      <c r="DU96" s="144"/>
      <c r="DV96" s="144"/>
      <c r="DW96" s="144"/>
      <c r="DX96" s="144"/>
      <c r="DY96" s="144"/>
      <c r="DZ96" s="144"/>
      <c r="EA96" s="144"/>
      <c r="EB96" s="144"/>
      <c r="EC96" s="144"/>
    </row>
    <row r="97" spans="1:133" s="147" customFormat="1" ht="54.95" hidden="1" customHeight="1">
      <c r="A97" s="161" t="s">
        <v>139</v>
      </c>
      <c r="B97" s="162">
        <v>95</v>
      </c>
      <c r="C97" s="161" t="s">
        <v>419</v>
      </c>
      <c r="D97" s="200">
        <v>0.5</v>
      </c>
      <c r="E97" s="201"/>
      <c r="F97" s="163" t="s">
        <v>141</v>
      </c>
      <c r="G97" s="201"/>
      <c r="H97" s="160" t="s">
        <v>262</v>
      </c>
      <c r="I97" s="270"/>
      <c r="J97" s="270"/>
      <c r="K97" s="270"/>
      <c r="L97" s="270"/>
      <c r="M97" s="270"/>
      <c r="N97" s="270"/>
      <c r="O97" s="270"/>
      <c r="P97" s="270"/>
      <c r="Q97" s="270"/>
      <c r="R97" s="160"/>
      <c r="S97" s="201"/>
      <c r="T97" s="201"/>
      <c r="U97" s="201"/>
      <c r="V97" s="201"/>
      <c r="W97" s="161"/>
      <c r="X97" s="211"/>
      <c r="Y97" s="179" t="s">
        <v>420</v>
      </c>
      <c r="Z97" s="161" t="s">
        <v>400</v>
      </c>
      <c r="AA97" s="161" t="s">
        <v>159</v>
      </c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4"/>
      <c r="AR97" s="144"/>
      <c r="AS97" s="144"/>
      <c r="AT97" s="144"/>
      <c r="AU97" s="144"/>
      <c r="AV97" s="144"/>
      <c r="AW97" s="144"/>
      <c r="AX97" s="144"/>
      <c r="AY97" s="144"/>
      <c r="AZ97" s="144"/>
      <c r="BA97" s="144"/>
      <c r="BB97" s="144"/>
      <c r="BC97" s="144"/>
      <c r="BD97" s="144"/>
      <c r="BE97" s="144"/>
      <c r="BF97" s="144"/>
      <c r="BG97" s="144"/>
      <c r="BH97" s="144"/>
      <c r="BI97" s="144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  <c r="CT97" s="144"/>
      <c r="CU97" s="144"/>
      <c r="CV97" s="144"/>
      <c r="CW97" s="144"/>
      <c r="CX97" s="144"/>
      <c r="CY97" s="144"/>
      <c r="CZ97" s="144"/>
      <c r="DA97" s="144"/>
      <c r="DB97" s="144"/>
      <c r="DC97" s="144"/>
      <c r="DD97" s="144"/>
      <c r="DE97" s="144"/>
      <c r="DF97" s="144"/>
      <c r="DG97" s="144"/>
      <c r="DH97" s="144"/>
      <c r="DI97" s="144"/>
      <c r="DJ97" s="144"/>
      <c r="DK97" s="144"/>
      <c r="DL97" s="144"/>
      <c r="DM97" s="144"/>
      <c r="DN97" s="144"/>
      <c r="DO97" s="144"/>
      <c r="DP97" s="144"/>
      <c r="DQ97" s="144"/>
      <c r="DR97" s="144"/>
      <c r="DS97" s="144"/>
      <c r="DT97" s="144"/>
      <c r="DU97" s="144"/>
      <c r="DV97" s="144"/>
      <c r="DW97" s="144"/>
      <c r="DX97" s="144"/>
      <c r="DY97" s="144"/>
      <c r="DZ97" s="144"/>
      <c r="EA97" s="144"/>
      <c r="EB97" s="144"/>
      <c r="EC97" s="144"/>
    </row>
    <row r="98" spans="1:133" s="147" customFormat="1" ht="54.95" hidden="1" customHeight="1">
      <c r="A98" s="161" t="s">
        <v>139</v>
      </c>
      <c r="B98" s="162">
        <v>96</v>
      </c>
      <c r="C98" s="161" t="s">
        <v>421</v>
      </c>
      <c r="D98" s="200">
        <v>0.5</v>
      </c>
      <c r="E98" s="201"/>
      <c r="F98" s="163" t="s">
        <v>141</v>
      </c>
      <c r="G98" s="201"/>
      <c r="H98" s="160" t="s">
        <v>174</v>
      </c>
      <c r="I98" s="270"/>
      <c r="J98" s="270"/>
      <c r="K98" s="270"/>
      <c r="L98" s="270"/>
      <c r="M98" s="270"/>
      <c r="N98" s="270"/>
      <c r="O98" s="270"/>
      <c r="P98" s="270"/>
      <c r="Q98" s="270"/>
      <c r="R98" s="160"/>
      <c r="S98" s="201"/>
      <c r="T98" s="201"/>
      <c r="U98" s="201"/>
      <c r="V98" s="201"/>
      <c r="W98" s="161"/>
      <c r="X98" s="211"/>
      <c r="Y98" s="179" t="s">
        <v>422</v>
      </c>
      <c r="Z98" s="161" t="s">
        <v>400</v>
      </c>
      <c r="AA98" s="161" t="s">
        <v>159</v>
      </c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  <c r="AV98" s="144"/>
      <c r="AW98" s="144"/>
      <c r="AX98" s="144"/>
      <c r="AY98" s="144"/>
      <c r="AZ98" s="144"/>
      <c r="BA98" s="144"/>
      <c r="BB98" s="144"/>
      <c r="BC98" s="144"/>
      <c r="BD98" s="144"/>
      <c r="BE98" s="144"/>
      <c r="BF98" s="144"/>
      <c r="BG98" s="144"/>
      <c r="BH98" s="144"/>
      <c r="BI98" s="144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  <c r="CT98" s="144"/>
      <c r="CU98" s="144"/>
      <c r="CV98" s="144"/>
      <c r="CW98" s="144"/>
      <c r="CX98" s="144"/>
      <c r="CY98" s="144"/>
      <c r="CZ98" s="144"/>
      <c r="DA98" s="144"/>
      <c r="DB98" s="144"/>
      <c r="DC98" s="144"/>
      <c r="DD98" s="144"/>
      <c r="DE98" s="144"/>
      <c r="DF98" s="144"/>
      <c r="DG98" s="144"/>
      <c r="DH98" s="144"/>
      <c r="DI98" s="144"/>
      <c r="DJ98" s="144"/>
      <c r="DK98" s="144"/>
      <c r="DL98" s="144"/>
      <c r="DM98" s="144"/>
      <c r="DN98" s="144"/>
      <c r="DO98" s="144"/>
      <c r="DP98" s="144"/>
      <c r="DQ98" s="144"/>
      <c r="DR98" s="144"/>
      <c r="DS98" s="144"/>
      <c r="DT98" s="144"/>
      <c r="DU98" s="144"/>
      <c r="DV98" s="144"/>
      <c r="DW98" s="144"/>
      <c r="DX98" s="144"/>
      <c r="DY98" s="144"/>
      <c r="DZ98" s="144"/>
      <c r="EA98" s="144"/>
      <c r="EB98" s="144"/>
      <c r="EC98" s="144"/>
    </row>
    <row r="99" spans="1:133" s="147" customFormat="1" ht="54.95" hidden="1" customHeight="1">
      <c r="A99" s="161" t="s">
        <v>139</v>
      </c>
      <c r="B99" s="162">
        <v>97</v>
      </c>
      <c r="C99" s="161" t="s">
        <v>423</v>
      </c>
      <c r="D99" s="200">
        <v>0.5</v>
      </c>
      <c r="E99" s="201"/>
      <c r="F99" s="163" t="s">
        <v>141</v>
      </c>
      <c r="G99" s="201"/>
      <c r="H99" s="160" t="s">
        <v>262</v>
      </c>
      <c r="I99" s="270"/>
      <c r="J99" s="270"/>
      <c r="K99" s="270"/>
      <c r="L99" s="270"/>
      <c r="M99" s="270"/>
      <c r="N99" s="270"/>
      <c r="O99" s="270"/>
      <c r="P99" s="270"/>
      <c r="Q99" s="270"/>
      <c r="R99" s="160"/>
      <c r="S99" s="201"/>
      <c r="T99" s="201"/>
      <c r="U99" s="201"/>
      <c r="V99" s="201"/>
      <c r="W99" s="161"/>
      <c r="X99" s="211"/>
      <c r="Y99" s="179" t="s">
        <v>424</v>
      </c>
      <c r="Z99" s="161" t="s">
        <v>400</v>
      </c>
      <c r="AA99" s="161" t="s">
        <v>159</v>
      </c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  <c r="CT99" s="144"/>
      <c r="CU99" s="144"/>
      <c r="CV99" s="144"/>
      <c r="CW99" s="144"/>
      <c r="CX99" s="144"/>
      <c r="CY99" s="144"/>
      <c r="CZ99" s="144"/>
      <c r="DA99" s="144"/>
      <c r="DB99" s="144"/>
      <c r="DC99" s="144"/>
      <c r="DD99" s="144"/>
      <c r="DE99" s="144"/>
      <c r="DF99" s="144"/>
      <c r="DG99" s="144"/>
      <c r="DH99" s="144"/>
      <c r="DI99" s="144"/>
      <c r="DJ99" s="144"/>
      <c r="DK99" s="144"/>
      <c r="DL99" s="144"/>
      <c r="DM99" s="144"/>
      <c r="DN99" s="144"/>
      <c r="DO99" s="144"/>
      <c r="DP99" s="144"/>
      <c r="DQ99" s="144"/>
      <c r="DR99" s="144"/>
      <c r="DS99" s="144"/>
      <c r="DT99" s="144"/>
      <c r="DU99" s="144"/>
      <c r="DV99" s="144"/>
      <c r="DW99" s="144"/>
      <c r="DX99" s="144"/>
      <c r="DY99" s="144"/>
      <c r="DZ99" s="144"/>
      <c r="EA99" s="144"/>
      <c r="EB99" s="144"/>
      <c r="EC99" s="144"/>
    </row>
    <row r="100" spans="1:133" s="147" customFormat="1" ht="54.95" hidden="1" customHeight="1">
      <c r="A100" s="161" t="s">
        <v>139</v>
      </c>
      <c r="B100" s="162">
        <v>99</v>
      </c>
      <c r="C100" s="161" t="s">
        <v>425</v>
      </c>
      <c r="D100" s="200">
        <v>0.5</v>
      </c>
      <c r="E100" s="201"/>
      <c r="F100" s="163" t="s">
        <v>141</v>
      </c>
      <c r="G100" s="201"/>
      <c r="H100" s="160" t="s">
        <v>174</v>
      </c>
      <c r="I100" s="270"/>
      <c r="J100" s="270"/>
      <c r="K100" s="270"/>
      <c r="L100" s="270"/>
      <c r="M100" s="270"/>
      <c r="N100" s="270"/>
      <c r="O100" s="270"/>
      <c r="P100" s="270"/>
      <c r="Q100" s="270"/>
      <c r="R100" s="160"/>
      <c r="S100" s="201"/>
      <c r="T100" s="201"/>
      <c r="U100" s="201"/>
      <c r="V100" s="201"/>
      <c r="W100" s="161"/>
      <c r="X100" s="211"/>
      <c r="Y100" s="179" t="s">
        <v>426</v>
      </c>
      <c r="Z100" s="161" t="s">
        <v>400</v>
      </c>
      <c r="AA100" s="161" t="s">
        <v>159</v>
      </c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4"/>
      <c r="BB100" s="144"/>
      <c r="BC100" s="144"/>
      <c r="BD100" s="144"/>
      <c r="BE100" s="144"/>
      <c r="BF100" s="144"/>
      <c r="BG100" s="144"/>
      <c r="BH100" s="144"/>
      <c r="BI100" s="144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  <c r="CT100" s="144"/>
      <c r="CU100" s="144"/>
      <c r="CV100" s="144"/>
      <c r="CW100" s="144"/>
      <c r="CX100" s="144"/>
      <c r="CY100" s="144"/>
      <c r="CZ100" s="144"/>
      <c r="DA100" s="144"/>
      <c r="DB100" s="144"/>
      <c r="DC100" s="144"/>
      <c r="DD100" s="144"/>
      <c r="DE100" s="144"/>
      <c r="DF100" s="144"/>
      <c r="DG100" s="144"/>
      <c r="DH100" s="144"/>
      <c r="DI100" s="144"/>
      <c r="DJ100" s="144"/>
      <c r="DK100" s="144"/>
      <c r="DL100" s="144"/>
      <c r="DM100" s="144"/>
      <c r="DN100" s="144"/>
      <c r="DO100" s="144"/>
      <c r="DP100" s="144"/>
      <c r="DQ100" s="144"/>
      <c r="DR100" s="144"/>
      <c r="DS100" s="144"/>
      <c r="DT100" s="144"/>
      <c r="DU100" s="144"/>
      <c r="DV100" s="144"/>
      <c r="DW100" s="144"/>
      <c r="DX100" s="144"/>
      <c r="DY100" s="144"/>
      <c r="DZ100" s="144"/>
      <c r="EA100" s="144"/>
      <c r="EB100" s="144"/>
      <c r="EC100" s="144"/>
    </row>
    <row r="101" spans="1:133" s="147" customFormat="1" ht="54.95" hidden="1" customHeight="1">
      <c r="A101" s="161" t="s">
        <v>139</v>
      </c>
      <c r="B101" s="162">
        <v>100</v>
      </c>
      <c r="C101" s="161" t="s">
        <v>427</v>
      </c>
      <c r="D101" s="200">
        <v>0.5</v>
      </c>
      <c r="E101" s="201"/>
      <c r="F101" s="163" t="s">
        <v>141</v>
      </c>
      <c r="G101" s="201"/>
      <c r="H101" s="160" t="s">
        <v>262</v>
      </c>
      <c r="I101" s="270"/>
      <c r="J101" s="270"/>
      <c r="K101" s="270"/>
      <c r="L101" s="270"/>
      <c r="M101" s="270"/>
      <c r="N101" s="270"/>
      <c r="O101" s="270"/>
      <c r="P101" s="270"/>
      <c r="Q101" s="270"/>
      <c r="R101" s="160"/>
      <c r="S101" s="201"/>
      <c r="T101" s="201"/>
      <c r="U101" s="201"/>
      <c r="V101" s="201"/>
      <c r="W101" s="161"/>
      <c r="X101" s="211"/>
      <c r="Y101" s="179" t="s">
        <v>428</v>
      </c>
      <c r="Z101" s="161" t="s">
        <v>400</v>
      </c>
      <c r="AA101" s="161" t="s">
        <v>159</v>
      </c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4"/>
      <c r="CY101" s="144"/>
      <c r="CZ101" s="144"/>
      <c r="DA101" s="144"/>
      <c r="DB101" s="144"/>
      <c r="DC101" s="144"/>
      <c r="DD101" s="144"/>
      <c r="DE101" s="144"/>
      <c r="DF101" s="144"/>
      <c r="DG101" s="144"/>
      <c r="DH101" s="144"/>
      <c r="DI101" s="144"/>
      <c r="DJ101" s="144"/>
      <c r="DK101" s="144"/>
      <c r="DL101" s="144"/>
      <c r="DM101" s="144"/>
      <c r="DN101" s="144"/>
      <c r="DO101" s="144"/>
      <c r="DP101" s="144"/>
      <c r="DQ101" s="144"/>
      <c r="DR101" s="144"/>
      <c r="DS101" s="144"/>
      <c r="DT101" s="144"/>
      <c r="DU101" s="144"/>
      <c r="DV101" s="144"/>
      <c r="DW101" s="144"/>
      <c r="DX101" s="144"/>
      <c r="DY101" s="144"/>
      <c r="DZ101" s="144"/>
      <c r="EA101" s="144"/>
      <c r="EB101" s="144"/>
      <c r="EC101" s="144"/>
    </row>
    <row r="102" spans="1:133" s="147" customFormat="1" ht="54.95" hidden="1" customHeight="1">
      <c r="A102" s="161" t="s">
        <v>139</v>
      </c>
      <c r="B102" s="162">
        <v>101</v>
      </c>
      <c r="C102" s="161" t="s">
        <v>429</v>
      </c>
      <c r="D102" s="200">
        <v>0.5</v>
      </c>
      <c r="E102" s="201"/>
      <c r="F102" s="163" t="s">
        <v>141</v>
      </c>
      <c r="G102" s="201"/>
      <c r="H102" s="160" t="s">
        <v>174</v>
      </c>
      <c r="I102" s="270"/>
      <c r="J102" s="270"/>
      <c r="K102" s="270"/>
      <c r="L102" s="270"/>
      <c r="M102" s="270"/>
      <c r="N102" s="270"/>
      <c r="O102" s="270"/>
      <c r="P102" s="270"/>
      <c r="Q102" s="270"/>
      <c r="R102" s="160"/>
      <c r="S102" s="201"/>
      <c r="T102" s="201"/>
      <c r="U102" s="201"/>
      <c r="V102" s="201"/>
      <c r="W102" s="161"/>
      <c r="X102" s="211"/>
      <c r="Y102" s="179" t="s">
        <v>430</v>
      </c>
      <c r="Z102" s="161" t="s">
        <v>400</v>
      </c>
      <c r="AA102" s="161" t="s">
        <v>159</v>
      </c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4"/>
      <c r="AR102" s="144"/>
      <c r="AS102" s="144"/>
      <c r="AT102" s="144"/>
      <c r="AU102" s="144"/>
      <c r="AV102" s="144"/>
      <c r="AW102" s="144"/>
      <c r="AX102" s="144"/>
      <c r="AY102" s="144"/>
      <c r="AZ102" s="144"/>
      <c r="BA102" s="144"/>
      <c r="BB102" s="144"/>
      <c r="BC102" s="144"/>
      <c r="BD102" s="144"/>
      <c r="BE102" s="144"/>
      <c r="BF102" s="144"/>
      <c r="BG102" s="144"/>
      <c r="BH102" s="144"/>
      <c r="BI102" s="144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  <c r="CT102" s="144"/>
      <c r="CU102" s="144"/>
      <c r="CV102" s="144"/>
      <c r="CW102" s="144"/>
      <c r="CX102" s="144"/>
      <c r="CY102" s="144"/>
      <c r="CZ102" s="144"/>
      <c r="DA102" s="144"/>
      <c r="DB102" s="144"/>
      <c r="DC102" s="144"/>
      <c r="DD102" s="144"/>
      <c r="DE102" s="144"/>
      <c r="DF102" s="144"/>
      <c r="DG102" s="144"/>
      <c r="DH102" s="144"/>
      <c r="DI102" s="144"/>
      <c r="DJ102" s="144"/>
      <c r="DK102" s="144"/>
      <c r="DL102" s="144"/>
      <c r="DM102" s="144"/>
      <c r="DN102" s="144"/>
      <c r="DO102" s="144"/>
      <c r="DP102" s="144"/>
      <c r="DQ102" s="144"/>
      <c r="DR102" s="144"/>
      <c r="DS102" s="144"/>
      <c r="DT102" s="144"/>
      <c r="DU102" s="144"/>
      <c r="DV102" s="144"/>
      <c r="DW102" s="144"/>
      <c r="DX102" s="144"/>
      <c r="DY102" s="144"/>
      <c r="DZ102" s="144"/>
      <c r="EA102" s="144"/>
      <c r="EB102" s="144"/>
      <c r="EC102" s="144"/>
    </row>
    <row r="103" spans="1:133" s="147" customFormat="1" ht="54.95" hidden="1" customHeight="1">
      <c r="A103" s="161" t="s">
        <v>139</v>
      </c>
      <c r="B103" s="162">
        <v>102</v>
      </c>
      <c r="C103" s="161" t="s">
        <v>431</v>
      </c>
      <c r="D103" s="200">
        <v>0.5</v>
      </c>
      <c r="E103" s="201"/>
      <c r="F103" s="163" t="s">
        <v>141</v>
      </c>
      <c r="G103" s="201"/>
      <c r="H103" s="160" t="s">
        <v>262</v>
      </c>
      <c r="I103" s="270"/>
      <c r="J103" s="270"/>
      <c r="K103" s="270"/>
      <c r="L103" s="270"/>
      <c r="M103" s="270"/>
      <c r="N103" s="270"/>
      <c r="O103" s="270"/>
      <c r="P103" s="270"/>
      <c r="Q103" s="270"/>
      <c r="R103" s="160"/>
      <c r="S103" s="201"/>
      <c r="T103" s="201"/>
      <c r="U103" s="201"/>
      <c r="V103" s="201"/>
      <c r="W103" s="161"/>
      <c r="X103" s="211"/>
      <c r="Y103" s="179" t="s">
        <v>432</v>
      </c>
      <c r="Z103" s="161" t="s">
        <v>400</v>
      </c>
      <c r="AA103" s="161" t="s">
        <v>159</v>
      </c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4"/>
      <c r="AR103" s="144"/>
      <c r="AS103" s="144"/>
      <c r="AT103" s="144"/>
      <c r="AU103" s="144"/>
      <c r="AV103" s="144"/>
      <c r="AW103" s="144"/>
      <c r="AX103" s="144"/>
      <c r="AY103" s="144"/>
      <c r="AZ103" s="144"/>
      <c r="BA103" s="144"/>
      <c r="BB103" s="144"/>
      <c r="BC103" s="144"/>
      <c r="BD103" s="144"/>
      <c r="BE103" s="144"/>
      <c r="BF103" s="144"/>
      <c r="BG103" s="144"/>
      <c r="BH103" s="144"/>
      <c r="BI103" s="144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  <c r="CT103" s="144"/>
      <c r="CU103" s="144"/>
      <c r="CV103" s="144"/>
      <c r="CW103" s="144"/>
      <c r="CX103" s="144"/>
      <c r="CY103" s="144"/>
      <c r="CZ103" s="144"/>
      <c r="DA103" s="144"/>
      <c r="DB103" s="144"/>
      <c r="DC103" s="144"/>
      <c r="DD103" s="144"/>
      <c r="DE103" s="144"/>
      <c r="DF103" s="144"/>
      <c r="DG103" s="144"/>
      <c r="DH103" s="144"/>
      <c r="DI103" s="144"/>
      <c r="DJ103" s="144"/>
      <c r="DK103" s="144"/>
      <c r="DL103" s="144"/>
      <c r="DM103" s="144"/>
      <c r="DN103" s="144"/>
      <c r="DO103" s="144"/>
      <c r="DP103" s="144"/>
      <c r="DQ103" s="144"/>
      <c r="DR103" s="144"/>
      <c r="DS103" s="144"/>
      <c r="DT103" s="144"/>
      <c r="DU103" s="144"/>
      <c r="DV103" s="144"/>
      <c r="DW103" s="144"/>
      <c r="DX103" s="144"/>
      <c r="DY103" s="144"/>
      <c r="DZ103" s="144"/>
      <c r="EA103" s="144"/>
      <c r="EB103" s="144"/>
      <c r="EC103" s="144"/>
    </row>
    <row r="104" spans="1:133" s="142" customFormat="1" ht="54.95" hidden="1" customHeight="1">
      <c r="A104" s="161" t="s">
        <v>139</v>
      </c>
      <c r="B104" s="162">
        <v>103</v>
      </c>
      <c r="C104" s="161" t="s">
        <v>433</v>
      </c>
      <c r="D104" s="200">
        <v>0.5</v>
      </c>
      <c r="E104" s="201"/>
      <c r="F104" s="163" t="s">
        <v>141</v>
      </c>
      <c r="G104" s="201"/>
      <c r="H104" s="160" t="s">
        <v>174</v>
      </c>
      <c r="I104" s="270"/>
      <c r="J104" s="270"/>
      <c r="K104" s="270"/>
      <c r="L104" s="270"/>
      <c r="M104" s="270"/>
      <c r="N104" s="270"/>
      <c r="O104" s="270"/>
      <c r="P104" s="270"/>
      <c r="Q104" s="270"/>
      <c r="R104" s="160"/>
      <c r="S104" s="201"/>
      <c r="T104" s="201"/>
      <c r="U104" s="201"/>
      <c r="V104" s="201"/>
      <c r="W104" s="161"/>
      <c r="X104" s="211" t="s">
        <v>434</v>
      </c>
      <c r="Y104" s="179" t="s">
        <v>435</v>
      </c>
      <c r="Z104" s="161" t="s">
        <v>436</v>
      </c>
      <c r="AA104" s="161" t="s">
        <v>159</v>
      </c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4"/>
      <c r="AR104" s="144"/>
      <c r="AS104" s="144"/>
      <c r="AT104" s="144"/>
      <c r="AU104" s="144"/>
      <c r="AV104" s="144"/>
      <c r="AW104" s="144"/>
      <c r="AX104" s="144"/>
      <c r="AY104" s="144"/>
      <c r="AZ104" s="144"/>
      <c r="BA104" s="144"/>
      <c r="BB104" s="144"/>
      <c r="BC104" s="144"/>
      <c r="BD104" s="144"/>
      <c r="BE104" s="144"/>
      <c r="BF104" s="144"/>
      <c r="BG104" s="144"/>
      <c r="BH104" s="144"/>
      <c r="BI104" s="144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  <c r="CT104" s="144"/>
      <c r="CU104" s="144"/>
      <c r="CV104" s="144"/>
      <c r="CW104" s="144"/>
      <c r="CX104" s="144"/>
      <c r="CY104" s="144"/>
      <c r="CZ104" s="144"/>
      <c r="DA104" s="144"/>
      <c r="DB104" s="144"/>
      <c r="DC104" s="144"/>
      <c r="DD104" s="144"/>
      <c r="DE104" s="144"/>
      <c r="DF104" s="144"/>
      <c r="DG104" s="144"/>
      <c r="DH104" s="144"/>
      <c r="DI104" s="144"/>
      <c r="DJ104" s="144"/>
      <c r="DK104" s="144"/>
      <c r="DL104" s="144"/>
      <c r="DM104" s="144"/>
      <c r="DN104" s="144"/>
      <c r="DO104" s="144"/>
      <c r="DP104" s="144"/>
      <c r="DQ104" s="144"/>
      <c r="DR104" s="144"/>
      <c r="DS104" s="144"/>
      <c r="DT104" s="144"/>
      <c r="DU104" s="144"/>
      <c r="DV104" s="144"/>
      <c r="DW104" s="144"/>
      <c r="DX104" s="144"/>
      <c r="DY104" s="144"/>
      <c r="DZ104" s="144"/>
      <c r="EA104" s="144"/>
      <c r="EB104" s="144"/>
      <c r="EC104" s="144"/>
    </row>
    <row r="105" spans="1:133" s="147" customFormat="1" ht="54.95" hidden="1" customHeight="1">
      <c r="A105" s="161" t="s">
        <v>139</v>
      </c>
      <c r="B105" s="162">
        <v>104</v>
      </c>
      <c r="C105" s="161" t="s">
        <v>437</v>
      </c>
      <c r="D105" s="200">
        <v>0.5</v>
      </c>
      <c r="E105" s="201"/>
      <c r="F105" s="163" t="s">
        <v>141</v>
      </c>
      <c r="G105" s="201"/>
      <c r="H105" s="160" t="s">
        <v>174</v>
      </c>
      <c r="I105" s="270"/>
      <c r="J105" s="270"/>
      <c r="K105" s="270"/>
      <c r="L105" s="270"/>
      <c r="M105" s="270"/>
      <c r="N105" s="270"/>
      <c r="O105" s="270"/>
      <c r="P105" s="270"/>
      <c r="Q105" s="270"/>
      <c r="R105" s="160"/>
      <c r="S105" s="201"/>
      <c r="T105" s="201"/>
      <c r="U105" s="201"/>
      <c r="V105" s="201"/>
      <c r="W105" s="161"/>
      <c r="X105" s="211"/>
      <c r="Y105" s="179" t="s">
        <v>438</v>
      </c>
      <c r="Z105" s="161" t="s">
        <v>400</v>
      </c>
      <c r="AA105" s="161" t="s">
        <v>159</v>
      </c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4"/>
      <c r="AR105" s="144"/>
      <c r="AS105" s="144"/>
      <c r="AT105" s="144"/>
      <c r="AU105" s="144"/>
      <c r="AV105" s="144"/>
      <c r="AW105" s="144"/>
      <c r="AX105" s="144"/>
      <c r="AY105" s="144"/>
      <c r="AZ105" s="144"/>
      <c r="BA105" s="144"/>
      <c r="BB105" s="144"/>
      <c r="BC105" s="144"/>
      <c r="BD105" s="144"/>
      <c r="BE105" s="144"/>
      <c r="BF105" s="144"/>
      <c r="BG105" s="144"/>
      <c r="BH105" s="144"/>
      <c r="BI105" s="144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  <c r="CT105" s="144"/>
      <c r="CU105" s="144"/>
      <c r="CV105" s="144"/>
      <c r="CW105" s="144"/>
      <c r="CX105" s="144"/>
      <c r="CY105" s="144"/>
      <c r="CZ105" s="144"/>
      <c r="DA105" s="144"/>
      <c r="DB105" s="144"/>
      <c r="DC105" s="144"/>
      <c r="DD105" s="144"/>
      <c r="DE105" s="144"/>
      <c r="DF105" s="144"/>
      <c r="DG105" s="144"/>
      <c r="DH105" s="144"/>
      <c r="DI105" s="144"/>
      <c r="DJ105" s="144"/>
      <c r="DK105" s="144"/>
      <c r="DL105" s="144"/>
      <c r="DM105" s="144"/>
      <c r="DN105" s="144"/>
      <c r="DO105" s="144"/>
      <c r="DP105" s="144"/>
      <c r="DQ105" s="144"/>
      <c r="DR105" s="144"/>
      <c r="DS105" s="144"/>
      <c r="DT105" s="144"/>
      <c r="DU105" s="144"/>
      <c r="DV105" s="144"/>
      <c r="DW105" s="144"/>
      <c r="DX105" s="144"/>
      <c r="DY105" s="144"/>
      <c r="DZ105" s="144"/>
      <c r="EA105" s="144"/>
      <c r="EB105" s="144"/>
      <c r="EC105" s="144"/>
    </row>
    <row r="106" spans="1:133" s="147" customFormat="1" ht="54.95" hidden="1" customHeight="1">
      <c r="A106" s="161" t="s">
        <v>139</v>
      </c>
      <c r="B106" s="162">
        <v>105</v>
      </c>
      <c r="C106" s="161" t="s">
        <v>439</v>
      </c>
      <c r="D106" s="200">
        <v>0.5</v>
      </c>
      <c r="E106" s="201"/>
      <c r="F106" s="163" t="s">
        <v>141</v>
      </c>
      <c r="G106" s="201"/>
      <c r="H106" s="160" t="s">
        <v>262</v>
      </c>
      <c r="I106" s="270"/>
      <c r="J106" s="270"/>
      <c r="K106" s="270"/>
      <c r="L106" s="270"/>
      <c r="M106" s="270"/>
      <c r="N106" s="270"/>
      <c r="O106" s="270"/>
      <c r="P106" s="270"/>
      <c r="Q106" s="270"/>
      <c r="R106" s="160"/>
      <c r="S106" s="201"/>
      <c r="T106" s="201"/>
      <c r="U106" s="201"/>
      <c r="V106" s="201"/>
      <c r="W106" s="161"/>
      <c r="X106" s="211"/>
      <c r="Y106" s="179" t="s">
        <v>440</v>
      </c>
      <c r="Z106" s="161" t="s">
        <v>400</v>
      </c>
      <c r="AA106" s="161" t="s">
        <v>159</v>
      </c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4"/>
      <c r="AR106" s="144"/>
      <c r="AS106" s="144"/>
      <c r="AT106" s="144"/>
      <c r="AU106" s="144"/>
      <c r="AV106" s="144"/>
      <c r="AW106" s="144"/>
      <c r="AX106" s="144"/>
      <c r="AY106" s="144"/>
      <c r="AZ106" s="144"/>
      <c r="BA106" s="144"/>
      <c r="BB106" s="144"/>
      <c r="BC106" s="144"/>
      <c r="BD106" s="144"/>
      <c r="BE106" s="144"/>
      <c r="BF106" s="144"/>
      <c r="BG106" s="144"/>
      <c r="BH106" s="144"/>
      <c r="BI106" s="144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  <c r="CT106" s="144"/>
      <c r="CU106" s="144"/>
      <c r="CV106" s="144"/>
      <c r="CW106" s="144"/>
      <c r="CX106" s="144"/>
      <c r="CY106" s="144"/>
      <c r="CZ106" s="144"/>
      <c r="DA106" s="144"/>
      <c r="DB106" s="144"/>
      <c r="DC106" s="144"/>
      <c r="DD106" s="144"/>
      <c r="DE106" s="144"/>
      <c r="DF106" s="144"/>
      <c r="DG106" s="144"/>
      <c r="DH106" s="144"/>
      <c r="DI106" s="144"/>
      <c r="DJ106" s="144"/>
      <c r="DK106" s="144"/>
      <c r="DL106" s="144"/>
      <c r="DM106" s="144"/>
      <c r="DN106" s="144"/>
      <c r="DO106" s="144"/>
      <c r="DP106" s="144"/>
      <c r="DQ106" s="144"/>
      <c r="DR106" s="144"/>
      <c r="DS106" s="144"/>
      <c r="DT106" s="144"/>
      <c r="DU106" s="144"/>
      <c r="DV106" s="144"/>
      <c r="DW106" s="144"/>
      <c r="DX106" s="144"/>
      <c r="DY106" s="144"/>
      <c r="DZ106" s="144"/>
      <c r="EA106" s="144"/>
      <c r="EB106" s="144"/>
      <c r="EC106" s="144"/>
    </row>
    <row r="107" spans="1:133" s="147" customFormat="1" ht="54.95" hidden="1" customHeight="1">
      <c r="A107" s="161" t="s">
        <v>139</v>
      </c>
      <c r="B107" s="162">
        <v>107</v>
      </c>
      <c r="C107" s="161" t="s">
        <v>441</v>
      </c>
      <c r="D107" s="200">
        <v>0.5</v>
      </c>
      <c r="E107" s="201"/>
      <c r="F107" s="163" t="s">
        <v>141</v>
      </c>
      <c r="G107" s="201"/>
      <c r="H107" s="160" t="s">
        <v>174</v>
      </c>
      <c r="I107" s="270"/>
      <c r="J107" s="270"/>
      <c r="K107" s="270"/>
      <c r="L107" s="270"/>
      <c r="M107" s="270"/>
      <c r="N107" s="270"/>
      <c r="O107" s="270"/>
      <c r="P107" s="270"/>
      <c r="Q107" s="270"/>
      <c r="R107" s="160"/>
      <c r="S107" s="201"/>
      <c r="T107" s="201"/>
      <c r="U107" s="201"/>
      <c r="V107" s="201"/>
      <c r="W107" s="161"/>
      <c r="X107" s="211"/>
      <c r="Y107" s="179" t="s">
        <v>442</v>
      </c>
      <c r="Z107" s="161" t="s">
        <v>400</v>
      </c>
      <c r="AA107" s="161" t="s">
        <v>159</v>
      </c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  <c r="AN107" s="144"/>
      <c r="AO107" s="144"/>
      <c r="AP107" s="144"/>
      <c r="AQ107" s="144"/>
      <c r="AR107" s="144"/>
      <c r="AS107" s="144"/>
      <c r="AT107" s="144"/>
      <c r="AU107" s="144"/>
      <c r="AV107" s="144"/>
      <c r="AW107" s="144"/>
      <c r="AX107" s="144"/>
      <c r="AY107" s="144"/>
      <c r="AZ107" s="144"/>
      <c r="BA107" s="144"/>
      <c r="BB107" s="144"/>
      <c r="BC107" s="144"/>
      <c r="BD107" s="144"/>
      <c r="BE107" s="144"/>
      <c r="BF107" s="144"/>
      <c r="BG107" s="144"/>
      <c r="BH107" s="144"/>
      <c r="BI107" s="144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  <c r="CT107" s="144"/>
      <c r="CU107" s="144"/>
      <c r="CV107" s="144"/>
      <c r="CW107" s="144"/>
      <c r="CX107" s="144"/>
      <c r="CY107" s="144"/>
      <c r="CZ107" s="144"/>
      <c r="DA107" s="144"/>
      <c r="DB107" s="144"/>
      <c r="DC107" s="144"/>
      <c r="DD107" s="144"/>
      <c r="DE107" s="144"/>
      <c r="DF107" s="144"/>
      <c r="DG107" s="144"/>
      <c r="DH107" s="144"/>
      <c r="DI107" s="144"/>
      <c r="DJ107" s="144"/>
      <c r="DK107" s="144"/>
      <c r="DL107" s="144"/>
      <c r="DM107" s="144"/>
      <c r="DN107" s="144"/>
      <c r="DO107" s="144"/>
      <c r="DP107" s="144"/>
      <c r="DQ107" s="144"/>
      <c r="DR107" s="144"/>
      <c r="DS107" s="144"/>
      <c r="DT107" s="144"/>
      <c r="DU107" s="144"/>
      <c r="DV107" s="144"/>
      <c r="DW107" s="144"/>
      <c r="DX107" s="144"/>
      <c r="DY107" s="144"/>
      <c r="DZ107" s="144"/>
      <c r="EA107" s="144"/>
      <c r="EB107" s="144"/>
      <c r="EC107" s="144"/>
    </row>
    <row r="108" spans="1:133" s="147" customFormat="1" ht="54.95" hidden="1" customHeight="1">
      <c r="A108" s="161" t="s">
        <v>139</v>
      </c>
      <c r="B108" s="162">
        <v>108</v>
      </c>
      <c r="C108" s="161" t="s">
        <v>443</v>
      </c>
      <c r="D108" s="200">
        <v>0.5</v>
      </c>
      <c r="E108" s="201"/>
      <c r="F108" s="163" t="s">
        <v>141</v>
      </c>
      <c r="G108" s="201"/>
      <c r="H108" s="160" t="s">
        <v>262</v>
      </c>
      <c r="I108" s="270"/>
      <c r="J108" s="270"/>
      <c r="K108" s="270"/>
      <c r="L108" s="270"/>
      <c r="M108" s="270"/>
      <c r="N108" s="270"/>
      <c r="O108" s="270"/>
      <c r="P108" s="270"/>
      <c r="Q108" s="270"/>
      <c r="R108" s="160"/>
      <c r="S108" s="201"/>
      <c r="T108" s="201"/>
      <c r="U108" s="201"/>
      <c r="V108" s="201"/>
      <c r="W108" s="161"/>
      <c r="X108" s="211"/>
      <c r="Y108" s="179" t="s">
        <v>440</v>
      </c>
      <c r="Z108" s="161" t="s">
        <v>400</v>
      </c>
      <c r="AA108" s="161" t="s">
        <v>159</v>
      </c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4"/>
      <c r="AR108" s="144"/>
      <c r="AS108" s="144"/>
      <c r="AT108" s="144"/>
      <c r="AU108" s="144"/>
      <c r="AV108" s="144"/>
      <c r="AW108" s="144"/>
      <c r="AX108" s="144"/>
      <c r="AY108" s="144"/>
      <c r="AZ108" s="144"/>
      <c r="BA108" s="144"/>
      <c r="BB108" s="144"/>
      <c r="BC108" s="144"/>
      <c r="BD108" s="144"/>
      <c r="BE108" s="144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  <c r="CT108" s="144"/>
      <c r="CU108" s="144"/>
      <c r="CV108" s="144"/>
      <c r="CW108" s="144"/>
      <c r="CX108" s="144"/>
      <c r="CY108" s="144"/>
      <c r="CZ108" s="144"/>
      <c r="DA108" s="144"/>
      <c r="DB108" s="144"/>
      <c r="DC108" s="144"/>
      <c r="DD108" s="144"/>
      <c r="DE108" s="144"/>
      <c r="DF108" s="144"/>
      <c r="DG108" s="144"/>
      <c r="DH108" s="144"/>
      <c r="DI108" s="144"/>
      <c r="DJ108" s="144"/>
      <c r="DK108" s="144"/>
      <c r="DL108" s="144"/>
      <c r="DM108" s="144"/>
      <c r="DN108" s="144"/>
      <c r="DO108" s="144"/>
      <c r="DP108" s="144"/>
      <c r="DQ108" s="144"/>
      <c r="DR108" s="144"/>
      <c r="DS108" s="144"/>
      <c r="DT108" s="144"/>
      <c r="DU108" s="144"/>
      <c r="DV108" s="144"/>
      <c r="DW108" s="144"/>
      <c r="DX108" s="144"/>
      <c r="DY108" s="144"/>
      <c r="DZ108" s="144"/>
      <c r="EA108" s="144"/>
      <c r="EB108" s="144"/>
      <c r="EC108" s="144"/>
    </row>
    <row r="109" spans="1:133" s="147" customFormat="1" ht="54.95" hidden="1" customHeight="1">
      <c r="A109" s="161" t="s">
        <v>139</v>
      </c>
      <c r="B109" s="162">
        <v>109</v>
      </c>
      <c r="C109" s="161" t="s">
        <v>444</v>
      </c>
      <c r="D109" s="200">
        <v>0.5</v>
      </c>
      <c r="E109" s="201"/>
      <c r="F109" s="163" t="s">
        <v>141</v>
      </c>
      <c r="G109" s="201"/>
      <c r="H109" s="160" t="s">
        <v>174</v>
      </c>
      <c r="I109" s="270"/>
      <c r="J109" s="270"/>
      <c r="K109" s="270"/>
      <c r="L109" s="270"/>
      <c r="M109" s="270"/>
      <c r="N109" s="270"/>
      <c r="O109" s="270"/>
      <c r="P109" s="270"/>
      <c r="Q109" s="270"/>
      <c r="R109" s="160"/>
      <c r="S109" s="201"/>
      <c r="T109" s="201"/>
      <c r="U109" s="201"/>
      <c r="V109" s="201"/>
      <c r="W109" s="161"/>
      <c r="X109" s="211"/>
      <c r="Y109" s="179" t="s">
        <v>445</v>
      </c>
      <c r="Z109" s="161" t="s">
        <v>400</v>
      </c>
      <c r="AA109" s="161" t="s">
        <v>159</v>
      </c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  <c r="AP109" s="144"/>
      <c r="AQ109" s="144"/>
      <c r="AR109" s="144"/>
      <c r="AS109" s="144"/>
      <c r="AT109" s="144"/>
      <c r="AU109" s="144"/>
      <c r="AV109" s="144"/>
      <c r="AW109" s="144"/>
      <c r="AX109" s="144"/>
      <c r="AY109" s="144"/>
      <c r="AZ109" s="144"/>
      <c r="BA109" s="144"/>
      <c r="BB109" s="144"/>
      <c r="BC109" s="144"/>
      <c r="BD109" s="144"/>
      <c r="BE109" s="144"/>
      <c r="BF109" s="144"/>
      <c r="BG109" s="144"/>
      <c r="BH109" s="144"/>
      <c r="BI109" s="144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  <c r="CT109" s="144"/>
      <c r="CU109" s="144"/>
      <c r="CV109" s="144"/>
      <c r="CW109" s="144"/>
      <c r="CX109" s="144"/>
      <c r="CY109" s="144"/>
      <c r="CZ109" s="144"/>
      <c r="DA109" s="144"/>
      <c r="DB109" s="144"/>
      <c r="DC109" s="144"/>
      <c r="DD109" s="144"/>
      <c r="DE109" s="144"/>
      <c r="DF109" s="144"/>
      <c r="DG109" s="144"/>
      <c r="DH109" s="144"/>
      <c r="DI109" s="144"/>
      <c r="DJ109" s="144"/>
      <c r="DK109" s="144"/>
      <c r="DL109" s="144"/>
      <c r="DM109" s="144"/>
      <c r="DN109" s="144"/>
      <c r="DO109" s="144"/>
      <c r="DP109" s="144"/>
      <c r="DQ109" s="144"/>
      <c r="DR109" s="144"/>
      <c r="DS109" s="144"/>
      <c r="DT109" s="144"/>
      <c r="DU109" s="144"/>
      <c r="DV109" s="144"/>
      <c r="DW109" s="144"/>
      <c r="DX109" s="144"/>
      <c r="DY109" s="144"/>
      <c r="DZ109" s="144"/>
      <c r="EA109" s="144"/>
      <c r="EB109" s="144"/>
      <c r="EC109" s="144"/>
    </row>
    <row r="110" spans="1:133" s="147" customFormat="1" ht="54.95" hidden="1" customHeight="1">
      <c r="A110" s="161" t="s">
        <v>139</v>
      </c>
      <c r="B110" s="162">
        <v>110</v>
      </c>
      <c r="C110" s="161" t="s">
        <v>446</v>
      </c>
      <c r="D110" s="200">
        <v>0.5</v>
      </c>
      <c r="E110" s="201"/>
      <c r="F110" s="163" t="s">
        <v>141</v>
      </c>
      <c r="G110" s="201"/>
      <c r="H110" s="160" t="s">
        <v>262</v>
      </c>
      <c r="I110" s="270"/>
      <c r="J110" s="270"/>
      <c r="K110" s="270"/>
      <c r="L110" s="270"/>
      <c r="M110" s="270"/>
      <c r="N110" s="270"/>
      <c r="O110" s="270"/>
      <c r="P110" s="270"/>
      <c r="Q110" s="270"/>
      <c r="R110" s="160"/>
      <c r="S110" s="201"/>
      <c r="T110" s="201"/>
      <c r="U110" s="201"/>
      <c r="V110" s="201"/>
      <c r="W110" s="161"/>
      <c r="X110" s="211"/>
      <c r="Y110" s="179" t="s">
        <v>447</v>
      </c>
      <c r="Z110" s="161" t="s">
        <v>400</v>
      </c>
      <c r="AA110" s="161" t="s">
        <v>159</v>
      </c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  <c r="AL110" s="144"/>
      <c r="AM110" s="144"/>
      <c r="AN110" s="144"/>
      <c r="AO110" s="144"/>
      <c r="AP110" s="144"/>
      <c r="AQ110" s="144"/>
      <c r="AR110" s="144"/>
      <c r="AS110" s="144"/>
      <c r="AT110" s="144"/>
      <c r="AU110" s="144"/>
      <c r="AV110" s="144"/>
      <c r="AW110" s="144"/>
      <c r="AX110" s="144"/>
      <c r="AY110" s="144"/>
      <c r="AZ110" s="144"/>
      <c r="BA110" s="144"/>
      <c r="BB110" s="144"/>
      <c r="BC110" s="144"/>
      <c r="BD110" s="144"/>
      <c r="BE110" s="144"/>
      <c r="BF110" s="144"/>
      <c r="BG110" s="144"/>
      <c r="BH110" s="144"/>
      <c r="BI110" s="144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  <c r="CT110" s="144"/>
      <c r="CU110" s="144"/>
      <c r="CV110" s="144"/>
      <c r="CW110" s="144"/>
      <c r="CX110" s="144"/>
      <c r="CY110" s="144"/>
      <c r="CZ110" s="144"/>
      <c r="DA110" s="144"/>
      <c r="DB110" s="144"/>
      <c r="DC110" s="144"/>
      <c r="DD110" s="144"/>
      <c r="DE110" s="144"/>
      <c r="DF110" s="144"/>
      <c r="DG110" s="144"/>
      <c r="DH110" s="144"/>
      <c r="DI110" s="144"/>
      <c r="DJ110" s="144"/>
      <c r="DK110" s="144"/>
      <c r="DL110" s="144"/>
      <c r="DM110" s="144"/>
      <c r="DN110" s="144"/>
      <c r="DO110" s="144"/>
      <c r="DP110" s="144"/>
      <c r="DQ110" s="144"/>
      <c r="DR110" s="144"/>
      <c r="DS110" s="144"/>
      <c r="DT110" s="144"/>
      <c r="DU110" s="144"/>
      <c r="DV110" s="144"/>
      <c r="DW110" s="144"/>
      <c r="DX110" s="144"/>
      <c r="DY110" s="144"/>
      <c r="DZ110" s="144"/>
      <c r="EA110" s="144"/>
      <c r="EB110" s="144"/>
      <c r="EC110" s="144"/>
    </row>
    <row r="111" spans="1:133" s="147" customFormat="1" ht="54.95" hidden="1" customHeight="1">
      <c r="A111" s="161" t="s">
        <v>139</v>
      </c>
      <c r="B111" s="162">
        <v>111</v>
      </c>
      <c r="C111" s="161" t="s">
        <v>448</v>
      </c>
      <c r="D111" s="200">
        <v>0.5</v>
      </c>
      <c r="E111" s="201"/>
      <c r="F111" s="163" t="s">
        <v>141</v>
      </c>
      <c r="G111" s="201"/>
      <c r="H111" s="160" t="s">
        <v>174</v>
      </c>
      <c r="I111" s="270"/>
      <c r="J111" s="270"/>
      <c r="K111" s="270"/>
      <c r="L111" s="270"/>
      <c r="M111" s="270"/>
      <c r="N111" s="270"/>
      <c r="O111" s="270"/>
      <c r="P111" s="270"/>
      <c r="Q111" s="270"/>
      <c r="R111" s="160"/>
      <c r="S111" s="201"/>
      <c r="T111" s="201"/>
      <c r="U111" s="201"/>
      <c r="V111" s="201"/>
      <c r="W111" s="161"/>
      <c r="X111" s="211"/>
      <c r="Y111" s="179" t="s">
        <v>449</v>
      </c>
      <c r="Z111" s="161" t="s">
        <v>400</v>
      </c>
      <c r="AA111" s="161" t="s">
        <v>159</v>
      </c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  <c r="AL111" s="144"/>
      <c r="AM111" s="144"/>
      <c r="AN111" s="144"/>
      <c r="AO111" s="144"/>
      <c r="AP111" s="144"/>
      <c r="AQ111" s="144"/>
      <c r="AR111" s="144"/>
      <c r="AS111" s="144"/>
      <c r="AT111" s="144"/>
      <c r="AU111" s="144"/>
      <c r="AV111" s="144"/>
      <c r="AW111" s="144"/>
      <c r="AX111" s="144"/>
      <c r="AY111" s="144"/>
      <c r="AZ111" s="144"/>
      <c r="BA111" s="144"/>
      <c r="BB111" s="144"/>
      <c r="BC111" s="144"/>
      <c r="BD111" s="144"/>
      <c r="BE111" s="144"/>
      <c r="BF111" s="144"/>
      <c r="BG111" s="144"/>
      <c r="BH111" s="144"/>
      <c r="BI111" s="144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  <c r="CT111" s="144"/>
      <c r="CU111" s="144"/>
      <c r="CV111" s="144"/>
      <c r="CW111" s="144"/>
      <c r="CX111" s="144"/>
      <c r="CY111" s="144"/>
      <c r="CZ111" s="144"/>
      <c r="DA111" s="144"/>
      <c r="DB111" s="144"/>
      <c r="DC111" s="144"/>
      <c r="DD111" s="144"/>
      <c r="DE111" s="144"/>
      <c r="DF111" s="144"/>
      <c r="DG111" s="144"/>
      <c r="DH111" s="144"/>
      <c r="DI111" s="144"/>
      <c r="DJ111" s="144"/>
      <c r="DK111" s="144"/>
      <c r="DL111" s="144"/>
      <c r="DM111" s="144"/>
      <c r="DN111" s="144"/>
      <c r="DO111" s="144"/>
      <c r="DP111" s="144"/>
      <c r="DQ111" s="144"/>
      <c r="DR111" s="144"/>
      <c r="DS111" s="144"/>
      <c r="DT111" s="144"/>
      <c r="DU111" s="144"/>
      <c r="DV111" s="144"/>
      <c r="DW111" s="144"/>
      <c r="DX111" s="144"/>
      <c r="DY111" s="144"/>
      <c r="DZ111" s="144"/>
      <c r="EA111" s="144"/>
      <c r="EB111" s="144"/>
      <c r="EC111" s="144"/>
    </row>
    <row r="112" spans="1:133" s="147" customFormat="1" ht="54.95" hidden="1" customHeight="1">
      <c r="A112" s="161" t="s">
        <v>139</v>
      </c>
      <c r="B112" s="162">
        <v>112</v>
      </c>
      <c r="C112" s="161" t="s">
        <v>450</v>
      </c>
      <c r="D112" s="200">
        <v>0.5</v>
      </c>
      <c r="E112" s="201"/>
      <c r="F112" s="163" t="s">
        <v>141</v>
      </c>
      <c r="G112" s="201"/>
      <c r="H112" s="160" t="s">
        <v>262</v>
      </c>
      <c r="I112" s="270"/>
      <c r="J112" s="270"/>
      <c r="K112" s="270"/>
      <c r="L112" s="270"/>
      <c r="M112" s="270"/>
      <c r="N112" s="270"/>
      <c r="O112" s="270"/>
      <c r="P112" s="270"/>
      <c r="Q112" s="270"/>
      <c r="R112" s="160"/>
      <c r="S112" s="201"/>
      <c r="T112" s="201"/>
      <c r="U112" s="201"/>
      <c r="V112" s="201"/>
      <c r="W112" s="161"/>
      <c r="X112" s="211"/>
      <c r="Y112" s="179" t="s">
        <v>451</v>
      </c>
      <c r="Z112" s="161" t="s">
        <v>400</v>
      </c>
      <c r="AA112" s="161" t="s">
        <v>159</v>
      </c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  <c r="AL112" s="144"/>
      <c r="AM112" s="144"/>
      <c r="AN112" s="144"/>
      <c r="AO112" s="144"/>
      <c r="AP112" s="144"/>
      <c r="AQ112" s="144"/>
      <c r="AR112" s="144"/>
      <c r="AS112" s="144"/>
      <c r="AT112" s="144"/>
      <c r="AU112" s="144"/>
      <c r="AV112" s="144"/>
      <c r="AW112" s="144"/>
      <c r="AX112" s="144"/>
      <c r="AY112" s="144"/>
      <c r="AZ112" s="144"/>
      <c r="BA112" s="144"/>
      <c r="BB112" s="144"/>
      <c r="BC112" s="144"/>
      <c r="BD112" s="144"/>
      <c r="BE112" s="144"/>
      <c r="BF112" s="144"/>
      <c r="BG112" s="144"/>
      <c r="BH112" s="144"/>
      <c r="BI112" s="144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  <c r="CT112" s="144"/>
      <c r="CU112" s="144"/>
      <c r="CV112" s="144"/>
      <c r="CW112" s="144"/>
      <c r="CX112" s="144"/>
      <c r="CY112" s="144"/>
      <c r="CZ112" s="144"/>
      <c r="DA112" s="144"/>
      <c r="DB112" s="144"/>
      <c r="DC112" s="144"/>
      <c r="DD112" s="144"/>
      <c r="DE112" s="144"/>
      <c r="DF112" s="144"/>
      <c r="DG112" s="144"/>
      <c r="DH112" s="144"/>
      <c r="DI112" s="144"/>
      <c r="DJ112" s="144"/>
      <c r="DK112" s="144"/>
      <c r="DL112" s="144"/>
      <c r="DM112" s="144"/>
      <c r="DN112" s="144"/>
      <c r="DO112" s="144"/>
      <c r="DP112" s="144"/>
      <c r="DQ112" s="144"/>
      <c r="DR112" s="144"/>
      <c r="DS112" s="144"/>
      <c r="DT112" s="144"/>
      <c r="DU112" s="144"/>
      <c r="DV112" s="144"/>
      <c r="DW112" s="144"/>
      <c r="DX112" s="144"/>
      <c r="DY112" s="144"/>
      <c r="DZ112" s="144"/>
      <c r="EA112" s="144"/>
      <c r="EB112" s="144"/>
      <c r="EC112" s="144"/>
    </row>
    <row r="113" spans="1:133" s="147" customFormat="1" ht="54.95" hidden="1" customHeight="1">
      <c r="A113" s="161" t="s">
        <v>139</v>
      </c>
      <c r="B113" s="162">
        <v>113</v>
      </c>
      <c r="C113" s="161" t="s">
        <v>452</v>
      </c>
      <c r="D113" s="200">
        <v>0.5</v>
      </c>
      <c r="E113" s="201"/>
      <c r="F113" s="163" t="s">
        <v>141</v>
      </c>
      <c r="G113" s="201"/>
      <c r="H113" s="160" t="s">
        <v>174</v>
      </c>
      <c r="I113" s="270"/>
      <c r="J113" s="270"/>
      <c r="K113" s="270"/>
      <c r="L113" s="270"/>
      <c r="M113" s="270"/>
      <c r="N113" s="270"/>
      <c r="O113" s="270"/>
      <c r="P113" s="270"/>
      <c r="Q113" s="270"/>
      <c r="R113" s="160"/>
      <c r="S113" s="201"/>
      <c r="T113" s="201"/>
      <c r="U113" s="201"/>
      <c r="V113" s="201"/>
      <c r="W113" s="161"/>
      <c r="X113" s="211"/>
      <c r="Y113" s="179" t="s">
        <v>453</v>
      </c>
      <c r="Z113" s="161" t="s">
        <v>400</v>
      </c>
      <c r="AA113" s="161" t="s">
        <v>159</v>
      </c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  <c r="AL113" s="144"/>
      <c r="AM113" s="144"/>
      <c r="AN113" s="144"/>
      <c r="AO113" s="144"/>
      <c r="AP113" s="144"/>
      <c r="AQ113" s="144"/>
      <c r="AR113" s="144"/>
      <c r="AS113" s="144"/>
      <c r="AT113" s="144"/>
      <c r="AU113" s="144"/>
      <c r="AV113" s="144"/>
      <c r="AW113" s="144"/>
      <c r="AX113" s="144"/>
      <c r="AY113" s="144"/>
      <c r="AZ113" s="144"/>
      <c r="BA113" s="144"/>
      <c r="BB113" s="144"/>
      <c r="BC113" s="144"/>
      <c r="BD113" s="144"/>
      <c r="BE113" s="144"/>
      <c r="BF113" s="144"/>
      <c r="BG113" s="144"/>
      <c r="BH113" s="144"/>
      <c r="BI113" s="144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  <c r="CT113" s="144"/>
      <c r="CU113" s="144"/>
      <c r="CV113" s="144"/>
      <c r="CW113" s="144"/>
      <c r="CX113" s="144"/>
      <c r="CY113" s="144"/>
      <c r="CZ113" s="144"/>
      <c r="DA113" s="144"/>
      <c r="DB113" s="144"/>
      <c r="DC113" s="144"/>
      <c r="DD113" s="144"/>
      <c r="DE113" s="144"/>
      <c r="DF113" s="144"/>
      <c r="DG113" s="144"/>
      <c r="DH113" s="144"/>
      <c r="DI113" s="144"/>
      <c r="DJ113" s="144"/>
      <c r="DK113" s="144"/>
      <c r="DL113" s="144"/>
      <c r="DM113" s="144"/>
      <c r="DN113" s="144"/>
      <c r="DO113" s="144"/>
      <c r="DP113" s="144"/>
      <c r="DQ113" s="144"/>
      <c r="DR113" s="144"/>
      <c r="DS113" s="144"/>
      <c r="DT113" s="144"/>
      <c r="DU113" s="144"/>
      <c r="DV113" s="144"/>
      <c r="DW113" s="144"/>
      <c r="DX113" s="144"/>
      <c r="DY113" s="144"/>
      <c r="DZ113" s="144"/>
      <c r="EA113" s="144"/>
      <c r="EB113" s="144"/>
      <c r="EC113" s="144"/>
    </row>
    <row r="114" spans="1:133" s="147" customFormat="1" ht="54.95" hidden="1" customHeight="1">
      <c r="A114" s="161" t="s">
        <v>139</v>
      </c>
      <c r="B114" s="162">
        <v>114</v>
      </c>
      <c r="C114" s="161" t="s">
        <v>454</v>
      </c>
      <c r="D114" s="200">
        <v>0.5</v>
      </c>
      <c r="E114" s="201"/>
      <c r="F114" s="163" t="s">
        <v>141</v>
      </c>
      <c r="G114" s="201"/>
      <c r="H114" s="160" t="s">
        <v>262</v>
      </c>
      <c r="I114" s="270"/>
      <c r="J114" s="270"/>
      <c r="K114" s="270"/>
      <c r="L114" s="270"/>
      <c r="M114" s="270"/>
      <c r="N114" s="270"/>
      <c r="O114" s="270"/>
      <c r="P114" s="270"/>
      <c r="Q114" s="270"/>
      <c r="R114" s="160"/>
      <c r="S114" s="201"/>
      <c r="T114" s="201"/>
      <c r="U114" s="201"/>
      <c r="V114" s="201"/>
      <c r="W114" s="161"/>
      <c r="X114" s="211"/>
      <c r="Y114" s="179" t="s">
        <v>455</v>
      </c>
      <c r="Z114" s="161" t="s">
        <v>400</v>
      </c>
      <c r="AA114" s="161" t="s">
        <v>159</v>
      </c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4"/>
      <c r="AR114" s="144"/>
      <c r="AS114" s="144"/>
      <c r="AT114" s="144"/>
      <c r="AU114" s="144"/>
      <c r="AV114" s="144"/>
      <c r="AW114" s="144"/>
      <c r="AX114" s="144"/>
      <c r="AY114" s="144"/>
      <c r="AZ114" s="144"/>
      <c r="BA114" s="144"/>
      <c r="BB114" s="144"/>
      <c r="BC114" s="144"/>
      <c r="BD114" s="144"/>
      <c r="BE114" s="144"/>
      <c r="BF114" s="144"/>
      <c r="BG114" s="144"/>
      <c r="BH114" s="144"/>
      <c r="BI114" s="144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  <c r="CT114" s="144"/>
      <c r="CU114" s="144"/>
      <c r="CV114" s="144"/>
      <c r="CW114" s="144"/>
      <c r="CX114" s="144"/>
      <c r="CY114" s="144"/>
      <c r="CZ114" s="144"/>
      <c r="DA114" s="144"/>
      <c r="DB114" s="144"/>
      <c r="DC114" s="144"/>
      <c r="DD114" s="144"/>
      <c r="DE114" s="144"/>
      <c r="DF114" s="144"/>
      <c r="DG114" s="144"/>
      <c r="DH114" s="144"/>
      <c r="DI114" s="144"/>
      <c r="DJ114" s="144"/>
      <c r="DK114" s="144"/>
      <c r="DL114" s="144"/>
      <c r="DM114" s="144"/>
      <c r="DN114" s="144"/>
      <c r="DO114" s="144"/>
      <c r="DP114" s="144"/>
      <c r="DQ114" s="144"/>
      <c r="DR114" s="144"/>
      <c r="DS114" s="144"/>
      <c r="DT114" s="144"/>
      <c r="DU114" s="144"/>
      <c r="DV114" s="144"/>
      <c r="DW114" s="144"/>
      <c r="DX114" s="144"/>
      <c r="DY114" s="144"/>
      <c r="DZ114" s="144"/>
      <c r="EA114" s="144"/>
      <c r="EB114" s="144"/>
      <c r="EC114" s="144"/>
    </row>
    <row r="115" spans="1:133" s="147" customFormat="1" ht="54.95" hidden="1" customHeight="1">
      <c r="A115" s="161" t="s">
        <v>139</v>
      </c>
      <c r="B115" s="162">
        <v>116</v>
      </c>
      <c r="C115" s="161" t="s">
        <v>456</v>
      </c>
      <c r="D115" s="200">
        <v>0.5</v>
      </c>
      <c r="E115" s="201"/>
      <c r="F115" s="163" t="s">
        <v>141</v>
      </c>
      <c r="G115" s="201"/>
      <c r="H115" s="160" t="s">
        <v>174</v>
      </c>
      <c r="I115" s="270"/>
      <c r="J115" s="270"/>
      <c r="K115" s="270"/>
      <c r="L115" s="270"/>
      <c r="M115" s="270"/>
      <c r="N115" s="270"/>
      <c r="O115" s="270"/>
      <c r="P115" s="270"/>
      <c r="Q115" s="270"/>
      <c r="R115" s="160"/>
      <c r="S115" s="201"/>
      <c r="T115" s="201"/>
      <c r="U115" s="201"/>
      <c r="V115" s="201"/>
      <c r="W115" s="161"/>
      <c r="X115" s="211"/>
      <c r="Y115" s="179" t="s">
        <v>457</v>
      </c>
      <c r="Z115" s="161" t="s">
        <v>400</v>
      </c>
      <c r="AA115" s="161" t="s">
        <v>159</v>
      </c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4"/>
      <c r="AR115" s="144"/>
      <c r="AS115" s="144"/>
      <c r="AT115" s="144"/>
      <c r="AU115" s="144"/>
      <c r="AV115" s="144"/>
      <c r="AW115" s="144"/>
      <c r="AX115" s="144"/>
      <c r="AY115" s="144"/>
      <c r="AZ115" s="144"/>
      <c r="BA115" s="144"/>
      <c r="BB115" s="144"/>
      <c r="BC115" s="144"/>
      <c r="BD115" s="144"/>
      <c r="BE115" s="144"/>
      <c r="BF115" s="144"/>
      <c r="BG115" s="144"/>
      <c r="BH115" s="144"/>
      <c r="BI115" s="144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  <c r="CT115" s="144"/>
      <c r="CU115" s="144"/>
      <c r="CV115" s="144"/>
      <c r="CW115" s="144"/>
      <c r="CX115" s="144"/>
      <c r="CY115" s="144"/>
      <c r="CZ115" s="144"/>
      <c r="DA115" s="144"/>
      <c r="DB115" s="144"/>
      <c r="DC115" s="144"/>
      <c r="DD115" s="144"/>
      <c r="DE115" s="144"/>
      <c r="DF115" s="144"/>
      <c r="DG115" s="144"/>
      <c r="DH115" s="144"/>
      <c r="DI115" s="144"/>
      <c r="DJ115" s="144"/>
      <c r="DK115" s="144"/>
      <c r="DL115" s="144"/>
      <c r="DM115" s="144"/>
      <c r="DN115" s="144"/>
      <c r="DO115" s="144"/>
      <c r="DP115" s="144"/>
      <c r="DQ115" s="144"/>
      <c r="DR115" s="144"/>
      <c r="DS115" s="144"/>
      <c r="DT115" s="144"/>
      <c r="DU115" s="144"/>
      <c r="DV115" s="144"/>
      <c r="DW115" s="144"/>
      <c r="DX115" s="144"/>
      <c r="DY115" s="144"/>
      <c r="DZ115" s="144"/>
      <c r="EA115" s="144"/>
      <c r="EB115" s="144"/>
      <c r="EC115" s="144"/>
    </row>
    <row r="116" spans="1:133" s="147" customFormat="1" ht="54.95" hidden="1" customHeight="1">
      <c r="A116" s="161" t="s">
        <v>139</v>
      </c>
      <c r="B116" s="162">
        <v>117</v>
      </c>
      <c r="C116" s="161" t="s">
        <v>458</v>
      </c>
      <c r="D116" s="200">
        <v>0.5</v>
      </c>
      <c r="E116" s="201"/>
      <c r="F116" s="163" t="s">
        <v>141</v>
      </c>
      <c r="G116" s="201"/>
      <c r="H116" s="160" t="s">
        <v>262</v>
      </c>
      <c r="I116" s="270"/>
      <c r="J116" s="270"/>
      <c r="K116" s="270"/>
      <c r="L116" s="270"/>
      <c r="M116" s="270"/>
      <c r="N116" s="270"/>
      <c r="O116" s="270"/>
      <c r="P116" s="270"/>
      <c r="Q116" s="270"/>
      <c r="R116" s="160"/>
      <c r="S116" s="201"/>
      <c r="T116" s="201"/>
      <c r="U116" s="201"/>
      <c r="V116" s="201"/>
      <c r="W116" s="161"/>
      <c r="X116" s="211"/>
      <c r="Y116" s="179" t="s">
        <v>455</v>
      </c>
      <c r="Z116" s="161" t="s">
        <v>400</v>
      </c>
      <c r="AA116" s="161" t="s">
        <v>159</v>
      </c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4"/>
      <c r="AM116" s="144"/>
      <c r="AN116" s="144"/>
      <c r="AO116" s="144"/>
      <c r="AP116" s="144"/>
      <c r="AQ116" s="144"/>
      <c r="AR116" s="144"/>
      <c r="AS116" s="144"/>
      <c r="AT116" s="144"/>
      <c r="AU116" s="144"/>
      <c r="AV116" s="144"/>
      <c r="AW116" s="144"/>
      <c r="AX116" s="144"/>
      <c r="AY116" s="144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  <c r="CT116" s="144"/>
      <c r="CU116" s="144"/>
      <c r="CV116" s="144"/>
      <c r="CW116" s="144"/>
      <c r="CX116" s="144"/>
      <c r="CY116" s="144"/>
      <c r="CZ116" s="144"/>
      <c r="DA116" s="144"/>
      <c r="DB116" s="144"/>
      <c r="DC116" s="144"/>
      <c r="DD116" s="144"/>
      <c r="DE116" s="144"/>
      <c r="DF116" s="144"/>
      <c r="DG116" s="144"/>
      <c r="DH116" s="144"/>
      <c r="DI116" s="144"/>
      <c r="DJ116" s="144"/>
      <c r="DK116" s="144"/>
      <c r="DL116" s="144"/>
      <c r="DM116" s="144"/>
      <c r="DN116" s="144"/>
      <c r="DO116" s="144"/>
      <c r="DP116" s="144"/>
      <c r="DQ116" s="144"/>
      <c r="DR116" s="144"/>
      <c r="DS116" s="144"/>
      <c r="DT116" s="144"/>
      <c r="DU116" s="144"/>
      <c r="DV116" s="144"/>
      <c r="DW116" s="144"/>
      <c r="DX116" s="144"/>
      <c r="DY116" s="144"/>
      <c r="DZ116" s="144"/>
      <c r="EA116" s="144"/>
      <c r="EB116" s="144"/>
      <c r="EC116" s="144"/>
    </row>
    <row r="117" spans="1:133" s="147" customFormat="1" ht="54.95" hidden="1" customHeight="1">
      <c r="A117" s="161" t="s">
        <v>139</v>
      </c>
      <c r="B117" s="162">
        <v>118</v>
      </c>
      <c r="C117" s="161" t="s">
        <v>459</v>
      </c>
      <c r="D117" s="200">
        <v>0.5</v>
      </c>
      <c r="E117" s="201"/>
      <c r="F117" s="163" t="s">
        <v>141</v>
      </c>
      <c r="G117" s="201"/>
      <c r="H117" s="160" t="s">
        <v>174</v>
      </c>
      <c r="I117" s="270"/>
      <c r="J117" s="270"/>
      <c r="K117" s="270"/>
      <c r="L117" s="270"/>
      <c r="M117" s="270"/>
      <c r="N117" s="270"/>
      <c r="O117" s="270"/>
      <c r="P117" s="270"/>
      <c r="Q117" s="270"/>
      <c r="R117" s="160"/>
      <c r="S117" s="201"/>
      <c r="T117" s="201"/>
      <c r="U117" s="201"/>
      <c r="V117" s="201"/>
      <c r="W117" s="161"/>
      <c r="X117" s="211"/>
      <c r="Y117" s="179" t="s">
        <v>460</v>
      </c>
      <c r="Z117" s="161" t="s">
        <v>400</v>
      </c>
      <c r="AA117" s="161" t="s">
        <v>159</v>
      </c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  <c r="AL117" s="144"/>
      <c r="AM117" s="144"/>
      <c r="AN117" s="144"/>
      <c r="AO117" s="144"/>
      <c r="AP117" s="144"/>
      <c r="AQ117" s="144"/>
      <c r="AR117" s="144"/>
      <c r="AS117" s="144"/>
      <c r="AT117" s="144"/>
      <c r="AU117" s="144"/>
      <c r="AV117" s="144"/>
      <c r="AW117" s="144"/>
      <c r="AX117" s="144"/>
      <c r="AY117" s="144"/>
      <c r="AZ117" s="144"/>
      <c r="BA117" s="144"/>
      <c r="BB117" s="144"/>
      <c r="BC117" s="144"/>
      <c r="BD117" s="144"/>
      <c r="BE117" s="144"/>
      <c r="BF117" s="144"/>
      <c r="BG117" s="144"/>
      <c r="BH117" s="144"/>
      <c r="BI117" s="144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  <c r="CT117" s="144"/>
      <c r="CU117" s="144"/>
      <c r="CV117" s="144"/>
      <c r="CW117" s="144"/>
      <c r="CX117" s="144"/>
      <c r="CY117" s="144"/>
      <c r="CZ117" s="144"/>
      <c r="DA117" s="144"/>
      <c r="DB117" s="144"/>
      <c r="DC117" s="144"/>
      <c r="DD117" s="144"/>
      <c r="DE117" s="144"/>
      <c r="DF117" s="144"/>
      <c r="DG117" s="144"/>
      <c r="DH117" s="144"/>
      <c r="DI117" s="144"/>
      <c r="DJ117" s="144"/>
      <c r="DK117" s="144"/>
      <c r="DL117" s="144"/>
      <c r="DM117" s="144"/>
      <c r="DN117" s="144"/>
      <c r="DO117" s="144"/>
      <c r="DP117" s="144"/>
      <c r="DQ117" s="144"/>
      <c r="DR117" s="144"/>
      <c r="DS117" s="144"/>
      <c r="DT117" s="144"/>
      <c r="DU117" s="144"/>
      <c r="DV117" s="144"/>
      <c r="DW117" s="144"/>
      <c r="DX117" s="144"/>
      <c r="DY117" s="144"/>
      <c r="DZ117" s="144"/>
      <c r="EA117" s="144"/>
      <c r="EB117" s="144"/>
      <c r="EC117" s="144"/>
    </row>
    <row r="118" spans="1:133" s="147" customFormat="1" ht="54.95" hidden="1" customHeight="1">
      <c r="A118" s="161" t="s">
        <v>139</v>
      </c>
      <c r="B118" s="162">
        <v>119</v>
      </c>
      <c r="C118" s="161" t="s">
        <v>461</v>
      </c>
      <c r="D118" s="200">
        <v>0.5</v>
      </c>
      <c r="E118" s="201"/>
      <c r="F118" s="163" t="s">
        <v>141</v>
      </c>
      <c r="G118" s="201"/>
      <c r="H118" s="160" t="s">
        <v>262</v>
      </c>
      <c r="I118" s="270"/>
      <c r="J118" s="270"/>
      <c r="K118" s="270"/>
      <c r="L118" s="270"/>
      <c r="M118" s="270"/>
      <c r="N118" s="270"/>
      <c r="O118" s="270"/>
      <c r="P118" s="270"/>
      <c r="Q118" s="270"/>
      <c r="R118" s="160"/>
      <c r="S118" s="201"/>
      <c r="T118" s="201"/>
      <c r="U118" s="201"/>
      <c r="V118" s="201"/>
      <c r="W118" s="161"/>
      <c r="X118" s="211"/>
      <c r="Y118" s="179" t="s">
        <v>462</v>
      </c>
      <c r="Z118" s="161" t="s">
        <v>400</v>
      </c>
      <c r="AA118" s="161" t="s">
        <v>159</v>
      </c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4"/>
      <c r="AR118" s="144"/>
      <c r="AS118" s="144"/>
      <c r="AT118" s="144"/>
      <c r="AU118" s="144"/>
      <c r="AV118" s="144"/>
      <c r="AW118" s="144"/>
      <c r="AX118" s="144"/>
      <c r="AY118" s="144"/>
      <c r="AZ118" s="144"/>
      <c r="BA118" s="144"/>
      <c r="BB118" s="144"/>
      <c r="BC118" s="144"/>
      <c r="BD118" s="144"/>
      <c r="BE118" s="144"/>
      <c r="BF118" s="144"/>
      <c r="BG118" s="144"/>
      <c r="BH118" s="144"/>
      <c r="BI118" s="144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  <c r="CT118" s="144"/>
      <c r="CU118" s="144"/>
      <c r="CV118" s="144"/>
      <c r="CW118" s="144"/>
      <c r="CX118" s="144"/>
      <c r="CY118" s="144"/>
      <c r="CZ118" s="144"/>
      <c r="DA118" s="144"/>
      <c r="DB118" s="144"/>
      <c r="DC118" s="144"/>
      <c r="DD118" s="144"/>
      <c r="DE118" s="144"/>
      <c r="DF118" s="144"/>
      <c r="DG118" s="144"/>
      <c r="DH118" s="144"/>
      <c r="DI118" s="144"/>
      <c r="DJ118" s="144"/>
      <c r="DK118" s="144"/>
      <c r="DL118" s="144"/>
      <c r="DM118" s="144"/>
      <c r="DN118" s="144"/>
      <c r="DO118" s="144"/>
      <c r="DP118" s="144"/>
      <c r="DQ118" s="144"/>
      <c r="DR118" s="144"/>
      <c r="DS118" s="144"/>
      <c r="DT118" s="144"/>
      <c r="DU118" s="144"/>
      <c r="DV118" s="144"/>
      <c r="DW118" s="144"/>
      <c r="DX118" s="144"/>
      <c r="DY118" s="144"/>
      <c r="DZ118" s="144"/>
      <c r="EA118" s="144"/>
      <c r="EB118" s="144"/>
      <c r="EC118" s="144"/>
    </row>
    <row r="119" spans="1:133" s="147" customFormat="1" ht="54.95" hidden="1" customHeight="1">
      <c r="A119" s="161" t="s">
        <v>139</v>
      </c>
      <c r="B119" s="162">
        <v>120</v>
      </c>
      <c r="C119" s="161" t="s">
        <v>463</v>
      </c>
      <c r="D119" s="200">
        <v>0.5</v>
      </c>
      <c r="E119" s="201"/>
      <c r="F119" s="163" t="s">
        <v>141</v>
      </c>
      <c r="G119" s="201"/>
      <c r="H119" s="160" t="s">
        <v>174</v>
      </c>
      <c r="I119" s="270"/>
      <c r="J119" s="270"/>
      <c r="K119" s="270"/>
      <c r="L119" s="270"/>
      <c r="M119" s="270"/>
      <c r="N119" s="270"/>
      <c r="O119" s="270"/>
      <c r="P119" s="270"/>
      <c r="Q119" s="270"/>
      <c r="R119" s="160"/>
      <c r="S119" s="201"/>
      <c r="T119" s="201"/>
      <c r="U119" s="201"/>
      <c r="V119" s="201"/>
      <c r="W119" s="161"/>
      <c r="X119" s="211"/>
      <c r="Y119" s="179" t="s">
        <v>464</v>
      </c>
      <c r="Z119" s="161" t="s">
        <v>400</v>
      </c>
      <c r="AA119" s="161" t="s">
        <v>159</v>
      </c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4"/>
      <c r="AR119" s="144"/>
      <c r="AS119" s="144"/>
      <c r="AT119" s="144"/>
      <c r="AU119" s="144"/>
      <c r="AV119" s="144"/>
      <c r="AW119" s="144"/>
      <c r="AX119" s="144"/>
      <c r="AY119" s="144"/>
      <c r="AZ119" s="144"/>
      <c r="BA119" s="144"/>
      <c r="BB119" s="144"/>
      <c r="BC119" s="144"/>
      <c r="BD119" s="144"/>
      <c r="BE119" s="144"/>
      <c r="BF119" s="144"/>
      <c r="BG119" s="144"/>
      <c r="BH119" s="144"/>
      <c r="BI119" s="144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  <c r="CT119" s="144"/>
      <c r="CU119" s="144"/>
      <c r="CV119" s="144"/>
      <c r="CW119" s="144"/>
      <c r="CX119" s="144"/>
      <c r="CY119" s="144"/>
      <c r="CZ119" s="144"/>
      <c r="DA119" s="144"/>
      <c r="DB119" s="144"/>
      <c r="DC119" s="144"/>
      <c r="DD119" s="144"/>
      <c r="DE119" s="144"/>
      <c r="DF119" s="144"/>
      <c r="DG119" s="144"/>
      <c r="DH119" s="144"/>
      <c r="DI119" s="144"/>
      <c r="DJ119" s="144"/>
      <c r="DK119" s="144"/>
      <c r="DL119" s="144"/>
      <c r="DM119" s="144"/>
      <c r="DN119" s="144"/>
      <c r="DO119" s="144"/>
      <c r="DP119" s="144"/>
      <c r="DQ119" s="144"/>
      <c r="DR119" s="144"/>
      <c r="DS119" s="144"/>
      <c r="DT119" s="144"/>
      <c r="DU119" s="144"/>
      <c r="DV119" s="144"/>
      <c r="DW119" s="144"/>
      <c r="DX119" s="144"/>
      <c r="DY119" s="144"/>
      <c r="DZ119" s="144"/>
      <c r="EA119" s="144"/>
      <c r="EB119" s="144"/>
      <c r="EC119" s="144"/>
    </row>
    <row r="120" spans="1:133" s="147" customFormat="1" ht="54.95" hidden="1" customHeight="1">
      <c r="A120" s="161" t="s">
        <v>139</v>
      </c>
      <c r="B120" s="162">
        <v>121</v>
      </c>
      <c r="C120" s="161" t="s">
        <v>465</v>
      </c>
      <c r="D120" s="200">
        <v>0.5</v>
      </c>
      <c r="E120" s="201"/>
      <c r="F120" s="163" t="s">
        <v>141</v>
      </c>
      <c r="G120" s="201"/>
      <c r="H120" s="160" t="s">
        <v>262</v>
      </c>
      <c r="I120" s="270"/>
      <c r="J120" s="270"/>
      <c r="K120" s="270"/>
      <c r="L120" s="270"/>
      <c r="M120" s="270"/>
      <c r="N120" s="270"/>
      <c r="O120" s="270"/>
      <c r="P120" s="270"/>
      <c r="Q120" s="270"/>
      <c r="R120" s="160"/>
      <c r="S120" s="201"/>
      <c r="T120" s="201"/>
      <c r="U120" s="201"/>
      <c r="V120" s="201"/>
      <c r="W120" s="161"/>
      <c r="X120" s="211"/>
      <c r="Y120" s="179" t="s">
        <v>466</v>
      </c>
      <c r="Z120" s="161" t="s">
        <v>400</v>
      </c>
      <c r="AA120" s="161" t="s">
        <v>159</v>
      </c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4"/>
      <c r="AR120" s="144"/>
      <c r="AS120" s="144"/>
      <c r="AT120" s="144"/>
      <c r="AU120" s="144"/>
      <c r="AV120" s="144"/>
      <c r="AW120" s="144"/>
      <c r="AX120" s="144"/>
      <c r="AY120" s="144"/>
      <c r="AZ120" s="144"/>
      <c r="BA120" s="144"/>
      <c r="BB120" s="144"/>
      <c r="BC120" s="144"/>
      <c r="BD120" s="144"/>
      <c r="BE120" s="144"/>
      <c r="BF120" s="144"/>
      <c r="BG120" s="144"/>
      <c r="BH120" s="144"/>
      <c r="BI120" s="144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  <c r="CT120" s="144"/>
      <c r="CU120" s="144"/>
      <c r="CV120" s="144"/>
      <c r="CW120" s="144"/>
      <c r="CX120" s="144"/>
      <c r="CY120" s="144"/>
      <c r="CZ120" s="144"/>
      <c r="DA120" s="144"/>
      <c r="DB120" s="144"/>
      <c r="DC120" s="144"/>
      <c r="DD120" s="144"/>
      <c r="DE120" s="144"/>
      <c r="DF120" s="144"/>
      <c r="DG120" s="144"/>
      <c r="DH120" s="144"/>
      <c r="DI120" s="144"/>
      <c r="DJ120" s="144"/>
      <c r="DK120" s="144"/>
      <c r="DL120" s="144"/>
      <c r="DM120" s="144"/>
      <c r="DN120" s="144"/>
      <c r="DO120" s="144"/>
      <c r="DP120" s="144"/>
      <c r="DQ120" s="144"/>
      <c r="DR120" s="144"/>
      <c r="DS120" s="144"/>
      <c r="DT120" s="144"/>
      <c r="DU120" s="144"/>
      <c r="DV120" s="144"/>
      <c r="DW120" s="144"/>
      <c r="DX120" s="144"/>
      <c r="DY120" s="144"/>
      <c r="DZ120" s="144"/>
      <c r="EA120" s="144"/>
      <c r="EB120" s="144"/>
      <c r="EC120" s="144"/>
    </row>
    <row r="121" spans="1:133" s="147" customFormat="1" ht="54.95" hidden="1" customHeight="1">
      <c r="A121" s="161" t="s">
        <v>139</v>
      </c>
      <c r="B121" s="162">
        <v>122</v>
      </c>
      <c r="C121" s="161" t="s">
        <v>467</v>
      </c>
      <c r="D121" s="200">
        <v>0.5</v>
      </c>
      <c r="E121" s="201"/>
      <c r="F121" s="163" t="s">
        <v>141</v>
      </c>
      <c r="G121" s="201"/>
      <c r="H121" s="160" t="s">
        <v>174</v>
      </c>
      <c r="I121" s="270"/>
      <c r="J121" s="270"/>
      <c r="K121" s="270"/>
      <c r="L121" s="270"/>
      <c r="M121" s="270"/>
      <c r="N121" s="270"/>
      <c r="O121" s="270"/>
      <c r="P121" s="270"/>
      <c r="Q121" s="270"/>
      <c r="R121" s="160"/>
      <c r="S121" s="201"/>
      <c r="T121" s="201"/>
      <c r="U121" s="201"/>
      <c r="V121" s="201"/>
      <c r="W121" s="161"/>
      <c r="X121" s="211"/>
      <c r="Y121" s="179" t="s">
        <v>468</v>
      </c>
      <c r="Z121" s="161" t="s">
        <v>400</v>
      </c>
      <c r="AA121" s="161" t="s">
        <v>159</v>
      </c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  <c r="AL121" s="144"/>
      <c r="AM121" s="144"/>
      <c r="AN121" s="144"/>
      <c r="AO121" s="144"/>
      <c r="AP121" s="144"/>
      <c r="AQ121" s="144"/>
      <c r="AR121" s="144"/>
      <c r="AS121" s="144"/>
      <c r="AT121" s="144"/>
      <c r="AU121" s="144"/>
      <c r="AV121" s="144"/>
      <c r="AW121" s="144"/>
      <c r="AX121" s="144"/>
      <c r="AY121" s="144"/>
      <c r="AZ121" s="144"/>
      <c r="BA121" s="144"/>
      <c r="BB121" s="144"/>
      <c r="BC121" s="144"/>
      <c r="BD121" s="144"/>
      <c r="BE121" s="144"/>
      <c r="BF121" s="144"/>
      <c r="BG121" s="144"/>
      <c r="BH121" s="144"/>
      <c r="BI121" s="144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  <c r="CT121" s="144"/>
      <c r="CU121" s="144"/>
      <c r="CV121" s="144"/>
      <c r="CW121" s="144"/>
      <c r="CX121" s="144"/>
      <c r="CY121" s="144"/>
      <c r="CZ121" s="144"/>
      <c r="DA121" s="144"/>
      <c r="DB121" s="144"/>
      <c r="DC121" s="144"/>
      <c r="DD121" s="144"/>
      <c r="DE121" s="144"/>
      <c r="DF121" s="144"/>
      <c r="DG121" s="144"/>
      <c r="DH121" s="144"/>
      <c r="DI121" s="144"/>
      <c r="DJ121" s="144"/>
      <c r="DK121" s="144"/>
      <c r="DL121" s="144"/>
      <c r="DM121" s="144"/>
      <c r="DN121" s="144"/>
      <c r="DO121" s="144"/>
      <c r="DP121" s="144"/>
      <c r="DQ121" s="144"/>
      <c r="DR121" s="144"/>
      <c r="DS121" s="144"/>
      <c r="DT121" s="144"/>
      <c r="DU121" s="144"/>
      <c r="DV121" s="144"/>
      <c r="DW121" s="144"/>
      <c r="DX121" s="144"/>
      <c r="DY121" s="144"/>
      <c r="DZ121" s="144"/>
      <c r="EA121" s="144"/>
      <c r="EB121" s="144"/>
      <c r="EC121" s="144"/>
    </row>
    <row r="122" spans="1:133" s="147" customFormat="1" ht="54.95" hidden="1" customHeight="1">
      <c r="A122" s="161" t="s">
        <v>139</v>
      </c>
      <c r="B122" s="162">
        <v>123</v>
      </c>
      <c r="C122" s="161" t="s">
        <v>469</v>
      </c>
      <c r="D122" s="200">
        <v>0.5</v>
      </c>
      <c r="E122" s="201"/>
      <c r="F122" s="163" t="s">
        <v>141</v>
      </c>
      <c r="G122" s="201"/>
      <c r="H122" s="160" t="s">
        <v>262</v>
      </c>
      <c r="I122" s="270"/>
      <c r="J122" s="270"/>
      <c r="K122" s="270"/>
      <c r="L122" s="270"/>
      <c r="M122" s="270"/>
      <c r="N122" s="270"/>
      <c r="O122" s="270"/>
      <c r="P122" s="270"/>
      <c r="Q122" s="270"/>
      <c r="R122" s="160"/>
      <c r="S122" s="201"/>
      <c r="T122" s="201"/>
      <c r="U122" s="201"/>
      <c r="V122" s="201"/>
      <c r="W122" s="161"/>
      <c r="X122" s="211"/>
      <c r="Y122" s="179" t="s">
        <v>470</v>
      </c>
      <c r="Z122" s="161" t="s">
        <v>400</v>
      </c>
      <c r="AA122" s="161" t="s">
        <v>159</v>
      </c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  <c r="AL122" s="144"/>
      <c r="AM122" s="144"/>
      <c r="AN122" s="144"/>
      <c r="AO122" s="144"/>
      <c r="AP122" s="144"/>
      <c r="AQ122" s="144"/>
      <c r="AR122" s="144"/>
      <c r="AS122" s="144"/>
      <c r="AT122" s="144"/>
      <c r="AU122" s="144"/>
      <c r="AV122" s="144"/>
      <c r="AW122" s="144"/>
      <c r="AX122" s="144"/>
      <c r="AY122" s="144"/>
      <c r="AZ122" s="144"/>
      <c r="BA122" s="144"/>
      <c r="BB122" s="144"/>
      <c r="BC122" s="144"/>
      <c r="BD122" s="144"/>
      <c r="BE122" s="144"/>
      <c r="BF122" s="144"/>
      <c r="BG122" s="144"/>
      <c r="BH122" s="144"/>
      <c r="BI122" s="144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  <c r="CT122" s="144"/>
      <c r="CU122" s="144"/>
      <c r="CV122" s="144"/>
      <c r="CW122" s="144"/>
      <c r="CX122" s="144"/>
      <c r="CY122" s="144"/>
      <c r="CZ122" s="144"/>
      <c r="DA122" s="144"/>
      <c r="DB122" s="144"/>
      <c r="DC122" s="144"/>
      <c r="DD122" s="144"/>
      <c r="DE122" s="144"/>
      <c r="DF122" s="144"/>
      <c r="DG122" s="144"/>
      <c r="DH122" s="144"/>
      <c r="DI122" s="144"/>
      <c r="DJ122" s="144"/>
      <c r="DK122" s="144"/>
      <c r="DL122" s="144"/>
      <c r="DM122" s="144"/>
      <c r="DN122" s="144"/>
      <c r="DO122" s="144"/>
      <c r="DP122" s="144"/>
      <c r="DQ122" s="144"/>
      <c r="DR122" s="144"/>
      <c r="DS122" s="144"/>
      <c r="DT122" s="144"/>
      <c r="DU122" s="144"/>
      <c r="DV122" s="144"/>
      <c r="DW122" s="144"/>
      <c r="DX122" s="144"/>
      <c r="DY122" s="144"/>
      <c r="DZ122" s="144"/>
      <c r="EA122" s="144"/>
      <c r="EB122" s="144"/>
      <c r="EC122" s="144"/>
    </row>
    <row r="123" spans="1:133" s="147" customFormat="1" ht="54.95" hidden="1" customHeight="1">
      <c r="A123" s="161" t="s">
        <v>139</v>
      </c>
      <c r="B123" s="162">
        <v>124</v>
      </c>
      <c r="C123" s="161" t="s">
        <v>471</v>
      </c>
      <c r="D123" s="200">
        <v>0.5</v>
      </c>
      <c r="E123" s="201"/>
      <c r="F123" s="163" t="s">
        <v>141</v>
      </c>
      <c r="G123" s="201"/>
      <c r="H123" s="160" t="s">
        <v>174</v>
      </c>
      <c r="I123" s="270"/>
      <c r="J123" s="270"/>
      <c r="K123" s="270"/>
      <c r="L123" s="270"/>
      <c r="M123" s="270"/>
      <c r="N123" s="270"/>
      <c r="O123" s="270"/>
      <c r="P123" s="270"/>
      <c r="Q123" s="270"/>
      <c r="R123" s="160"/>
      <c r="S123" s="201"/>
      <c r="T123" s="201"/>
      <c r="U123" s="201"/>
      <c r="V123" s="201"/>
      <c r="W123" s="161"/>
      <c r="X123" s="211"/>
      <c r="Y123" s="179" t="s">
        <v>472</v>
      </c>
      <c r="Z123" s="161" t="s">
        <v>400</v>
      </c>
      <c r="AA123" s="161" t="s">
        <v>159</v>
      </c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  <c r="AL123" s="144"/>
      <c r="AM123" s="144"/>
      <c r="AN123" s="144"/>
      <c r="AO123" s="144"/>
      <c r="AP123" s="144"/>
      <c r="AQ123" s="144"/>
      <c r="AR123" s="144"/>
      <c r="AS123" s="144"/>
      <c r="AT123" s="144"/>
      <c r="AU123" s="144"/>
      <c r="AV123" s="144"/>
      <c r="AW123" s="144"/>
      <c r="AX123" s="144"/>
      <c r="AY123" s="144"/>
      <c r="AZ123" s="144"/>
      <c r="BA123" s="144"/>
      <c r="BB123" s="144"/>
      <c r="BC123" s="144"/>
      <c r="BD123" s="144"/>
      <c r="BE123" s="144"/>
      <c r="BF123" s="144"/>
      <c r="BG123" s="144"/>
      <c r="BH123" s="144"/>
      <c r="BI123" s="144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  <c r="CT123" s="144"/>
      <c r="CU123" s="144"/>
      <c r="CV123" s="144"/>
      <c r="CW123" s="144"/>
      <c r="CX123" s="144"/>
      <c r="CY123" s="144"/>
      <c r="CZ123" s="144"/>
      <c r="DA123" s="144"/>
      <c r="DB123" s="144"/>
      <c r="DC123" s="144"/>
      <c r="DD123" s="144"/>
      <c r="DE123" s="144"/>
      <c r="DF123" s="144"/>
      <c r="DG123" s="144"/>
      <c r="DH123" s="144"/>
      <c r="DI123" s="144"/>
      <c r="DJ123" s="144"/>
      <c r="DK123" s="144"/>
      <c r="DL123" s="144"/>
      <c r="DM123" s="144"/>
      <c r="DN123" s="144"/>
      <c r="DO123" s="144"/>
      <c r="DP123" s="144"/>
      <c r="DQ123" s="144"/>
      <c r="DR123" s="144"/>
      <c r="DS123" s="144"/>
      <c r="DT123" s="144"/>
      <c r="DU123" s="144"/>
      <c r="DV123" s="144"/>
      <c r="DW123" s="144"/>
      <c r="DX123" s="144"/>
      <c r="DY123" s="144"/>
      <c r="DZ123" s="144"/>
      <c r="EA123" s="144"/>
      <c r="EB123" s="144"/>
      <c r="EC123" s="144"/>
    </row>
    <row r="124" spans="1:133" s="147" customFormat="1" ht="54.95" hidden="1" customHeight="1">
      <c r="A124" s="161" t="s">
        <v>139</v>
      </c>
      <c r="B124" s="162">
        <v>125</v>
      </c>
      <c r="C124" s="161" t="s">
        <v>473</v>
      </c>
      <c r="D124" s="200">
        <v>0.5</v>
      </c>
      <c r="E124" s="201"/>
      <c r="F124" s="163" t="s">
        <v>141</v>
      </c>
      <c r="G124" s="201"/>
      <c r="H124" s="160" t="s">
        <v>262</v>
      </c>
      <c r="I124" s="270"/>
      <c r="J124" s="270"/>
      <c r="K124" s="270"/>
      <c r="L124" s="270"/>
      <c r="M124" s="270"/>
      <c r="N124" s="270"/>
      <c r="O124" s="270"/>
      <c r="P124" s="270"/>
      <c r="Q124" s="270"/>
      <c r="R124" s="160"/>
      <c r="S124" s="201"/>
      <c r="T124" s="201"/>
      <c r="U124" s="201"/>
      <c r="V124" s="201"/>
      <c r="W124" s="161"/>
      <c r="X124" s="211"/>
      <c r="Y124" s="179" t="s">
        <v>474</v>
      </c>
      <c r="Z124" s="161" t="s">
        <v>400</v>
      </c>
      <c r="AA124" s="161" t="s">
        <v>159</v>
      </c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  <c r="AL124" s="144"/>
      <c r="AM124" s="144"/>
      <c r="AN124" s="144"/>
      <c r="AO124" s="144"/>
      <c r="AP124" s="144"/>
      <c r="AQ124" s="144"/>
      <c r="AR124" s="144"/>
      <c r="AS124" s="144"/>
      <c r="AT124" s="144"/>
      <c r="AU124" s="144"/>
      <c r="AV124" s="144"/>
      <c r="AW124" s="144"/>
      <c r="AX124" s="144"/>
      <c r="AY124" s="144"/>
      <c r="AZ124" s="144"/>
      <c r="BA124" s="144"/>
      <c r="BB124" s="144"/>
      <c r="BC124" s="144"/>
      <c r="BD124" s="144"/>
      <c r="BE124" s="144"/>
      <c r="BF124" s="144"/>
      <c r="BG124" s="144"/>
      <c r="BH124" s="144"/>
      <c r="BI124" s="144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  <c r="CT124" s="144"/>
      <c r="CU124" s="144"/>
      <c r="CV124" s="144"/>
      <c r="CW124" s="144"/>
      <c r="CX124" s="144"/>
      <c r="CY124" s="144"/>
      <c r="CZ124" s="144"/>
      <c r="DA124" s="144"/>
      <c r="DB124" s="144"/>
      <c r="DC124" s="144"/>
      <c r="DD124" s="144"/>
      <c r="DE124" s="144"/>
      <c r="DF124" s="144"/>
      <c r="DG124" s="144"/>
      <c r="DH124" s="144"/>
      <c r="DI124" s="144"/>
      <c r="DJ124" s="144"/>
      <c r="DK124" s="144"/>
      <c r="DL124" s="144"/>
      <c r="DM124" s="144"/>
      <c r="DN124" s="144"/>
      <c r="DO124" s="144"/>
      <c r="DP124" s="144"/>
      <c r="DQ124" s="144"/>
      <c r="DR124" s="144"/>
      <c r="DS124" s="144"/>
      <c r="DT124" s="144"/>
      <c r="DU124" s="144"/>
      <c r="DV124" s="144"/>
      <c r="DW124" s="144"/>
      <c r="DX124" s="144"/>
      <c r="DY124" s="144"/>
      <c r="DZ124" s="144"/>
      <c r="EA124" s="144"/>
      <c r="EB124" s="144"/>
      <c r="EC124" s="144"/>
    </row>
    <row r="125" spans="1:133" s="142" customFormat="1" ht="54.95" hidden="1" customHeight="1">
      <c r="A125" s="161" t="s">
        <v>284</v>
      </c>
      <c r="B125" s="162">
        <v>98</v>
      </c>
      <c r="C125" s="161" t="s">
        <v>475</v>
      </c>
      <c r="D125" s="200">
        <v>0.5</v>
      </c>
      <c r="E125" s="201"/>
      <c r="F125" s="163" t="s">
        <v>141</v>
      </c>
      <c r="G125" s="201"/>
      <c r="H125" s="201"/>
      <c r="I125" s="274"/>
      <c r="J125" s="274"/>
      <c r="K125" s="274"/>
      <c r="L125" s="274"/>
      <c r="M125" s="274"/>
      <c r="N125" s="274"/>
      <c r="O125" s="274"/>
      <c r="P125" s="274"/>
      <c r="Q125" s="274"/>
      <c r="R125" s="201"/>
      <c r="S125" s="201"/>
      <c r="T125" s="201"/>
      <c r="U125" s="201"/>
      <c r="V125" s="201"/>
      <c r="W125" s="161"/>
      <c r="X125" s="211"/>
      <c r="Y125" s="179"/>
      <c r="Z125" s="161"/>
      <c r="AA125" s="161" t="s">
        <v>159</v>
      </c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  <c r="AL125" s="144"/>
      <c r="AM125" s="144"/>
      <c r="AN125" s="144"/>
      <c r="AO125" s="144"/>
      <c r="AP125" s="144"/>
      <c r="AQ125" s="144"/>
      <c r="AR125" s="144"/>
      <c r="AS125" s="144"/>
      <c r="AT125" s="144"/>
      <c r="AU125" s="144"/>
      <c r="AV125" s="144"/>
      <c r="AW125" s="144"/>
      <c r="AX125" s="144"/>
      <c r="AY125" s="144"/>
      <c r="AZ125" s="144"/>
      <c r="BA125" s="144"/>
      <c r="BB125" s="144"/>
      <c r="BC125" s="144"/>
      <c r="BD125" s="144"/>
      <c r="BE125" s="144"/>
      <c r="BF125" s="144"/>
      <c r="BG125" s="144"/>
      <c r="BH125" s="144"/>
      <c r="BI125" s="144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  <c r="CT125" s="144"/>
      <c r="CU125" s="144"/>
      <c r="CV125" s="144"/>
      <c r="CW125" s="144"/>
      <c r="CX125" s="144"/>
      <c r="CY125" s="144"/>
      <c r="CZ125" s="144"/>
      <c r="DA125" s="144"/>
      <c r="DB125" s="144"/>
      <c r="DC125" s="144"/>
      <c r="DD125" s="144"/>
      <c r="DE125" s="144"/>
      <c r="DF125" s="144"/>
      <c r="DG125" s="144"/>
      <c r="DH125" s="144"/>
      <c r="DI125" s="144"/>
      <c r="DJ125" s="144"/>
      <c r="DK125" s="144"/>
      <c r="DL125" s="144"/>
      <c r="DM125" s="144"/>
      <c r="DN125" s="144"/>
      <c r="DO125" s="144"/>
      <c r="DP125" s="144"/>
      <c r="DQ125" s="144"/>
      <c r="DR125" s="144"/>
      <c r="DS125" s="144"/>
      <c r="DT125" s="144"/>
      <c r="DU125" s="144"/>
      <c r="DV125" s="144"/>
      <c r="DW125" s="144"/>
      <c r="DX125" s="144"/>
      <c r="DY125" s="144"/>
      <c r="DZ125" s="144"/>
      <c r="EA125" s="144"/>
      <c r="EB125" s="144"/>
      <c r="EC125" s="144"/>
    </row>
    <row r="126" spans="1:133" s="144" customFormat="1" ht="54.95" hidden="1" customHeight="1">
      <c r="A126" s="161" t="s">
        <v>284</v>
      </c>
      <c r="B126" s="162">
        <v>98</v>
      </c>
      <c r="C126" s="161" t="s">
        <v>476</v>
      </c>
      <c r="D126" s="200">
        <v>0.5</v>
      </c>
      <c r="E126" s="201"/>
      <c r="F126" s="163" t="s">
        <v>141</v>
      </c>
      <c r="G126" s="201"/>
      <c r="H126" s="201"/>
      <c r="I126" s="274"/>
      <c r="J126" s="274"/>
      <c r="K126" s="274"/>
      <c r="L126" s="274"/>
      <c r="M126" s="274"/>
      <c r="N126" s="274"/>
      <c r="O126" s="274"/>
      <c r="P126" s="274"/>
      <c r="Q126" s="274"/>
      <c r="R126" s="201"/>
      <c r="S126" s="201"/>
      <c r="T126" s="201"/>
      <c r="U126" s="201"/>
      <c r="V126" s="201"/>
      <c r="W126" s="161"/>
      <c r="X126" s="211"/>
      <c r="Y126" s="161"/>
      <c r="Z126" s="161"/>
      <c r="AA126" s="161" t="s">
        <v>159</v>
      </c>
    </row>
    <row r="127" spans="1:133" s="144" customFormat="1" ht="54.95" hidden="1" customHeight="1">
      <c r="A127" s="161" t="s">
        <v>284</v>
      </c>
      <c r="B127" s="162">
        <v>106</v>
      </c>
      <c r="C127" s="161" t="s">
        <v>477</v>
      </c>
      <c r="D127" s="200">
        <v>0.5</v>
      </c>
      <c r="E127" s="201"/>
      <c r="F127" s="163" t="s">
        <v>141</v>
      </c>
      <c r="G127" s="201"/>
      <c r="H127" s="201"/>
      <c r="I127" s="274"/>
      <c r="J127" s="274"/>
      <c r="K127" s="274"/>
      <c r="L127" s="274"/>
      <c r="M127" s="274"/>
      <c r="N127" s="274"/>
      <c r="O127" s="274"/>
      <c r="P127" s="274"/>
      <c r="Q127" s="274"/>
      <c r="R127" s="201"/>
      <c r="S127" s="201"/>
      <c r="T127" s="201"/>
      <c r="U127" s="201"/>
      <c r="V127" s="201"/>
      <c r="W127" s="161"/>
      <c r="X127" s="211"/>
      <c r="Y127" s="179"/>
      <c r="Z127" s="161"/>
      <c r="AA127" s="161" t="s">
        <v>159</v>
      </c>
    </row>
    <row r="128" spans="1:133" s="144" customFormat="1" ht="54.95" hidden="1" customHeight="1">
      <c r="A128" s="161" t="s">
        <v>284</v>
      </c>
      <c r="B128" s="162">
        <v>115</v>
      </c>
      <c r="C128" s="161" t="s">
        <v>478</v>
      </c>
      <c r="D128" s="200">
        <v>0.5</v>
      </c>
      <c r="E128" s="201"/>
      <c r="F128" s="163" t="s">
        <v>141</v>
      </c>
      <c r="G128" s="201"/>
      <c r="H128" s="201"/>
      <c r="I128" s="274"/>
      <c r="J128" s="274"/>
      <c r="K128" s="274"/>
      <c r="L128" s="274"/>
      <c r="M128" s="274"/>
      <c r="N128" s="274"/>
      <c r="O128" s="274"/>
      <c r="P128" s="274"/>
      <c r="Q128" s="274"/>
      <c r="R128" s="201"/>
      <c r="S128" s="201"/>
      <c r="T128" s="201"/>
      <c r="U128" s="201"/>
      <c r="V128" s="201"/>
      <c r="W128" s="161"/>
      <c r="X128" s="211"/>
      <c r="Y128" s="179"/>
      <c r="Z128" s="161"/>
      <c r="AA128" s="161" t="s">
        <v>159</v>
      </c>
    </row>
    <row r="129" spans="1:133" s="144" customFormat="1" ht="54.95" hidden="1" customHeight="1">
      <c r="A129" s="161" t="s">
        <v>284</v>
      </c>
      <c r="B129" s="162">
        <v>126</v>
      </c>
      <c r="C129" s="161" t="s">
        <v>479</v>
      </c>
      <c r="D129" s="200">
        <v>0.5</v>
      </c>
      <c r="E129" s="201"/>
      <c r="F129" s="163" t="s">
        <v>141</v>
      </c>
      <c r="G129" s="201"/>
      <c r="H129" s="201"/>
      <c r="I129" s="274"/>
      <c r="J129" s="274"/>
      <c r="K129" s="274"/>
      <c r="L129" s="274"/>
      <c r="M129" s="274"/>
      <c r="N129" s="274"/>
      <c r="O129" s="274"/>
      <c r="P129" s="274"/>
      <c r="Q129" s="274"/>
      <c r="R129" s="201"/>
      <c r="S129" s="201"/>
      <c r="T129" s="201"/>
      <c r="U129" s="201"/>
      <c r="V129" s="201"/>
      <c r="W129" s="161"/>
      <c r="X129" s="211"/>
      <c r="Y129" s="179"/>
      <c r="Z129" s="161"/>
      <c r="AA129" s="161" t="s">
        <v>159</v>
      </c>
    </row>
    <row r="130" spans="1:133" s="148" customFormat="1" ht="54.95" hidden="1" customHeight="1">
      <c r="A130" s="161" t="s">
        <v>139</v>
      </c>
      <c r="B130" s="162">
        <v>127</v>
      </c>
      <c r="C130" s="161" t="s">
        <v>480</v>
      </c>
      <c r="D130" s="200">
        <v>0.5</v>
      </c>
      <c r="E130" s="201"/>
      <c r="F130" s="163" t="s">
        <v>141</v>
      </c>
      <c r="G130" s="201"/>
      <c r="H130" s="160" t="s">
        <v>174</v>
      </c>
      <c r="I130" s="270"/>
      <c r="J130" s="270"/>
      <c r="K130" s="270"/>
      <c r="L130" s="270"/>
      <c r="M130" s="270"/>
      <c r="N130" s="270"/>
      <c r="O130" s="270"/>
      <c r="P130" s="270"/>
      <c r="Q130" s="270"/>
      <c r="R130" s="160"/>
      <c r="S130" s="201"/>
      <c r="T130" s="201"/>
      <c r="U130" s="201"/>
      <c r="V130" s="201"/>
      <c r="W130" s="161"/>
      <c r="X130" s="211"/>
      <c r="Y130" s="179" t="s">
        <v>481</v>
      </c>
      <c r="Z130" s="161" t="s">
        <v>400</v>
      </c>
      <c r="AA130" s="161" t="s">
        <v>482</v>
      </c>
      <c r="AB130" s="144"/>
      <c r="AC130" s="144"/>
      <c r="AD130" s="144"/>
      <c r="AE130" s="144"/>
      <c r="AF130" s="144"/>
      <c r="AG130" s="144"/>
      <c r="AH130" s="144"/>
      <c r="AI130" s="144"/>
      <c r="AJ130" s="144"/>
      <c r="AK130" s="144"/>
      <c r="AL130" s="144"/>
      <c r="AM130" s="144"/>
      <c r="AN130" s="144"/>
      <c r="AO130" s="144"/>
      <c r="AP130" s="144"/>
      <c r="AQ130" s="144"/>
      <c r="AR130" s="144"/>
      <c r="AS130" s="144"/>
      <c r="AT130" s="144"/>
      <c r="AU130" s="144"/>
      <c r="AV130" s="144"/>
      <c r="AW130" s="144"/>
      <c r="AX130" s="144"/>
      <c r="AY130" s="144"/>
      <c r="AZ130" s="144"/>
      <c r="BA130" s="144"/>
      <c r="BB130" s="144"/>
      <c r="BC130" s="144"/>
      <c r="BD130" s="144"/>
      <c r="BE130" s="144"/>
      <c r="BF130" s="144"/>
      <c r="BG130" s="144"/>
      <c r="BH130" s="144"/>
      <c r="BI130" s="144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  <c r="CT130" s="144"/>
      <c r="CU130" s="144"/>
      <c r="CV130" s="144"/>
      <c r="CW130" s="144"/>
      <c r="CX130" s="144"/>
      <c r="CY130" s="144"/>
      <c r="CZ130" s="144"/>
      <c r="DA130" s="144"/>
      <c r="DB130" s="144"/>
      <c r="DC130" s="144"/>
      <c r="DD130" s="144"/>
      <c r="DE130" s="144"/>
      <c r="DF130" s="144"/>
      <c r="DG130" s="144"/>
      <c r="DH130" s="144"/>
      <c r="DI130" s="144"/>
      <c r="DJ130" s="144"/>
      <c r="DK130" s="144"/>
      <c r="DL130" s="144"/>
      <c r="DM130" s="144"/>
      <c r="DN130" s="144"/>
      <c r="DO130" s="144"/>
      <c r="DP130" s="144"/>
      <c r="DQ130" s="144"/>
      <c r="DR130" s="144"/>
      <c r="DS130" s="144"/>
      <c r="DT130" s="144"/>
      <c r="DU130" s="144"/>
      <c r="DV130" s="144"/>
      <c r="DW130" s="144"/>
      <c r="DX130" s="144"/>
      <c r="DY130" s="144"/>
      <c r="DZ130" s="144"/>
      <c r="EA130" s="144"/>
      <c r="EB130" s="144"/>
      <c r="EC130" s="144"/>
    </row>
    <row r="131" spans="1:133" s="148" customFormat="1" ht="54.95" hidden="1" customHeight="1">
      <c r="A131" s="161" t="s">
        <v>139</v>
      </c>
      <c r="B131" s="162">
        <v>128</v>
      </c>
      <c r="C131" s="161" t="s">
        <v>483</v>
      </c>
      <c r="D131" s="200">
        <v>0.5</v>
      </c>
      <c r="E131" s="201"/>
      <c r="F131" s="163" t="s">
        <v>141</v>
      </c>
      <c r="G131" s="201"/>
      <c r="H131" s="160" t="s">
        <v>262</v>
      </c>
      <c r="I131" s="270"/>
      <c r="J131" s="270"/>
      <c r="K131" s="270"/>
      <c r="L131" s="270"/>
      <c r="M131" s="270"/>
      <c r="N131" s="270"/>
      <c r="O131" s="270"/>
      <c r="P131" s="270"/>
      <c r="Q131" s="270"/>
      <c r="R131" s="160"/>
      <c r="S131" s="201"/>
      <c r="T131" s="201"/>
      <c r="U131" s="201"/>
      <c r="V131" s="201"/>
      <c r="W131" s="161"/>
      <c r="X131" s="211"/>
      <c r="Y131" s="179" t="s">
        <v>484</v>
      </c>
      <c r="Z131" s="161" t="s">
        <v>400</v>
      </c>
      <c r="AA131" s="161" t="s">
        <v>482</v>
      </c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  <c r="AL131" s="144"/>
      <c r="AM131" s="144"/>
      <c r="AN131" s="144"/>
      <c r="AO131" s="144"/>
      <c r="AP131" s="144"/>
      <c r="AQ131" s="144"/>
      <c r="AR131" s="144"/>
      <c r="AS131" s="144"/>
      <c r="AT131" s="144"/>
      <c r="AU131" s="144"/>
      <c r="AV131" s="144"/>
      <c r="AW131" s="144"/>
      <c r="AX131" s="144"/>
      <c r="AY131" s="144"/>
      <c r="AZ131" s="144"/>
      <c r="BA131" s="144"/>
      <c r="BB131" s="144"/>
      <c r="BC131" s="144"/>
      <c r="BD131" s="144"/>
      <c r="BE131" s="144"/>
      <c r="BF131" s="144"/>
      <c r="BG131" s="144"/>
      <c r="BH131" s="144"/>
      <c r="BI131" s="144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  <c r="CT131" s="144"/>
      <c r="CU131" s="144"/>
      <c r="CV131" s="144"/>
      <c r="CW131" s="144"/>
      <c r="CX131" s="144"/>
      <c r="CY131" s="144"/>
      <c r="CZ131" s="144"/>
      <c r="DA131" s="144"/>
      <c r="DB131" s="144"/>
      <c r="DC131" s="144"/>
      <c r="DD131" s="144"/>
      <c r="DE131" s="144"/>
      <c r="DF131" s="144"/>
      <c r="DG131" s="144"/>
      <c r="DH131" s="144"/>
      <c r="DI131" s="144"/>
      <c r="DJ131" s="144"/>
      <c r="DK131" s="144"/>
      <c r="DL131" s="144"/>
      <c r="DM131" s="144"/>
      <c r="DN131" s="144"/>
      <c r="DO131" s="144"/>
      <c r="DP131" s="144"/>
      <c r="DQ131" s="144"/>
      <c r="DR131" s="144"/>
      <c r="DS131" s="144"/>
      <c r="DT131" s="144"/>
      <c r="DU131" s="144"/>
      <c r="DV131" s="144"/>
      <c r="DW131" s="144"/>
      <c r="DX131" s="144"/>
      <c r="DY131" s="144"/>
      <c r="DZ131" s="144"/>
      <c r="EA131" s="144"/>
      <c r="EB131" s="144"/>
      <c r="EC131" s="144"/>
    </row>
    <row r="132" spans="1:133" s="148" customFormat="1" ht="54.95" hidden="1" customHeight="1">
      <c r="A132" s="161" t="s">
        <v>139</v>
      </c>
      <c r="B132" s="162">
        <v>130</v>
      </c>
      <c r="C132" s="161" t="s">
        <v>485</v>
      </c>
      <c r="D132" s="200">
        <v>0.5</v>
      </c>
      <c r="E132" s="201"/>
      <c r="F132" s="163" t="s">
        <v>141</v>
      </c>
      <c r="G132" s="201"/>
      <c r="H132" s="160" t="s">
        <v>174</v>
      </c>
      <c r="I132" s="270"/>
      <c r="J132" s="270"/>
      <c r="K132" s="270"/>
      <c r="L132" s="270"/>
      <c r="M132" s="270"/>
      <c r="N132" s="270"/>
      <c r="O132" s="270"/>
      <c r="P132" s="270"/>
      <c r="Q132" s="270"/>
      <c r="R132" s="160"/>
      <c r="S132" s="201"/>
      <c r="T132" s="201"/>
      <c r="U132" s="201"/>
      <c r="V132" s="201"/>
      <c r="W132" s="161"/>
      <c r="X132" s="211"/>
      <c r="Y132" s="179" t="s">
        <v>486</v>
      </c>
      <c r="Z132" s="161" t="s">
        <v>400</v>
      </c>
      <c r="AA132" s="161" t="s">
        <v>482</v>
      </c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  <c r="AL132" s="144"/>
      <c r="AM132" s="144"/>
      <c r="AN132" s="144"/>
      <c r="AO132" s="144"/>
      <c r="AP132" s="144"/>
      <c r="AQ132" s="144"/>
      <c r="AR132" s="144"/>
      <c r="AS132" s="144"/>
      <c r="AT132" s="144"/>
      <c r="AU132" s="144"/>
      <c r="AV132" s="144"/>
      <c r="AW132" s="144"/>
      <c r="AX132" s="144"/>
      <c r="AY132" s="144"/>
      <c r="AZ132" s="144"/>
      <c r="BA132" s="144"/>
      <c r="BB132" s="144"/>
      <c r="BC132" s="144"/>
      <c r="BD132" s="144"/>
      <c r="BE132" s="144"/>
      <c r="BF132" s="144"/>
      <c r="BG132" s="144"/>
      <c r="BH132" s="144"/>
      <c r="BI132" s="144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  <c r="CT132" s="144"/>
      <c r="CU132" s="144"/>
      <c r="CV132" s="144"/>
      <c r="CW132" s="144"/>
      <c r="CX132" s="144"/>
      <c r="CY132" s="144"/>
      <c r="CZ132" s="144"/>
      <c r="DA132" s="144"/>
      <c r="DB132" s="144"/>
      <c r="DC132" s="144"/>
      <c r="DD132" s="144"/>
      <c r="DE132" s="144"/>
      <c r="DF132" s="144"/>
      <c r="DG132" s="144"/>
      <c r="DH132" s="144"/>
      <c r="DI132" s="144"/>
      <c r="DJ132" s="144"/>
      <c r="DK132" s="144"/>
      <c r="DL132" s="144"/>
      <c r="DM132" s="144"/>
      <c r="DN132" s="144"/>
      <c r="DO132" s="144"/>
      <c r="DP132" s="144"/>
      <c r="DQ132" s="144"/>
      <c r="DR132" s="144"/>
      <c r="DS132" s="144"/>
      <c r="DT132" s="144"/>
      <c r="DU132" s="144"/>
      <c r="DV132" s="144"/>
      <c r="DW132" s="144"/>
      <c r="DX132" s="144"/>
      <c r="DY132" s="144"/>
      <c r="DZ132" s="144"/>
      <c r="EA132" s="144"/>
      <c r="EB132" s="144"/>
      <c r="EC132" s="144"/>
    </row>
    <row r="133" spans="1:133" s="148" customFormat="1" ht="54.95" hidden="1" customHeight="1">
      <c r="A133" s="161" t="s">
        <v>139</v>
      </c>
      <c r="B133" s="162">
        <v>131</v>
      </c>
      <c r="C133" s="161" t="s">
        <v>487</v>
      </c>
      <c r="D133" s="200">
        <v>0.5</v>
      </c>
      <c r="E133" s="201"/>
      <c r="F133" s="163" t="s">
        <v>141</v>
      </c>
      <c r="G133" s="201"/>
      <c r="H133" s="160" t="s">
        <v>262</v>
      </c>
      <c r="I133" s="270"/>
      <c r="J133" s="270"/>
      <c r="K133" s="270"/>
      <c r="L133" s="270"/>
      <c r="M133" s="270"/>
      <c r="N133" s="270"/>
      <c r="O133" s="270"/>
      <c r="P133" s="270"/>
      <c r="Q133" s="270"/>
      <c r="R133" s="160"/>
      <c r="S133" s="201"/>
      <c r="T133" s="201"/>
      <c r="U133" s="201"/>
      <c r="V133" s="201"/>
      <c r="W133" s="161"/>
      <c r="X133" s="211"/>
      <c r="Y133" s="179" t="s">
        <v>488</v>
      </c>
      <c r="Z133" s="161" t="s">
        <v>400</v>
      </c>
      <c r="AA133" s="161" t="s">
        <v>482</v>
      </c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  <c r="AL133" s="144"/>
      <c r="AM133" s="144"/>
      <c r="AN133" s="144"/>
      <c r="AO133" s="144"/>
      <c r="AP133" s="144"/>
      <c r="AQ133" s="144"/>
      <c r="AR133" s="144"/>
      <c r="AS133" s="144"/>
      <c r="AT133" s="144"/>
      <c r="AU133" s="144"/>
      <c r="AV133" s="144"/>
      <c r="AW133" s="144"/>
      <c r="AX133" s="144"/>
      <c r="AY133" s="144"/>
      <c r="AZ133" s="144"/>
      <c r="BA133" s="144"/>
      <c r="BB133" s="144"/>
      <c r="BC133" s="144"/>
      <c r="BD133" s="144"/>
      <c r="BE133" s="144"/>
      <c r="BF133" s="144"/>
      <c r="BG133" s="144"/>
      <c r="BH133" s="144"/>
      <c r="BI133" s="144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  <c r="CT133" s="144"/>
      <c r="CU133" s="144"/>
      <c r="CV133" s="144"/>
      <c r="CW133" s="144"/>
      <c r="CX133" s="144"/>
      <c r="CY133" s="144"/>
      <c r="CZ133" s="144"/>
      <c r="DA133" s="144"/>
      <c r="DB133" s="144"/>
      <c r="DC133" s="144"/>
      <c r="DD133" s="144"/>
      <c r="DE133" s="144"/>
      <c r="DF133" s="144"/>
      <c r="DG133" s="144"/>
      <c r="DH133" s="144"/>
      <c r="DI133" s="144"/>
      <c r="DJ133" s="144"/>
      <c r="DK133" s="144"/>
      <c r="DL133" s="144"/>
      <c r="DM133" s="144"/>
      <c r="DN133" s="144"/>
      <c r="DO133" s="144"/>
      <c r="DP133" s="144"/>
      <c r="DQ133" s="144"/>
      <c r="DR133" s="144"/>
      <c r="DS133" s="144"/>
      <c r="DT133" s="144"/>
      <c r="DU133" s="144"/>
      <c r="DV133" s="144"/>
      <c r="DW133" s="144"/>
      <c r="DX133" s="144"/>
      <c r="DY133" s="144"/>
      <c r="DZ133" s="144"/>
      <c r="EA133" s="144"/>
      <c r="EB133" s="144"/>
      <c r="EC133" s="144"/>
    </row>
    <row r="134" spans="1:133" s="148" customFormat="1" ht="54.95" hidden="1" customHeight="1">
      <c r="A134" s="161" t="s">
        <v>139</v>
      </c>
      <c r="B134" s="162">
        <v>133</v>
      </c>
      <c r="C134" s="161" t="s">
        <v>489</v>
      </c>
      <c r="D134" s="200">
        <v>0.5</v>
      </c>
      <c r="E134" s="201"/>
      <c r="F134" s="163" t="s">
        <v>141</v>
      </c>
      <c r="G134" s="201"/>
      <c r="H134" s="160" t="s">
        <v>174</v>
      </c>
      <c r="I134" s="270"/>
      <c r="J134" s="270"/>
      <c r="K134" s="270"/>
      <c r="L134" s="270"/>
      <c r="M134" s="270"/>
      <c r="N134" s="270"/>
      <c r="O134" s="270"/>
      <c r="P134" s="270"/>
      <c r="Q134" s="270"/>
      <c r="R134" s="160"/>
      <c r="S134" s="201"/>
      <c r="T134" s="201"/>
      <c r="U134" s="201"/>
      <c r="V134" s="201"/>
      <c r="W134" s="161"/>
      <c r="X134" s="211"/>
      <c r="Y134" s="179" t="s">
        <v>490</v>
      </c>
      <c r="Z134" s="161" t="s">
        <v>400</v>
      </c>
      <c r="AA134" s="161" t="s">
        <v>482</v>
      </c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  <c r="AL134" s="144"/>
      <c r="AM134" s="144"/>
      <c r="AN134" s="144"/>
      <c r="AO134" s="144"/>
      <c r="AP134" s="144"/>
      <c r="AQ134" s="144"/>
      <c r="AR134" s="144"/>
      <c r="AS134" s="144"/>
      <c r="AT134" s="144"/>
      <c r="AU134" s="144"/>
      <c r="AV134" s="144"/>
      <c r="AW134" s="144"/>
      <c r="AX134" s="144"/>
      <c r="AY134" s="144"/>
      <c r="AZ134" s="144"/>
      <c r="BA134" s="144"/>
      <c r="BB134" s="144"/>
      <c r="BC134" s="144"/>
      <c r="BD134" s="144"/>
      <c r="BE134" s="144"/>
      <c r="BF134" s="144"/>
      <c r="BG134" s="144"/>
      <c r="BH134" s="144"/>
      <c r="BI134" s="144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  <c r="CT134" s="144"/>
      <c r="CU134" s="144"/>
      <c r="CV134" s="144"/>
      <c r="CW134" s="144"/>
      <c r="CX134" s="144"/>
      <c r="CY134" s="144"/>
      <c r="CZ134" s="144"/>
      <c r="DA134" s="144"/>
      <c r="DB134" s="144"/>
      <c r="DC134" s="144"/>
      <c r="DD134" s="144"/>
      <c r="DE134" s="144"/>
      <c r="DF134" s="144"/>
      <c r="DG134" s="144"/>
      <c r="DH134" s="144"/>
      <c r="DI134" s="144"/>
      <c r="DJ134" s="144"/>
      <c r="DK134" s="144"/>
      <c r="DL134" s="144"/>
      <c r="DM134" s="144"/>
      <c r="DN134" s="144"/>
      <c r="DO134" s="144"/>
      <c r="DP134" s="144"/>
      <c r="DQ134" s="144"/>
      <c r="DR134" s="144"/>
      <c r="DS134" s="144"/>
      <c r="DT134" s="144"/>
      <c r="DU134" s="144"/>
      <c r="DV134" s="144"/>
      <c r="DW134" s="144"/>
      <c r="DX134" s="144"/>
      <c r="DY134" s="144"/>
      <c r="DZ134" s="144"/>
      <c r="EA134" s="144"/>
      <c r="EB134" s="144"/>
      <c r="EC134" s="144"/>
    </row>
    <row r="135" spans="1:133" s="148" customFormat="1" ht="54.95" hidden="1" customHeight="1">
      <c r="A135" s="161" t="s">
        <v>139</v>
      </c>
      <c r="B135" s="162">
        <v>134</v>
      </c>
      <c r="C135" s="161" t="s">
        <v>491</v>
      </c>
      <c r="D135" s="200">
        <v>0.5</v>
      </c>
      <c r="E135" s="201"/>
      <c r="F135" s="163" t="s">
        <v>141</v>
      </c>
      <c r="G135" s="201"/>
      <c r="H135" s="160" t="s">
        <v>262</v>
      </c>
      <c r="I135" s="270"/>
      <c r="J135" s="270"/>
      <c r="K135" s="270"/>
      <c r="L135" s="270"/>
      <c r="M135" s="270"/>
      <c r="N135" s="270"/>
      <c r="O135" s="270"/>
      <c r="P135" s="270"/>
      <c r="Q135" s="270"/>
      <c r="R135" s="160"/>
      <c r="S135" s="201"/>
      <c r="T135" s="201"/>
      <c r="U135" s="201"/>
      <c r="V135" s="201"/>
      <c r="W135" s="161"/>
      <c r="X135" s="211"/>
      <c r="Y135" s="179" t="s">
        <v>492</v>
      </c>
      <c r="Z135" s="161" t="s">
        <v>400</v>
      </c>
      <c r="AA135" s="161" t="s">
        <v>482</v>
      </c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  <c r="AL135" s="144"/>
      <c r="AM135" s="144"/>
      <c r="AN135" s="144"/>
      <c r="AO135" s="144"/>
      <c r="AP135" s="144"/>
      <c r="AQ135" s="144"/>
      <c r="AR135" s="144"/>
      <c r="AS135" s="144"/>
      <c r="AT135" s="144"/>
      <c r="AU135" s="144"/>
      <c r="AV135" s="144"/>
      <c r="AW135" s="144"/>
      <c r="AX135" s="144"/>
      <c r="AY135" s="144"/>
      <c r="AZ135" s="144"/>
      <c r="BA135" s="144"/>
      <c r="BB135" s="144"/>
      <c r="BC135" s="144"/>
      <c r="BD135" s="144"/>
      <c r="BE135" s="144"/>
      <c r="BF135" s="144"/>
      <c r="BG135" s="144"/>
      <c r="BH135" s="144"/>
      <c r="BI135" s="144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  <c r="CT135" s="144"/>
      <c r="CU135" s="144"/>
      <c r="CV135" s="144"/>
      <c r="CW135" s="144"/>
      <c r="CX135" s="144"/>
      <c r="CY135" s="144"/>
      <c r="CZ135" s="144"/>
      <c r="DA135" s="144"/>
      <c r="DB135" s="144"/>
      <c r="DC135" s="144"/>
      <c r="DD135" s="144"/>
      <c r="DE135" s="144"/>
      <c r="DF135" s="144"/>
      <c r="DG135" s="144"/>
      <c r="DH135" s="144"/>
      <c r="DI135" s="144"/>
      <c r="DJ135" s="144"/>
      <c r="DK135" s="144"/>
      <c r="DL135" s="144"/>
      <c r="DM135" s="144"/>
      <c r="DN135" s="144"/>
      <c r="DO135" s="144"/>
      <c r="DP135" s="144"/>
      <c r="DQ135" s="144"/>
      <c r="DR135" s="144"/>
      <c r="DS135" s="144"/>
      <c r="DT135" s="144"/>
      <c r="DU135" s="144"/>
      <c r="DV135" s="144"/>
      <c r="DW135" s="144"/>
      <c r="DX135" s="144"/>
      <c r="DY135" s="144"/>
      <c r="DZ135" s="144"/>
      <c r="EA135" s="144"/>
      <c r="EB135" s="144"/>
      <c r="EC135" s="144"/>
    </row>
    <row r="136" spans="1:133" s="148" customFormat="1" ht="54.95" hidden="1" customHeight="1">
      <c r="A136" s="161" t="s">
        <v>139</v>
      </c>
      <c r="B136" s="162">
        <v>135</v>
      </c>
      <c r="C136" s="161" t="s">
        <v>491</v>
      </c>
      <c r="D136" s="200">
        <v>0.5</v>
      </c>
      <c r="E136" s="201"/>
      <c r="F136" s="163" t="s">
        <v>141</v>
      </c>
      <c r="G136" s="201"/>
      <c r="H136" s="160" t="s">
        <v>174</v>
      </c>
      <c r="I136" s="270"/>
      <c r="J136" s="270"/>
      <c r="K136" s="270"/>
      <c r="L136" s="270"/>
      <c r="M136" s="270"/>
      <c r="N136" s="270"/>
      <c r="O136" s="270"/>
      <c r="P136" s="270"/>
      <c r="Q136" s="270"/>
      <c r="R136" s="160"/>
      <c r="S136" s="201"/>
      <c r="T136" s="201"/>
      <c r="U136" s="201"/>
      <c r="V136" s="201"/>
      <c r="W136" s="161"/>
      <c r="X136" s="211"/>
      <c r="Y136" s="179" t="s">
        <v>493</v>
      </c>
      <c r="Z136" s="161" t="s">
        <v>400</v>
      </c>
      <c r="AA136" s="161" t="s">
        <v>482</v>
      </c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  <c r="AL136" s="144"/>
      <c r="AM136" s="144"/>
      <c r="AN136" s="144"/>
      <c r="AO136" s="144"/>
      <c r="AP136" s="144"/>
      <c r="AQ136" s="144"/>
      <c r="AR136" s="144"/>
      <c r="AS136" s="144"/>
      <c r="AT136" s="144"/>
      <c r="AU136" s="144"/>
      <c r="AV136" s="144"/>
      <c r="AW136" s="144"/>
      <c r="AX136" s="144"/>
      <c r="AY136" s="144"/>
      <c r="AZ136" s="144"/>
      <c r="BA136" s="144"/>
      <c r="BB136" s="144"/>
      <c r="BC136" s="144"/>
      <c r="BD136" s="144"/>
      <c r="BE136" s="144"/>
      <c r="BF136" s="144"/>
      <c r="BG136" s="144"/>
      <c r="BH136" s="144"/>
      <c r="BI136" s="144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  <c r="CT136" s="144"/>
      <c r="CU136" s="144"/>
      <c r="CV136" s="144"/>
      <c r="CW136" s="144"/>
      <c r="CX136" s="144"/>
      <c r="CY136" s="144"/>
      <c r="CZ136" s="144"/>
      <c r="DA136" s="144"/>
      <c r="DB136" s="144"/>
      <c r="DC136" s="144"/>
      <c r="DD136" s="144"/>
      <c r="DE136" s="144"/>
      <c r="DF136" s="144"/>
      <c r="DG136" s="144"/>
      <c r="DH136" s="144"/>
      <c r="DI136" s="144"/>
      <c r="DJ136" s="144"/>
      <c r="DK136" s="144"/>
      <c r="DL136" s="144"/>
      <c r="DM136" s="144"/>
      <c r="DN136" s="144"/>
      <c r="DO136" s="144"/>
      <c r="DP136" s="144"/>
      <c r="DQ136" s="144"/>
      <c r="DR136" s="144"/>
      <c r="DS136" s="144"/>
      <c r="DT136" s="144"/>
      <c r="DU136" s="144"/>
      <c r="DV136" s="144"/>
      <c r="DW136" s="144"/>
      <c r="DX136" s="144"/>
      <c r="DY136" s="144"/>
      <c r="DZ136" s="144"/>
      <c r="EA136" s="144"/>
      <c r="EB136" s="144"/>
      <c r="EC136" s="144"/>
    </row>
    <row r="137" spans="1:133" s="148" customFormat="1" ht="54.95" hidden="1" customHeight="1">
      <c r="A137" s="161" t="s">
        <v>139</v>
      </c>
      <c r="B137" s="162">
        <v>137</v>
      </c>
      <c r="C137" s="161" t="s">
        <v>494</v>
      </c>
      <c r="D137" s="200">
        <v>0.5</v>
      </c>
      <c r="E137" s="201"/>
      <c r="F137" s="163" t="s">
        <v>141</v>
      </c>
      <c r="G137" s="201"/>
      <c r="H137" s="160" t="s">
        <v>174</v>
      </c>
      <c r="I137" s="270"/>
      <c r="J137" s="270"/>
      <c r="K137" s="270"/>
      <c r="L137" s="270"/>
      <c r="M137" s="270"/>
      <c r="N137" s="270"/>
      <c r="O137" s="270"/>
      <c r="P137" s="270"/>
      <c r="Q137" s="270"/>
      <c r="R137" s="160"/>
      <c r="S137" s="201"/>
      <c r="T137" s="201"/>
      <c r="U137" s="201"/>
      <c r="V137" s="201"/>
      <c r="W137" s="161"/>
      <c r="X137" s="211"/>
      <c r="Y137" s="179" t="s">
        <v>495</v>
      </c>
      <c r="Z137" s="161" t="s">
        <v>400</v>
      </c>
      <c r="AA137" s="161" t="s">
        <v>482</v>
      </c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  <c r="AL137" s="144"/>
      <c r="AM137" s="144"/>
      <c r="AN137" s="144"/>
      <c r="AO137" s="144"/>
      <c r="AP137" s="144"/>
      <c r="AQ137" s="144"/>
      <c r="AR137" s="144"/>
      <c r="AS137" s="144"/>
      <c r="AT137" s="144"/>
      <c r="AU137" s="144"/>
      <c r="AV137" s="144"/>
      <c r="AW137" s="144"/>
      <c r="AX137" s="144"/>
      <c r="AY137" s="144"/>
      <c r="AZ137" s="144"/>
      <c r="BA137" s="144"/>
      <c r="BB137" s="144"/>
      <c r="BC137" s="144"/>
      <c r="BD137" s="144"/>
      <c r="BE137" s="144"/>
      <c r="BF137" s="144"/>
      <c r="BG137" s="144"/>
      <c r="BH137" s="144"/>
      <c r="BI137" s="144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  <c r="CT137" s="144"/>
      <c r="CU137" s="144"/>
      <c r="CV137" s="144"/>
      <c r="CW137" s="144"/>
      <c r="CX137" s="144"/>
      <c r="CY137" s="144"/>
      <c r="CZ137" s="144"/>
      <c r="DA137" s="144"/>
      <c r="DB137" s="144"/>
      <c r="DC137" s="144"/>
      <c r="DD137" s="144"/>
      <c r="DE137" s="144"/>
      <c r="DF137" s="144"/>
      <c r="DG137" s="144"/>
      <c r="DH137" s="144"/>
      <c r="DI137" s="144"/>
      <c r="DJ137" s="144"/>
      <c r="DK137" s="144"/>
      <c r="DL137" s="144"/>
      <c r="DM137" s="144"/>
      <c r="DN137" s="144"/>
      <c r="DO137" s="144"/>
      <c r="DP137" s="144"/>
      <c r="DQ137" s="144"/>
      <c r="DR137" s="144"/>
      <c r="DS137" s="144"/>
      <c r="DT137" s="144"/>
      <c r="DU137" s="144"/>
      <c r="DV137" s="144"/>
      <c r="DW137" s="144"/>
      <c r="DX137" s="144"/>
      <c r="DY137" s="144"/>
      <c r="DZ137" s="144"/>
      <c r="EA137" s="144"/>
      <c r="EB137" s="144"/>
      <c r="EC137" s="144"/>
    </row>
    <row r="138" spans="1:133" s="148" customFormat="1" ht="54.95" hidden="1" customHeight="1">
      <c r="A138" s="161" t="s">
        <v>139</v>
      </c>
      <c r="B138" s="162">
        <v>138</v>
      </c>
      <c r="C138" s="161" t="s">
        <v>496</v>
      </c>
      <c r="D138" s="200">
        <v>0.5</v>
      </c>
      <c r="E138" s="201"/>
      <c r="F138" s="163" t="s">
        <v>141</v>
      </c>
      <c r="G138" s="201"/>
      <c r="H138" s="160" t="s">
        <v>262</v>
      </c>
      <c r="I138" s="270"/>
      <c r="J138" s="270"/>
      <c r="K138" s="270"/>
      <c r="L138" s="270"/>
      <c r="M138" s="270"/>
      <c r="N138" s="270"/>
      <c r="O138" s="270"/>
      <c r="P138" s="270"/>
      <c r="Q138" s="270"/>
      <c r="R138" s="160"/>
      <c r="S138" s="201"/>
      <c r="T138" s="201"/>
      <c r="U138" s="201"/>
      <c r="V138" s="201"/>
      <c r="W138" s="161"/>
      <c r="X138" s="211"/>
      <c r="Y138" s="179" t="s">
        <v>497</v>
      </c>
      <c r="Z138" s="161" t="s">
        <v>400</v>
      </c>
      <c r="AA138" s="161" t="s">
        <v>482</v>
      </c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/>
      <c r="AQ138" s="144"/>
      <c r="AR138" s="144"/>
      <c r="AS138" s="144"/>
      <c r="AT138" s="144"/>
      <c r="AU138" s="144"/>
      <c r="AV138" s="144"/>
      <c r="AW138" s="144"/>
      <c r="AX138" s="144"/>
      <c r="AY138" s="144"/>
      <c r="AZ138" s="144"/>
      <c r="BA138" s="144"/>
      <c r="BB138" s="144"/>
      <c r="BC138" s="144"/>
      <c r="BD138" s="144"/>
      <c r="BE138" s="144"/>
      <c r="BF138" s="144"/>
      <c r="BG138" s="144"/>
      <c r="BH138" s="144"/>
      <c r="BI138" s="144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  <c r="CT138" s="144"/>
      <c r="CU138" s="144"/>
      <c r="CV138" s="144"/>
      <c r="CW138" s="144"/>
      <c r="CX138" s="144"/>
      <c r="CY138" s="144"/>
      <c r="CZ138" s="144"/>
      <c r="DA138" s="144"/>
      <c r="DB138" s="144"/>
      <c r="DC138" s="144"/>
      <c r="DD138" s="144"/>
      <c r="DE138" s="144"/>
      <c r="DF138" s="144"/>
      <c r="DG138" s="144"/>
      <c r="DH138" s="144"/>
      <c r="DI138" s="144"/>
      <c r="DJ138" s="144"/>
      <c r="DK138" s="144"/>
      <c r="DL138" s="144"/>
      <c r="DM138" s="144"/>
      <c r="DN138" s="144"/>
      <c r="DO138" s="144"/>
      <c r="DP138" s="144"/>
      <c r="DQ138" s="144"/>
      <c r="DR138" s="144"/>
      <c r="DS138" s="144"/>
      <c r="DT138" s="144"/>
      <c r="DU138" s="144"/>
      <c r="DV138" s="144"/>
      <c r="DW138" s="144"/>
      <c r="DX138" s="144"/>
      <c r="DY138" s="144"/>
      <c r="DZ138" s="144"/>
      <c r="EA138" s="144"/>
      <c r="EB138" s="144"/>
      <c r="EC138" s="144"/>
    </row>
    <row r="139" spans="1:133" s="148" customFormat="1" ht="54.95" hidden="1" customHeight="1">
      <c r="A139" s="161" t="s">
        <v>139</v>
      </c>
      <c r="B139" s="162">
        <v>140</v>
      </c>
      <c r="C139" s="161" t="s">
        <v>498</v>
      </c>
      <c r="D139" s="200">
        <v>0.5</v>
      </c>
      <c r="E139" s="201"/>
      <c r="F139" s="163" t="s">
        <v>141</v>
      </c>
      <c r="G139" s="201"/>
      <c r="H139" s="160" t="s">
        <v>174</v>
      </c>
      <c r="I139" s="270"/>
      <c r="J139" s="270"/>
      <c r="K139" s="270"/>
      <c r="L139" s="270"/>
      <c r="M139" s="270"/>
      <c r="N139" s="270"/>
      <c r="O139" s="270"/>
      <c r="P139" s="270"/>
      <c r="Q139" s="270"/>
      <c r="R139" s="160"/>
      <c r="S139" s="201"/>
      <c r="T139" s="201"/>
      <c r="U139" s="201"/>
      <c r="V139" s="201"/>
      <c r="W139" s="161"/>
      <c r="X139" s="211"/>
      <c r="Y139" s="179" t="s">
        <v>499</v>
      </c>
      <c r="Z139" s="161" t="s">
        <v>400</v>
      </c>
      <c r="AA139" s="161" t="s">
        <v>482</v>
      </c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/>
      <c r="AQ139" s="144"/>
      <c r="AR139" s="144"/>
      <c r="AS139" s="144"/>
      <c r="AT139" s="144"/>
      <c r="AU139" s="144"/>
      <c r="AV139" s="144"/>
      <c r="AW139" s="144"/>
      <c r="AX139" s="144"/>
      <c r="AY139" s="144"/>
      <c r="AZ139" s="144"/>
      <c r="BA139" s="144"/>
      <c r="BB139" s="144"/>
      <c r="BC139" s="144"/>
      <c r="BD139" s="144"/>
      <c r="BE139" s="144"/>
      <c r="BF139" s="144"/>
      <c r="BG139" s="144"/>
      <c r="BH139" s="144"/>
      <c r="BI139" s="144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4"/>
      <c r="CF139" s="144"/>
      <c r="CG139" s="144"/>
      <c r="CH139" s="144"/>
      <c r="CI139" s="144"/>
      <c r="CJ139" s="144"/>
      <c r="CK139" s="144"/>
      <c r="CL139" s="144"/>
      <c r="CM139" s="144"/>
      <c r="CN139" s="144"/>
      <c r="CO139" s="144"/>
      <c r="CP139" s="144"/>
      <c r="CQ139" s="144"/>
      <c r="CR139" s="144"/>
      <c r="CS139" s="144"/>
      <c r="CT139" s="144"/>
      <c r="CU139" s="144"/>
      <c r="CV139" s="144"/>
      <c r="CW139" s="144"/>
      <c r="CX139" s="144"/>
      <c r="CY139" s="144"/>
      <c r="CZ139" s="144"/>
      <c r="DA139" s="144"/>
      <c r="DB139" s="144"/>
      <c r="DC139" s="144"/>
      <c r="DD139" s="144"/>
      <c r="DE139" s="144"/>
      <c r="DF139" s="144"/>
      <c r="DG139" s="144"/>
      <c r="DH139" s="144"/>
      <c r="DI139" s="144"/>
      <c r="DJ139" s="144"/>
      <c r="DK139" s="144"/>
      <c r="DL139" s="144"/>
      <c r="DM139" s="144"/>
      <c r="DN139" s="144"/>
      <c r="DO139" s="144"/>
      <c r="DP139" s="144"/>
      <c r="DQ139" s="144"/>
      <c r="DR139" s="144"/>
      <c r="DS139" s="144"/>
      <c r="DT139" s="144"/>
      <c r="DU139" s="144"/>
      <c r="DV139" s="144"/>
      <c r="DW139" s="144"/>
      <c r="DX139" s="144"/>
      <c r="DY139" s="144"/>
      <c r="DZ139" s="144"/>
      <c r="EA139" s="144"/>
      <c r="EB139" s="144"/>
      <c r="EC139" s="144"/>
    </row>
    <row r="140" spans="1:133" s="148" customFormat="1" ht="54.95" hidden="1" customHeight="1">
      <c r="A140" s="161" t="s">
        <v>139</v>
      </c>
      <c r="B140" s="162">
        <v>141</v>
      </c>
      <c r="C140" s="161" t="s">
        <v>500</v>
      </c>
      <c r="D140" s="200">
        <v>0.5</v>
      </c>
      <c r="E140" s="201"/>
      <c r="F140" s="163" t="s">
        <v>141</v>
      </c>
      <c r="G140" s="201"/>
      <c r="H140" s="160" t="s">
        <v>262</v>
      </c>
      <c r="I140" s="270"/>
      <c r="J140" s="270"/>
      <c r="K140" s="270"/>
      <c r="L140" s="270"/>
      <c r="M140" s="270"/>
      <c r="N140" s="270"/>
      <c r="O140" s="270"/>
      <c r="P140" s="270"/>
      <c r="Q140" s="270"/>
      <c r="R140" s="160"/>
      <c r="S140" s="201"/>
      <c r="T140" s="201"/>
      <c r="U140" s="201"/>
      <c r="V140" s="201"/>
      <c r="W140" s="161"/>
      <c r="X140" s="211"/>
      <c r="Y140" s="179" t="s">
        <v>501</v>
      </c>
      <c r="Z140" s="161" t="s">
        <v>400</v>
      </c>
      <c r="AA140" s="161" t="s">
        <v>482</v>
      </c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  <c r="AL140" s="144"/>
      <c r="AM140" s="144"/>
      <c r="AN140" s="144"/>
      <c r="AO140" s="144"/>
      <c r="AP140" s="144"/>
      <c r="AQ140" s="144"/>
      <c r="AR140" s="144"/>
      <c r="AS140" s="144"/>
      <c r="AT140" s="144"/>
      <c r="AU140" s="144"/>
      <c r="AV140" s="144"/>
      <c r="AW140" s="144"/>
      <c r="AX140" s="144"/>
      <c r="AY140" s="144"/>
      <c r="AZ140" s="144"/>
      <c r="BA140" s="144"/>
      <c r="BB140" s="144"/>
      <c r="BC140" s="144"/>
      <c r="BD140" s="144"/>
      <c r="BE140" s="144"/>
      <c r="BF140" s="144"/>
      <c r="BG140" s="144"/>
      <c r="BH140" s="144"/>
      <c r="BI140" s="144"/>
      <c r="BJ140" s="144"/>
      <c r="BK140" s="144"/>
      <c r="BL140" s="144"/>
      <c r="BM140" s="144"/>
      <c r="BN140" s="144"/>
      <c r="BO140" s="144"/>
      <c r="BP140" s="144"/>
      <c r="BQ140" s="144"/>
      <c r="BR140" s="144"/>
      <c r="BS140" s="144"/>
      <c r="BT140" s="144"/>
      <c r="BU140" s="144"/>
      <c r="BV140" s="144"/>
      <c r="BW140" s="144"/>
      <c r="BX140" s="144"/>
      <c r="BY140" s="144"/>
      <c r="BZ140" s="144"/>
      <c r="CA140" s="144"/>
      <c r="CB140" s="144"/>
      <c r="CC140" s="144"/>
      <c r="CD140" s="144"/>
      <c r="CE140" s="144"/>
      <c r="CF140" s="144"/>
      <c r="CG140" s="144"/>
      <c r="CH140" s="144"/>
      <c r="CI140" s="144"/>
      <c r="CJ140" s="144"/>
      <c r="CK140" s="144"/>
      <c r="CL140" s="144"/>
      <c r="CM140" s="144"/>
      <c r="CN140" s="144"/>
      <c r="CO140" s="144"/>
      <c r="CP140" s="144"/>
      <c r="CQ140" s="144"/>
      <c r="CR140" s="144"/>
      <c r="CS140" s="144"/>
      <c r="CT140" s="144"/>
      <c r="CU140" s="144"/>
      <c r="CV140" s="144"/>
      <c r="CW140" s="144"/>
      <c r="CX140" s="144"/>
      <c r="CY140" s="144"/>
      <c r="CZ140" s="144"/>
      <c r="DA140" s="144"/>
      <c r="DB140" s="144"/>
      <c r="DC140" s="144"/>
      <c r="DD140" s="144"/>
      <c r="DE140" s="144"/>
      <c r="DF140" s="144"/>
      <c r="DG140" s="144"/>
      <c r="DH140" s="144"/>
      <c r="DI140" s="144"/>
      <c r="DJ140" s="144"/>
      <c r="DK140" s="144"/>
      <c r="DL140" s="144"/>
      <c r="DM140" s="144"/>
      <c r="DN140" s="144"/>
      <c r="DO140" s="144"/>
      <c r="DP140" s="144"/>
      <c r="DQ140" s="144"/>
      <c r="DR140" s="144"/>
      <c r="DS140" s="144"/>
      <c r="DT140" s="144"/>
      <c r="DU140" s="144"/>
      <c r="DV140" s="144"/>
      <c r="DW140" s="144"/>
      <c r="DX140" s="144"/>
      <c r="DY140" s="144"/>
      <c r="DZ140" s="144"/>
      <c r="EA140" s="144"/>
      <c r="EB140" s="144"/>
      <c r="EC140" s="144"/>
    </row>
    <row r="141" spans="1:133" s="148" customFormat="1" ht="54.95" hidden="1" customHeight="1">
      <c r="A141" s="161" t="s">
        <v>139</v>
      </c>
      <c r="B141" s="162">
        <v>143</v>
      </c>
      <c r="C141" s="161" t="s">
        <v>502</v>
      </c>
      <c r="D141" s="200">
        <v>0.5</v>
      </c>
      <c r="E141" s="201"/>
      <c r="F141" s="163" t="s">
        <v>141</v>
      </c>
      <c r="G141" s="201"/>
      <c r="H141" s="160" t="s">
        <v>174</v>
      </c>
      <c r="I141" s="270"/>
      <c r="J141" s="270"/>
      <c r="K141" s="270"/>
      <c r="L141" s="270"/>
      <c r="M141" s="270"/>
      <c r="N141" s="270"/>
      <c r="O141" s="270"/>
      <c r="P141" s="270"/>
      <c r="Q141" s="270"/>
      <c r="R141" s="160"/>
      <c r="S141" s="201"/>
      <c r="T141" s="201"/>
      <c r="U141" s="201"/>
      <c r="V141" s="201"/>
      <c r="W141" s="161"/>
      <c r="X141" s="211"/>
      <c r="Y141" s="179" t="s">
        <v>490</v>
      </c>
      <c r="Z141" s="161" t="s">
        <v>400</v>
      </c>
      <c r="AA141" s="161" t="s">
        <v>482</v>
      </c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/>
      <c r="AQ141" s="144"/>
      <c r="AR141" s="144"/>
      <c r="AS141" s="144"/>
      <c r="AT141" s="144"/>
      <c r="AU141" s="144"/>
      <c r="AV141" s="144"/>
      <c r="AW141" s="144"/>
      <c r="AX141" s="144"/>
      <c r="AY141" s="144"/>
      <c r="AZ141" s="144"/>
      <c r="BA141" s="144"/>
      <c r="BB141" s="144"/>
      <c r="BC141" s="144"/>
      <c r="BD141" s="144"/>
      <c r="BE141" s="144"/>
      <c r="BF141" s="144"/>
      <c r="BG141" s="144"/>
      <c r="BH141" s="144"/>
      <c r="BI141" s="144"/>
      <c r="BJ141" s="144"/>
      <c r="BK141" s="144"/>
      <c r="BL141" s="144"/>
      <c r="BM141" s="144"/>
      <c r="BN141" s="144"/>
      <c r="BO141" s="144"/>
      <c r="BP141" s="144"/>
      <c r="BQ141" s="144"/>
      <c r="BR141" s="144"/>
      <c r="BS141" s="144"/>
      <c r="BT141" s="144"/>
      <c r="BU141" s="144"/>
      <c r="BV141" s="144"/>
      <c r="BW141" s="144"/>
      <c r="BX141" s="144"/>
      <c r="BY141" s="144"/>
      <c r="BZ141" s="144"/>
      <c r="CA141" s="144"/>
      <c r="CB141" s="144"/>
      <c r="CC141" s="144"/>
      <c r="CD141" s="144"/>
      <c r="CE141" s="144"/>
      <c r="CF141" s="144"/>
      <c r="CG141" s="144"/>
      <c r="CH141" s="144"/>
      <c r="CI141" s="144"/>
      <c r="CJ141" s="144"/>
      <c r="CK141" s="144"/>
      <c r="CL141" s="144"/>
      <c r="CM141" s="144"/>
      <c r="CN141" s="144"/>
      <c r="CO141" s="144"/>
      <c r="CP141" s="144"/>
      <c r="CQ141" s="144"/>
      <c r="CR141" s="144"/>
      <c r="CS141" s="144"/>
      <c r="CT141" s="144"/>
      <c r="CU141" s="144"/>
      <c r="CV141" s="144"/>
      <c r="CW141" s="144"/>
      <c r="CX141" s="144"/>
      <c r="CY141" s="144"/>
      <c r="CZ141" s="144"/>
      <c r="DA141" s="144"/>
      <c r="DB141" s="144"/>
      <c r="DC141" s="144"/>
      <c r="DD141" s="144"/>
      <c r="DE141" s="144"/>
      <c r="DF141" s="144"/>
      <c r="DG141" s="144"/>
      <c r="DH141" s="144"/>
      <c r="DI141" s="144"/>
      <c r="DJ141" s="144"/>
      <c r="DK141" s="144"/>
      <c r="DL141" s="144"/>
      <c r="DM141" s="144"/>
      <c r="DN141" s="144"/>
      <c r="DO141" s="144"/>
      <c r="DP141" s="144"/>
      <c r="DQ141" s="144"/>
      <c r="DR141" s="144"/>
      <c r="DS141" s="144"/>
      <c r="DT141" s="144"/>
      <c r="DU141" s="144"/>
      <c r="DV141" s="144"/>
      <c r="DW141" s="144"/>
      <c r="DX141" s="144"/>
      <c r="DY141" s="144"/>
      <c r="DZ141" s="144"/>
      <c r="EA141" s="144"/>
      <c r="EB141" s="144"/>
      <c r="EC141" s="144"/>
    </row>
    <row r="142" spans="1:133" s="148" customFormat="1" ht="54.95" hidden="1" customHeight="1">
      <c r="A142" s="161" t="s">
        <v>139</v>
      </c>
      <c r="B142" s="162">
        <v>144</v>
      </c>
      <c r="C142" s="161" t="s">
        <v>491</v>
      </c>
      <c r="D142" s="200">
        <v>0.5</v>
      </c>
      <c r="E142" s="201"/>
      <c r="F142" s="163" t="s">
        <v>141</v>
      </c>
      <c r="G142" s="201"/>
      <c r="H142" s="160" t="s">
        <v>262</v>
      </c>
      <c r="I142" s="270"/>
      <c r="J142" s="270"/>
      <c r="K142" s="270"/>
      <c r="L142" s="270"/>
      <c r="M142" s="270"/>
      <c r="N142" s="270"/>
      <c r="O142" s="270"/>
      <c r="P142" s="270"/>
      <c r="Q142" s="270"/>
      <c r="R142" s="160"/>
      <c r="S142" s="201"/>
      <c r="T142" s="201"/>
      <c r="U142" s="201"/>
      <c r="V142" s="201"/>
      <c r="W142" s="161"/>
      <c r="X142" s="211"/>
      <c r="Y142" s="179" t="s">
        <v>503</v>
      </c>
      <c r="Z142" s="161" t="s">
        <v>400</v>
      </c>
      <c r="AA142" s="161" t="s">
        <v>482</v>
      </c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144"/>
      <c r="AY142" s="144"/>
      <c r="AZ142" s="144"/>
      <c r="BA142" s="144"/>
      <c r="BB142" s="144"/>
      <c r="BC142" s="144"/>
      <c r="BD142" s="144"/>
      <c r="BE142" s="144"/>
      <c r="BF142" s="144"/>
      <c r="BG142" s="144"/>
      <c r="BH142" s="144"/>
      <c r="BI142" s="144"/>
      <c r="BJ142" s="144"/>
      <c r="BK142" s="144"/>
      <c r="BL142" s="144"/>
      <c r="BM142" s="144"/>
      <c r="BN142" s="144"/>
      <c r="BO142" s="144"/>
      <c r="BP142" s="144"/>
      <c r="BQ142" s="144"/>
      <c r="BR142" s="144"/>
      <c r="BS142" s="144"/>
      <c r="BT142" s="144"/>
      <c r="BU142" s="144"/>
      <c r="BV142" s="144"/>
      <c r="BW142" s="144"/>
      <c r="BX142" s="144"/>
      <c r="BY142" s="144"/>
      <c r="BZ142" s="144"/>
      <c r="CA142" s="144"/>
      <c r="CB142" s="144"/>
      <c r="CC142" s="144"/>
      <c r="CD142" s="144"/>
      <c r="CE142" s="144"/>
      <c r="CF142" s="144"/>
      <c r="CG142" s="144"/>
      <c r="CH142" s="144"/>
      <c r="CI142" s="144"/>
      <c r="CJ142" s="144"/>
      <c r="CK142" s="144"/>
      <c r="CL142" s="144"/>
      <c r="CM142" s="144"/>
      <c r="CN142" s="144"/>
      <c r="CO142" s="144"/>
      <c r="CP142" s="144"/>
      <c r="CQ142" s="144"/>
      <c r="CR142" s="144"/>
      <c r="CS142" s="144"/>
      <c r="CT142" s="144"/>
      <c r="CU142" s="144"/>
      <c r="CV142" s="144"/>
      <c r="CW142" s="144"/>
      <c r="CX142" s="144"/>
      <c r="CY142" s="144"/>
      <c r="CZ142" s="144"/>
      <c r="DA142" s="144"/>
      <c r="DB142" s="144"/>
      <c r="DC142" s="144"/>
      <c r="DD142" s="144"/>
      <c r="DE142" s="144"/>
      <c r="DF142" s="144"/>
      <c r="DG142" s="144"/>
      <c r="DH142" s="144"/>
      <c r="DI142" s="144"/>
      <c r="DJ142" s="144"/>
      <c r="DK142" s="144"/>
      <c r="DL142" s="144"/>
      <c r="DM142" s="144"/>
      <c r="DN142" s="144"/>
      <c r="DO142" s="144"/>
      <c r="DP142" s="144"/>
      <c r="DQ142" s="144"/>
      <c r="DR142" s="144"/>
      <c r="DS142" s="144"/>
      <c r="DT142" s="144"/>
      <c r="DU142" s="144"/>
      <c r="DV142" s="144"/>
      <c r="DW142" s="144"/>
      <c r="DX142" s="144"/>
      <c r="DY142" s="144"/>
      <c r="DZ142" s="144"/>
      <c r="EA142" s="144"/>
      <c r="EB142" s="144"/>
      <c r="EC142" s="144"/>
    </row>
    <row r="143" spans="1:133" s="148" customFormat="1" ht="54.95" hidden="1" customHeight="1">
      <c r="A143" s="161" t="s">
        <v>139</v>
      </c>
      <c r="B143" s="162">
        <v>145</v>
      </c>
      <c r="C143" s="161" t="s">
        <v>491</v>
      </c>
      <c r="D143" s="200">
        <v>0.5</v>
      </c>
      <c r="E143" s="201"/>
      <c r="F143" s="163" t="s">
        <v>141</v>
      </c>
      <c r="G143" s="201"/>
      <c r="H143" s="160" t="s">
        <v>174</v>
      </c>
      <c r="I143" s="270"/>
      <c r="J143" s="270"/>
      <c r="K143" s="270"/>
      <c r="L143" s="270"/>
      <c r="M143" s="270"/>
      <c r="N143" s="270"/>
      <c r="O143" s="270"/>
      <c r="P143" s="270"/>
      <c r="Q143" s="270"/>
      <c r="R143" s="160"/>
      <c r="S143" s="201"/>
      <c r="T143" s="201"/>
      <c r="U143" s="201"/>
      <c r="V143" s="201"/>
      <c r="W143" s="161"/>
      <c r="X143" s="211"/>
      <c r="Y143" s="179" t="s">
        <v>504</v>
      </c>
      <c r="Z143" s="161" t="s">
        <v>400</v>
      </c>
      <c r="AA143" s="161" t="s">
        <v>482</v>
      </c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  <c r="AL143" s="144"/>
      <c r="AM143" s="144"/>
      <c r="AN143" s="144"/>
      <c r="AO143" s="144"/>
      <c r="AP143" s="144"/>
      <c r="AQ143" s="144"/>
      <c r="AR143" s="144"/>
      <c r="AS143" s="144"/>
      <c r="AT143" s="144"/>
      <c r="AU143" s="144"/>
      <c r="AV143" s="144"/>
      <c r="AW143" s="144"/>
      <c r="AX143" s="144"/>
      <c r="AY143" s="144"/>
      <c r="AZ143" s="144"/>
      <c r="BA143" s="144"/>
      <c r="BB143" s="144"/>
      <c r="BC143" s="144"/>
      <c r="BD143" s="144"/>
      <c r="BE143" s="144"/>
      <c r="BF143" s="144"/>
      <c r="BG143" s="144"/>
      <c r="BH143" s="144"/>
      <c r="BI143" s="144"/>
      <c r="BJ143" s="144"/>
      <c r="BK143" s="144"/>
      <c r="BL143" s="144"/>
      <c r="BM143" s="144"/>
      <c r="BN143" s="144"/>
      <c r="BO143" s="144"/>
      <c r="BP143" s="144"/>
      <c r="BQ143" s="144"/>
      <c r="BR143" s="144"/>
      <c r="BS143" s="144"/>
      <c r="BT143" s="144"/>
      <c r="BU143" s="144"/>
      <c r="BV143" s="144"/>
      <c r="BW143" s="144"/>
      <c r="BX143" s="144"/>
      <c r="BY143" s="144"/>
      <c r="BZ143" s="144"/>
      <c r="CA143" s="144"/>
      <c r="CB143" s="144"/>
      <c r="CC143" s="144"/>
      <c r="CD143" s="144"/>
      <c r="CE143" s="144"/>
      <c r="CF143" s="144"/>
      <c r="CG143" s="144"/>
      <c r="CH143" s="144"/>
      <c r="CI143" s="144"/>
      <c r="CJ143" s="144"/>
      <c r="CK143" s="144"/>
      <c r="CL143" s="144"/>
      <c r="CM143" s="144"/>
      <c r="CN143" s="144"/>
      <c r="CO143" s="144"/>
      <c r="CP143" s="144"/>
      <c r="CQ143" s="144"/>
      <c r="CR143" s="144"/>
      <c r="CS143" s="144"/>
      <c r="CT143" s="144"/>
      <c r="CU143" s="144"/>
      <c r="CV143" s="144"/>
      <c r="CW143" s="144"/>
      <c r="CX143" s="144"/>
      <c r="CY143" s="144"/>
      <c r="CZ143" s="144"/>
      <c r="DA143" s="144"/>
      <c r="DB143" s="144"/>
      <c r="DC143" s="144"/>
      <c r="DD143" s="144"/>
      <c r="DE143" s="144"/>
      <c r="DF143" s="144"/>
      <c r="DG143" s="144"/>
      <c r="DH143" s="144"/>
      <c r="DI143" s="144"/>
      <c r="DJ143" s="144"/>
      <c r="DK143" s="144"/>
      <c r="DL143" s="144"/>
      <c r="DM143" s="144"/>
      <c r="DN143" s="144"/>
      <c r="DO143" s="144"/>
      <c r="DP143" s="144"/>
      <c r="DQ143" s="144"/>
      <c r="DR143" s="144"/>
      <c r="DS143" s="144"/>
      <c r="DT143" s="144"/>
      <c r="DU143" s="144"/>
      <c r="DV143" s="144"/>
      <c r="DW143" s="144"/>
      <c r="DX143" s="144"/>
      <c r="DY143" s="144"/>
      <c r="DZ143" s="144"/>
      <c r="EA143" s="144"/>
      <c r="EB143" s="144"/>
      <c r="EC143" s="144"/>
    </row>
    <row r="144" spans="1:133" s="148" customFormat="1" ht="54.95" hidden="1" customHeight="1">
      <c r="A144" s="161" t="s">
        <v>139</v>
      </c>
      <c r="B144" s="162">
        <v>146</v>
      </c>
      <c r="C144" s="161" t="s">
        <v>491</v>
      </c>
      <c r="D144" s="200">
        <v>0.5</v>
      </c>
      <c r="E144" s="201"/>
      <c r="F144" s="163" t="s">
        <v>141</v>
      </c>
      <c r="G144" s="201"/>
      <c r="H144" s="160" t="s">
        <v>262</v>
      </c>
      <c r="I144" s="270"/>
      <c r="J144" s="270"/>
      <c r="K144" s="270"/>
      <c r="L144" s="270"/>
      <c r="M144" s="270"/>
      <c r="N144" s="270"/>
      <c r="O144" s="270"/>
      <c r="P144" s="270"/>
      <c r="Q144" s="270"/>
      <c r="R144" s="160"/>
      <c r="S144" s="201"/>
      <c r="T144" s="201"/>
      <c r="U144" s="201"/>
      <c r="V144" s="201"/>
      <c r="W144" s="161"/>
      <c r="X144" s="211"/>
      <c r="Y144" s="179" t="s">
        <v>505</v>
      </c>
      <c r="Z144" s="161" t="s">
        <v>400</v>
      </c>
      <c r="AA144" s="161" t="s">
        <v>482</v>
      </c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4"/>
      <c r="AQ144" s="144"/>
      <c r="AR144" s="144"/>
      <c r="AS144" s="144"/>
      <c r="AT144" s="144"/>
      <c r="AU144" s="144"/>
      <c r="AV144" s="144"/>
      <c r="AW144" s="144"/>
      <c r="AX144" s="144"/>
      <c r="AY144" s="144"/>
      <c r="AZ144" s="144"/>
      <c r="BA144" s="144"/>
      <c r="BB144" s="144"/>
      <c r="BC144" s="144"/>
      <c r="BD144" s="144"/>
      <c r="BE144" s="144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44"/>
      <c r="BU144" s="144"/>
      <c r="BV144" s="144"/>
      <c r="BW144" s="144"/>
      <c r="BX144" s="144"/>
      <c r="BY144" s="144"/>
      <c r="BZ144" s="144"/>
      <c r="CA144" s="144"/>
      <c r="CB144" s="144"/>
      <c r="CC144" s="144"/>
      <c r="CD144" s="144"/>
      <c r="CE144" s="144"/>
      <c r="CF144" s="144"/>
      <c r="CG144" s="144"/>
      <c r="CH144" s="144"/>
      <c r="CI144" s="144"/>
      <c r="CJ144" s="144"/>
      <c r="CK144" s="144"/>
      <c r="CL144" s="144"/>
      <c r="CM144" s="144"/>
      <c r="CN144" s="144"/>
      <c r="CO144" s="144"/>
      <c r="CP144" s="144"/>
      <c r="CQ144" s="144"/>
      <c r="CR144" s="144"/>
      <c r="CS144" s="144"/>
      <c r="CT144" s="144"/>
      <c r="CU144" s="144"/>
      <c r="CV144" s="144"/>
      <c r="CW144" s="144"/>
      <c r="CX144" s="144"/>
      <c r="CY144" s="144"/>
      <c r="CZ144" s="144"/>
      <c r="DA144" s="144"/>
      <c r="DB144" s="144"/>
      <c r="DC144" s="144"/>
      <c r="DD144" s="144"/>
      <c r="DE144" s="144"/>
      <c r="DF144" s="144"/>
      <c r="DG144" s="144"/>
      <c r="DH144" s="144"/>
      <c r="DI144" s="144"/>
      <c r="DJ144" s="144"/>
      <c r="DK144" s="144"/>
      <c r="DL144" s="144"/>
      <c r="DM144" s="144"/>
      <c r="DN144" s="144"/>
      <c r="DO144" s="144"/>
      <c r="DP144" s="144"/>
      <c r="DQ144" s="144"/>
      <c r="DR144" s="144"/>
      <c r="DS144" s="144"/>
      <c r="DT144" s="144"/>
      <c r="DU144" s="144"/>
      <c r="DV144" s="144"/>
      <c r="DW144" s="144"/>
      <c r="DX144" s="144"/>
      <c r="DY144" s="144"/>
      <c r="DZ144" s="144"/>
      <c r="EA144" s="144"/>
      <c r="EB144" s="144"/>
      <c r="EC144" s="144"/>
    </row>
    <row r="145" spans="1:133" s="144" customFormat="1" ht="54.95" hidden="1" customHeight="1">
      <c r="A145" s="161" t="s">
        <v>284</v>
      </c>
      <c r="B145" s="162">
        <v>129</v>
      </c>
      <c r="C145" s="161" t="s">
        <v>506</v>
      </c>
      <c r="D145" s="200">
        <v>0.5</v>
      </c>
      <c r="E145" s="201"/>
      <c r="F145" s="163" t="s">
        <v>141</v>
      </c>
      <c r="G145" s="201"/>
      <c r="H145" s="160"/>
      <c r="I145" s="270"/>
      <c r="J145" s="270"/>
      <c r="K145" s="270"/>
      <c r="L145" s="270"/>
      <c r="M145" s="270"/>
      <c r="N145" s="270"/>
      <c r="O145" s="270"/>
      <c r="P145" s="270"/>
      <c r="Q145" s="270"/>
      <c r="R145" s="160"/>
      <c r="S145" s="201"/>
      <c r="T145" s="201"/>
      <c r="U145" s="201"/>
      <c r="V145" s="201"/>
      <c r="W145" s="161"/>
      <c r="X145" s="211"/>
      <c r="Y145" s="179"/>
      <c r="Z145" s="161"/>
      <c r="AA145" s="161" t="s">
        <v>482</v>
      </c>
    </row>
    <row r="146" spans="1:133" s="144" customFormat="1" ht="54.95" hidden="1" customHeight="1">
      <c r="A146" s="161" t="s">
        <v>284</v>
      </c>
      <c r="B146" s="162">
        <v>132</v>
      </c>
      <c r="C146" s="161" t="s">
        <v>507</v>
      </c>
      <c r="D146" s="200">
        <v>0.5</v>
      </c>
      <c r="E146" s="201"/>
      <c r="F146" s="163" t="s">
        <v>141</v>
      </c>
      <c r="G146" s="201"/>
      <c r="H146" s="160"/>
      <c r="I146" s="270"/>
      <c r="J146" s="270"/>
      <c r="K146" s="270"/>
      <c r="L146" s="270"/>
      <c r="M146" s="270"/>
      <c r="N146" s="270"/>
      <c r="O146" s="270"/>
      <c r="P146" s="270"/>
      <c r="Q146" s="270"/>
      <c r="R146" s="160"/>
      <c r="S146" s="201"/>
      <c r="T146" s="201"/>
      <c r="U146" s="201"/>
      <c r="V146" s="201"/>
      <c r="W146" s="161"/>
      <c r="X146" s="211"/>
      <c r="Y146" s="179"/>
      <c r="Z146" s="161"/>
      <c r="AA146" s="161" t="s">
        <v>482</v>
      </c>
    </row>
    <row r="147" spans="1:133" s="144" customFormat="1" ht="54.95" hidden="1" customHeight="1">
      <c r="A147" s="161" t="s">
        <v>284</v>
      </c>
      <c r="B147" s="162">
        <v>136</v>
      </c>
      <c r="C147" s="161" t="s">
        <v>508</v>
      </c>
      <c r="D147" s="200">
        <v>0.5</v>
      </c>
      <c r="E147" s="201"/>
      <c r="F147" s="163" t="s">
        <v>141</v>
      </c>
      <c r="G147" s="201"/>
      <c r="H147" s="201"/>
      <c r="I147" s="274"/>
      <c r="J147" s="274"/>
      <c r="K147" s="274"/>
      <c r="L147" s="274"/>
      <c r="M147" s="274"/>
      <c r="N147" s="274"/>
      <c r="O147" s="274"/>
      <c r="P147" s="274"/>
      <c r="Q147" s="274"/>
      <c r="R147" s="201"/>
      <c r="S147" s="201"/>
      <c r="T147" s="201"/>
      <c r="U147" s="201"/>
      <c r="V147" s="201"/>
      <c r="W147" s="161"/>
      <c r="X147" s="211"/>
      <c r="Y147" s="179"/>
      <c r="Z147" s="161"/>
      <c r="AA147" s="161" t="s">
        <v>482</v>
      </c>
    </row>
    <row r="148" spans="1:133" s="144" customFormat="1" ht="54.95" hidden="1" customHeight="1">
      <c r="A148" s="161" t="s">
        <v>284</v>
      </c>
      <c r="B148" s="162">
        <v>139</v>
      </c>
      <c r="C148" s="161" t="s">
        <v>509</v>
      </c>
      <c r="D148" s="200">
        <v>0.5</v>
      </c>
      <c r="E148" s="201"/>
      <c r="F148" s="163" t="s">
        <v>141</v>
      </c>
      <c r="G148" s="201"/>
      <c r="H148" s="201"/>
      <c r="I148" s="274"/>
      <c r="J148" s="274"/>
      <c r="K148" s="274"/>
      <c r="L148" s="274"/>
      <c r="M148" s="274"/>
      <c r="N148" s="274"/>
      <c r="O148" s="274"/>
      <c r="P148" s="274"/>
      <c r="Q148" s="274"/>
      <c r="R148" s="201"/>
      <c r="S148" s="201"/>
      <c r="T148" s="201"/>
      <c r="U148" s="201"/>
      <c r="V148" s="201"/>
      <c r="W148" s="161"/>
      <c r="X148" s="211"/>
      <c r="Y148" s="179"/>
      <c r="Z148" s="161"/>
      <c r="AA148" s="161" t="s">
        <v>482</v>
      </c>
    </row>
    <row r="149" spans="1:133" s="144" customFormat="1" ht="54.95" hidden="1" customHeight="1">
      <c r="A149" s="161" t="s">
        <v>284</v>
      </c>
      <c r="B149" s="162">
        <v>142</v>
      </c>
      <c r="C149" s="161" t="s">
        <v>510</v>
      </c>
      <c r="D149" s="200">
        <v>0.5</v>
      </c>
      <c r="E149" s="201"/>
      <c r="F149" s="163" t="s">
        <v>141</v>
      </c>
      <c r="G149" s="201"/>
      <c r="H149" s="201"/>
      <c r="I149" s="274"/>
      <c r="J149" s="274"/>
      <c r="K149" s="274"/>
      <c r="L149" s="274"/>
      <c r="M149" s="274"/>
      <c r="N149" s="274"/>
      <c r="O149" s="274"/>
      <c r="P149" s="274"/>
      <c r="Q149" s="274"/>
      <c r="R149" s="201"/>
      <c r="S149" s="201"/>
      <c r="T149" s="201"/>
      <c r="U149" s="201"/>
      <c r="V149" s="201"/>
      <c r="W149" s="161"/>
      <c r="X149" s="211"/>
      <c r="Y149" s="179"/>
      <c r="Z149" s="161" t="s">
        <v>400</v>
      </c>
      <c r="AA149" s="161" t="s">
        <v>482</v>
      </c>
    </row>
    <row r="150" spans="1:133" s="141" customFormat="1" ht="20.25" hidden="1">
      <c r="A150" s="214" t="s">
        <v>511</v>
      </c>
      <c r="B150" s="214"/>
      <c r="C150" s="214" t="s">
        <v>512</v>
      </c>
      <c r="D150" s="200"/>
      <c r="E150" s="215"/>
      <c r="F150" s="215"/>
      <c r="G150" s="215"/>
      <c r="H150" s="215"/>
      <c r="I150" s="275"/>
      <c r="J150" s="275"/>
      <c r="K150" s="275"/>
      <c r="L150" s="275"/>
      <c r="M150" s="275"/>
      <c r="N150" s="275"/>
      <c r="O150" s="275"/>
      <c r="P150" s="275"/>
      <c r="Q150" s="275"/>
      <c r="R150" s="215"/>
      <c r="S150" s="215"/>
      <c r="T150" s="215"/>
      <c r="U150" s="215"/>
      <c r="V150" s="215"/>
      <c r="W150" s="214"/>
      <c r="X150" s="216"/>
      <c r="Y150" s="214"/>
      <c r="Z150" s="214"/>
      <c r="AA150" s="161" t="s">
        <v>511</v>
      </c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  <c r="AX150" s="190"/>
      <c r="AY150" s="190"/>
      <c r="AZ150" s="190"/>
      <c r="BA150" s="190"/>
      <c r="BB150" s="190"/>
      <c r="BC150" s="190"/>
      <c r="BD150" s="190"/>
      <c r="BE150" s="190"/>
      <c r="BF150" s="190"/>
      <c r="BG150" s="190"/>
      <c r="BH150" s="190"/>
      <c r="BI150" s="190"/>
      <c r="BJ150" s="190"/>
      <c r="BK150" s="190"/>
      <c r="BL150" s="190"/>
      <c r="BM150" s="190"/>
      <c r="BN150" s="190"/>
      <c r="BO150" s="190"/>
      <c r="BP150" s="190"/>
      <c r="BQ150" s="190"/>
      <c r="BR150" s="190"/>
      <c r="BS150" s="190"/>
      <c r="BT150" s="190"/>
      <c r="BU150" s="190"/>
      <c r="BV150" s="190"/>
      <c r="BW150" s="190"/>
      <c r="BX150" s="190"/>
      <c r="BY150" s="190"/>
      <c r="BZ150" s="190"/>
      <c r="CA150" s="190"/>
      <c r="CB150" s="190"/>
      <c r="CC150" s="190"/>
      <c r="CD150" s="190"/>
      <c r="CE150" s="190"/>
      <c r="CF150" s="190"/>
      <c r="CG150" s="190"/>
      <c r="CH150" s="190"/>
      <c r="CI150" s="190"/>
      <c r="CJ150" s="190"/>
      <c r="CK150" s="190"/>
      <c r="CL150" s="190"/>
      <c r="CM150" s="190"/>
      <c r="CN150" s="190"/>
      <c r="CO150" s="190"/>
      <c r="CP150" s="190"/>
      <c r="CQ150" s="190"/>
      <c r="CR150" s="190"/>
      <c r="CS150" s="190"/>
      <c r="CT150" s="190"/>
      <c r="CU150" s="190"/>
      <c r="CV150" s="190"/>
      <c r="CW150" s="190"/>
      <c r="CX150" s="190"/>
      <c r="CY150" s="190"/>
      <c r="CZ150" s="190"/>
      <c r="DA150" s="190"/>
      <c r="DB150" s="190"/>
      <c r="DC150" s="190"/>
      <c r="DD150" s="190"/>
      <c r="DE150" s="190"/>
      <c r="DF150" s="190"/>
      <c r="DG150" s="190"/>
      <c r="DH150" s="190"/>
      <c r="DI150" s="190"/>
      <c r="DJ150" s="190"/>
      <c r="DK150" s="190"/>
      <c r="DL150" s="190"/>
      <c r="DM150" s="190"/>
      <c r="DN150" s="190"/>
      <c r="DO150" s="190"/>
      <c r="DP150" s="190"/>
      <c r="DQ150" s="190"/>
      <c r="DR150" s="190"/>
      <c r="DS150" s="190"/>
      <c r="DT150" s="190"/>
      <c r="DU150" s="190"/>
      <c r="DV150" s="190"/>
      <c r="DW150" s="190"/>
      <c r="DX150" s="190"/>
      <c r="DY150" s="190"/>
      <c r="DZ150" s="190"/>
      <c r="EA150" s="190"/>
      <c r="EB150" s="190"/>
      <c r="EC150" s="190"/>
    </row>
    <row r="152" spans="1:133">
      <c r="D152" s="150"/>
    </row>
    <row r="153" spans="1:133">
      <c r="D153" s="150"/>
    </row>
    <row r="154" spans="1:133">
      <c r="D154" s="150"/>
    </row>
    <row r="155" spans="1:133">
      <c r="D155" s="149"/>
    </row>
    <row r="156" spans="1:133">
      <c r="D156" s="149"/>
    </row>
    <row r="157" spans="1:133">
      <c r="D157" s="149"/>
    </row>
    <row r="158" spans="1:133">
      <c r="D158" s="149"/>
    </row>
    <row r="159" spans="1:133">
      <c r="D159" s="149"/>
    </row>
    <row r="160" spans="1:133">
      <c r="D160" s="149"/>
    </row>
    <row r="161" spans="4:4">
      <c r="D161" s="149"/>
    </row>
    <row r="162" spans="4:4">
      <c r="D162" s="149"/>
    </row>
    <row r="163" spans="4:4">
      <c r="D163" s="149"/>
    </row>
    <row r="164" spans="4:4">
      <c r="D164" s="149"/>
    </row>
    <row r="165" spans="4:4">
      <c r="D165" s="149"/>
    </row>
    <row r="166" spans="4:4">
      <c r="D166" s="149"/>
    </row>
    <row r="168" spans="4:4">
      <c r="D168" s="149"/>
    </row>
    <row r="169" spans="4:4">
      <c r="D169" s="149"/>
    </row>
    <row r="170" spans="4:4">
      <c r="D170" s="149"/>
    </row>
  </sheetData>
  <autoFilter ref="A1:AA150">
    <filterColumn colId="20">
      <customFilters>
        <customFilter operator="notEqual" val=" "/>
      </customFilters>
    </filterColumn>
  </autoFilter>
  <sortState ref="A2:O69">
    <sortCondition ref="B2:B69"/>
  </sortState>
  <customSheetViews>
    <customSheetView guid="{B8B0FE89-E1D6-41C2-8E9F-C79A94CD4875}" scale="55" filter="1" showAutoFilter="1" topLeftCell="C80">
      <selection activeCell="Q11" sqref="Q11"/>
      <pageMargins left="0.7" right="0.7" top="0.75" bottom="0.75" header="0.3" footer="0.3"/>
      <pageSetup orientation="portrait" r:id="rId1"/>
      <autoFilter ref="A1:AA150">
        <filterColumn colId="20">
          <customFilters>
            <customFilter operator="notEqual" val=" "/>
          </customFilters>
        </filterColumn>
      </autoFilter>
    </customSheetView>
    <customSheetView guid="{E1631F07-A05E-45C9-B4BC-CB556E4C169C}" scale="70" showAutoFilter="1" topLeftCell="D79">
      <selection activeCell="N81" sqref="N81"/>
      <pageMargins left="0.7" right="0.7" top="0.75" bottom="0.75" header="0.3" footer="0.3"/>
      <pageSetup orientation="portrait"/>
      <autoFilter ref="A1:S148"/>
    </customSheetView>
    <customSheetView guid="{7A3AF26E-B96D-47DA-9945-BD00A7FA3CF3}" scale="70" filter="1" showAutoFilter="1">
      <selection activeCell="E69" sqref="E69"/>
      <pageMargins left="0.7" right="0.7" top="0.75" bottom="0.75" header="0.3" footer="0.3"/>
      <pageSetup orientation="portrait"/>
      <autoFilter ref="A1:R148">
        <filterColumn colId="11">
          <filters>
            <filter val="刘泰余"/>
          </filters>
        </filterColumn>
        <filterColumn colId="17">
          <filters>
            <filter val="Desay"/>
            <filter val="Desay/Baidu"/>
          </filters>
        </filterColumn>
      </autoFilter>
    </customSheetView>
    <customSheetView guid="{0BF649FB-054B-4E00-A5C7-E64FB868D81B}" scale="70" filter="1" showAutoFilter="1">
      <pane ySplit="76" topLeftCell="A77" state="frozen"/>
      <selection activeCell="P167" sqref="P167"/>
      <pageMargins left="0.7" right="0.7" top="0.75" bottom="0.75" header="0.3" footer="0.3"/>
      <pageSetup orientation="portrait"/>
      <autoFilter ref="A1:R148">
        <filterColumn colId="11">
          <filters>
            <filter val="罗晓林"/>
          </filters>
        </filterColumn>
        <filterColumn colId="17">
          <filters>
            <filter val="Desay"/>
            <filter val="Desay/Baidu"/>
          </filters>
        </filterColumn>
      </autoFilter>
    </customSheetView>
    <customSheetView guid="{2B7B1CB7-5D3C-440D-8CD7-9E70FD379EC0}" scale="70" filter="1" showAutoFilter="1" topLeftCell="D1">
      <pane ySplit="13" topLeftCell="A15" state="frozen"/>
      <selection activeCell="M33" sqref="M33"/>
      <pageMargins left="0.7" right="0.7" top="0.75" bottom="0.75" header="0.3" footer="0.3"/>
      <pageSetup orientation="portrait"/>
      <autoFilter ref="A1:R148">
        <filterColumn colId="11">
          <filters>
            <filter val="李淑连"/>
          </filters>
        </filterColumn>
      </autoFilter>
    </customSheetView>
    <customSheetView guid="{B93A7257-0686-40A4-8ADB-E302C61D1CF5}" scale="70" filter="1" showAutoFilter="1" topLeftCell="B1">
      <pane ySplit="1" topLeftCell="A39" state="frozen"/>
      <selection activeCell="L80" sqref="L80:L83"/>
      <pageMargins left="0.7" right="0.7" top="0.75" bottom="0.75" header="0.3" footer="0.3"/>
      <pageSetup orientation="portrait"/>
      <autoFilter ref="A1:R148">
        <filterColumn colId="11">
          <filters>
            <filter val="TBD"/>
          </filters>
        </filterColumn>
      </autoFilter>
    </customSheetView>
    <customSheetView guid="{D4920615-DC79-4B85-BE66-DA7E2657329D}" scale="70" filter="1" showAutoFilter="1">
      <selection activeCell="K10" sqref="K10"/>
      <pageMargins left="0.7" right="0.7" top="0.75" bottom="0.75" header="0.3" footer="0.3"/>
      <pageSetup orientation="portrait"/>
      <autoFilter ref="A1:R148">
        <filterColumn colId="11">
          <filters>
            <filter val="丘诗琪"/>
            <filter val="庄琼飞、丘诗琪"/>
          </filters>
        </filterColumn>
        <filterColumn colId="17">
          <filters>
            <filter val="Desay"/>
            <filter val="Desay/Baidu"/>
          </filters>
        </filterColumn>
      </autoFilter>
    </customSheetView>
    <customSheetView guid="{370A4DEA-EC8D-4BBF-A42F-A532C5F155B9}" scale="70" filter="1" showAutoFilter="1">
      <pane ySplit="147" topLeftCell="A149" state="frozen"/>
      <selection activeCell="D150" sqref="D150:N160"/>
      <pageMargins left="0.7" right="0.7" top="0.75" bottom="0.75" header="0.3" footer="0.3"/>
      <pageSetup orientation="portrait"/>
      <autoFilter ref="A1:R148">
        <filterColumn colId="11">
          <filters>
            <filter val="李淑连"/>
          </filters>
        </filterColumn>
        <filterColumn colId="17">
          <filters>
            <filter val="Desay"/>
            <filter val="Desay/Baidu"/>
          </filters>
        </filterColumn>
      </autoFilter>
    </customSheetView>
    <customSheetView guid="{04CD6250-EBB9-49B5-A154-3323C5A540CD}" scale="70" filter="1" showAutoFilter="1" topLeftCell="C1">
      <pane ySplit="35" topLeftCell="A37" state="frozen"/>
      <selection activeCell="K75" sqref="K75"/>
      <pageMargins left="0.7" right="0.7" top="0.75" bottom="0.75" header="0.3" footer="0.3"/>
      <pageSetup orientation="portrait"/>
      <autoFilter ref="A1:R148">
        <filterColumn colId="11">
          <filters>
            <filter val="庄琼飞"/>
          </filters>
        </filterColumn>
        <filterColumn colId="17">
          <filters>
            <filter val="Desay"/>
            <filter val="Desay/Baidu"/>
          </filters>
        </filterColumn>
      </autoFilter>
    </customSheetView>
    <customSheetView guid="{46C8DCF2-88F5-4065-B732-89B771A0B55F}" scale="85" filter="1" showAutoFilter="1" topLeftCell="E1">
      <pane ySplit="2" topLeftCell="A4" state="frozen"/>
      <selection activeCell="I70" sqref="I70"/>
      <pageMargins left="0.7" right="0.7" top="0.75" bottom="0.75" header="0.3" footer="0.3"/>
      <pageSetup orientation="portrait"/>
      <autoFilter ref="A1:R148">
        <filterColumn colId="11">
          <filters>
            <filter val="刘泰余"/>
          </filters>
        </filterColumn>
        <filterColumn colId="17">
          <filters>
            <filter val="Desay"/>
            <filter val="Desay/Baidu"/>
          </filters>
        </filterColumn>
      </autoFilter>
    </customSheetView>
    <customSheetView guid="{9C1F981C-FFD6-4EF6-B28B-E117CB253ED3}" scale="70" filter="1" showAutoFilter="1">
      <pane ySplit="6" topLeftCell="A8" activePane="bottomLeft" state="frozen"/>
      <selection pane="bottomLeft" activeCell="N80" sqref="N80"/>
      <pageMargins left="0.7" right="0.7" top="0.75" bottom="0.75" header="0.3" footer="0.3"/>
      <pageSetup orientation="portrait"/>
      <autoFilter ref="A1:S148">
        <filterColumn colId="12">
          <filters>
            <filter val="林嘉漳/吴炜鹏"/>
            <filter val="吴炜鹏"/>
          </filters>
        </filterColumn>
      </autoFilter>
    </customSheetView>
    <customSheetView guid="{5E80CE5A-CC7B-46E6-BF66-CF5C8E81A83D}" scale="70" filter="1" showAutoFilter="1">
      <selection activeCell="Q152" sqref="Q152"/>
      <pageMargins left="0.7" right="0.7" top="0.75" bottom="0.75" header="0.3" footer="0.3"/>
      <pageSetup orientation="portrait"/>
      <autoFilter ref="A1:S148">
        <filterColumn colId="12">
          <filters>
            <filter val="罗志鹏/袁泽贤"/>
            <filter val="袁泽贤"/>
          </filters>
        </filterColumn>
      </autoFilter>
    </customSheetView>
    <customSheetView guid="{F88C92E4-F5B1-48B6-8AF0-793E8E382C1A}" scale="70" showAutoFilter="1" topLeftCell="A43">
      <selection activeCell="J54" sqref="J54"/>
      <pageMargins left="0.7" right="0.7" top="0.75" bottom="0.75" header="0.3" footer="0.3"/>
      <pageSetup orientation="portrait"/>
      <autoFilter ref="A1:T150"/>
    </customSheetView>
  </customSheetViews>
  <phoneticPr fontId="37" type="noConversion"/>
  <conditionalFormatting sqref="AA1 AA59:AA68 AA86:AA1048576">
    <cfRule type="containsText" dxfId="29" priority="11" operator="containsText" text="Desay">
      <formula>NOT(ISERROR(SEARCH("Desay",AA1)))</formula>
    </cfRule>
  </conditionalFormatting>
  <conditionalFormatting sqref="T2:T4 T10:T14 T18:T37 T40:T41 T46:T47 T49:T58 T43 T69:T85">
    <cfRule type="cellIs" dxfId="28" priority="1" operator="equal">
      <formula>"Fail"</formula>
    </cfRule>
    <cfRule type="cellIs" dxfId="27" priority="2" operator="equal">
      <formula>"Pass"</formula>
    </cfRule>
  </conditionalFormatting>
  <conditionalFormatting sqref="AA5:AA9 AA15:AA17 AA38:AA39 AA42 AA44:AA45 AA48">
    <cfRule type="containsText" dxfId="26" priority="3" operator="containsText" text="Desay">
      <formula>NOT(ISERROR(SEARCH("Desay",AA5)))</formula>
    </cfRule>
  </conditionalFormatting>
  <dataValidations count="1">
    <dataValidation type="list" allowBlank="1" showInputMessage="1" showErrorMessage="1" sqref="T2:T4 T10:T14 T18:T37 T40:T41 T46:T47 T49:T58 T43 T69:T85">
      <formula1>"Pass,Fail"</formula1>
    </dataValidation>
  </dataValidation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U74"/>
  <sheetViews>
    <sheetView topLeftCell="B1" zoomScale="80" zoomScaleNormal="80" workbookViewId="0">
      <selection activeCell="O23" sqref="O23"/>
    </sheetView>
  </sheetViews>
  <sheetFormatPr defaultColWidth="8.625" defaultRowHeight="14.25"/>
  <cols>
    <col min="1" max="1" width="37.625" style="99" customWidth="1"/>
    <col min="2" max="2" width="13.375" style="99" customWidth="1"/>
    <col min="3" max="3" width="79.625" style="99" customWidth="1"/>
    <col min="4" max="4" width="16.375" style="100" hidden="1" customWidth="1"/>
    <col min="5" max="5" width="14.625" hidden="1" customWidth="1"/>
    <col min="6" max="12" width="14.625" customWidth="1"/>
    <col min="13" max="14" width="14.625" hidden="1" customWidth="1"/>
    <col min="15" max="16" width="14.625" customWidth="1"/>
    <col min="17" max="17" width="17.375" style="98" customWidth="1"/>
    <col min="18" max="18" width="18" customWidth="1"/>
    <col min="19" max="19" width="30.375" style="98" customWidth="1"/>
    <col min="20" max="20" width="35.125" style="98" customWidth="1"/>
    <col min="21" max="21" width="14.625" style="98" customWidth="1"/>
    <col min="22" max="16384" width="8.625" style="99"/>
  </cols>
  <sheetData>
    <row r="1" spans="1:21" ht="36">
      <c r="A1" s="101" t="s">
        <v>513</v>
      </c>
      <c r="B1" s="101" t="s">
        <v>514</v>
      </c>
      <c r="C1" s="101" t="s">
        <v>515</v>
      </c>
      <c r="D1" s="102" t="s">
        <v>516</v>
      </c>
      <c r="E1" s="102" t="s">
        <v>517</v>
      </c>
      <c r="F1" s="265" t="s">
        <v>1754</v>
      </c>
      <c r="G1" s="266" t="s">
        <v>1755</v>
      </c>
      <c r="H1" s="266" t="s">
        <v>1756</v>
      </c>
      <c r="I1" s="266" t="s">
        <v>1757</v>
      </c>
      <c r="J1" s="266" t="s">
        <v>1758</v>
      </c>
      <c r="K1" s="266" t="s">
        <v>1759</v>
      </c>
      <c r="L1" s="266" t="s">
        <v>1760</v>
      </c>
      <c r="M1" s="102" t="s">
        <v>518</v>
      </c>
      <c r="N1" s="102" t="s">
        <v>1694</v>
      </c>
      <c r="O1" s="102" t="s">
        <v>1695</v>
      </c>
      <c r="P1" s="102" t="s">
        <v>1696</v>
      </c>
      <c r="Q1" s="102" t="s">
        <v>132</v>
      </c>
      <c r="R1" s="102" t="s">
        <v>133</v>
      </c>
      <c r="S1" s="102" t="s">
        <v>519</v>
      </c>
      <c r="T1" s="102" t="s">
        <v>520</v>
      </c>
      <c r="U1" s="102" t="s">
        <v>0</v>
      </c>
    </row>
    <row r="2" spans="1:21" ht="28.5" hidden="1">
      <c r="A2" s="299" t="s">
        <v>521</v>
      </c>
      <c r="B2" s="103"/>
      <c r="C2" s="104" t="s">
        <v>522</v>
      </c>
      <c r="D2" s="105" t="s">
        <v>523</v>
      </c>
      <c r="E2" s="105"/>
      <c r="F2" s="263"/>
      <c r="G2" s="263"/>
      <c r="H2" s="263"/>
      <c r="I2" s="263"/>
      <c r="J2" s="263"/>
      <c r="K2" s="263"/>
      <c r="L2" s="263"/>
      <c r="M2" s="105"/>
      <c r="N2" s="105"/>
      <c r="O2" s="243"/>
      <c r="P2" s="243"/>
      <c r="Q2" s="106"/>
      <c r="R2" s="106"/>
      <c r="S2" s="129"/>
      <c r="T2" s="106"/>
      <c r="U2" s="106" t="s">
        <v>159</v>
      </c>
    </row>
    <row r="3" spans="1:21" hidden="1">
      <c r="A3" s="299"/>
      <c r="B3" s="103"/>
      <c r="C3" s="104" t="s">
        <v>524</v>
      </c>
      <c r="D3" s="107" t="s">
        <v>523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8"/>
      <c r="R3" s="108"/>
      <c r="S3" s="129"/>
      <c r="T3" s="108"/>
      <c r="U3" s="108" t="s">
        <v>159</v>
      </c>
    </row>
    <row r="4" spans="1:21" hidden="1">
      <c r="A4" s="300"/>
      <c r="B4" s="109"/>
      <c r="C4" s="104" t="s">
        <v>525</v>
      </c>
      <c r="D4" s="107" t="s">
        <v>523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8"/>
      <c r="S4" s="129"/>
      <c r="T4" s="108"/>
      <c r="U4" s="108" t="s">
        <v>159</v>
      </c>
    </row>
    <row r="5" spans="1:21" ht="28.5" hidden="1">
      <c r="A5" s="299" t="s">
        <v>526</v>
      </c>
      <c r="B5" s="103" t="s">
        <v>527</v>
      </c>
      <c r="C5" s="110" t="s">
        <v>528</v>
      </c>
      <c r="D5" s="107" t="s">
        <v>529</v>
      </c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8"/>
      <c r="R5" s="108"/>
      <c r="S5" s="129"/>
      <c r="T5" s="108"/>
      <c r="U5" s="108" t="s">
        <v>159</v>
      </c>
    </row>
    <row r="6" spans="1:21" hidden="1">
      <c r="A6" s="299"/>
      <c r="B6" s="103"/>
      <c r="C6" s="111" t="s">
        <v>530</v>
      </c>
      <c r="D6" s="107" t="s">
        <v>531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  <c r="R6" s="108"/>
      <c r="S6" s="129"/>
      <c r="T6" s="108"/>
      <c r="U6" s="108" t="s">
        <v>159</v>
      </c>
    </row>
    <row r="7" spans="1:21" hidden="1">
      <c r="A7" s="299"/>
      <c r="B7" s="103"/>
      <c r="C7" s="111" t="s">
        <v>532</v>
      </c>
      <c r="D7" s="107" t="s">
        <v>531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R7" s="108"/>
      <c r="S7" s="129"/>
      <c r="T7" s="108"/>
      <c r="U7" s="108" t="s">
        <v>159</v>
      </c>
    </row>
    <row r="8" spans="1:21" hidden="1">
      <c r="A8" s="299"/>
      <c r="B8" s="103"/>
      <c r="C8" s="111" t="s">
        <v>533</v>
      </c>
      <c r="D8" s="107" t="s">
        <v>531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8"/>
      <c r="R8" s="108"/>
      <c r="S8" s="129"/>
      <c r="T8" s="108"/>
      <c r="U8" s="108" t="s">
        <v>159</v>
      </c>
    </row>
    <row r="9" spans="1:21" hidden="1">
      <c r="A9" s="299"/>
      <c r="B9" s="103"/>
      <c r="C9" s="111" t="s">
        <v>534</v>
      </c>
      <c r="D9" s="107" t="s">
        <v>531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8"/>
      <c r="R9" s="108"/>
      <c r="S9" s="129"/>
      <c r="T9" s="108"/>
      <c r="U9" s="108" t="s">
        <v>159</v>
      </c>
    </row>
    <row r="10" spans="1:21" hidden="1">
      <c r="A10" s="299"/>
      <c r="B10" s="103"/>
      <c r="C10" s="111" t="s">
        <v>535</v>
      </c>
      <c r="D10" s="107" t="s">
        <v>536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8"/>
      <c r="R10" s="108"/>
      <c r="S10" s="129"/>
      <c r="T10" s="108"/>
      <c r="U10" s="108" t="s">
        <v>159</v>
      </c>
    </row>
    <row r="11" spans="1:21" hidden="1">
      <c r="A11" s="299"/>
      <c r="B11" s="103"/>
      <c r="C11" s="111" t="s">
        <v>537</v>
      </c>
      <c r="D11" s="107" t="s">
        <v>536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8"/>
      <c r="R11" s="108"/>
      <c r="S11" s="129"/>
      <c r="T11" s="108"/>
      <c r="U11" s="108" t="s">
        <v>159</v>
      </c>
    </row>
    <row r="12" spans="1:21" ht="28.5" hidden="1">
      <c r="A12" s="299"/>
      <c r="B12" s="103"/>
      <c r="C12" s="104" t="s">
        <v>538</v>
      </c>
      <c r="D12" s="107" t="s">
        <v>523</v>
      </c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8"/>
      <c r="R12" s="108"/>
      <c r="S12" s="129"/>
      <c r="T12" s="108"/>
      <c r="U12" s="108" t="s">
        <v>159</v>
      </c>
    </row>
    <row r="13" spans="1:21" hidden="1">
      <c r="A13" s="299"/>
      <c r="B13" s="103"/>
      <c r="C13" s="104" t="s">
        <v>539</v>
      </c>
      <c r="D13" s="107" t="s">
        <v>523</v>
      </c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8"/>
      <c r="R13" s="108"/>
      <c r="S13" s="129"/>
      <c r="T13" s="108"/>
      <c r="U13" s="108" t="s">
        <v>159</v>
      </c>
    </row>
    <row r="14" spans="1:21" hidden="1">
      <c r="A14" s="298" t="s">
        <v>540</v>
      </c>
      <c r="B14" s="298" t="s">
        <v>527</v>
      </c>
      <c r="C14" s="104" t="s">
        <v>541</v>
      </c>
      <c r="D14" s="107" t="s">
        <v>542</v>
      </c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8"/>
      <c r="R14" s="108"/>
      <c r="S14" s="129"/>
      <c r="T14" s="108"/>
      <c r="U14" s="108" t="s">
        <v>159</v>
      </c>
    </row>
    <row r="15" spans="1:21" hidden="1">
      <c r="A15" s="299"/>
      <c r="B15" s="299"/>
      <c r="C15" s="104" t="s">
        <v>543</v>
      </c>
      <c r="D15" s="112" t="s">
        <v>531</v>
      </c>
      <c r="E15" s="112"/>
      <c r="F15" s="262"/>
      <c r="G15" s="262"/>
      <c r="H15" s="262"/>
      <c r="I15" s="262"/>
      <c r="J15" s="262"/>
      <c r="K15" s="262"/>
      <c r="L15" s="262"/>
      <c r="M15" s="112"/>
      <c r="N15" s="112"/>
      <c r="O15" s="242"/>
      <c r="P15" s="242"/>
      <c r="Q15" s="113"/>
      <c r="R15" s="113"/>
      <c r="S15" s="129"/>
      <c r="T15" s="113"/>
      <c r="U15" s="113" t="s">
        <v>159</v>
      </c>
    </row>
    <row r="16" spans="1:21" hidden="1">
      <c r="A16" s="311"/>
      <c r="B16" s="299"/>
      <c r="C16" s="104" t="s">
        <v>544</v>
      </c>
      <c r="D16" s="107" t="s">
        <v>545</v>
      </c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8"/>
      <c r="R16" s="108"/>
      <c r="S16" s="129"/>
      <c r="T16" s="108"/>
      <c r="U16" s="113" t="s">
        <v>159</v>
      </c>
    </row>
    <row r="17" spans="1:21" hidden="1">
      <c r="A17" s="299"/>
      <c r="B17" s="299"/>
      <c r="C17" s="104" t="s">
        <v>546</v>
      </c>
      <c r="D17" s="105" t="s">
        <v>542</v>
      </c>
      <c r="E17" s="105"/>
      <c r="F17" s="263"/>
      <c r="G17" s="263"/>
      <c r="H17" s="263"/>
      <c r="I17" s="263"/>
      <c r="J17" s="263"/>
      <c r="K17" s="263"/>
      <c r="L17" s="263"/>
      <c r="M17" s="105"/>
      <c r="N17" s="105"/>
      <c r="O17" s="243"/>
      <c r="P17" s="243"/>
      <c r="Q17" s="106"/>
      <c r="R17" s="106"/>
      <c r="S17" s="129"/>
      <c r="T17" s="106"/>
      <c r="U17" s="106" t="s">
        <v>159</v>
      </c>
    </row>
    <row r="18" spans="1:21" hidden="1">
      <c r="A18" s="299"/>
      <c r="B18" s="299"/>
      <c r="C18" s="111" t="s">
        <v>547</v>
      </c>
      <c r="D18" s="107" t="s">
        <v>542</v>
      </c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8"/>
      <c r="R18" s="108"/>
      <c r="S18" s="129"/>
      <c r="T18" s="108"/>
      <c r="U18" s="108" t="s">
        <v>159</v>
      </c>
    </row>
    <row r="19" spans="1:21" hidden="1">
      <c r="A19" s="299"/>
      <c r="B19" s="299"/>
      <c r="C19" s="111" t="s">
        <v>548</v>
      </c>
      <c r="D19" s="107" t="s">
        <v>542</v>
      </c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8"/>
      <c r="R19" s="108"/>
      <c r="S19" s="129"/>
      <c r="T19" s="108"/>
      <c r="U19" s="108" t="s">
        <v>159</v>
      </c>
    </row>
    <row r="20" spans="1:21" hidden="1">
      <c r="A20" s="299"/>
      <c r="B20" s="299"/>
      <c r="C20" s="111" t="s">
        <v>549</v>
      </c>
      <c r="D20" s="107" t="s">
        <v>542</v>
      </c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8"/>
      <c r="R20" s="108"/>
      <c r="S20" s="129"/>
      <c r="T20" s="108"/>
      <c r="U20" s="108" t="s">
        <v>159</v>
      </c>
    </row>
    <row r="21" spans="1:21" hidden="1">
      <c r="A21" s="299"/>
      <c r="B21" s="299"/>
      <c r="C21" s="104" t="s">
        <v>550</v>
      </c>
      <c r="D21" s="107" t="s">
        <v>531</v>
      </c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8"/>
      <c r="R21" s="108"/>
      <c r="S21" s="129"/>
      <c r="T21" s="108"/>
      <c r="U21" s="108" t="s">
        <v>159</v>
      </c>
    </row>
    <row r="22" spans="1:21" hidden="1">
      <c r="A22" s="299"/>
      <c r="B22" s="300"/>
      <c r="C22" s="104" t="s">
        <v>551</v>
      </c>
      <c r="D22" s="112" t="s">
        <v>150</v>
      </c>
      <c r="E22" s="112"/>
      <c r="F22" s="262"/>
      <c r="G22" s="262"/>
      <c r="H22" s="262"/>
      <c r="I22" s="262"/>
      <c r="J22" s="262"/>
      <c r="K22" s="262"/>
      <c r="L22" s="262"/>
      <c r="M22" s="112"/>
      <c r="N22" s="112"/>
      <c r="O22" s="242"/>
      <c r="P22" s="242"/>
      <c r="Q22" s="113"/>
      <c r="R22" s="113"/>
      <c r="S22" s="129"/>
      <c r="T22" s="108"/>
      <c r="U22" s="113" t="s">
        <v>159</v>
      </c>
    </row>
    <row r="23" spans="1:21">
      <c r="A23" s="298" t="s">
        <v>552</v>
      </c>
      <c r="B23" s="298" t="s">
        <v>553</v>
      </c>
      <c r="C23" s="104" t="s">
        <v>554</v>
      </c>
      <c r="D23" s="114" t="s">
        <v>555</v>
      </c>
      <c r="E23" s="115">
        <f>(9.52+8.86+8.55)/3</f>
        <v>8.9766666666666666</v>
      </c>
      <c r="F23" s="284">
        <f>(9.4+9.3+8.9)/3</f>
        <v>9.2000000000000011</v>
      </c>
      <c r="G23" s="285">
        <f>(9.85+9.24+9.26)/3</f>
        <v>9.4500000000000011</v>
      </c>
      <c r="H23" s="285">
        <f>(8.632+8.63+8.663)/3</f>
        <v>8.6416666666666675</v>
      </c>
      <c r="I23" s="285">
        <f>(9.19+8.81+8.65)/3</f>
        <v>8.8833333333333329</v>
      </c>
      <c r="J23" s="285">
        <f>(8.653+9.011+8.928)/3</f>
        <v>8.8640000000000008</v>
      </c>
      <c r="K23" s="285">
        <f>(8+8.398+8.464)/3</f>
        <v>8.2873333333333346</v>
      </c>
      <c r="L23" s="285">
        <f>(8+8.42+8.4)/3</f>
        <v>8.2733333333333334</v>
      </c>
      <c r="M23" s="115">
        <f>(8.7+8.9+8.633)/3</f>
        <v>8.7443333333333335</v>
      </c>
      <c r="N23" s="115">
        <f>AVERAGE(8.533,8.535,8.633)</f>
        <v>8.5669999999999984</v>
      </c>
      <c r="O23" s="115"/>
      <c r="P23" s="115"/>
      <c r="Q23" s="116" t="s">
        <v>167</v>
      </c>
      <c r="R23" s="256" t="s">
        <v>1721</v>
      </c>
      <c r="S23" s="129"/>
      <c r="T23" s="108"/>
      <c r="U23" s="108" t="s">
        <v>148</v>
      </c>
    </row>
    <row r="24" spans="1:21">
      <c r="A24" s="299"/>
      <c r="B24" s="299"/>
      <c r="C24" s="104" t="s">
        <v>556</v>
      </c>
      <c r="D24" s="114" t="s">
        <v>529</v>
      </c>
      <c r="E24" s="115">
        <f>(168+132+101+233+234+134)/6</f>
        <v>167</v>
      </c>
      <c r="F24" s="286">
        <f>(210+283+210+244)/4</f>
        <v>236.75</v>
      </c>
      <c r="G24" s="287">
        <f>(201+215+200)/3</f>
        <v>205.33333333333334</v>
      </c>
      <c r="H24" s="287">
        <f>(132+102+100)/3</f>
        <v>111.33333333333333</v>
      </c>
      <c r="I24" s="287">
        <f>(130+132+98)/3</f>
        <v>120</v>
      </c>
      <c r="J24" s="287">
        <f>(134+167+162)/3</f>
        <v>154.33333333333334</v>
      </c>
      <c r="K24" s="285">
        <f>(67+369+100)/3</f>
        <v>178.66666666666666</v>
      </c>
      <c r="L24" s="285">
        <f>(68+368+99)/3</f>
        <v>178.33333333333334</v>
      </c>
      <c r="M24" s="115">
        <f>(164+133+165)/3</f>
        <v>154</v>
      </c>
      <c r="N24" s="115">
        <f>AVERAGE(202,136,133)</f>
        <v>157</v>
      </c>
      <c r="O24" s="115"/>
      <c r="P24" s="115"/>
      <c r="Q24" s="116" t="s">
        <v>167</v>
      </c>
      <c r="R24" s="256" t="s">
        <v>1722</v>
      </c>
      <c r="S24" s="129"/>
      <c r="T24" s="108"/>
      <c r="U24" s="108" t="s">
        <v>148</v>
      </c>
    </row>
    <row r="25" spans="1:21" hidden="1">
      <c r="A25" s="299"/>
      <c r="B25" s="299"/>
      <c r="C25" s="104" t="s">
        <v>557</v>
      </c>
      <c r="D25" s="114" t="s">
        <v>558</v>
      </c>
      <c r="E25" s="115">
        <f>(1.99+1.83+1.6)/3</f>
        <v>1.8066666666666666</v>
      </c>
      <c r="F25" s="115"/>
      <c r="G25" s="115"/>
      <c r="H25" s="115"/>
      <c r="I25" s="115"/>
      <c r="J25" s="115"/>
      <c r="K25" s="115"/>
      <c r="L25" s="115"/>
      <c r="M25" s="115">
        <f>(1.167+1.432+1.209)/3</f>
        <v>1.2693333333333334</v>
      </c>
      <c r="N25" s="115"/>
      <c r="O25" s="115"/>
      <c r="P25" s="115"/>
      <c r="Q25" s="116" t="s">
        <v>167</v>
      </c>
      <c r="R25" s="130" t="s">
        <v>559</v>
      </c>
      <c r="S25" s="129"/>
      <c r="T25" s="108"/>
      <c r="U25" s="108" t="s">
        <v>560</v>
      </c>
    </row>
    <row r="26" spans="1:21" hidden="1">
      <c r="A26" s="298" t="s">
        <v>561</v>
      </c>
      <c r="B26" s="303" t="s">
        <v>562</v>
      </c>
      <c r="C26" s="111" t="s">
        <v>563</v>
      </c>
      <c r="D26" s="105" t="s">
        <v>558</v>
      </c>
      <c r="E26" s="105"/>
      <c r="F26" s="263"/>
      <c r="G26" s="263"/>
      <c r="H26" s="263"/>
      <c r="I26" s="263"/>
      <c r="J26" s="263"/>
      <c r="K26" s="263"/>
      <c r="L26" s="263"/>
      <c r="M26" s="105"/>
      <c r="N26" s="105"/>
      <c r="O26" s="243"/>
      <c r="P26" s="243"/>
      <c r="Q26" s="106"/>
      <c r="R26" s="106"/>
      <c r="S26" s="129"/>
      <c r="T26" s="108"/>
      <c r="U26" s="106" t="s">
        <v>159</v>
      </c>
    </row>
    <row r="27" spans="1:21" hidden="1">
      <c r="A27" s="300"/>
      <c r="B27" s="302"/>
      <c r="C27" s="111" t="s">
        <v>564</v>
      </c>
      <c r="D27" s="107" t="s">
        <v>536</v>
      </c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8"/>
      <c r="R27" s="108"/>
      <c r="S27" s="129"/>
      <c r="T27" s="108"/>
      <c r="U27" s="108" t="s">
        <v>159</v>
      </c>
    </row>
    <row r="28" spans="1:21" hidden="1">
      <c r="A28" s="303" t="s">
        <v>565</v>
      </c>
      <c r="B28" s="298" t="s">
        <v>562</v>
      </c>
      <c r="C28" s="117" t="s">
        <v>566</v>
      </c>
      <c r="D28" s="107" t="s">
        <v>567</v>
      </c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8"/>
      <c r="R28" s="108"/>
      <c r="S28" s="129"/>
      <c r="T28" s="108"/>
      <c r="U28" s="108" t="s">
        <v>159</v>
      </c>
    </row>
    <row r="29" spans="1:21" hidden="1">
      <c r="A29" s="301"/>
      <c r="B29" s="299"/>
      <c r="C29" s="117" t="s">
        <v>568</v>
      </c>
      <c r="D29" s="107" t="s">
        <v>567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8"/>
      <c r="R29" s="108"/>
      <c r="S29" s="129"/>
      <c r="T29" s="108"/>
      <c r="U29" s="108" t="s">
        <v>159</v>
      </c>
    </row>
    <row r="30" spans="1:21" hidden="1">
      <c r="A30" s="302"/>
      <c r="B30" s="300"/>
      <c r="C30" s="117" t="s">
        <v>569</v>
      </c>
      <c r="D30" s="107" t="s">
        <v>567</v>
      </c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8"/>
      <c r="R30" s="108"/>
      <c r="S30" s="129"/>
      <c r="T30" s="108"/>
      <c r="U30" s="108" t="s">
        <v>159</v>
      </c>
    </row>
    <row r="31" spans="1:21" hidden="1">
      <c r="A31" s="107" t="s">
        <v>570</v>
      </c>
      <c r="B31" s="107" t="s">
        <v>562</v>
      </c>
      <c r="C31" s="117" t="s">
        <v>571</v>
      </c>
      <c r="D31" s="107" t="s">
        <v>567</v>
      </c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8"/>
      <c r="R31" s="108"/>
      <c r="S31" s="129"/>
      <c r="T31" s="108"/>
      <c r="U31" s="108" t="s">
        <v>159</v>
      </c>
    </row>
    <row r="32" spans="1:21" hidden="1">
      <c r="A32" s="309" t="s">
        <v>572</v>
      </c>
      <c r="B32" s="303" t="s">
        <v>562</v>
      </c>
      <c r="C32" s="117" t="s">
        <v>573</v>
      </c>
      <c r="D32" s="107" t="s">
        <v>567</v>
      </c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8"/>
      <c r="R32" s="108"/>
      <c r="S32" s="129"/>
      <c r="T32" s="108"/>
      <c r="U32" s="108" t="s">
        <v>159</v>
      </c>
    </row>
    <row r="33" spans="1:21" hidden="1">
      <c r="A33" s="310"/>
      <c r="B33" s="302"/>
      <c r="C33" s="117" t="s">
        <v>574</v>
      </c>
      <c r="D33" s="107" t="s">
        <v>238</v>
      </c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8"/>
      <c r="R33" s="108"/>
      <c r="S33" s="129"/>
      <c r="T33" s="108"/>
      <c r="U33" s="108" t="s">
        <v>159</v>
      </c>
    </row>
    <row r="34" spans="1:21" hidden="1">
      <c r="A34" s="107" t="s">
        <v>575</v>
      </c>
      <c r="B34" s="107" t="s">
        <v>562</v>
      </c>
      <c r="C34" s="117" t="s">
        <v>576</v>
      </c>
      <c r="D34" s="107" t="s">
        <v>567</v>
      </c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8"/>
      <c r="R34" s="108"/>
      <c r="S34" s="129"/>
      <c r="T34" s="108"/>
      <c r="U34" s="108" t="s">
        <v>159</v>
      </c>
    </row>
    <row r="35" spans="1:21" hidden="1">
      <c r="A35" s="298" t="s">
        <v>577</v>
      </c>
      <c r="B35" s="303" t="s">
        <v>562</v>
      </c>
      <c r="C35" s="117" t="s">
        <v>578</v>
      </c>
      <c r="D35" s="107" t="s">
        <v>567</v>
      </c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8"/>
      <c r="R35" s="108"/>
      <c r="S35" s="129"/>
      <c r="T35" s="108"/>
      <c r="U35" s="108" t="s">
        <v>159</v>
      </c>
    </row>
    <row r="36" spans="1:21" hidden="1">
      <c r="A36" s="300"/>
      <c r="B36" s="302"/>
      <c r="C36" s="117" t="s">
        <v>579</v>
      </c>
      <c r="D36" s="107" t="s">
        <v>558</v>
      </c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  <c r="R36" s="108"/>
      <c r="S36" s="129"/>
      <c r="T36" s="108"/>
      <c r="U36" s="108" t="s">
        <v>159</v>
      </c>
    </row>
    <row r="37" spans="1:21" hidden="1">
      <c r="A37" s="298" t="s">
        <v>580</v>
      </c>
      <c r="B37" s="303" t="s">
        <v>562</v>
      </c>
      <c r="C37" s="117" t="s">
        <v>581</v>
      </c>
      <c r="D37" s="107" t="s">
        <v>142</v>
      </c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8"/>
      <c r="R37" s="108"/>
      <c r="S37" s="129"/>
      <c r="T37" s="108"/>
      <c r="U37" s="108" t="s">
        <v>159</v>
      </c>
    </row>
    <row r="38" spans="1:21" hidden="1">
      <c r="A38" s="299"/>
      <c r="B38" s="301"/>
      <c r="C38" s="117" t="s">
        <v>582</v>
      </c>
      <c r="D38" s="107" t="s">
        <v>142</v>
      </c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8"/>
      <c r="R38" s="108"/>
      <c r="S38" s="129"/>
      <c r="T38" s="108"/>
      <c r="U38" s="108" t="s">
        <v>159</v>
      </c>
    </row>
    <row r="39" spans="1:21" hidden="1">
      <c r="A39" s="300"/>
      <c r="B39" s="302"/>
      <c r="C39" s="117" t="s">
        <v>583</v>
      </c>
      <c r="D39" s="112" t="s">
        <v>142</v>
      </c>
      <c r="E39" s="112"/>
      <c r="F39" s="262"/>
      <c r="G39" s="262"/>
      <c r="H39" s="262"/>
      <c r="I39" s="262"/>
      <c r="J39" s="262"/>
      <c r="K39" s="262"/>
      <c r="L39" s="262"/>
      <c r="M39" s="112"/>
      <c r="N39" s="112"/>
      <c r="O39" s="242"/>
      <c r="P39" s="242"/>
      <c r="Q39" s="113"/>
      <c r="R39" s="113"/>
      <c r="S39" s="129"/>
      <c r="T39" s="108"/>
      <c r="U39" s="113" t="s">
        <v>159</v>
      </c>
    </row>
    <row r="40" spans="1:21" hidden="1">
      <c r="A40" s="298" t="s">
        <v>584</v>
      </c>
      <c r="B40" s="298" t="s">
        <v>585</v>
      </c>
      <c r="C40" s="117" t="s">
        <v>586</v>
      </c>
      <c r="D40" s="114" t="s">
        <v>175</v>
      </c>
      <c r="E40" s="114">
        <f>(6.896-1.076+6.421-1.143+7.026-1.068)/3</f>
        <v>5.6853333333333325</v>
      </c>
      <c r="F40" s="287">
        <v>5.851</v>
      </c>
      <c r="G40" s="267">
        <f>(8+7.5+6)/3</f>
        <v>7.166666666666667</v>
      </c>
      <c r="H40" s="267">
        <f>(8.894+8.417+7.631)/3</f>
        <v>8.3140000000000001</v>
      </c>
      <c r="I40" s="267">
        <f>(6.64+6.16+6.33)/3</f>
        <v>6.3766666666666678</v>
      </c>
      <c r="J40" s="268">
        <v>7.12</v>
      </c>
      <c r="K40" s="268">
        <v>7.05</v>
      </c>
      <c r="L40" s="268">
        <v>6.7</v>
      </c>
      <c r="M40" s="114">
        <f>(5.343-0.921+6.006-0.709+7.045-1.182)/3</f>
        <v>5.1940000000000008</v>
      </c>
      <c r="N40" s="114">
        <f>(5.93+5.93+5.93)/3</f>
        <v>5.93</v>
      </c>
      <c r="O40" s="116">
        <f>(6.187+6.021+6.046)/3</f>
        <v>6.0846666666666671</v>
      </c>
      <c r="P40" s="114"/>
      <c r="Q40" s="116"/>
      <c r="R40" s="256" t="s">
        <v>1764</v>
      </c>
      <c r="S40" s="131"/>
      <c r="T40" s="238"/>
      <c r="U40" s="108" t="s">
        <v>148</v>
      </c>
    </row>
    <row r="41" spans="1:21" hidden="1">
      <c r="A41" s="299"/>
      <c r="B41" s="299"/>
      <c r="C41" s="117" t="s">
        <v>587</v>
      </c>
      <c r="D41" s="114" t="s">
        <v>567</v>
      </c>
      <c r="E41" s="114">
        <f>(4.168-1.378+3.733-1.176+5.311-2.123)/3</f>
        <v>2.8450000000000002</v>
      </c>
      <c r="F41" s="288">
        <v>7.9</v>
      </c>
      <c r="G41" s="287">
        <v>5.6289999999999996</v>
      </c>
      <c r="H41" s="267">
        <f>(7+5.54+6.4)/3</f>
        <v>6.3133333333333326</v>
      </c>
      <c r="I41" s="267">
        <f>(4.737+5.685+4.453)/3</f>
        <v>4.958333333333333</v>
      </c>
      <c r="J41" s="267">
        <f>(3.34+4.59+4.59)/3</f>
        <v>4.1733333333333329</v>
      </c>
      <c r="K41" s="268">
        <v>4.5</v>
      </c>
      <c r="L41" s="268">
        <v>4.49</v>
      </c>
      <c r="M41" s="114">
        <f>(4.672-0.844+4.322-0.532+4.873-0.784)/3</f>
        <v>3.902333333333333</v>
      </c>
      <c r="N41" s="237">
        <f>(2.52+2.66+2.99)/3</f>
        <v>2.7233333333333332</v>
      </c>
      <c r="O41" s="241">
        <f>(3.64+3.127+2.762)/3</f>
        <v>3.1763333333333335</v>
      </c>
      <c r="P41" s="237"/>
      <c r="Q41" s="116"/>
      <c r="R41" s="256" t="s">
        <v>1764</v>
      </c>
      <c r="S41" s="129"/>
      <c r="T41" s="238"/>
      <c r="U41" s="108" t="s">
        <v>148</v>
      </c>
    </row>
    <row r="42" spans="1:21" ht="28.5" hidden="1">
      <c r="A42" s="299"/>
      <c r="B42" s="299"/>
      <c r="C42" s="117" t="s">
        <v>588</v>
      </c>
      <c r="D42" s="114" t="s">
        <v>589</v>
      </c>
      <c r="E42" s="114">
        <f>(10.567-0.737+9.596-0.871+10.815-0.907)/3</f>
        <v>9.4876666666666676</v>
      </c>
      <c r="F42" s="288">
        <v>24</v>
      </c>
      <c r="G42" s="287">
        <v>21.946999999999999</v>
      </c>
      <c r="H42" s="267">
        <v>21.946999999999999</v>
      </c>
      <c r="I42" s="267">
        <f>(10.724+8.229+7.042)/3</f>
        <v>8.6649999999999991</v>
      </c>
      <c r="J42" s="267">
        <f>(10.72+8.92+10.21)/3</f>
        <v>9.9500000000000011</v>
      </c>
      <c r="K42" s="268">
        <v>10.5</v>
      </c>
      <c r="L42" s="268">
        <v>10.8</v>
      </c>
      <c r="M42" s="114">
        <f>(11.161-0.985+10.858-0.873+10.56-0.787)/3</f>
        <v>9.9779999999999998</v>
      </c>
      <c r="N42" s="114">
        <f>(4.73+4.86+5.2)/3</f>
        <v>4.93</v>
      </c>
      <c r="O42" s="129">
        <f>(8.716+8.064+8.263)/3</f>
        <v>8.347666666666667</v>
      </c>
      <c r="P42" s="114"/>
      <c r="Q42" s="116"/>
      <c r="R42" s="256" t="s">
        <v>1764</v>
      </c>
      <c r="S42" s="129"/>
      <c r="T42" s="238"/>
      <c r="U42" s="108" t="s">
        <v>148</v>
      </c>
    </row>
    <row r="43" spans="1:21" ht="28.5" hidden="1">
      <c r="A43" s="299"/>
      <c r="B43" s="299"/>
      <c r="C43" s="117" t="s">
        <v>590</v>
      </c>
      <c r="D43" s="114" t="s">
        <v>591</v>
      </c>
      <c r="E43" s="114">
        <f>(17.567-0.737+14.596-0.871+19.815-0.907)/3</f>
        <v>16.487666666666669</v>
      </c>
      <c r="F43" s="288">
        <v>44</v>
      </c>
      <c r="G43" s="287">
        <v>41.517000000000003</v>
      </c>
      <c r="H43" s="267">
        <v>41.517000000000003</v>
      </c>
      <c r="I43" s="267">
        <f>(12.578+12.607+12.706)/3</f>
        <v>12.630333333333333</v>
      </c>
      <c r="J43" s="267">
        <f>(16.71+16.5+15.74)/3</f>
        <v>16.316666666666666</v>
      </c>
      <c r="K43" s="268">
        <v>18.45</v>
      </c>
      <c r="L43" s="268">
        <v>18.690000000000001</v>
      </c>
      <c r="M43" s="114">
        <f>(17.078-1.219+15.471-0.607+16.756-0.798)/3</f>
        <v>15.560333333333332</v>
      </c>
      <c r="N43" s="114">
        <f>(8.53+8.03+7.59)/3</f>
        <v>8.0499999999999989</v>
      </c>
      <c r="O43" s="129">
        <f>(14.287+14.352+13.514)/3</f>
        <v>14.051000000000002</v>
      </c>
      <c r="P43" s="114"/>
      <c r="Q43" s="116"/>
      <c r="R43" s="256" t="s">
        <v>1764</v>
      </c>
      <c r="S43" s="129"/>
      <c r="T43" s="238"/>
      <c r="U43" s="108" t="s">
        <v>148</v>
      </c>
    </row>
    <row r="44" spans="1:21" ht="28.5" hidden="1">
      <c r="A44" s="299"/>
      <c r="B44" s="299"/>
      <c r="C44" s="117" t="s">
        <v>592</v>
      </c>
      <c r="D44" s="114" t="s">
        <v>593</v>
      </c>
      <c r="E44" s="114">
        <f>(45.606-0.765+43.611-0.808+47.352-0.657)/3</f>
        <v>44.779666666666657</v>
      </c>
      <c r="F44" s="288">
        <v>62.3</v>
      </c>
      <c r="G44" s="287">
        <v>57.933999999999997</v>
      </c>
      <c r="H44" s="267">
        <v>57.933999999999997</v>
      </c>
      <c r="I44" s="267">
        <f>(21.029+22.612+22.087)/3</f>
        <v>21.909333333333333</v>
      </c>
      <c r="J44" s="267">
        <f>(23.33+21.48+22.34)/3</f>
        <v>22.383333333333336</v>
      </c>
      <c r="K44" s="268">
        <v>28.4</v>
      </c>
      <c r="L44" s="268">
        <v>28.32</v>
      </c>
      <c r="M44" s="114">
        <f>(27.531-1.265+28.081-0.977+27.205-0.883)/3</f>
        <v>26.563999999999997</v>
      </c>
      <c r="N44" s="114">
        <f>(11.3+9.85+9.7)/3</f>
        <v>10.283333333333333</v>
      </c>
      <c r="O44" s="129">
        <f>(20.411+19.415+20.994)/3</f>
        <v>20.273333333333333</v>
      </c>
      <c r="P44" s="114"/>
      <c r="Q44" s="116"/>
      <c r="R44" s="256" t="s">
        <v>1764</v>
      </c>
      <c r="S44" s="129"/>
      <c r="T44" s="238"/>
      <c r="U44" s="108" t="s">
        <v>148</v>
      </c>
    </row>
    <row r="45" spans="1:21" ht="28.5" hidden="1">
      <c r="A45" s="299"/>
      <c r="B45" s="299"/>
      <c r="C45" s="117" t="s">
        <v>594</v>
      </c>
      <c r="D45" s="234" t="s">
        <v>595</v>
      </c>
      <c r="E45" s="114">
        <f>(182.956-0.884+172.662-0.814+184.413-0.963)/3</f>
        <v>179.12333333333336</v>
      </c>
      <c r="F45" s="288">
        <v>302</v>
      </c>
      <c r="G45" s="287">
        <v>243.40600000000001</v>
      </c>
      <c r="H45" s="267">
        <v>243.40600000000001</v>
      </c>
      <c r="I45" s="267">
        <f>(225.397+188.22+194.94)/3</f>
        <v>202.85233333333335</v>
      </c>
      <c r="J45" s="267">
        <f>(255+263+270)/3</f>
        <v>262.66666666666669</v>
      </c>
      <c r="K45" s="267">
        <v>275</v>
      </c>
      <c r="L45" s="267">
        <v>263</v>
      </c>
      <c r="M45" s="114">
        <f>(96.23-0.845+85.024-1.395+111.383-1.256)/3</f>
        <v>96.38033333333334</v>
      </c>
      <c r="N45" s="114">
        <f>(96.43+102.56+103.27)/3</f>
        <v>100.75333333333333</v>
      </c>
      <c r="O45" s="116">
        <f>(152.835+149.367+145.001)/3</f>
        <v>149.06766666666667</v>
      </c>
      <c r="P45" s="114"/>
      <c r="Q45" s="116"/>
      <c r="R45" s="256" t="s">
        <v>1764</v>
      </c>
      <c r="S45" s="129"/>
      <c r="T45" s="238"/>
      <c r="U45" s="108" t="s">
        <v>148</v>
      </c>
    </row>
    <row r="46" spans="1:21" ht="28.5">
      <c r="A46" s="300"/>
      <c r="B46" s="300"/>
      <c r="C46" s="117" t="s">
        <v>596</v>
      </c>
      <c r="D46" s="114" t="s">
        <v>174</v>
      </c>
      <c r="E46" s="291">
        <v>2</v>
      </c>
      <c r="F46" s="289">
        <v>2</v>
      </c>
      <c r="G46" s="289">
        <f>(1.166+1.198+1.135)/3</f>
        <v>1.1663333333333332</v>
      </c>
      <c r="H46" s="289">
        <f>(2.27+1.66+1.7)/3</f>
        <v>1.8766666666666667</v>
      </c>
      <c r="I46" s="289">
        <f>(1.868+1.232+1.01)/3</f>
        <v>1.37</v>
      </c>
      <c r="J46" s="289">
        <f>(2+2+2.1)/3</f>
        <v>2.0333333333333332</v>
      </c>
      <c r="K46" s="289">
        <f>(2.2+2+2.1)/3</f>
        <v>2.1</v>
      </c>
      <c r="L46" s="289">
        <v>1.3</v>
      </c>
      <c r="M46" s="114">
        <f>(1.559+1.534+1.501)/3</f>
        <v>1.5313333333333332</v>
      </c>
      <c r="N46" s="114">
        <f>(1.559+1.534+1.501)/3</f>
        <v>1.5313333333333332</v>
      </c>
      <c r="O46" s="114"/>
      <c r="P46" s="114"/>
      <c r="Q46" s="116"/>
      <c r="R46" s="256" t="s">
        <v>1723</v>
      </c>
      <c r="S46" s="129"/>
      <c r="T46" s="108"/>
      <c r="U46" s="108" t="s">
        <v>148</v>
      </c>
    </row>
    <row r="47" spans="1:21" hidden="1">
      <c r="A47" s="262" t="s">
        <v>597</v>
      </c>
      <c r="B47" s="264" t="s">
        <v>585</v>
      </c>
      <c r="C47" s="117" t="s">
        <v>598</v>
      </c>
      <c r="D47" s="114" t="s">
        <v>536</v>
      </c>
      <c r="E47" s="114">
        <f>(2.327-0.649+3.127-0.78+2.756-0.725)/3</f>
        <v>2.0186666666666664</v>
      </c>
      <c r="F47" s="287">
        <v>0.86599999999999999</v>
      </c>
      <c r="G47" s="267">
        <v>0.86599999999999999</v>
      </c>
      <c r="H47" s="289">
        <f>(0.616+0.671+0.603)/3</f>
        <v>0.63</v>
      </c>
      <c r="I47" s="267">
        <f>(0.87+0.91+0.72)/3</f>
        <v>0.83333333333333337</v>
      </c>
      <c r="J47" s="267">
        <v>0.65</v>
      </c>
      <c r="K47" s="267">
        <v>0.68</v>
      </c>
      <c r="L47" s="267">
        <v>1.19</v>
      </c>
      <c r="M47" s="114">
        <f>(3.007-1.001+3.008-0.89+2.971-0.94)/3</f>
        <v>2.0516666666666672</v>
      </c>
      <c r="N47" s="114">
        <f>(0.74+0.86+0.7)/3</f>
        <v>0.76666666666666661</v>
      </c>
      <c r="O47" s="116">
        <f>(2.762+2.828+2.845)/3</f>
        <v>2.811666666666667</v>
      </c>
      <c r="P47" s="114"/>
      <c r="Q47" s="116"/>
      <c r="R47" s="256" t="s">
        <v>1764</v>
      </c>
      <c r="S47" s="129"/>
      <c r="T47" s="238"/>
      <c r="U47" s="108" t="s">
        <v>148</v>
      </c>
    </row>
    <row r="48" spans="1:21">
      <c r="A48" s="298" t="s">
        <v>599</v>
      </c>
      <c r="B48" s="298" t="s">
        <v>585</v>
      </c>
      <c r="C48" s="117" t="s">
        <v>600</v>
      </c>
      <c r="D48" s="114" t="s">
        <v>142</v>
      </c>
      <c r="E48" s="290">
        <f>(2.699+3.931+3.834)/3</f>
        <v>3.488</v>
      </c>
      <c r="F48" s="282">
        <f>(3.098+3.133+3.166)/3</f>
        <v>3.1323333333333334</v>
      </c>
      <c r="G48" s="282">
        <f>(3.126+5.1+5.166)/3</f>
        <v>4.4639999999999995</v>
      </c>
      <c r="H48" s="282">
        <f>(4.2+4.09+4.13)/3</f>
        <v>4.1399999999999997</v>
      </c>
      <c r="I48" s="282">
        <f>(2.414+2.935+2.924)/3</f>
        <v>2.7576666666666667</v>
      </c>
      <c r="J48" s="282">
        <f>(2+3+2.7)/3</f>
        <v>2.5666666666666669</v>
      </c>
      <c r="K48" s="282">
        <f>(2.5+3.1+2.6)/3</f>
        <v>2.7333333333333329</v>
      </c>
      <c r="L48" s="282">
        <v>3.1</v>
      </c>
      <c r="M48" s="114">
        <f>(1.262+1.234+1.233)/3</f>
        <v>1.2430000000000001</v>
      </c>
      <c r="N48" s="114"/>
      <c r="O48" s="114"/>
      <c r="P48" s="114"/>
      <c r="Q48" s="116" t="s">
        <v>275</v>
      </c>
      <c r="R48" s="256" t="s">
        <v>1706</v>
      </c>
      <c r="S48" s="236" t="s">
        <v>1693</v>
      </c>
      <c r="T48" s="108"/>
      <c r="U48" s="108" t="s">
        <v>148</v>
      </c>
    </row>
    <row r="49" spans="1:21">
      <c r="A49" s="299"/>
      <c r="B49" s="299"/>
      <c r="C49" s="117" t="s">
        <v>602</v>
      </c>
      <c r="D49" s="114" t="s">
        <v>603</v>
      </c>
      <c r="E49" s="286">
        <f>(533+601+502)/3</f>
        <v>545.33333333333337</v>
      </c>
      <c r="F49" s="282">
        <f>(365+435+402)/3</f>
        <v>400.66666666666669</v>
      </c>
      <c r="G49" s="282">
        <f>(399+234+334)/3</f>
        <v>322.33333333333331</v>
      </c>
      <c r="H49" s="282">
        <f>(167+201+167)/3</f>
        <v>178.33333333333334</v>
      </c>
      <c r="I49" s="282">
        <f>(135+206+170)/3</f>
        <v>170.33333333333334</v>
      </c>
      <c r="J49" s="282">
        <f>(190+199+220)/3</f>
        <v>203</v>
      </c>
      <c r="K49" s="282">
        <f>(199+197+216)/3</f>
        <v>204</v>
      </c>
      <c r="L49" s="282">
        <v>198.5</v>
      </c>
      <c r="M49" s="114">
        <f>(200+203+197)/3</f>
        <v>200</v>
      </c>
      <c r="N49" s="114"/>
      <c r="O49" s="114"/>
      <c r="P49" s="114"/>
      <c r="Q49" s="116" t="s">
        <v>275</v>
      </c>
      <c r="R49" s="256" t="s">
        <v>1706</v>
      </c>
      <c r="S49" s="129" t="s">
        <v>601</v>
      </c>
      <c r="T49" s="108"/>
      <c r="U49" s="108" t="s">
        <v>148</v>
      </c>
    </row>
    <row r="50" spans="1:21">
      <c r="A50" s="299"/>
      <c r="B50" s="299"/>
      <c r="C50" s="117" t="s">
        <v>604</v>
      </c>
      <c r="D50" s="114" t="s">
        <v>567</v>
      </c>
      <c r="E50" s="290">
        <f>(4.432+3.093+4.364)/3</f>
        <v>3.9629999999999996</v>
      </c>
      <c r="F50" s="282">
        <f>(3.967+1.568+3.834)/3</f>
        <v>3.1229999999999998</v>
      </c>
      <c r="G50" s="282">
        <f>(1.67+1.766+1.699)/3</f>
        <v>1.7116666666666667</v>
      </c>
      <c r="H50" s="282">
        <f>(3.79+3.79+1.25)/3</f>
        <v>2.9433333333333334</v>
      </c>
      <c r="I50" s="282">
        <f>(2.025+3.038+3.811)/3</f>
        <v>2.9579999999999997</v>
      </c>
      <c r="J50" s="282">
        <f>(0.7+5+6)/3</f>
        <v>3.9</v>
      </c>
      <c r="K50" s="282">
        <f>(0.8+5.3+5.9)/3</f>
        <v>4</v>
      </c>
      <c r="L50" s="282">
        <v>3.8</v>
      </c>
      <c r="M50" s="121">
        <f>(3.435+3.764+3.891)/3</f>
        <v>3.6966666666666668</v>
      </c>
      <c r="N50" s="121"/>
      <c r="O50" s="121"/>
      <c r="P50" s="121"/>
      <c r="Q50" s="116" t="s">
        <v>275</v>
      </c>
      <c r="R50" s="256" t="s">
        <v>1706</v>
      </c>
      <c r="S50" s="129" t="s">
        <v>601</v>
      </c>
      <c r="T50" s="108"/>
      <c r="U50" s="108" t="s">
        <v>148</v>
      </c>
    </row>
    <row r="51" spans="1:21">
      <c r="A51" s="300"/>
      <c r="B51" s="300"/>
      <c r="C51" s="117" t="s">
        <v>605</v>
      </c>
      <c r="D51" s="114" t="s">
        <v>606</v>
      </c>
      <c r="E51" s="286">
        <f>(3.43+3.7+1.034)/3</f>
        <v>2.7213333333333338</v>
      </c>
      <c r="F51" s="282">
        <f>(2.299+3.466+0.933)/3</f>
        <v>2.2326666666666668</v>
      </c>
      <c r="G51" s="282">
        <f>(3.364+5.433+1.4)/3</f>
        <v>3.3990000000000005</v>
      </c>
      <c r="H51" s="282">
        <f>(2.83+3.56+3.5)/3</f>
        <v>3.2966666666666669</v>
      </c>
      <c r="I51" s="282">
        <f>(3.091+2.998+3.284)/3</f>
        <v>3.1243333333333339</v>
      </c>
      <c r="J51" s="282">
        <f>(0.933+2.832+5.43)/3</f>
        <v>3.0649999999999999</v>
      </c>
      <c r="K51" s="282">
        <f>(0.95+2.82+5.3)/3</f>
        <v>3.0233333333333334</v>
      </c>
      <c r="L51" s="282">
        <v>3</v>
      </c>
      <c r="M51" s="114">
        <f>(3.567+3.179+3.289)/3</f>
        <v>3.3450000000000002</v>
      </c>
      <c r="N51" s="114"/>
      <c r="O51" s="114"/>
      <c r="P51" s="114"/>
      <c r="Q51" s="116" t="s">
        <v>275</v>
      </c>
      <c r="R51" s="256" t="s">
        <v>1706</v>
      </c>
      <c r="S51" s="129" t="s">
        <v>607</v>
      </c>
      <c r="T51" s="108"/>
      <c r="U51" s="108" t="s">
        <v>148</v>
      </c>
    </row>
    <row r="52" spans="1:21" s="97" customFormat="1" hidden="1">
      <c r="A52" s="122" t="s">
        <v>608</v>
      </c>
      <c r="B52" s="123" t="s">
        <v>609</v>
      </c>
      <c r="C52" s="119" t="s">
        <v>610</v>
      </c>
      <c r="D52" s="120" t="s">
        <v>611</v>
      </c>
      <c r="E52" s="293">
        <v>433</v>
      </c>
      <c r="F52" s="294">
        <f>(834+565+605)/3</f>
        <v>668</v>
      </c>
      <c r="G52" s="295">
        <v>932.66666666666697</v>
      </c>
      <c r="H52" s="295">
        <f>(434+458+484)/3</f>
        <v>458.66666666666669</v>
      </c>
      <c r="I52" s="295">
        <f>(798+769+767)/3</f>
        <v>778</v>
      </c>
      <c r="J52" s="295">
        <f>(893+912+832)/3</f>
        <v>879</v>
      </c>
      <c r="K52" s="295">
        <f>(892+820+932)/3</f>
        <v>881.33333333333337</v>
      </c>
      <c r="L52" s="295">
        <f>(1004+699+740)/3</f>
        <v>814.33333333333337</v>
      </c>
      <c r="M52" s="120">
        <f>(0.606+0.59+0.611)/3</f>
        <v>0.60233333333333328</v>
      </c>
      <c r="N52" s="120"/>
      <c r="O52" s="120"/>
      <c r="P52" s="120"/>
      <c r="Q52" s="124"/>
      <c r="R52" s="134"/>
      <c r="S52" s="133"/>
      <c r="T52" s="128"/>
      <c r="U52" s="128" t="s">
        <v>148</v>
      </c>
    </row>
    <row r="53" spans="1:21" hidden="1">
      <c r="A53" s="125" t="s">
        <v>612</v>
      </c>
      <c r="B53" s="125" t="s">
        <v>613</v>
      </c>
      <c r="C53" s="117" t="s">
        <v>614</v>
      </c>
      <c r="D53" s="114" t="s">
        <v>611</v>
      </c>
      <c r="E53" s="292">
        <v>137</v>
      </c>
      <c r="F53" s="282">
        <f>(1145+46+109)/3</f>
        <v>433.33333333333331</v>
      </c>
      <c r="G53" s="283">
        <v>433.33333333333297</v>
      </c>
      <c r="H53" s="283">
        <f>(1065+267+299)/3</f>
        <v>543.66666666666663</v>
      </c>
      <c r="I53" s="283">
        <f>(600+233+166)/3</f>
        <v>333</v>
      </c>
      <c r="J53" s="283">
        <f>(923+226+171)/3</f>
        <v>440</v>
      </c>
      <c r="K53" s="283">
        <f>(932+221+170)/3</f>
        <v>441</v>
      </c>
      <c r="L53" s="283">
        <f>(1067+201+199)/3</f>
        <v>489</v>
      </c>
      <c r="M53" s="114">
        <f>(0.943+1.109+0.994)/3</f>
        <v>1.0153333333333334</v>
      </c>
      <c r="N53" s="114">
        <f>(835+235+333)/3</f>
        <v>467.66666666666669</v>
      </c>
      <c r="O53" s="114">
        <f>(200+199+166)/3</f>
        <v>188.33333333333334</v>
      </c>
      <c r="P53" s="114"/>
      <c r="Q53" s="116" t="s">
        <v>167</v>
      </c>
      <c r="R53" s="256" t="s">
        <v>1708</v>
      </c>
      <c r="S53" s="129"/>
      <c r="T53" s="108"/>
      <c r="U53" s="108" t="s">
        <v>206</v>
      </c>
    </row>
    <row r="54" spans="1:21" ht="28.5" hidden="1">
      <c r="A54" s="118" t="s">
        <v>615</v>
      </c>
      <c r="B54" s="126"/>
      <c r="C54" s="117" t="s">
        <v>616</v>
      </c>
      <c r="D54" s="105" t="s">
        <v>175</v>
      </c>
      <c r="E54" s="105"/>
      <c r="F54" s="263"/>
      <c r="G54" s="263"/>
      <c r="H54" s="263"/>
      <c r="I54" s="263"/>
      <c r="J54" s="263"/>
      <c r="K54" s="263"/>
      <c r="L54" s="263"/>
      <c r="M54" s="105"/>
      <c r="N54" s="105"/>
      <c r="O54" s="243"/>
      <c r="P54" s="243"/>
      <c r="Q54" s="106"/>
      <c r="R54" s="106"/>
      <c r="S54" s="129"/>
      <c r="T54" s="108"/>
      <c r="U54" s="106" t="s">
        <v>159</v>
      </c>
    </row>
    <row r="55" spans="1:21" hidden="1">
      <c r="A55" s="301" t="s">
        <v>617</v>
      </c>
      <c r="B55" s="304"/>
      <c r="C55" s="117" t="s">
        <v>618</v>
      </c>
      <c r="D55" s="107" t="s">
        <v>189</v>
      </c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8"/>
      <c r="R55" s="108"/>
      <c r="S55" s="129"/>
      <c r="T55" s="108"/>
      <c r="U55" s="108" t="s">
        <v>159</v>
      </c>
    </row>
    <row r="56" spans="1:21" hidden="1">
      <c r="A56" s="301"/>
      <c r="B56" s="304"/>
      <c r="C56" s="117" t="s">
        <v>619</v>
      </c>
      <c r="D56" s="112" t="s">
        <v>238</v>
      </c>
      <c r="E56" s="112"/>
      <c r="F56" s="262"/>
      <c r="G56" s="262"/>
      <c r="H56" s="262"/>
      <c r="I56" s="262"/>
      <c r="J56" s="262"/>
      <c r="K56" s="262"/>
      <c r="L56" s="262"/>
      <c r="M56" s="112"/>
      <c r="N56" s="112"/>
      <c r="O56" s="242"/>
      <c r="P56" s="242"/>
      <c r="Q56" s="113"/>
      <c r="R56" s="113"/>
      <c r="S56" s="129"/>
      <c r="T56" s="113"/>
      <c r="U56" s="113" t="s">
        <v>159</v>
      </c>
    </row>
    <row r="57" spans="1:21" hidden="1">
      <c r="A57" s="301"/>
      <c r="B57" s="304"/>
      <c r="C57" s="117" t="s">
        <v>620</v>
      </c>
      <c r="D57" s="105" t="s">
        <v>258</v>
      </c>
      <c r="E57" s="105"/>
      <c r="F57" s="263"/>
      <c r="G57" s="263"/>
      <c r="H57" s="263"/>
      <c r="I57" s="263"/>
      <c r="J57" s="263"/>
      <c r="K57" s="263"/>
      <c r="L57" s="263"/>
      <c r="M57" s="105"/>
      <c r="N57" s="105"/>
      <c r="O57" s="243"/>
      <c r="P57" s="243"/>
      <c r="Q57" s="106"/>
      <c r="R57" s="106"/>
      <c r="S57" s="129"/>
      <c r="T57" s="106"/>
      <c r="U57" s="106" t="s">
        <v>159</v>
      </c>
    </row>
    <row r="58" spans="1:21" hidden="1">
      <c r="A58" s="301"/>
      <c r="B58" s="304"/>
      <c r="C58" s="117" t="s">
        <v>621</v>
      </c>
      <c r="D58" s="107" t="s">
        <v>174</v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8"/>
      <c r="R58" s="108"/>
      <c r="S58" s="129"/>
      <c r="T58" s="108"/>
      <c r="U58" s="108" t="s">
        <v>159</v>
      </c>
    </row>
    <row r="59" spans="1:21" s="97" customFormat="1" hidden="1">
      <c r="A59" s="301"/>
      <c r="B59" s="304"/>
      <c r="C59" s="119" t="s">
        <v>622</v>
      </c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8"/>
      <c r="R59" s="134"/>
      <c r="S59" s="132"/>
      <c r="T59" s="135"/>
      <c r="U59" s="128" t="s">
        <v>148</v>
      </c>
    </row>
    <row r="60" spans="1:21" s="97" customFormat="1" hidden="1">
      <c r="A60" s="302"/>
      <c r="B60" s="305"/>
      <c r="C60" s="119" t="s">
        <v>623</v>
      </c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8"/>
      <c r="R60" s="134"/>
      <c r="S60" s="132"/>
      <c r="T60" s="135"/>
      <c r="U60" s="128" t="s">
        <v>148</v>
      </c>
    </row>
    <row r="61" spans="1:21" hidden="1">
      <c r="A61" s="303" t="s">
        <v>624</v>
      </c>
      <c r="B61" s="306"/>
      <c r="C61" s="117" t="s">
        <v>625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8"/>
      <c r="R61" s="108"/>
      <c r="S61" s="108"/>
      <c r="T61" s="108"/>
      <c r="U61" s="108" t="s">
        <v>626</v>
      </c>
    </row>
    <row r="62" spans="1:21" hidden="1">
      <c r="A62" s="301"/>
      <c r="B62" s="307"/>
      <c r="C62" s="117" t="s">
        <v>627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8"/>
      <c r="R62" s="108"/>
      <c r="S62" s="108"/>
      <c r="T62" s="108"/>
      <c r="U62" s="108" t="s">
        <v>626</v>
      </c>
    </row>
    <row r="63" spans="1:21" hidden="1">
      <c r="A63" s="301"/>
      <c r="B63" s="307"/>
      <c r="C63" s="117" t="s">
        <v>628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8"/>
      <c r="R63" s="108"/>
      <c r="S63" s="108"/>
      <c r="T63" s="108"/>
      <c r="U63" s="108" t="s">
        <v>159</v>
      </c>
    </row>
    <row r="64" spans="1:21" hidden="1">
      <c r="A64" s="302"/>
      <c r="B64" s="308"/>
      <c r="C64" s="117" t="s">
        <v>629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8"/>
      <c r="R64" s="108"/>
      <c r="S64" s="108"/>
      <c r="T64" s="108"/>
      <c r="U64" s="108" t="s">
        <v>159</v>
      </c>
    </row>
    <row r="65" spans="1:19" s="98" customFormat="1">
      <c r="A65" s="99"/>
      <c r="B65" s="99"/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1:19" s="98" customFormat="1">
      <c r="A66" s="99"/>
      <c r="B66" s="99"/>
      <c r="C66" s="99"/>
      <c r="D66" s="136"/>
      <c r="E66" s="137"/>
      <c r="F66" s="137"/>
      <c r="G66" s="137"/>
      <c r="H66" s="137"/>
      <c r="I66" s="137"/>
      <c r="J66" s="137"/>
      <c r="K66" s="137"/>
      <c r="L66" s="137"/>
      <c r="M66" s="136"/>
      <c r="N66" s="136"/>
      <c r="O66" s="136"/>
      <c r="P66" s="136"/>
    </row>
    <row r="67" spans="1:19" s="98" customFormat="1">
      <c r="A67" s="99"/>
      <c r="B67" s="99"/>
      <c r="C67" s="99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R67" s="139"/>
      <c r="S67" s="139"/>
    </row>
    <row r="68" spans="1:19"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R68" s="139"/>
      <c r="S68" s="139"/>
    </row>
    <row r="69" spans="1:19"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R69" s="139"/>
      <c r="S69" s="139"/>
    </row>
    <row r="70" spans="1:19">
      <c r="D70" s="137"/>
      <c r="E70" s="137"/>
      <c r="F70" s="137"/>
      <c r="G70" s="137"/>
      <c r="H70" s="137"/>
      <c r="I70" s="137"/>
      <c r="J70" s="137"/>
      <c r="K70" s="137"/>
      <c r="L70" s="137"/>
      <c r="M70" s="138"/>
      <c r="N70" s="138"/>
      <c r="O70" s="138"/>
      <c r="P70" s="138"/>
    </row>
    <row r="71" spans="1:19">
      <c r="D71" s="136"/>
      <c r="E71" s="136"/>
      <c r="F71" s="136"/>
      <c r="G71" s="136"/>
      <c r="H71" s="136"/>
      <c r="I71" s="136"/>
      <c r="J71" s="136"/>
      <c r="K71" s="136"/>
      <c r="L71" s="136"/>
      <c r="M71" s="100"/>
      <c r="N71" s="100"/>
      <c r="O71" s="100"/>
      <c r="P71" s="100"/>
      <c r="R71" s="140"/>
      <c r="S71" s="139"/>
    </row>
    <row r="72" spans="1:19" s="98" customFormat="1">
      <c r="A72" s="99"/>
      <c r="B72" s="99"/>
      <c r="C72" s="99"/>
      <c r="D72" s="136"/>
      <c r="E72" s="137"/>
      <c r="F72" s="137"/>
      <c r="G72" s="137"/>
      <c r="H72" s="137"/>
      <c r="I72" s="137"/>
      <c r="J72" s="137"/>
      <c r="K72" s="137"/>
      <c r="L72" s="137"/>
      <c r="M72" s="136"/>
      <c r="N72" s="136"/>
      <c r="O72" s="136"/>
      <c r="P72" s="136"/>
      <c r="R72" s="139"/>
      <c r="S72" s="139"/>
    </row>
    <row r="73" spans="1:19"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R73" s="139"/>
      <c r="S73" s="139"/>
    </row>
    <row r="74" spans="1:19"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</row>
  </sheetData>
  <autoFilter ref="A1:U64">
    <filterColumn colId="17">
      <filters>
        <filter val="陈琪玟"/>
      </filters>
    </filterColumn>
    <filterColumn colId="20">
      <filters>
        <filter val="Desay"/>
        <filter val="Desay/Baidu"/>
      </filters>
    </filterColumn>
  </autoFilter>
  <customSheetViews>
    <customSheetView guid="{B8B0FE89-E1D6-41C2-8E9F-C79A94CD4875}" scale="80" filter="1" showAutoFilter="1" hiddenColumns="1" topLeftCell="B1">
      <selection activeCell="O23" sqref="O23"/>
      <pageMargins left="0.7" right="0.7" top="0.75" bottom="0.75" header="0.3" footer="0.3"/>
      <pageSetup orientation="portrait" horizontalDpi="90" verticalDpi="90"/>
      <autoFilter ref="A1:U64">
        <filterColumn colId="17">
          <filters>
            <filter val="陈琪玟"/>
          </filters>
        </filterColumn>
        <filterColumn colId="20">
          <filters>
            <filter val="Desay"/>
            <filter val="Desay/Baidu"/>
          </filters>
        </filterColumn>
      </autoFilter>
    </customSheetView>
    <customSheetView guid="{E1631F07-A05E-45C9-B4BC-CB556E4C169C}" scale="115" filter="1" showAutoFilter="1" topLeftCell="D1">
      <selection activeCell="G44" sqref="G44"/>
      <pageMargins left="0.7" right="0.7" top="0.75" bottom="0.75" header="0.3" footer="0.3"/>
      <pageSetup orientation="portrait" horizontalDpi="90" verticalDpi="90"/>
      <autoFilter ref="A1:L66">
        <filterColumn colId="11">
          <filters>
            <filter val="Desay"/>
            <filter val="Desay/Baidu"/>
          </filters>
        </filterColumn>
      </autoFilter>
    </customSheetView>
    <customSheetView guid="{7A3AF26E-B96D-47DA-9945-BD00A7FA3CF3}" scale="115" showAutoFilter="1" topLeftCell="D1">
      <selection activeCell="I27" sqref="I27"/>
      <pageMargins left="0.7" right="0.7" top="0.75" bottom="0.75" header="0.3" footer="0.3"/>
      <pageSetup orientation="portrait" horizontalDpi="90" verticalDpi="90"/>
      <autoFilter ref="A1:K66"/>
    </customSheetView>
    <customSheetView guid="{0BF649FB-054B-4E00-A5C7-E64FB868D81B}" scale="115" showAutoFilter="1" topLeftCell="D1">
      <selection activeCell="I165" sqref="I165"/>
      <pageMargins left="0.7" right="0.7" top="0.75" bottom="0.75" header="0.3" footer="0.3"/>
      <pageSetup orientation="portrait" horizontalDpi="90" verticalDpi="90"/>
      <autoFilter ref="A1:K66"/>
    </customSheetView>
    <customSheetView guid="{2B7B1CB7-5D3C-440D-8CD7-9E70FD379EC0}" scale="95" filter="1" showAutoFilter="1">
      <selection activeCell="H54" sqref="A54:H55"/>
      <pageMargins left="0.7" right="0.7" top="0.75" bottom="0.75" header="0.3" footer="0.3"/>
      <pageSetup orientation="portrait" horizontalDpi="90" verticalDpi="90"/>
      <autoFilter ref="A1:K66">
        <filterColumn colId="10">
          <filters>
            <filter val="Baidu/Desay"/>
            <filter val="Desay"/>
            <filter val="Desay/Baidu"/>
          </filters>
        </filterColumn>
      </autoFilter>
    </customSheetView>
    <customSheetView guid="{B93A7257-0686-40A4-8ADB-E302C61D1CF5}" scale="95" filter="1" showAutoFilter="1">
      <selection activeCell="C72" sqref="C72"/>
      <pageMargins left="0.7" right="0.7" top="0.75" bottom="0.75" header="0.3" footer="0.3"/>
      <pageSetup orientation="portrait" horizontalDpi="90" verticalDpi="90"/>
      <autoFilter ref="A1:K66">
        <filterColumn colId="10">
          <filters>
            <filter val="Baidu/Desay"/>
            <filter val="Desay"/>
            <filter val="Desay/Baidu"/>
          </filters>
        </filterColumn>
      </autoFilter>
    </customSheetView>
    <customSheetView guid="{D4920615-DC79-4B85-BE66-DA7E2657329D}" scale="115" filter="1" showAutoFilter="1" topLeftCell="C1">
      <selection activeCell="G55" sqref="G55"/>
      <pageMargins left="0.7" right="0.7" top="0.75" bottom="0.75" header="0.3" footer="0.3"/>
      <pageSetup orientation="portrait" horizontalDpi="90" verticalDpi="90"/>
      <autoFilter ref="A1:K66">
        <filterColumn colId="7">
          <filters>
            <filter val="丘诗琪"/>
          </filters>
        </filterColumn>
      </autoFilter>
    </customSheetView>
    <customSheetView guid="{370A4DEA-EC8D-4BBF-A42F-A532C5F155B9}" scale="115" showAutoFilter="1" topLeftCell="D1">
      <selection activeCell="I24" sqref="I24"/>
      <pageMargins left="0.7" right="0.7" top="0.75" bottom="0.75" header="0.3" footer="0.3"/>
      <pageSetup orientation="portrait" horizontalDpi="90" verticalDpi="90"/>
      <autoFilter ref="A1:K66"/>
    </customSheetView>
    <customSheetView guid="{04CD6250-EBB9-49B5-A154-3323C5A540CD}" scale="115" filter="1" showAutoFilter="1" topLeftCell="D1">
      <selection activeCell="F73" sqref="F73"/>
      <pageMargins left="0.7" right="0.7" top="0.75" bottom="0.75" header="0.3" footer="0.3"/>
      <pageSetup orientation="portrait" horizontalDpi="90" verticalDpi="90"/>
      <autoFilter ref="A1:K66">
        <filterColumn colId="7">
          <filters>
            <filter val="庄琼飞"/>
          </filters>
        </filterColumn>
      </autoFilter>
    </customSheetView>
    <customSheetView guid="{46C8DCF2-88F5-4065-B732-89B771A0B55F}" scale="115" filter="1" showAutoFilter="1" topLeftCell="D1">
      <selection activeCell="F42" sqref="F42"/>
      <pageMargins left="0.7" right="0.7" top="0.75" bottom="0.75" header="0.3" footer="0.3"/>
      <pageSetup orientation="portrait" horizontalDpi="90" verticalDpi="90"/>
      <autoFilter ref="A1:K66">
        <filterColumn colId="7">
          <filters>
            <filter val="刘泰余"/>
          </filters>
        </filterColumn>
      </autoFilter>
    </customSheetView>
    <customSheetView guid="{9C1F981C-FFD6-4EF6-B28B-E117CB253ED3}" scale="115" filter="1" showAutoFilter="1" topLeftCell="B1">
      <selection activeCell="J53" sqref="J53"/>
      <pageMargins left="0.7" right="0.7" top="0.75" bottom="0.75" header="0.3" footer="0.3"/>
      <pageSetup orientation="portrait" horizontalDpi="90" verticalDpi="90"/>
      <autoFilter ref="A1:L66">
        <filterColumn colId="11">
          <filters>
            <filter val="Desay"/>
            <filter val="Desay/Baidu"/>
          </filters>
        </filterColumn>
      </autoFilter>
    </customSheetView>
    <customSheetView guid="{5E80CE5A-CC7B-46E6-BF66-CF5C8E81A83D}" scale="115" filter="1" showAutoFilter="1" topLeftCell="D1">
      <selection activeCell="K48" sqref="K48"/>
      <pageMargins left="0.7" right="0.7" top="0.75" bottom="0.75" header="0.3" footer="0.3"/>
      <pageSetup orientation="portrait" horizontalDpi="90" verticalDpi="90" r:id="rId1"/>
      <autoFilter ref="A1:L66">
        <filterColumn colId="8">
          <filters>
            <filter val="罗志鹏"/>
          </filters>
        </filterColumn>
        <filterColumn colId="11">
          <filters>
            <filter val="Desay"/>
            <filter val="Desay/Baidu"/>
          </filters>
        </filterColumn>
      </autoFilter>
    </customSheetView>
    <customSheetView guid="{F88C92E4-F5B1-48B6-8AF0-793E8E382C1A}" scale="80" filter="1" showAutoFilter="1" hiddenColumns="1" topLeftCell="B26">
      <selection activeCell="H55" sqref="H55"/>
      <pageMargins left="0.7" right="0.7" top="0.75" bottom="0.75" header="0.3" footer="0.3"/>
      <pageSetup orientation="portrait" horizontalDpi="90" verticalDpi="90"/>
      <autoFilter ref="A1:N66">
        <filterColumn colId="13">
          <filters>
            <filter val="Desay"/>
            <filter val="Desay/Baidu"/>
          </filters>
        </filterColumn>
      </autoFilter>
    </customSheetView>
  </customSheetViews>
  <mergeCells count="24">
    <mergeCell ref="A35:A36"/>
    <mergeCell ref="A37:A39"/>
    <mergeCell ref="A40:A46"/>
    <mergeCell ref="A2:A4"/>
    <mergeCell ref="A5:A13"/>
    <mergeCell ref="A14:A22"/>
    <mergeCell ref="A23:A25"/>
    <mergeCell ref="A26:A27"/>
    <mergeCell ref="A48:A51"/>
    <mergeCell ref="A55:A60"/>
    <mergeCell ref="A61:A64"/>
    <mergeCell ref="B14:B22"/>
    <mergeCell ref="B23:B25"/>
    <mergeCell ref="B26:B27"/>
    <mergeCell ref="B28:B30"/>
    <mergeCell ref="B32:B33"/>
    <mergeCell ref="B35:B36"/>
    <mergeCell ref="B37:B39"/>
    <mergeCell ref="B40:B46"/>
    <mergeCell ref="B48:B51"/>
    <mergeCell ref="B55:B60"/>
    <mergeCell ref="B61:B64"/>
    <mergeCell ref="A28:A30"/>
    <mergeCell ref="A32:A33"/>
  </mergeCells>
  <phoneticPr fontId="37" type="noConversion"/>
  <conditionalFormatting sqref="Q23">
    <cfRule type="cellIs" dxfId="25" priority="17" operator="equal">
      <formula>"Fail"</formula>
    </cfRule>
    <cfRule type="cellIs" dxfId="24" priority="18" operator="equal">
      <formula>"Pass"</formula>
    </cfRule>
  </conditionalFormatting>
  <conditionalFormatting sqref="Q24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Q25">
    <cfRule type="cellIs" dxfId="21" priority="15" operator="equal">
      <formula>"Fail"</formula>
    </cfRule>
    <cfRule type="cellIs" dxfId="20" priority="16" operator="equal">
      <formula>"Pass"</formula>
    </cfRule>
  </conditionalFormatting>
  <conditionalFormatting sqref="Q46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Q48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Q49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Q52">
    <cfRule type="cellIs" dxfId="9" priority="72" operator="equal">
      <formula>"Fail"</formula>
    </cfRule>
    <cfRule type="cellIs" dxfId="8" priority="73" operator="equal">
      <formula>"Pass"</formula>
    </cfRule>
  </conditionalFormatting>
  <conditionalFormatting sqref="Q53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Q50:Q51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Q40:Q45 Q47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Q48:Q51">
      <formula1>"Pass,Fail,NT,NA"</formula1>
    </dataValidation>
    <dataValidation type="list" allowBlank="1" showInputMessage="1" showErrorMessage="1" sqref="Q23:Q25 Q40:Q47 Q52:Q53">
      <formula1>"Pass,Fail"</formula1>
    </dataValidation>
  </dataValidations>
  <pageMargins left="0.7" right="0.7" top="0.75" bottom="0.75" header="0.3" footer="0.3"/>
  <pageSetup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C000"/>
  </sheetPr>
  <dimension ref="A1:W145"/>
  <sheetViews>
    <sheetView topLeftCell="A10" workbookViewId="0">
      <selection activeCell="D148" sqref="D148"/>
    </sheetView>
  </sheetViews>
  <sheetFormatPr defaultColWidth="9" defaultRowHeight="14.25"/>
  <cols>
    <col min="1" max="1" width="16.625" style="50" customWidth="1"/>
    <col min="2" max="2" width="28.25" style="50" customWidth="1"/>
    <col min="3" max="3" width="11.375" style="50" customWidth="1"/>
    <col min="4" max="4" width="45.375" style="50" customWidth="1"/>
    <col min="5" max="5" width="9" style="50"/>
    <col min="6" max="6" width="10.625" style="50" customWidth="1"/>
    <col min="7" max="7" width="16.625" style="50" customWidth="1"/>
    <col min="8" max="8" width="16.75" style="50" customWidth="1"/>
    <col min="9" max="10" width="14.125" style="50" customWidth="1"/>
    <col min="11" max="11" width="12" style="50" customWidth="1"/>
    <col min="12" max="12" width="12.125" style="50" customWidth="1"/>
    <col min="13" max="13" width="14.125" style="50" customWidth="1"/>
    <col min="14" max="15" width="17.125" style="50" customWidth="1"/>
    <col min="16" max="17" width="18.375" style="50" customWidth="1"/>
    <col min="18" max="18" width="12" style="50" customWidth="1"/>
    <col min="19" max="19" width="12.125" style="50" customWidth="1"/>
    <col min="20" max="20" width="26.625" style="50" customWidth="1"/>
    <col min="21" max="21" width="24.125" style="50" customWidth="1"/>
    <col min="22" max="22" width="27.375" style="50" customWidth="1"/>
    <col min="23" max="23" width="13" style="50" customWidth="1"/>
    <col min="24" max="16384" width="9" style="50"/>
  </cols>
  <sheetData>
    <row r="1" spans="1:23">
      <c r="A1" s="50" t="s">
        <v>630</v>
      </c>
      <c r="N1" s="50" t="s">
        <v>631</v>
      </c>
    </row>
    <row r="2" spans="1:23">
      <c r="A2" s="51" t="s">
        <v>632</v>
      </c>
      <c r="B2" s="51" t="s">
        <v>633</v>
      </c>
      <c r="C2" s="51" t="s">
        <v>634</v>
      </c>
      <c r="D2" s="51" t="s">
        <v>635</v>
      </c>
      <c r="E2" s="51" t="s">
        <v>0</v>
      </c>
      <c r="F2" s="51" t="s">
        <v>636</v>
      </c>
      <c r="G2" s="52" t="s">
        <v>637</v>
      </c>
      <c r="H2" s="51" t="s">
        <v>638</v>
      </c>
      <c r="I2" s="76" t="s">
        <v>639</v>
      </c>
      <c r="J2" s="51" t="s">
        <v>640</v>
      </c>
      <c r="K2" s="51" t="s">
        <v>641</v>
      </c>
      <c r="L2" s="51" t="s">
        <v>642</v>
      </c>
      <c r="M2" s="51" t="s">
        <v>643</v>
      </c>
      <c r="N2" s="51" t="s">
        <v>637</v>
      </c>
      <c r="O2" s="77" t="s">
        <v>638</v>
      </c>
      <c r="P2" s="51" t="s">
        <v>639</v>
      </c>
      <c r="Q2" s="51" t="s">
        <v>640</v>
      </c>
      <c r="R2" s="51" t="s">
        <v>641</v>
      </c>
      <c r="S2" s="51" t="s">
        <v>642</v>
      </c>
      <c r="T2" s="51" t="s">
        <v>644</v>
      </c>
      <c r="U2" s="51" t="s">
        <v>645</v>
      </c>
      <c r="V2" s="51" t="s">
        <v>646</v>
      </c>
      <c r="W2" s="51" t="s">
        <v>647</v>
      </c>
    </row>
    <row r="3" spans="1:23">
      <c r="A3" s="53" t="s">
        <v>648</v>
      </c>
      <c r="B3" s="53" t="s">
        <v>649</v>
      </c>
      <c r="C3" s="54" t="s">
        <v>650</v>
      </c>
      <c r="D3" s="53" t="s">
        <v>651</v>
      </c>
      <c r="E3" s="54" t="s">
        <v>148</v>
      </c>
      <c r="F3" s="54" t="s">
        <v>652</v>
      </c>
      <c r="G3" s="54">
        <v>11.9</v>
      </c>
      <c r="H3" s="55">
        <v>13.65</v>
      </c>
      <c r="I3" s="78">
        <v>65388.5</v>
      </c>
      <c r="J3" s="62">
        <v>65938</v>
      </c>
      <c r="K3" s="62">
        <v>62304</v>
      </c>
      <c r="L3" s="62">
        <v>62848</v>
      </c>
      <c r="M3" s="54"/>
      <c r="N3" s="54">
        <v>12.87</v>
      </c>
      <c r="O3" s="55">
        <v>17.03</v>
      </c>
      <c r="P3" s="78">
        <v>78957.3</v>
      </c>
      <c r="Q3" s="62">
        <v>79834</v>
      </c>
      <c r="R3" s="62">
        <v>76208.399999999994</v>
      </c>
      <c r="S3" s="62">
        <v>77092</v>
      </c>
      <c r="T3" s="54"/>
      <c r="U3" s="54"/>
      <c r="V3" s="54"/>
      <c r="W3" s="54"/>
    </row>
    <row r="4" spans="1:23">
      <c r="A4" s="56" t="s">
        <v>653</v>
      </c>
      <c r="B4" s="56" t="s">
        <v>654</v>
      </c>
      <c r="C4" s="54" t="s">
        <v>650</v>
      </c>
      <c r="D4" s="56" t="s">
        <v>655</v>
      </c>
      <c r="E4" s="54" t="s">
        <v>148</v>
      </c>
      <c r="F4" s="54" t="s">
        <v>652</v>
      </c>
      <c r="G4" s="54">
        <v>0.32</v>
      </c>
      <c r="H4" s="55">
        <v>2.4</v>
      </c>
      <c r="I4" s="78">
        <v>59639.6</v>
      </c>
      <c r="J4" s="62">
        <v>60129</v>
      </c>
      <c r="K4" s="62">
        <v>55421.5</v>
      </c>
      <c r="L4" s="62">
        <v>55908</v>
      </c>
      <c r="M4" s="54"/>
      <c r="N4" s="54">
        <v>0.69</v>
      </c>
      <c r="O4" s="55">
        <v>5.21</v>
      </c>
      <c r="P4" s="78">
        <v>66536.399999999994</v>
      </c>
      <c r="Q4" s="62">
        <v>71583</v>
      </c>
      <c r="R4" s="62">
        <v>63178</v>
      </c>
      <c r="S4" s="62">
        <v>68232</v>
      </c>
      <c r="T4" s="54"/>
      <c r="U4" s="54"/>
      <c r="V4" s="54"/>
      <c r="W4" s="54"/>
    </row>
    <row r="5" spans="1:23">
      <c r="A5" s="56"/>
      <c r="B5" s="56" t="s">
        <v>656</v>
      </c>
      <c r="C5" s="54" t="s">
        <v>657</v>
      </c>
      <c r="D5" s="56" t="s">
        <v>655</v>
      </c>
      <c r="E5" s="54" t="s">
        <v>148</v>
      </c>
      <c r="F5" s="54" t="s">
        <v>652</v>
      </c>
      <c r="G5" s="54">
        <v>0.05</v>
      </c>
      <c r="H5" s="55">
        <v>2.06</v>
      </c>
      <c r="I5" s="78">
        <v>57889.9</v>
      </c>
      <c r="J5" s="62">
        <v>58166</v>
      </c>
      <c r="K5" s="62">
        <v>54943</v>
      </c>
      <c r="L5" s="62">
        <v>55220</v>
      </c>
      <c r="M5" s="54"/>
      <c r="N5" s="54">
        <v>0.11</v>
      </c>
      <c r="O5" s="55">
        <v>4.17</v>
      </c>
      <c r="P5" s="78">
        <v>63943.9</v>
      </c>
      <c r="Q5" s="62">
        <v>65072</v>
      </c>
      <c r="R5" s="62">
        <v>60591.6</v>
      </c>
      <c r="S5" s="62">
        <v>61716</v>
      </c>
      <c r="T5" s="54"/>
      <c r="U5" s="54"/>
      <c r="V5" s="54"/>
      <c r="W5" s="54"/>
    </row>
    <row r="6" spans="1:23">
      <c r="A6" s="57" t="s">
        <v>658</v>
      </c>
      <c r="B6" s="57" t="s">
        <v>659</v>
      </c>
      <c r="C6" s="54" t="s">
        <v>650</v>
      </c>
      <c r="D6" s="57" t="s">
        <v>660</v>
      </c>
      <c r="E6" s="54" t="s">
        <v>148</v>
      </c>
      <c r="F6" s="54" t="s">
        <v>652</v>
      </c>
      <c r="G6" s="54">
        <v>1.1200000000000001</v>
      </c>
      <c r="H6" s="58">
        <v>3.85</v>
      </c>
      <c r="I6" s="79">
        <v>55561.9</v>
      </c>
      <c r="J6" s="62">
        <v>56115</v>
      </c>
      <c r="K6" s="80">
        <v>51157.5</v>
      </c>
      <c r="L6" s="62">
        <v>51724</v>
      </c>
      <c r="M6" s="54"/>
      <c r="N6" s="54">
        <v>1.58</v>
      </c>
      <c r="O6" s="58">
        <v>4.53</v>
      </c>
      <c r="P6" s="79">
        <v>61245.4</v>
      </c>
      <c r="Q6" s="62">
        <v>62181</v>
      </c>
      <c r="R6" s="80">
        <v>56695.1</v>
      </c>
      <c r="S6" s="62">
        <v>57644</v>
      </c>
      <c r="T6" s="54"/>
      <c r="U6" s="54"/>
      <c r="V6" s="54"/>
      <c r="W6" s="54"/>
    </row>
    <row r="7" spans="1:23">
      <c r="A7" s="57"/>
      <c r="B7" s="57" t="s">
        <v>661</v>
      </c>
      <c r="C7" s="54" t="s">
        <v>657</v>
      </c>
      <c r="D7" s="57" t="s">
        <v>660</v>
      </c>
      <c r="E7" s="54" t="s">
        <v>148</v>
      </c>
      <c r="F7" s="54" t="s">
        <v>652</v>
      </c>
      <c r="G7" s="54">
        <v>1.51</v>
      </c>
      <c r="H7" s="55">
        <v>4.0599999999999996</v>
      </c>
      <c r="I7" s="78">
        <v>60347.9</v>
      </c>
      <c r="J7" s="62">
        <v>61599</v>
      </c>
      <c r="K7" s="62">
        <v>55861.599999999999</v>
      </c>
      <c r="L7" s="62">
        <v>57124</v>
      </c>
      <c r="M7" s="54"/>
      <c r="N7" s="54">
        <v>0.26</v>
      </c>
      <c r="O7" s="55">
        <v>2.65</v>
      </c>
      <c r="P7" s="78">
        <v>60020.1</v>
      </c>
      <c r="Q7" s="62">
        <v>60226</v>
      </c>
      <c r="R7" s="62">
        <v>55470.1</v>
      </c>
      <c r="S7" s="62">
        <v>55676</v>
      </c>
      <c r="T7" s="54"/>
      <c r="U7" s="54"/>
      <c r="V7" s="54"/>
      <c r="W7" s="54"/>
    </row>
    <row r="8" spans="1:23">
      <c r="A8" s="57" t="s">
        <v>662</v>
      </c>
      <c r="B8" s="57" t="s">
        <v>659</v>
      </c>
      <c r="C8" s="54" t="s">
        <v>650</v>
      </c>
      <c r="D8" s="57" t="s">
        <v>663</v>
      </c>
      <c r="E8" s="54" t="s">
        <v>148</v>
      </c>
      <c r="F8" s="54" t="s">
        <v>652</v>
      </c>
      <c r="G8" s="59" t="s">
        <v>664</v>
      </c>
      <c r="H8" s="60"/>
      <c r="I8" s="81"/>
      <c r="J8" s="59"/>
      <c r="K8" s="59"/>
      <c r="L8" s="59"/>
      <c r="M8" s="54"/>
      <c r="N8" s="62" t="s">
        <v>664</v>
      </c>
      <c r="O8" s="55"/>
      <c r="P8" s="78"/>
      <c r="Q8" s="62"/>
      <c r="R8" s="62"/>
      <c r="S8" s="62"/>
      <c r="T8" s="54"/>
      <c r="U8" s="54"/>
      <c r="V8" s="54"/>
      <c r="W8" s="54"/>
    </row>
    <row r="9" spans="1:23">
      <c r="A9" s="57"/>
      <c r="B9" s="57" t="s">
        <v>661</v>
      </c>
      <c r="C9" s="54" t="s">
        <v>657</v>
      </c>
      <c r="D9" s="57" t="s">
        <v>663</v>
      </c>
      <c r="E9" s="54" t="s">
        <v>148</v>
      </c>
      <c r="F9" s="54" t="s">
        <v>652</v>
      </c>
      <c r="G9" s="59" t="s">
        <v>664</v>
      </c>
      <c r="H9" s="60"/>
      <c r="I9" s="81"/>
      <c r="J9" s="59"/>
      <c r="K9" s="82"/>
      <c r="L9" s="59"/>
      <c r="M9" s="54"/>
      <c r="N9" s="62" t="s">
        <v>664</v>
      </c>
      <c r="O9" s="55"/>
      <c r="P9" s="78"/>
      <c r="Q9" s="62"/>
      <c r="R9" s="45"/>
      <c r="S9" s="62"/>
      <c r="T9" s="54"/>
      <c r="U9" s="54"/>
      <c r="V9" s="54"/>
      <c r="W9" s="54"/>
    </row>
    <row r="10" spans="1:23">
      <c r="A10" s="57" t="s">
        <v>665</v>
      </c>
      <c r="B10" s="57" t="s">
        <v>661</v>
      </c>
      <c r="C10" s="54" t="s">
        <v>657</v>
      </c>
      <c r="D10" s="57" t="s">
        <v>666</v>
      </c>
      <c r="E10" s="54" t="s">
        <v>148</v>
      </c>
      <c r="F10" s="54" t="s">
        <v>652</v>
      </c>
      <c r="G10" s="50">
        <v>0.22</v>
      </c>
      <c r="H10" s="54">
        <v>1.55</v>
      </c>
      <c r="I10" s="78">
        <v>5411.45</v>
      </c>
      <c r="J10" s="54">
        <v>5796</v>
      </c>
      <c r="K10" s="62">
        <v>4455.6000000000004</v>
      </c>
      <c r="L10" s="54">
        <v>4840</v>
      </c>
      <c r="M10" s="54"/>
      <c r="O10" s="54">
        <v>4.57</v>
      </c>
      <c r="P10" s="78">
        <v>9033.73</v>
      </c>
      <c r="Q10" s="54">
        <v>9510</v>
      </c>
      <c r="R10" s="62">
        <v>8053.9</v>
      </c>
      <c r="S10" s="54">
        <v>8524</v>
      </c>
      <c r="T10" s="54"/>
      <c r="U10" s="54"/>
      <c r="V10" s="54"/>
      <c r="W10" s="54"/>
    </row>
    <row r="11" spans="1:23">
      <c r="A11" s="57" t="s">
        <v>667</v>
      </c>
      <c r="B11" s="57" t="s">
        <v>659</v>
      </c>
      <c r="C11" s="54" t="s">
        <v>650</v>
      </c>
      <c r="D11" s="57" t="s">
        <v>668</v>
      </c>
      <c r="E11" s="54" t="s">
        <v>148</v>
      </c>
      <c r="F11" s="54" t="s">
        <v>652</v>
      </c>
      <c r="G11" s="54">
        <v>0.36</v>
      </c>
      <c r="H11" s="55">
        <v>1.79</v>
      </c>
      <c r="I11" s="78">
        <v>57363.7</v>
      </c>
      <c r="J11" s="62">
        <v>58459</v>
      </c>
      <c r="K11" s="62">
        <v>54274.3</v>
      </c>
      <c r="L11" s="62">
        <v>55376</v>
      </c>
      <c r="M11" s="54"/>
      <c r="N11" s="54">
        <v>30.36</v>
      </c>
      <c r="O11" s="55">
        <v>32.11</v>
      </c>
      <c r="P11" s="78">
        <v>60093.9</v>
      </c>
      <c r="Q11" s="62">
        <v>67458</v>
      </c>
      <c r="R11" s="62">
        <v>57026.9</v>
      </c>
      <c r="S11" s="62">
        <v>64400</v>
      </c>
      <c r="T11" s="54"/>
      <c r="U11" s="54"/>
      <c r="V11" s="54"/>
      <c r="W11" s="54"/>
    </row>
    <row r="12" spans="1:23">
      <c r="A12" s="57"/>
      <c r="B12" s="57" t="s">
        <v>661</v>
      </c>
      <c r="C12" s="54" t="s">
        <v>657</v>
      </c>
      <c r="D12" s="57" t="s">
        <v>668</v>
      </c>
      <c r="E12" s="54" t="s">
        <v>148</v>
      </c>
      <c r="F12" s="54" t="s">
        <v>652</v>
      </c>
      <c r="G12" s="54">
        <v>0.17</v>
      </c>
      <c r="H12" s="55">
        <v>1.78</v>
      </c>
      <c r="I12" s="62">
        <v>56766.9</v>
      </c>
      <c r="J12" s="62">
        <v>57049</v>
      </c>
      <c r="K12" s="62">
        <v>54535.7</v>
      </c>
      <c r="L12" s="62">
        <v>54816</v>
      </c>
      <c r="M12" s="54"/>
      <c r="N12" s="54">
        <v>0.53</v>
      </c>
      <c r="O12" s="55">
        <v>2.12</v>
      </c>
      <c r="P12" s="62">
        <v>58095.9</v>
      </c>
      <c r="Q12" s="62">
        <v>58862</v>
      </c>
      <c r="R12" s="62">
        <v>54986.2</v>
      </c>
      <c r="S12" s="62">
        <v>55752</v>
      </c>
      <c r="T12" s="54"/>
      <c r="U12" s="54"/>
      <c r="V12" s="54"/>
      <c r="W12" s="54"/>
    </row>
    <row r="13" spans="1:23">
      <c r="A13" s="57" t="s">
        <v>669</v>
      </c>
      <c r="B13" s="57" t="s">
        <v>659</v>
      </c>
      <c r="C13" s="54" t="s">
        <v>650</v>
      </c>
      <c r="D13" s="57" t="s">
        <v>670</v>
      </c>
      <c r="E13" s="54" t="s">
        <v>148</v>
      </c>
      <c r="F13" s="54" t="s">
        <v>652</v>
      </c>
      <c r="G13" s="61">
        <v>0.45</v>
      </c>
      <c r="H13" s="61">
        <v>1.45</v>
      </c>
      <c r="I13" s="67">
        <v>23945.5</v>
      </c>
      <c r="J13" s="54">
        <v>24067</v>
      </c>
      <c r="K13" s="62">
        <v>21512.6</v>
      </c>
      <c r="L13" s="54">
        <v>21636</v>
      </c>
      <c r="M13" s="54"/>
      <c r="N13" s="61">
        <v>0.31</v>
      </c>
      <c r="O13" s="61">
        <v>3.23</v>
      </c>
      <c r="P13" s="67">
        <v>29691.7</v>
      </c>
      <c r="Q13" s="54">
        <v>29807</v>
      </c>
      <c r="R13" s="62">
        <v>26785</v>
      </c>
      <c r="S13" s="54">
        <v>26904</v>
      </c>
      <c r="T13" s="54"/>
      <c r="U13" s="54"/>
      <c r="V13" s="54"/>
      <c r="W13" s="54"/>
    </row>
    <row r="14" spans="1:23">
      <c r="A14" s="57" t="s">
        <v>671</v>
      </c>
      <c r="B14" s="56" t="s">
        <v>654</v>
      </c>
      <c r="C14" s="54" t="s">
        <v>650</v>
      </c>
      <c r="D14" s="57" t="s">
        <v>1765</v>
      </c>
      <c r="E14" s="54" t="s">
        <v>148</v>
      </c>
      <c r="F14" s="54" t="s">
        <v>652</v>
      </c>
      <c r="G14" s="62">
        <v>63.11</v>
      </c>
      <c r="H14" s="62">
        <v>64.77</v>
      </c>
      <c r="I14" s="62">
        <v>58930.6</v>
      </c>
      <c r="J14" s="62">
        <v>59807</v>
      </c>
      <c r="K14" s="62">
        <v>54956</v>
      </c>
      <c r="L14" s="62">
        <v>55828</v>
      </c>
      <c r="M14" s="54">
        <v>0</v>
      </c>
      <c r="N14" s="62">
        <v>63.14</v>
      </c>
      <c r="O14" s="62">
        <v>65.819999999999993</v>
      </c>
      <c r="P14" s="62">
        <v>67676.100000000006</v>
      </c>
      <c r="Q14" s="62">
        <v>68659</v>
      </c>
      <c r="R14" s="62">
        <v>63345.9</v>
      </c>
      <c r="S14" s="62">
        <v>64352</v>
      </c>
      <c r="T14" s="54">
        <v>0</v>
      </c>
      <c r="U14" s="54"/>
      <c r="V14" s="54"/>
      <c r="W14" s="54"/>
    </row>
    <row r="15" spans="1:23">
      <c r="A15" s="57"/>
      <c r="B15" s="56" t="s">
        <v>656</v>
      </c>
      <c r="C15" s="54" t="s">
        <v>657</v>
      </c>
      <c r="D15" s="57" t="s">
        <v>672</v>
      </c>
      <c r="E15" s="54" t="s">
        <v>148</v>
      </c>
      <c r="F15" s="54" t="s">
        <v>652</v>
      </c>
      <c r="G15" s="63">
        <v>0.9</v>
      </c>
      <c r="H15" s="62">
        <v>2.64</v>
      </c>
      <c r="I15" s="62">
        <v>64700.7</v>
      </c>
      <c r="J15" s="62">
        <v>65367</v>
      </c>
      <c r="K15" s="62">
        <v>61418.400000000001</v>
      </c>
      <c r="L15" s="62">
        <v>62084</v>
      </c>
      <c r="M15" s="54">
        <v>0</v>
      </c>
      <c r="N15" s="62">
        <v>6.84</v>
      </c>
      <c r="O15" s="62">
        <v>9.7200000000000006</v>
      </c>
      <c r="P15" s="62">
        <v>68793.7</v>
      </c>
      <c r="Q15" s="62">
        <v>69580</v>
      </c>
      <c r="R15" s="62">
        <v>64388</v>
      </c>
      <c r="S15" s="62">
        <v>65176</v>
      </c>
      <c r="T15" s="54">
        <v>0</v>
      </c>
      <c r="U15" s="54"/>
      <c r="V15" s="54"/>
      <c r="W15" s="54"/>
    </row>
    <row r="16" spans="1:23">
      <c r="A16" s="57"/>
      <c r="B16" s="57" t="s">
        <v>673</v>
      </c>
      <c r="C16" s="54" t="s">
        <v>657</v>
      </c>
      <c r="D16" s="57" t="s">
        <v>672</v>
      </c>
      <c r="E16" s="54" t="s">
        <v>148</v>
      </c>
      <c r="F16" s="54" t="s">
        <v>652</v>
      </c>
      <c r="G16" s="62">
        <v>0.04</v>
      </c>
      <c r="H16" s="62">
        <v>1.5</v>
      </c>
      <c r="I16" s="62">
        <v>64146.5</v>
      </c>
      <c r="J16" s="62">
        <v>64295</v>
      </c>
      <c r="K16" s="62">
        <v>60863.5</v>
      </c>
      <c r="L16" s="62">
        <v>61012</v>
      </c>
      <c r="M16" s="54">
        <v>0</v>
      </c>
      <c r="N16" s="62">
        <v>3.81</v>
      </c>
      <c r="O16" s="62">
        <v>7.36</v>
      </c>
      <c r="P16" s="62">
        <v>69551.7</v>
      </c>
      <c r="Q16" s="62">
        <v>70222</v>
      </c>
      <c r="R16" s="62">
        <v>65126</v>
      </c>
      <c r="S16" s="62">
        <v>65796</v>
      </c>
      <c r="T16" s="54">
        <v>0</v>
      </c>
      <c r="U16" s="54"/>
      <c r="V16" s="54"/>
      <c r="W16" s="54"/>
    </row>
    <row r="17" spans="1:23" s="47" customFormat="1">
      <c r="A17" s="64" t="s">
        <v>674</v>
      </c>
      <c r="B17" s="65" t="s">
        <v>654</v>
      </c>
      <c r="C17" s="66" t="s">
        <v>650</v>
      </c>
      <c r="D17" s="66" t="s">
        <v>675</v>
      </c>
      <c r="E17" s="66" t="s">
        <v>148</v>
      </c>
      <c r="F17" s="54" t="s">
        <v>652</v>
      </c>
      <c r="G17" s="59" t="s">
        <v>676</v>
      </c>
      <c r="H17" s="59"/>
      <c r="I17" s="59"/>
      <c r="J17" s="59"/>
      <c r="K17" s="59"/>
      <c r="L17" s="59"/>
      <c r="M17" s="66"/>
      <c r="N17" s="59"/>
      <c r="O17" s="59"/>
      <c r="P17" s="59"/>
      <c r="Q17" s="59"/>
      <c r="R17" s="59"/>
      <c r="S17" s="59"/>
      <c r="T17" s="66"/>
      <c r="U17" s="66"/>
      <c r="V17" s="66"/>
      <c r="W17" s="66"/>
    </row>
    <row r="18" spans="1:23" s="47" customFormat="1">
      <c r="A18" s="64"/>
      <c r="B18" s="65" t="s">
        <v>656</v>
      </c>
      <c r="C18" s="66" t="s">
        <v>657</v>
      </c>
      <c r="D18" s="66" t="s">
        <v>675</v>
      </c>
      <c r="E18" s="66" t="s">
        <v>148</v>
      </c>
      <c r="F18" s="54" t="s">
        <v>652</v>
      </c>
      <c r="G18" s="59" t="s">
        <v>676</v>
      </c>
      <c r="H18" s="59"/>
      <c r="I18" s="59"/>
      <c r="J18" s="59"/>
      <c r="K18" s="59"/>
      <c r="L18" s="59"/>
      <c r="M18" s="66"/>
      <c r="N18" s="59"/>
      <c r="O18" s="59"/>
      <c r="P18" s="59"/>
      <c r="Q18" s="59"/>
      <c r="R18" s="59"/>
      <c r="S18" s="59"/>
      <c r="T18" s="66"/>
      <c r="U18" s="66"/>
      <c r="V18" s="66"/>
      <c r="W18" s="66"/>
    </row>
    <row r="19" spans="1:23" s="47" customFormat="1">
      <c r="A19" s="64"/>
      <c r="B19" s="64" t="s">
        <v>673</v>
      </c>
      <c r="C19" s="66" t="s">
        <v>657</v>
      </c>
      <c r="D19" s="66" t="s">
        <v>675</v>
      </c>
      <c r="E19" s="66" t="s">
        <v>148</v>
      </c>
      <c r="F19" s="54" t="s">
        <v>652</v>
      </c>
      <c r="G19" s="59" t="s">
        <v>676</v>
      </c>
      <c r="H19" s="59"/>
      <c r="I19" s="59"/>
      <c r="J19" s="59"/>
      <c r="K19" s="59"/>
      <c r="L19" s="59"/>
      <c r="M19" s="66"/>
      <c r="N19" s="59"/>
      <c r="O19" s="59"/>
      <c r="P19" s="59"/>
      <c r="Q19" s="59"/>
      <c r="R19" s="59"/>
      <c r="S19" s="59"/>
      <c r="T19" s="66"/>
      <c r="U19" s="66"/>
      <c r="V19" s="66"/>
      <c r="W19" s="66"/>
    </row>
    <row r="20" spans="1:23">
      <c r="A20" s="57" t="s">
        <v>677</v>
      </c>
      <c r="B20" s="57" t="s">
        <v>659</v>
      </c>
      <c r="C20" s="54" t="s">
        <v>650</v>
      </c>
      <c r="D20" s="57" t="s">
        <v>1766</v>
      </c>
      <c r="E20" s="54" t="s">
        <v>148</v>
      </c>
      <c r="F20" s="54" t="s">
        <v>254</v>
      </c>
      <c r="G20" s="62">
        <v>0.6</v>
      </c>
      <c r="H20" s="67">
        <v>2.76</v>
      </c>
      <c r="I20" s="62">
        <v>53413.5</v>
      </c>
      <c r="J20" s="62">
        <v>53877</v>
      </c>
      <c r="K20" s="62">
        <v>50715</v>
      </c>
      <c r="L20" s="62">
        <v>51184</v>
      </c>
      <c r="M20" s="54">
        <v>0</v>
      </c>
      <c r="N20" s="62">
        <v>0.13</v>
      </c>
      <c r="O20" s="67">
        <v>3.03</v>
      </c>
      <c r="P20" s="62">
        <v>12076.7</v>
      </c>
      <c r="Q20" s="62">
        <v>12223</v>
      </c>
      <c r="R20" s="62">
        <v>10778.6</v>
      </c>
      <c r="S20" s="62">
        <v>10924</v>
      </c>
      <c r="T20" s="54">
        <v>0</v>
      </c>
      <c r="U20" s="54"/>
      <c r="V20" s="54"/>
      <c r="W20" s="54"/>
    </row>
    <row r="21" spans="1:23">
      <c r="A21" s="57"/>
      <c r="B21" s="57" t="s">
        <v>679</v>
      </c>
      <c r="C21" s="54" t="s">
        <v>650</v>
      </c>
      <c r="D21" s="57" t="s">
        <v>678</v>
      </c>
      <c r="E21" s="54" t="s">
        <v>148</v>
      </c>
      <c r="F21" s="54" t="s">
        <v>254</v>
      </c>
      <c r="G21" s="62">
        <v>26.2</v>
      </c>
      <c r="H21" s="62">
        <v>98.61</v>
      </c>
      <c r="I21" s="62">
        <v>80243.399999999994</v>
      </c>
      <c r="J21" s="62">
        <v>94912</v>
      </c>
      <c r="K21" s="62">
        <v>75672.7</v>
      </c>
      <c r="L21" s="62">
        <v>90320</v>
      </c>
      <c r="M21" s="54">
        <v>0</v>
      </c>
      <c r="N21" s="62">
        <v>8.32</v>
      </c>
      <c r="O21" s="62">
        <v>40.93</v>
      </c>
      <c r="P21" s="62">
        <v>59935.9</v>
      </c>
      <c r="Q21" s="62">
        <v>60215</v>
      </c>
      <c r="R21" s="62">
        <v>56889.3</v>
      </c>
      <c r="S21" s="62">
        <v>57164</v>
      </c>
      <c r="T21" s="54">
        <v>0</v>
      </c>
      <c r="U21" s="54"/>
      <c r="V21" s="54"/>
      <c r="W21" s="54"/>
    </row>
    <row r="22" spans="1:23">
      <c r="A22" s="57"/>
      <c r="B22" s="57" t="s">
        <v>680</v>
      </c>
      <c r="C22" s="54" t="s">
        <v>650</v>
      </c>
      <c r="D22" s="57" t="s">
        <v>678</v>
      </c>
      <c r="E22" s="54" t="s">
        <v>148</v>
      </c>
      <c r="F22" s="54" t="s">
        <v>254</v>
      </c>
      <c r="G22" s="62">
        <v>4.09</v>
      </c>
      <c r="H22" s="68">
        <v>8.2200000000000006</v>
      </c>
      <c r="I22" s="62">
        <v>67722.5</v>
      </c>
      <c r="J22" s="62">
        <v>94495</v>
      </c>
      <c r="K22" s="62">
        <v>63651.7</v>
      </c>
      <c r="L22" s="62">
        <v>90424</v>
      </c>
      <c r="M22" s="54">
        <v>0</v>
      </c>
      <c r="N22" s="62">
        <v>6.39</v>
      </c>
      <c r="O22" s="62">
        <v>12.9</v>
      </c>
      <c r="P22" s="62">
        <v>60432.800000000003</v>
      </c>
      <c r="Q22" s="62">
        <v>62235</v>
      </c>
      <c r="R22" s="62">
        <v>57352.6</v>
      </c>
      <c r="S22" s="62">
        <v>59164</v>
      </c>
      <c r="T22" s="54">
        <v>0</v>
      </c>
      <c r="U22" s="54"/>
      <c r="V22" s="54"/>
      <c r="W22" s="54"/>
    </row>
    <row r="23" spans="1:23">
      <c r="A23" s="57"/>
      <c r="B23" s="57" t="s">
        <v>661</v>
      </c>
      <c r="C23" s="54" t="s">
        <v>657</v>
      </c>
      <c r="D23" s="57" t="s">
        <v>678</v>
      </c>
      <c r="E23" s="54" t="s">
        <v>148</v>
      </c>
      <c r="F23" s="54" t="s">
        <v>254</v>
      </c>
      <c r="G23" s="68">
        <v>0.08</v>
      </c>
      <c r="H23" s="68">
        <v>2.38</v>
      </c>
      <c r="I23" s="68">
        <v>78951.8</v>
      </c>
      <c r="J23" s="68">
        <v>80834</v>
      </c>
      <c r="K23" s="68">
        <v>74883.399999999994</v>
      </c>
      <c r="L23" s="68">
        <v>76764</v>
      </c>
      <c r="M23" s="54">
        <v>0</v>
      </c>
      <c r="N23" s="62">
        <v>5.44</v>
      </c>
      <c r="O23" s="62">
        <v>11.01</v>
      </c>
      <c r="P23" s="62">
        <v>60057.5</v>
      </c>
      <c r="Q23" s="62">
        <v>62283</v>
      </c>
      <c r="R23" s="62">
        <v>57015.5</v>
      </c>
      <c r="S23" s="62">
        <v>59240</v>
      </c>
      <c r="T23" s="54">
        <v>0</v>
      </c>
      <c r="U23" s="54"/>
      <c r="V23" s="54"/>
      <c r="W23" s="54"/>
    </row>
    <row r="24" spans="1:23" ht="13.5" customHeight="1">
      <c r="A24" s="57" t="s">
        <v>681</v>
      </c>
      <c r="B24" s="57" t="s">
        <v>659</v>
      </c>
      <c r="C24" s="54" t="s">
        <v>650</v>
      </c>
      <c r="D24" s="57" t="s">
        <v>682</v>
      </c>
      <c r="E24" s="54" t="s">
        <v>148</v>
      </c>
      <c r="F24" s="54" t="s">
        <v>168</v>
      </c>
      <c r="G24" s="69">
        <v>2.54</v>
      </c>
      <c r="H24" s="69">
        <v>5.71</v>
      </c>
      <c r="I24" s="83">
        <v>89863.7</v>
      </c>
      <c r="J24" s="69">
        <v>90920</v>
      </c>
      <c r="K24" s="84">
        <v>84235</v>
      </c>
      <c r="L24" s="69">
        <v>85288</v>
      </c>
      <c r="M24" s="69"/>
      <c r="N24" s="69">
        <v>4.0199999999999996</v>
      </c>
      <c r="O24" s="69">
        <v>6.34</v>
      </c>
      <c r="P24" s="83">
        <v>67136.100000000006</v>
      </c>
      <c r="Q24" s="69">
        <v>68263</v>
      </c>
      <c r="R24" s="84">
        <v>62965.1</v>
      </c>
      <c r="S24" s="69">
        <v>64004</v>
      </c>
      <c r="T24" s="69"/>
      <c r="U24" s="54"/>
      <c r="V24" s="54"/>
      <c r="W24" s="54"/>
    </row>
    <row r="25" spans="1:23">
      <c r="A25" s="57"/>
      <c r="B25" s="57" t="s">
        <v>683</v>
      </c>
      <c r="C25" s="54" t="s">
        <v>657</v>
      </c>
      <c r="D25" s="57" t="s">
        <v>682</v>
      </c>
      <c r="E25" s="54" t="s">
        <v>148</v>
      </c>
      <c r="F25" s="54" t="s">
        <v>168</v>
      </c>
      <c r="G25" s="69">
        <v>1.25</v>
      </c>
      <c r="H25" s="69">
        <v>3.09</v>
      </c>
      <c r="I25" s="85">
        <v>86535.1</v>
      </c>
      <c r="J25" s="69">
        <v>87274</v>
      </c>
      <c r="K25" s="86">
        <v>70955.3</v>
      </c>
      <c r="L25" s="69">
        <v>81708</v>
      </c>
      <c r="M25" s="69"/>
      <c r="N25" s="69">
        <v>1.77</v>
      </c>
      <c r="O25" s="69">
        <v>4.1500000000000004</v>
      </c>
      <c r="P25" s="85">
        <v>68753.100000000006</v>
      </c>
      <c r="Q25" s="69">
        <v>69432</v>
      </c>
      <c r="R25" s="86">
        <v>64527.7</v>
      </c>
      <c r="S25" s="69">
        <v>65204</v>
      </c>
      <c r="T25" s="69"/>
      <c r="U25" s="54"/>
      <c r="V25" s="54"/>
      <c r="W25" s="54"/>
    </row>
    <row r="26" spans="1:23">
      <c r="A26" s="57"/>
      <c r="B26" s="57" t="s">
        <v>673</v>
      </c>
      <c r="C26" s="54" t="s">
        <v>657</v>
      </c>
      <c r="D26" s="57" t="s">
        <v>682</v>
      </c>
      <c r="E26" s="54" t="s">
        <v>148</v>
      </c>
      <c r="F26" s="54" t="s">
        <v>168</v>
      </c>
      <c r="G26" s="69">
        <v>0.46</v>
      </c>
      <c r="H26" s="69">
        <v>2.2200000000000002</v>
      </c>
      <c r="I26" s="83">
        <v>87881.2</v>
      </c>
      <c r="J26" s="69">
        <v>88125</v>
      </c>
      <c r="K26" s="84">
        <v>82274.5</v>
      </c>
      <c r="L26" s="69">
        <v>82520</v>
      </c>
      <c r="M26" s="69"/>
      <c r="N26" s="69">
        <v>0.7</v>
      </c>
      <c r="O26" s="69">
        <v>3.42</v>
      </c>
      <c r="P26" s="83">
        <v>69186.899999999994</v>
      </c>
      <c r="Q26" s="69">
        <v>69872</v>
      </c>
      <c r="R26" s="84">
        <v>64982.9</v>
      </c>
      <c r="S26" s="69">
        <v>65668</v>
      </c>
      <c r="T26" s="69"/>
      <c r="U26" s="54"/>
      <c r="V26" s="54"/>
      <c r="W26" s="54"/>
    </row>
    <row r="27" spans="1:23">
      <c r="A27" s="57" t="s">
        <v>684</v>
      </c>
      <c r="B27" s="57" t="s">
        <v>661</v>
      </c>
      <c r="C27" s="54" t="s">
        <v>657</v>
      </c>
      <c r="D27" s="57" t="s">
        <v>685</v>
      </c>
      <c r="E27" s="54" t="s">
        <v>148</v>
      </c>
      <c r="F27" s="54" t="s">
        <v>254</v>
      </c>
      <c r="G27" s="54">
        <v>0.05</v>
      </c>
      <c r="H27" s="54">
        <v>1.2</v>
      </c>
      <c r="I27" s="78">
        <v>6587.05</v>
      </c>
      <c r="J27" s="54">
        <v>6775</v>
      </c>
      <c r="K27" s="62">
        <v>5513</v>
      </c>
      <c r="L27" s="54">
        <v>5700</v>
      </c>
      <c r="M27" s="54"/>
      <c r="N27" s="54">
        <v>0.11</v>
      </c>
      <c r="O27" s="54">
        <v>4.1500000000000004</v>
      </c>
      <c r="P27" s="78">
        <v>41638.199999999997</v>
      </c>
      <c r="Q27" s="54">
        <v>41662</v>
      </c>
      <c r="R27" s="62">
        <v>40420.5</v>
      </c>
      <c r="S27" s="54">
        <v>40440</v>
      </c>
      <c r="T27" s="54"/>
      <c r="U27" s="54"/>
      <c r="V27" s="54"/>
      <c r="W27" s="54"/>
    </row>
    <row r="28" spans="1:23">
      <c r="A28" s="57" t="s">
        <v>686</v>
      </c>
      <c r="B28" s="57" t="s">
        <v>661</v>
      </c>
      <c r="C28" s="54" t="s">
        <v>657</v>
      </c>
      <c r="D28" s="57" t="s">
        <v>687</v>
      </c>
      <c r="E28" s="54" t="s">
        <v>148</v>
      </c>
      <c r="F28" s="54" t="s">
        <v>254</v>
      </c>
      <c r="G28" s="70">
        <v>0.68</v>
      </c>
      <c r="H28" s="70">
        <v>0.91</v>
      </c>
      <c r="I28" s="87">
        <v>15697.9</v>
      </c>
      <c r="J28" s="70">
        <v>15698</v>
      </c>
      <c r="K28" s="88">
        <v>1776</v>
      </c>
      <c r="L28" s="89">
        <v>1776</v>
      </c>
      <c r="M28" s="54"/>
      <c r="N28" s="70">
        <v>0.37</v>
      </c>
      <c r="O28" s="70">
        <v>4.13</v>
      </c>
      <c r="P28" s="90">
        <v>65695.8</v>
      </c>
      <c r="Q28" s="70">
        <v>66136</v>
      </c>
      <c r="R28" s="88">
        <v>49967.5</v>
      </c>
      <c r="S28" s="70">
        <v>50408</v>
      </c>
      <c r="T28" s="54"/>
      <c r="U28" s="54"/>
      <c r="V28" s="54"/>
      <c r="W28" s="54"/>
    </row>
    <row r="29" spans="1:23" s="48" customFormat="1">
      <c r="A29" s="56" t="s">
        <v>688</v>
      </c>
      <c r="B29" s="56" t="s">
        <v>659</v>
      </c>
      <c r="C29" s="70" t="s">
        <v>650</v>
      </c>
      <c r="D29" s="56" t="s">
        <v>689</v>
      </c>
      <c r="E29" s="70" t="s">
        <v>148</v>
      </c>
      <c r="F29" s="54" t="s">
        <v>385</v>
      </c>
      <c r="G29" s="71"/>
      <c r="H29" s="70"/>
      <c r="I29" s="88"/>
      <c r="J29" s="70"/>
      <c r="K29" s="88"/>
      <c r="L29" s="70"/>
      <c r="M29" s="70"/>
      <c r="N29" s="71" t="s">
        <v>690</v>
      </c>
      <c r="O29" s="70"/>
      <c r="P29" s="88"/>
      <c r="Q29" s="70"/>
      <c r="R29" s="88"/>
      <c r="S29" s="70"/>
      <c r="T29" s="70"/>
      <c r="U29" s="70"/>
      <c r="V29" s="70"/>
      <c r="W29" s="70"/>
    </row>
    <row r="30" spans="1:23" s="48" customFormat="1">
      <c r="A30" s="56"/>
      <c r="B30" s="56" t="s">
        <v>661</v>
      </c>
      <c r="C30" s="70" t="s">
        <v>657</v>
      </c>
      <c r="D30" s="56" t="s">
        <v>689</v>
      </c>
      <c r="E30" s="70" t="s">
        <v>148</v>
      </c>
      <c r="F30" s="54" t="s">
        <v>385</v>
      </c>
      <c r="G30" s="71"/>
      <c r="H30" s="70"/>
      <c r="I30" s="90"/>
      <c r="J30" s="70"/>
      <c r="K30" s="88"/>
      <c r="L30" s="70"/>
      <c r="M30" s="69"/>
      <c r="N30" s="71" t="s">
        <v>690</v>
      </c>
      <c r="O30" s="70"/>
      <c r="P30" s="90"/>
      <c r="Q30" s="70"/>
      <c r="R30" s="88"/>
      <c r="S30" s="70"/>
      <c r="T30" s="69"/>
      <c r="U30" s="70"/>
      <c r="V30" s="70"/>
      <c r="W30" s="70"/>
    </row>
    <row r="31" spans="1:23">
      <c r="A31" s="57" t="s">
        <v>691</v>
      </c>
      <c r="B31" s="57" t="s">
        <v>659</v>
      </c>
      <c r="C31" s="54" t="s">
        <v>650</v>
      </c>
      <c r="D31" s="57" t="s">
        <v>692</v>
      </c>
      <c r="E31" s="54" t="s">
        <v>148</v>
      </c>
      <c r="F31" s="54" t="s">
        <v>385</v>
      </c>
      <c r="G31" s="68">
        <v>1.23</v>
      </c>
      <c r="H31" s="68">
        <v>2.48</v>
      </c>
      <c r="I31" s="91">
        <v>22660.2</v>
      </c>
      <c r="J31" s="68">
        <v>23051</v>
      </c>
      <c r="K31" s="68">
        <v>18832.5</v>
      </c>
      <c r="L31" s="68">
        <v>19224</v>
      </c>
      <c r="M31" s="54"/>
      <c r="N31" s="54">
        <v>1.65</v>
      </c>
      <c r="O31" s="54">
        <v>2.71</v>
      </c>
      <c r="P31" s="78">
        <v>14142.2</v>
      </c>
      <c r="Q31" s="54">
        <v>14569</v>
      </c>
      <c r="R31" s="62">
        <v>11330.8</v>
      </c>
      <c r="S31" s="54">
        <v>11756</v>
      </c>
      <c r="T31" s="54"/>
      <c r="U31" s="54"/>
      <c r="V31" s="54"/>
      <c r="W31" s="54"/>
    </row>
    <row r="32" spans="1:23">
      <c r="A32" s="57"/>
      <c r="B32" s="57" t="s">
        <v>661</v>
      </c>
      <c r="C32" s="54" t="s">
        <v>657</v>
      </c>
      <c r="D32" s="57" t="s">
        <v>692</v>
      </c>
      <c r="E32" s="54" t="s">
        <v>148</v>
      </c>
      <c r="F32" s="54" t="s">
        <v>385</v>
      </c>
      <c r="G32" s="68">
        <v>1.19</v>
      </c>
      <c r="H32" s="68">
        <v>2.48</v>
      </c>
      <c r="I32" s="91">
        <v>22268.1</v>
      </c>
      <c r="J32" s="68">
        <v>22698</v>
      </c>
      <c r="K32" s="68">
        <v>18486.2</v>
      </c>
      <c r="L32" s="68">
        <v>18916</v>
      </c>
      <c r="M32" s="54"/>
      <c r="N32" s="54">
        <v>1.64</v>
      </c>
      <c r="O32" s="54">
        <v>3.32</v>
      </c>
      <c r="P32" s="78">
        <v>14152.6</v>
      </c>
      <c r="Q32" s="54">
        <v>14678</v>
      </c>
      <c r="R32" s="62">
        <v>11335.7</v>
      </c>
      <c r="S32" s="54">
        <v>11864</v>
      </c>
      <c r="T32" s="54"/>
      <c r="U32" s="54"/>
      <c r="V32" s="54"/>
      <c r="W32" s="54"/>
    </row>
    <row r="33" spans="1:23">
      <c r="A33" s="57" t="s">
        <v>693</v>
      </c>
      <c r="B33" s="57" t="s">
        <v>661</v>
      </c>
      <c r="C33" s="54" t="s">
        <v>657</v>
      </c>
      <c r="D33" s="57" t="s">
        <v>694</v>
      </c>
      <c r="E33" s="54" t="s">
        <v>148</v>
      </c>
      <c r="F33" s="54" t="s">
        <v>385</v>
      </c>
      <c r="G33" s="68">
        <v>0.14000000000000001</v>
      </c>
      <c r="H33" s="68">
        <v>1.54</v>
      </c>
      <c r="I33" s="91">
        <v>5468.4</v>
      </c>
      <c r="J33" s="68">
        <v>5911</v>
      </c>
      <c r="K33" s="68">
        <v>4573.3999999999996</v>
      </c>
      <c r="L33" s="68">
        <v>5016</v>
      </c>
      <c r="M33" s="54"/>
      <c r="N33" s="54">
        <v>0.14000000000000001</v>
      </c>
      <c r="O33" s="54">
        <v>2.64</v>
      </c>
      <c r="P33" s="78">
        <v>9227.52</v>
      </c>
      <c r="Q33" s="54">
        <v>9380</v>
      </c>
      <c r="R33" s="62">
        <v>8308.2000000000007</v>
      </c>
      <c r="S33" s="54">
        <v>8460</v>
      </c>
      <c r="T33" s="54"/>
      <c r="U33" s="54"/>
      <c r="V33" s="54"/>
      <c r="W33" s="54"/>
    </row>
    <row r="34" spans="1:23">
      <c r="A34" s="57" t="s">
        <v>695</v>
      </c>
      <c r="B34" s="57" t="s">
        <v>659</v>
      </c>
      <c r="C34" s="54" t="s">
        <v>650</v>
      </c>
      <c r="D34" s="57" t="s">
        <v>696</v>
      </c>
      <c r="E34" s="54" t="s">
        <v>148</v>
      </c>
      <c r="F34" s="54" t="s">
        <v>385</v>
      </c>
      <c r="G34" s="72"/>
      <c r="H34" s="54"/>
      <c r="I34" s="92"/>
      <c r="J34" s="54"/>
      <c r="K34" s="54"/>
      <c r="L34" s="54"/>
      <c r="M34" s="54"/>
      <c r="N34" s="72" t="s">
        <v>690</v>
      </c>
      <c r="O34" s="54"/>
      <c r="P34" s="92"/>
      <c r="Q34" s="54"/>
      <c r="R34" s="54"/>
      <c r="S34" s="54"/>
      <c r="T34" s="54"/>
      <c r="U34" s="54"/>
      <c r="V34" s="54"/>
      <c r="W34" s="54"/>
    </row>
    <row r="35" spans="1:23" s="49" customFormat="1">
      <c r="A35" s="73" t="s">
        <v>695</v>
      </c>
      <c r="B35" s="73" t="s">
        <v>695</v>
      </c>
      <c r="C35" s="74" t="s">
        <v>657</v>
      </c>
      <c r="D35" s="73" t="s">
        <v>696</v>
      </c>
      <c r="E35" s="74" t="s">
        <v>148</v>
      </c>
      <c r="F35" s="54" t="s">
        <v>385</v>
      </c>
      <c r="G35" s="71"/>
      <c r="H35" s="75"/>
      <c r="I35" s="93"/>
      <c r="J35" s="75"/>
      <c r="K35" s="75"/>
      <c r="L35" s="75"/>
      <c r="M35" s="54"/>
      <c r="N35" s="71" t="s">
        <v>690</v>
      </c>
      <c r="O35" s="74"/>
      <c r="P35" s="94"/>
      <c r="Q35" s="74"/>
      <c r="R35" s="74"/>
      <c r="S35" s="74"/>
      <c r="T35" s="54"/>
      <c r="U35" s="74"/>
      <c r="V35" s="74"/>
      <c r="W35" s="74"/>
    </row>
    <row r="36" spans="1:23">
      <c r="A36" s="57" t="s">
        <v>697</v>
      </c>
      <c r="B36" s="57" t="s">
        <v>661</v>
      </c>
      <c r="C36" s="54" t="s">
        <v>657</v>
      </c>
      <c r="D36" s="57" t="s">
        <v>698</v>
      </c>
      <c r="E36" s="54" t="s">
        <v>148</v>
      </c>
      <c r="F36" s="54" t="s">
        <v>385</v>
      </c>
      <c r="G36" s="54">
        <v>0.64</v>
      </c>
      <c r="H36" s="54">
        <v>1.84</v>
      </c>
      <c r="I36" s="78">
        <v>5801.9</v>
      </c>
      <c r="J36" s="54">
        <v>6411</v>
      </c>
      <c r="K36" s="62">
        <v>5003.7</v>
      </c>
      <c r="L36" s="54">
        <v>5612</v>
      </c>
      <c r="M36" s="54"/>
      <c r="N36" s="54">
        <v>1.62</v>
      </c>
      <c r="O36" s="54">
        <v>30.91</v>
      </c>
      <c r="P36" s="78">
        <v>9534.2000000000007</v>
      </c>
      <c r="Q36" s="54">
        <v>10175</v>
      </c>
      <c r="R36" s="62">
        <v>8712.4</v>
      </c>
      <c r="S36" s="54">
        <v>9352</v>
      </c>
      <c r="T36" s="54"/>
      <c r="U36" s="54"/>
      <c r="V36" s="54"/>
      <c r="W36" s="54"/>
    </row>
    <row r="37" spans="1:23" hidden="1">
      <c r="A37" s="57" t="s">
        <v>540</v>
      </c>
      <c r="B37" s="57" t="s">
        <v>699</v>
      </c>
      <c r="C37" s="54" t="s">
        <v>650</v>
      </c>
      <c r="D37" s="57" t="s">
        <v>700</v>
      </c>
      <c r="E37" s="54" t="s">
        <v>159</v>
      </c>
      <c r="F37" s="54" t="s">
        <v>385</v>
      </c>
      <c r="G37" s="54"/>
      <c r="H37" s="54"/>
      <c r="I37" s="54"/>
      <c r="J37" s="54"/>
      <c r="K37" s="95"/>
      <c r="L37" s="95"/>
      <c r="M37" s="95"/>
      <c r="N37" s="95"/>
      <c r="O37" s="54"/>
      <c r="P37" s="54"/>
      <c r="Q37" s="54"/>
      <c r="R37" s="95"/>
      <c r="S37" s="95"/>
      <c r="T37" s="54"/>
      <c r="U37" s="54"/>
      <c r="V37" s="54"/>
      <c r="W37" s="54"/>
    </row>
    <row r="38" spans="1:23" hidden="1">
      <c r="A38" s="54"/>
      <c r="B38" s="57" t="s">
        <v>701</v>
      </c>
      <c r="C38" s="54" t="s">
        <v>650</v>
      </c>
      <c r="D38" s="57" t="s">
        <v>700</v>
      </c>
      <c r="E38" s="54" t="s">
        <v>159</v>
      </c>
      <c r="F38" s="54" t="s">
        <v>385</v>
      </c>
      <c r="G38" s="54"/>
      <c r="H38" s="54"/>
      <c r="I38" s="54"/>
      <c r="J38" s="54"/>
      <c r="K38" s="95"/>
      <c r="L38" s="95"/>
      <c r="M38" s="95"/>
      <c r="N38" s="95"/>
      <c r="O38" s="54"/>
      <c r="P38" s="54"/>
      <c r="Q38" s="54"/>
      <c r="R38" s="95"/>
      <c r="S38" s="95"/>
      <c r="T38" s="54"/>
      <c r="U38" s="54"/>
      <c r="V38" s="54"/>
      <c r="W38" s="54"/>
    </row>
    <row r="39" spans="1:23" hidden="1">
      <c r="A39" s="54"/>
      <c r="B39" s="57" t="s">
        <v>702</v>
      </c>
      <c r="C39" s="54" t="s">
        <v>650</v>
      </c>
      <c r="D39" s="57" t="s">
        <v>700</v>
      </c>
      <c r="E39" s="54" t="s">
        <v>159</v>
      </c>
      <c r="F39" s="54"/>
      <c r="G39" s="54"/>
      <c r="H39" s="54"/>
      <c r="I39" s="54"/>
      <c r="J39" s="54"/>
      <c r="K39" s="95"/>
      <c r="L39" s="95"/>
      <c r="M39" s="95"/>
      <c r="N39" s="95"/>
      <c r="O39" s="54"/>
      <c r="P39" s="54"/>
      <c r="Q39" s="54"/>
      <c r="R39" s="95"/>
      <c r="S39" s="95"/>
      <c r="T39" s="54"/>
      <c r="U39" s="54"/>
      <c r="V39" s="54"/>
      <c r="W39" s="54"/>
    </row>
    <row r="40" spans="1:23" hidden="1">
      <c r="A40" s="54"/>
      <c r="B40" s="57" t="s">
        <v>703</v>
      </c>
      <c r="C40" s="54" t="s">
        <v>650</v>
      </c>
      <c r="D40" s="57" t="s">
        <v>700</v>
      </c>
      <c r="E40" s="54" t="s">
        <v>159</v>
      </c>
      <c r="F40" s="54"/>
      <c r="G40" s="54"/>
      <c r="H40" s="54"/>
      <c r="I40" s="54"/>
      <c r="J40" s="54"/>
      <c r="K40" s="95"/>
      <c r="L40" s="95"/>
      <c r="M40" s="95"/>
      <c r="N40" s="95"/>
      <c r="O40" s="54"/>
      <c r="P40" s="54"/>
      <c r="Q40" s="54"/>
      <c r="R40" s="95"/>
      <c r="S40" s="95"/>
      <c r="T40" s="54"/>
      <c r="U40" s="54"/>
      <c r="V40" s="54"/>
      <c r="W40" s="54"/>
    </row>
    <row r="41" spans="1:23" hidden="1">
      <c r="A41" s="54"/>
      <c r="B41" s="57" t="s">
        <v>704</v>
      </c>
      <c r="C41" s="54" t="s">
        <v>657</v>
      </c>
      <c r="D41" s="57" t="s">
        <v>700</v>
      </c>
      <c r="E41" s="54" t="s">
        <v>159</v>
      </c>
      <c r="F41" s="54"/>
      <c r="G41" s="54"/>
      <c r="H41" s="54"/>
      <c r="I41" s="54"/>
      <c r="J41" s="54"/>
      <c r="K41" s="95"/>
      <c r="L41" s="95"/>
      <c r="M41" s="95"/>
      <c r="N41" s="95"/>
      <c r="O41" s="54"/>
      <c r="P41" s="54"/>
      <c r="Q41" s="54"/>
      <c r="R41" s="95"/>
      <c r="S41" s="95"/>
      <c r="T41" s="54"/>
      <c r="U41" s="54"/>
      <c r="V41" s="54"/>
      <c r="W41" s="54"/>
    </row>
    <row r="42" spans="1:23" ht="14.1" hidden="1" customHeight="1">
      <c r="A42" s="54" t="s">
        <v>705</v>
      </c>
      <c r="B42" s="54" t="s">
        <v>706</v>
      </c>
      <c r="C42" s="54" t="s">
        <v>650</v>
      </c>
      <c r="D42" s="54" t="s">
        <v>707</v>
      </c>
      <c r="E42" s="54" t="s">
        <v>159</v>
      </c>
      <c r="F42" s="54"/>
      <c r="G42" s="54"/>
      <c r="H42" s="54"/>
      <c r="I42" s="54"/>
      <c r="J42" s="54"/>
      <c r="K42" s="95"/>
      <c r="L42" s="95"/>
      <c r="M42" s="95"/>
      <c r="N42" s="95"/>
      <c r="O42" s="54"/>
      <c r="P42" s="54"/>
      <c r="Q42" s="54"/>
      <c r="R42" s="95"/>
      <c r="S42" s="95"/>
      <c r="T42" s="54"/>
      <c r="U42" s="54"/>
      <c r="V42" s="54"/>
      <c r="W42" s="54"/>
    </row>
    <row r="43" spans="1:23" hidden="1">
      <c r="A43" s="54"/>
      <c r="B43" s="54" t="s">
        <v>708</v>
      </c>
      <c r="C43" s="54" t="s">
        <v>650</v>
      </c>
      <c r="D43" s="54" t="s">
        <v>707</v>
      </c>
      <c r="E43" s="54" t="s">
        <v>159</v>
      </c>
      <c r="F43" s="54"/>
      <c r="G43" s="54"/>
      <c r="H43" s="54"/>
      <c r="I43" s="54"/>
      <c r="J43" s="54"/>
      <c r="K43" s="95"/>
      <c r="L43" s="95"/>
      <c r="M43" s="95"/>
      <c r="N43" s="95"/>
      <c r="O43" s="54"/>
      <c r="P43" s="54"/>
      <c r="Q43" s="54"/>
      <c r="R43" s="95"/>
      <c r="S43" s="95"/>
      <c r="T43" s="54"/>
      <c r="U43" s="54"/>
      <c r="V43" s="54"/>
      <c r="W43" s="54"/>
    </row>
    <row r="44" spans="1:23" hidden="1">
      <c r="A44" s="54"/>
      <c r="B44" s="54" t="s">
        <v>709</v>
      </c>
      <c r="C44" s="54" t="s">
        <v>650</v>
      </c>
      <c r="D44" s="54" t="s">
        <v>707</v>
      </c>
      <c r="E44" s="54" t="s">
        <v>159</v>
      </c>
      <c r="F44" s="54"/>
      <c r="G44" s="54"/>
      <c r="H44" s="54"/>
      <c r="I44" s="54"/>
      <c r="J44" s="54"/>
      <c r="K44" s="95"/>
      <c r="L44" s="95"/>
      <c r="M44" s="95"/>
      <c r="N44" s="95"/>
      <c r="O44" s="54"/>
      <c r="P44" s="54"/>
      <c r="Q44" s="54"/>
      <c r="R44" s="95"/>
      <c r="S44" s="95"/>
      <c r="T44" s="54"/>
      <c r="U44" s="54"/>
      <c r="V44" s="54"/>
      <c r="W44" s="54"/>
    </row>
    <row r="45" spans="1:23" hidden="1">
      <c r="A45" s="54"/>
      <c r="B45" s="54" t="s">
        <v>704</v>
      </c>
      <c r="C45" s="54" t="s">
        <v>657</v>
      </c>
      <c r="D45" s="54" t="s">
        <v>707</v>
      </c>
      <c r="E45" s="54" t="s">
        <v>159</v>
      </c>
      <c r="F45" s="54"/>
      <c r="G45" s="54"/>
      <c r="H45" s="54"/>
      <c r="I45" s="54"/>
      <c r="J45" s="54"/>
      <c r="K45" s="95"/>
      <c r="L45" s="95"/>
      <c r="M45" s="95"/>
      <c r="N45" s="95"/>
      <c r="O45" s="54"/>
      <c r="P45" s="54"/>
      <c r="Q45" s="54"/>
      <c r="R45" s="95"/>
      <c r="S45" s="95"/>
      <c r="T45" s="54"/>
      <c r="U45" s="54"/>
      <c r="V45" s="54"/>
      <c r="W45" s="54"/>
    </row>
    <row r="46" spans="1:23" hidden="1">
      <c r="A46" s="54" t="s">
        <v>710</v>
      </c>
      <c r="B46" s="54" t="s">
        <v>709</v>
      </c>
      <c r="C46" s="54" t="s">
        <v>650</v>
      </c>
      <c r="D46" s="54"/>
      <c r="E46" s="54" t="s">
        <v>159</v>
      </c>
      <c r="F46" s="54"/>
      <c r="G46" s="54"/>
      <c r="H46" s="54"/>
      <c r="I46" s="54"/>
      <c r="J46" s="54"/>
      <c r="K46" s="95"/>
      <c r="L46" s="95"/>
      <c r="M46" s="95"/>
      <c r="N46" s="95"/>
      <c r="O46" s="54"/>
      <c r="P46" s="54"/>
      <c r="Q46" s="54"/>
      <c r="R46" s="95"/>
      <c r="S46" s="95"/>
      <c r="T46" s="54"/>
      <c r="U46" s="54"/>
      <c r="V46" s="54"/>
      <c r="W46" s="54"/>
    </row>
    <row r="47" spans="1:23" hidden="1">
      <c r="A47" s="54"/>
      <c r="B47" s="54" t="s">
        <v>704</v>
      </c>
      <c r="C47" s="54" t="s">
        <v>657</v>
      </c>
      <c r="D47" s="54"/>
      <c r="E47" s="54" t="s">
        <v>159</v>
      </c>
      <c r="F47" s="54"/>
      <c r="G47" s="54"/>
      <c r="H47" s="54"/>
      <c r="I47" s="54"/>
      <c r="J47" s="54"/>
      <c r="K47" s="95"/>
      <c r="L47" s="95"/>
      <c r="M47" s="95"/>
      <c r="N47" s="95"/>
      <c r="O47" s="54"/>
      <c r="P47" s="54"/>
      <c r="Q47" s="54"/>
      <c r="R47" s="95"/>
      <c r="S47" s="95"/>
      <c r="T47" s="54"/>
      <c r="U47" s="54"/>
      <c r="V47" s="54"/>
      <c r="W47" s="54"/>
    </row>
    <row r="48" spans="1:23" hidden="1">
      <c r="A48" s="54" t="s">
        <v>711</v>
      </c>
      <c r="B48" s="54" t="s">
        <v>709</v>
      </c>
      <c r="C48" s="54" t="s">
        <v>650</v>
      </c>
      <c r="D48" s="54" t="s">
        <v>712</v>
      </c>
      <c r="E48" s="54" t="s">
        <v>159</v>
      </c>
      <c r="F48" s="54"/>
      <c r="G48" s="54"/>
      <c r="H48" s="54"/>
      <c r="I48" s="54"/>
      <c r="J48" s="54"/>
      <c r="K48" s="95"/>
      <c r="L48" s="95"/>
      <c r="M48" s="95"/>
      <c r="N48" s="95"/>
      <c r="O48" s="54"/>
      <c r="P48" s="54"/>
      <c r="Q48" s="54"/>
      <c r="R48" s="95"/>
      <c r="S48" s="95"/>
      <c r="T48" s="54"/>
      <c r="U48" s="54"/>
      <c r="V48" s="54"/>
      <c r="W48" s="54"/>
    </row>
    <row r="49" spans="1:23" hidden="1">
      <c r="A49" s="54"/>
      <c r="B49" s="54" t="s">
        <v>704</v>
      </c>
      <c r="C49" s="54" t="s">
        <v>657</v>
      </c>
      <c r="D49" s="54" t="s">
        <v>712</v>
      </c>
      <c r="E49" s="54" t="s">
        <v>159</v>
      </c>
      <c r="F49" s="54"/>
      <c r="G49" s="54"/>
      <c r="H49" s="54"/>
      <c r="I49" s="54"/>
      <c r="J49" s="54"/>
      <c r="K49" s="95"/>
      <c r="L49" s="95"/>
      <c r="M49" s="95"/>
      <c r="N49" s="95"/>
      <c r="O49" s="54"/>
      <c r="P49" s="54"/>
      <c r="Q49" s="54"/>
      <c r="R49" s="95"/>
      <c r="S49" s="95"/>
      <c r="T49" s="54"/>
      <c r="U49" s="54"/>
      <c r="V49" s="54"/>
      <c r="W49" s="54"/>
    </row>
    <row r="50" spans="1:23" hidden="1">
      <c r="A50" s="54" t="s">
        <v>713</v>
      </c>
      <c r="B50" s="54" t="s">
        <v>714</v>
      </c>
      <c r="C50" s="54" t="s">
        <v>650</v>
      </c>
      <c r="D50" s="54" t="s">
        <v>715</v>
      </c>
      <c r="E50" s="54" t="s">
        <v>159</v>
      </c>
      <c r="F50" s="54"/>
      <c r="G50" s="54"/>
      <c r="H50" s="54"/>
      <c r="I50" s="54"/>
      <c r="J50" s="54"/>
      <c r="K50" s="95"/>
      <c r="L50" s="95"/>
      <c r="M50" s="95"/>
      <c r="N50" s="95"/>
      <c r="O50" s="54"/>
      <c r="P50" s="54"/>
      <c r="Q50" s="54"/>
      <c r="R50" s="95"/>
      <c r="S50" s="95"/>
      <c r="T50" s="54"/>
      <c r="U50" s="54"/>
      <c r="V50" s="54"/>
      <c r="W50" s="54"/>
    </row>
    <row r="51" spans="1:23" hidden="1">
      <c r="A51" s="54"/>
      <c r="B51" s="54" t="s">
        <v>716</v>
      </c>
      <c r="C51" s="54"/>
      <c r="D51" s="54" t="s">
        <v>715</v>
      </c>
      <c r="E51" s="54" t="s">
        <v>159</v>
      </c>
      <c r="F51" s="54"/>
      <c r="G51" s="54"/>
      <c r="H51" s="54"/>
      <c r="I51" s="54"/>
      <c r="J51" s="54"/>
      <c r="K51" s="95"/>
      <c r="L51" s="95"/>
      <c r="M51" s="95"/>
      <c r="N51" s="95"/>
      <c r="O51" s="54"/>
      <c r="P51" s="54"/>
      <c r="Q51" s="54"/>
      <c r="R51" s="95"/>
      <c r="S51" s="95"/>
      <c r="T51" s="54"/>
      <c r="U51" s="54"/>
      <c r="V51" s="54"/>
      <c r="W51" s="54"/>
    </row>
    <row r="52" spans="1:23" hidden="1">
      <c r="A52" s="54"/>
      <c r="B52" s="54" t="s">
        <v>717</v>
      </c>
      <c r="C52" s="54" t="s">
        <v>650</v>
      </c>
      <c r="D52" s="54" t="s">
        <v>715</v>
      </c>
      <c r="E52" s="54" t="s">
        <v>159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 hidden="1">
      <c r="A53" s="54"/>
      <c r="B53" s="54" t="s">
        <v>718</v>
      </c>
      <c r="C53" s="54" t="s">
        <v>650</v>
      </c>
      <c r="D53" s="54" t="s">
        <v>715</v>
      </c>
      <c r="E53" s="54" t="s">
        <v>159</v>
      </c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3" hidden="1">
      <c r="A54" s="54"/>
      <c r="B54" s="54" t="s">
        <v>719</v>
      </c>
      <c r="C54" s="54" t="s">
        <v>650</v>
      </c>
      <c r="D54" s="54" t="s">
        <v>715</v>
      </c>
      <c r="E54" s="54" t="s">
        <v>159</v>
      </c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3" hidden="1">
      <c r="A55" s="54"/>
      <c r="B55" s="54" t="s">
        <v>704</v>
      </c>
      <c r="C55" s="54" t="s">
        <v>657</v>
      </c>
      <c r="D55" s="54" t="s">
        <v>715</v>
      </c>
      <c r="E55" s="54" t="s">
        <v>159</v>
      </c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3" hidden="1">
      <c r="A56" s="54" t="s">
        <v>720</v>
      </c>
      <c r="B56" s="54" t="s">
        <v>721</v>
      </c>
      <c r="C56" s="54" t="s">
        <v>650</v>
      </c>
      <c r="D56" s="54" t="s">
        <v>722</v>
      </c>
      <c r="E56" s="54" t="s">
        <v>159</v>
      </c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3" hidden="1">
      <c r="A57" s="54"/>
      <c r="B57" s="54" t="s">
        <v>721</v>
      </c>
      <c r="C57" s="54" t="s">
        <v>650</v>
      </c>
      <c r="D57" s="54" t="s">
        <v>722</v>
      </c>
      <c r="E57" s="54" t="s">
        <v>159</v>
      </c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3" hidden="1">
      <c r="A58" s="54"/>
      <c r="B58" s="54" t="s">
        <v>704</v>
      </c>
      <c r="C58" s="54" t="s">
        <v>657</v>
      </c>
      <c r="D58" s="54" t="s">
        <v>722</v>
      </c>
      <c r="E58" s="54" t="s">
        <v>159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3" hidden="1">
      <c r="A59" s="54" t="s">
        <v>723</v>
      </c>
      <c r="B59" s="54" t="s">
        <v>718</v>
      </c>
      <c r="C59" s="54" t="s">
        <v>650</v>
      </c>
      <c r="D59" s="54" t="s">
        <v>724</v>
      </c>
      <c r="E59" s="54" t="s">
        <v>159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3" hidden="1">
      <c r="A60" s="54"/>
      <c r="B60" s="54" t="s">
        <v>725</v>
      </c>
      <c r="C60" s="54" t="s">
        <v>650</v>
      </c>
      <c r="D60" s="54" t="s">
        <v>724</v>
      </c>
      <c r="E60" s="54" t="s">
        <v>159</v>
      </c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hidden="1">
      <c r="A61" s="54"/>
      <c r="B61" s="54" t="s">
        <v>704</v>
      </c>
      <c r="C61" s="54" t="s">
        <v>657</v>
      </c>
      <c r="D61" s="54" t="s">
        <v>724</v>
      </c>
      <c r="E61" s="54" t="s">
        <v>159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</row>
    <row r="62" spans="1:23" hidden="1">
      <c r="A62" s="54" t="s">
        <v>577</v>
      </c>
      <c r="B62" s="54" t="s">
        <v>709</v>
      </c>
      <c r="C62" s="54" t="s">
        <v>650</v>
      </c>
      <c r="D62" s="54"/>
      <c r="E62" s="54" t="s">
        <v>159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 hidden="1">
      <c r="A63" s="54"/>
      <c r="B63" s="54" t="s">
        <v>704</v>
      </c>
      <c r="C63" s="54" t="s">
        <v>657</v>
      </c>
      <c r="D63" s="54"/>
      <c r="E63" s="54" t="s">
        <v>159</v>
      </c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1:23" hidden="1">
      <c r="A64" s="54" t="s">
        <v>726</v>
      </c>
      <c r="B64" s="54" t="s">
        <v>714</v>
      </c>
      <c r="C64" s="54" t="s">
        <v>650</v>
      </c>
      <c r="D64" s="54" t="s">
        <v>727</v>
      </c>
      <c r="E64" s="54" t="s">
        <v>159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1:23" hidden="1">
      <c r="A65" s="54"/>
      <c r="B65" s="54" t="s">
        <v>728</v>
      </c>
      <c r="C65" s="54" t="s">
        <v>650</v>
      </c>
      <c r="D65" s="54" t="s">
        <v>727</v>
      </c>
      <c r="E65" s="54" t="s">
        <v>159</v>
      </c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 hidden="1">
      <c r="A66" s="54"/>
      <c r="B66" s="54" t="s">
        <v>729</v>
      </c>
      <c r="C66" s="54" t="s">
        <v>657</v>
      </c>
      <c r="D66" s="54" t="s">
        <v>727</v>
      </c>
      <c r="E66" s="54" t="s">
        <v>159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1:23" hidden="1">
      <c r="A67" s="54"/>
      <c r="B67" s="54" t="s">
        <v>730</v>
      </c>
      <c r="C67" s="54" t="s">
        <v>650</v>
      </c>
      <c r="D67" s="54" t="s">
        <v>727</v>
      </c>
      <c r="E67" s="54" t="s">
        <v>159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 hidden="1">
      <c r="A68" s="54"/>
      <c r="B68" s="54" t="s">
        <v>731</v>
      </c>
      <c r="C68" s="54" t="s">
        <v>650</v>
      </c>
      <c r="D68" s="54" t="s">
        <v>727</v>
      </c>
      <c r="E68" s="54" t="s">
        <v>159</v>
      </c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1:23" hidden="1">
      <c r="A69" s="54"/>
      <c r="B69" s="54" t="s">
        <v>732</v>
      </c>
      <c r="C69" s="54" t="s">
        <v>650</v>
      </c>
      <c r="D69" s="54" t="s">
        <v>727</v>
      </c>
      <c r="E69" s="54" t="s">
        <v>159</v>
      </c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1:23" hidden="1">
      <c r="A70" s="54"/>
      <c r="B70" s="54" t="s">
        <v>704</v>
      </c>
      <c r="C70" s="54" t="s">
        <v>657</v>
      </c>
      <c r="D70" s="54" t="s">
        <v>727</v>
      </c>
      <c r="E70" s="54" t="s">
        <v>159</v>
      </c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1:23" ht="14.1" hidden="1" customHeight="1">
      <c r="A71" s="54" t="s">
        <v>733</v>
      </c>
      <c r="B71" s="54" t="s">
        <v>734</v>
      </c>
      <c r="C71" s="54" t="s">
        <v>650</v>
      </c>
      <c r="D71" s="54" t="s">
        <v>735</v>
      </c>
      <c r="E71" s="54" t="s">
        <v>159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1:23" hidden="1">
      <c r="A72" s="54"/>
      <c r="B72" s="54" t="s">
        <v>736</v>
      </c>
      <c r="C72" s="54" t="s">
        <v>650</v>
      </c>
      <c r="D72" s="54" t="s">
        <v>735</v>
      </c>
      <c r="E72" s="54" t="s">
        <v>159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1:23" hidden="1">
      <c r="A73" s="54"/>
      <c r="B73" s="54" t="s">
        <v>737</v>
      </c>
      <c r="C73" s="54" t="s">
        <v>650</v>
      </c>
      <c r="D73" s="54" t="s">
        <v>735</v>
      </c>
      <c r="E73" s="54" t="s">
        <v>159</v>
      </c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hidden="1">
      <c r="A74" s="54"/>
      <c r="B74" s="54" t="s">
        <v>738</v>
      </c>
      <c r="C74" s="54" t="s">
        <v>650</v>
      </c>
      <c r="D74" s="54" t="s">
        <v>735</v>
      </c>
      <c r="E74" s="54" t="s">
        <v>159</v>
      </c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1:23" hidden="1">
      <c r="A75" s="54" t="s">
        <v>739</v>
      </c>
      <c r="B75" s="54" t="s">
        <v>740</v>
      </c>
      <c r="C75" s="54" t="s">
        <v>657</v>
      </c>
      <c r="D75" s="54" t="s">
        <v>741</v>
      </c>
      <c r="E75" s="54" t="s">
        <v>159</v>
      </c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 hidden="1">
      <c r="A76" s="54"/>
      <c r="B76" s="54" t="s">
        <v>742</v>
      </c>
      <c r="C76" s="54" t="s">
        <v>650</v>
      </c>
      <c r="D76" s="54" t="s">
        <v>741</v>
      </c>
      <c r="E76" s="54" t="s">
        <v>159</v>
      </c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1:23" hidden="1">
      <c r="A77" s="54"/>
      <c r="B77" s="54" t="s">
        <v>743</v>
      </c>
      <c r="C77" s="54" t="s">
        <v>650</v>
      </c>
      <c r="D77" s="54" t="s">
        <v>741</v>
      </c>
      <c r="E77" s="54" t="s">
        <v>159</v>
      </c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1:23" hidden="1">
      <c r="A78" s="54" t="s">
        <v>744</v>
      </c>
      <c r="B78" s="54" t="s">
        <v>745</v>
      </c>
      <c r="C78" s="54" t="s">
        <v>650</v>
      </c>
      <c r="D78" s="54" t="s">
        <v>746</v>
      </c>
      <c r="E78" s="54" t="s">
        <v>159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1:23" hidden="1">
      <c r="A79" s="54"/>
      <c r="B79" s="54" t="s">
        <v>747</v>
      </c>
      <c r="C79" s="54" t="s">
        <v>657</v>
      </c>
      <c r="D79" s="54" t="s">
        <v>746</v>
      </c>
      <c r="E79" s="54" t="s">
        <v>159</v>
      </c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1:23" hidden="1">
      <c r="A80" s="54"/>
      <c r="B80" s="54" t="s">
        <v>748</v>
      </c>
      <c r="C80" s="54" t="s">
        <v>650</v>
      </c>
      <c r="D80" s="54" t="s">
        <v>746</v>
      </c>
      <c r="E80" s="54" t="s">
        <v>159</v>
      </c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</row>
    <row r="81" spans="1:23" hidden="1">
      <c r="A81" s="54"/>
      <c r="B81" s="54" t="s">
        <v>749</v>
      </c>
      <c r="C81" s="54" t="s">
        <v>650</v>
      </c>
      <c r="D81" s="54" t="s">
        <v>746</v>
      </c>
      <c r="E81" s="54" t="s">
        <v>159</v>
      </c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</row>
    <row r="82" spans="1:23" hidden="1">
      <c r="A82" s="54"/>
      <c r="B82" s="54" t="s">
        <v>750</v>
      </c>
      <c r="C82" s="54" t="s">
        <v>650</v>
      </c>
      <c r="D82" s="54" t="s">
        <v>746</v>
      </c>
      <c r="E82" s="54" t="s">
        <v>159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</row>
    <row r="83" spans="1:23" hidden="1">
      <c r="A83" s="54"/>
      <c r="B83" s="54" t="s">
        <v>751</v>
      </c>
      <c r="C83" s="54" t="s">
        <v>650</v>
      </c>
      <c r="D83" s="54" t="s">
        <v>746</v>
      </c>
      <c r="E83" s="54" t="s">
        <v>159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</row>
    <row r="84" spans="1:23" hidden="1">
      <c r="A84" s="54"/>
      <c r="B84" s="54" t="s">
        <v>752</v>
      </c>
      <c r="C84" s="54" t="s">
        <v>650</v>
      </c>
      <c r="D84" s="54" t="s">
        <v>746</v>
      </c>
      <c r="E84" s="54" t="s">
        <v>159</v>
      </c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</row>
    <row r="85" spans="1:23" hidden="1">
      <c r="A85" s="54"/>
      <c r="B85" s="54" t="s">
        <v>753</v>
      </c>
      <c r="C85" s="54" t="s">
        <v>650</v>
      </c>
      <c r="D85" s="54" t="s">
        <v>746</v>
      </c>
      <c r="E85" s="54" t="s">
        <v>159</v>
      </c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</row>
    <row r="86" spans="1:23" hidden="1">
      <c r="A86" s="54"/>
      <c r="B86" s="54" t="s">
        <v>754</v>
      </c>
      <c r="C86" s="54" t="s">
        <v>650</v>
      </c>
      <c r="D86" s="54" t="s">
        <v>746</v>
      </c>
      <c r="E86" s="54" t="s">
        <v>159</v>
      </c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spans="1:23" hidden="1">
      <c r="A87" s="54"/>
      <c r="B87" s="54" t="s">
        <v>755</v>
      </c>
      <c r="C87" s="54" t="s">
        <v>650</v>
      </c>
      <c r="D87" s="54" t="s">
        <v>746</v>
      </c>
      <c r="E87" s="54" t="s">
        <v>159</v>
      </c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</row>
    <row r="88" spans="1:23" hidden="1">
      <c r="A88" s="54" t="s">
        <v>756</v>
      </c>
      <c r="B88" s="54" t="s">
        <v>745</v>
      </c>
      <c r="C88" s="54" t="s">
        <v>650</v>
      </c>
      <c r="D88" s="54" t="s">
        <v>746</v>
      </c>
      <c r="E88" s="54" t="s">
        <v>159</v>
      </c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spans="1:23" hidden="1">
      <c r="A89" s="54"/>
      <c r="B89" s="54" t="s">
        <v>747</v>
      </c>
      <c r="C89" s="54" t="s">
        <v>657</v>
      </c>
      <c r="D89" s="54" t="s">
        <v>746</v>
      </c>
      <c r="E89" s="54" t="s">
        <v>159</v>
      </c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</row>
    <row r="90" spans="1:23" hidden="1">
      <c r="A90" s="54"/>
      <c r="B90" s="54" t="s">
        <v>748</v>
      </c>
      <c r="C90" s="54" t="s">
        <v>650</v>
      </c>
      <c r="D90" s="54" t="s">
        <v>746</v>
      </c>
      <c r="E90" s="54" t="s">
        <v>159</v>
      </c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</row>
    <row r="91" spans="1:23" hidden="1">
      <c r="A91" s="54"/>
      <c r="B91" s="54" t="s">
        <v>749</v>
      </c>
      <c r="C91" s="54" t="s">
        <v>650</v>
      </c>
      <c r="D91" s="54" t="s">
        <v>746</v>
      </c>
      <c r="E91" s="54" t="s">
        <v>159</v>
      </c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</row>
    <row r="92" spans="1:23" hidden="1">
      <c r="A92" s="54"/>
      <c r="B92" s="54" t="s">
        <v>750</v>
      </c>
      <c r="C92" s="54" t="s">
        <v>650</v>
      </c>
      <c r="D92" s="54" t="s">
        <v>746</v>
      </c>
      <c r="E92" s="54" t="s">
        <v>159</v>
      </c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3" hidden="1">
      <c r="A93" s="54"/>
      <c r="B93" s="54" t="s">
        <v>751</v>
      </c>
      <c r="C93" s="54" t="s">
        <v>650</v>
      </c>
      <c r="D93" s="54" t="s">
        <v>746</v>
      </c>
      <c r="E93" s="54" t="s">
        <v>159</v>
      </c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</row>
    <row r="94" spans="1:23" hidden="1">
      <c r="A94" s="54"/>
      <c r="B94" s="54" t="s">
        <v>752</v>
      </c>
      <c r="C94" s="54" t="s">
        <v>650</v>
      </c>
      <c r="D94" s="54" t="s">
        <v>746</v>
      </c>
      <c r="E94" s="54" t="s">
        <v>159</v>
      </c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</row>
    <row r="95" spans="1:23" hidden="1">
      <c r="A95" s="54"/>
      <c r="B95" s="54" t="s">
        <v>757</v>
      </c>
      <c r="C95" s="54" t="s">
        <v>657</v>
      </c>
      <c r="D95" s="54" t="s">
        <v>746</v>
      </c>
      <c r="E95" s="54" t="s">
        <v>159</v>
      </c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</row>
    <row r="96" spans="1:23" hidden="1">
      <c r="A96" s="54"/>
      <c r="B96" s="54" t="s">
        <v>753</v>
      </c>
      <c r="C96" s="54" t="s">
        <v>650</v>
      </c>
      <c r="D96" s="54" t="s">
        <v>746</v>
      </c>
      <c r="E96" s="54" t="s">
        <v>159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spans="1:23" hidden="1">
      <c r="A97" s="54"/>
      <c r="B97" s="54" t="s">
        <v>754</v>
      </c>
      <c r="C97" s="54" t="s">
        <v>650</v>
      </c>
      <c r="D97" s="54" t="s">
        <v>746</v>
      </c>
      <c r="E97" s="54" t="s">
        <v>159</v>
      </c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</row>
    <row r="98" spans="1:23" hidden="1">
      <c r="A98" s="54"/>
      <c r="B98" s="54" t="s">
        <v>755</v>
      </c>
      <c r="C98" s="54" t="s">
        <v>650</v>
      </c>
      <c r="D98" s="54" t="s">
        <v>746</v>
      </c>
      <c r="E98" s="54" t="s">
        <v>159</v>
      </c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spans="1:23" hidden="1">
      <c r="A99" s="54" t="s">
        <v>758</v>
      </c>
      <c r="B99" s="54" t="s">
        <v>759</v>
      </c>
      <c r="C99" s="54" t="s">
        <v>650</v>
      </c>
      <c r="D99" s="54" t="s">
        <v>746</v>
      </c>
      <c r="E99" s="54" t="s">
        <v>159</v>
      </c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</row>
    <row r="100" spans="1:23" hidden="1">
      <c r="A100" s="54"/>
      <c r="B100" s="54" t="s">
        <v>760</v>
      </c>
      <c r="C100" s="54" t="s">
        <v>650</v>
      </c>
      <c r="D100" s="54" t="s">
        <v>746</v>
      </c>
      <c r="E100" s="54" t="s">
        <v>159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</row>
    <row r="101" spans="1:23" hidden="1">
      <c r="A101" s="54"/>
      <c r="B101" s="54" t="s">
        <v>761</v>
      </c>
      <c r="C101" s="54" t="s">
        <v>650</v>
      </c>
      <c r="D101" s="54" t="s">
        <v>746</v>
      </c>
      <c r="E101" s="54" t="s">
        <v>159</v>
      </c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</row>
    <row r="102" spans="1:23" hidden="1">
      <c r="A102" s="54"/>
      <c r="B102" s="54" t="s">
        <v>762</v>
      </c>
      <c r="C102" s="54" t="s">
        <v>650</v>
      </c>
      <c r="D102" s="54" t="s">
        <v>746</v>
      </c>
      <c r="E102" s="54" t="s">
        <v>159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</row>
    <row r="103" spans="1:23" hidden="1">
      <c r="A103" s="54" t="s">
        <v>763</v>
      </c>
      <c r="B103" s="54" t="s">
        <v>759</v>
      </c>
      <c r="C103" s="54" t="s">
        <v>650</v>
      </c>
      <c r="D103" s="54" t="s">
        <v>746</v>
      </c>
      <c r="E103" s="54" t="s">
        <v>159</v>
      </c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23" hidden="1">
      <c r="A104" s="54"/>
      <c r="B104" s="54" t="s">
        <v>764</v>
      </c>
      <c r="C104" s="54" t="s">
        <v>657</v>
      </c>
      <c r="D104" s="54" t="s">
        <v>746</v>
      </c>
      <c r="E104" s="54" t="s">
        <v>159</v>
      </c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23" hidden="1">
      <c r="A105" s="54"/>
      <c r="B105" s="54" t="s">
        <v>760</v>
      </c>
      <c r="C105" s="54" t="s">
        <v>650</v>
      </c>
      <c r="D105" s="54" t="s">
        <v>746</v>
      </c>
      <c r="E105" s="54" t="s">
        <v>159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23" hidden="1">
      <c r="A106" s="54"/>
      <c r="B106" s="54" t="s">
        <v>761</v>
      </c>
      <c r="C106" s="54" t="s">
        <v>650</v>
      </c>
      <c r="D106" s="54" t="s">
        <v>746</v>
      </c>
      <c r="E106" s="54" t="s">
        <v>159</v>
      </c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23" hidden="1">
      <c r="A107" s="54"/>
      <c r="B107" s="54" t="s">
        <v>762</v>
      </c>
      <c r="C107" s="54" t="s">
        <v>650</v>
      </c>
      <c r="D107" s="54" t="s">
        <v>746</v>
      </c>
      <c r="E107" s="54" t="s">
        <v>159</v>
      </c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23" hidden="1">
      <c r="A108" s="54" t="s">
        <v>765</v>
      </c>
      <c r="B108" s="54" t="s">
        <v>766</v>
      </c>
      <c r="C108" s="54" t="s">
        <v>650</v>
      </c>
      <c r="D108" s="54" t="s">
        <v>724</v>
      </c>
      <c r="E108" s="54" t="s">
        <v>159</v>
      </c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23" hidden="1">
      <c r="A109" s="54" t="s">
        <v>767</v>
      </c>
      <c r="B109" s="54" t="s">
        <v>709</v>
      </c>
      <c r="C109" s="54" t="s">
        <v>650</v>
      </c>
      <c r="D109" s="54" t="s">
        <v>768</v>
      </c>
      <c r="E109" s="54" t="s">
        <v>159</v>
      </c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23" hidden="1">
      <c r="A110" s="54" t="s">
        <v>769</v>
      </c>
      <c r="B110" s="54" t="s">
        <v>740</v>
      </c>
      <c r="C110" s="54" t="s">
        <v>657</v>
      </c>
      <c r="D110" s="54"/>
      <c r="E110" s="54" t="s">
        <v>159</v>
      </c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</row>
    <row r="111" spans="1:23" hidden="1">
      <c r="A111" s="54"/>
      <c r="B111" s="54" t="s">
        <v>742</v>
      </c>
      <c r="C111" s="54" t="s">
        <v>650</v>
      </c>
      <c r="D111" s="54"/>
      <c r="E111" s="54" t="s">
        <v>159</v>
      </c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</row>
    <row r="112" spans="1:23" hidden="1">
      <c r="A112" s="54"/>
      <c r="B112" s="54" t="s">
        <v>743</v>
      </c>
      <c r="C112" s="54" t="s">
        <v>650</v>
      </c>
      <c r="D112" s="54"/>
      <c r="E112" s="54" t="s">
        <v>159</v>
      </c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</row>
    <row r="113" spans="1:23" hidden="1">
      <c r="A113" s="54" t="s">
        <v>575</v>
      </c>
      <c r="B113" s="54" t="s">
        <v>740</v>
      </c>
      <c r="C113" s="54" t="s">
        <v>657</v>
      </c>
      <c r="D113" s="54"/>
      <c r="E113" s="54" t="s">
        <v>159</v>
      </c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1:23" hidden="1">
      <c r="A114" s="54"/>
      <c r="B114" s="54" t="s">
        <v>742</v>
      </c>
      <c r="C114" s="54" t="s">
        <v>650</v>
      </c>
      <c r="D114" s="54"/>
      <c r="E114" s="54" t="s">
        <v>159</v>
      </c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1:23" hidden="1">
      <c r="A115" s="54"/>
      <c r="B115" s="54" t="s">
        <v>743</v>
      </c>
      <c r="C115" s="54" t="s">
        <v>650</v>
      </c>
      <c r="D115" s="54"/>
      <c r="E115" s="54" t="s">
        <v>159</v>
      </c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1:23" hidden="1">
      <c r="A116" s="54" t="s">
        <v>572</v>
      </c>
      <c r="B116" s="54" t="s">
        <v>740</v>
      </c>
      <c r="C116" s="54" t="s">
        <v>657</v>
      </c>
      <c r="D116" s="54"/>
      <c r="E116" s="54" t="s">
        <v>159</v>
      </c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1:23" hidden="1">
      <c r="A117" s="54"/>
      <c r="B117" s="54" t="s">
        <v>742</v>
      </c>
      <c r="C117" s="54" t="s">
        <v>650</v>
      </c>
      <c r="D117" s="54"/>
      <c r="E117" s="54" t="s">
        <v>159</v>
      </c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1:23" hidden="1">
      <c r="A118" s="54"/>
      <c r="B118" s="54" t="s">
        <v>743</v>
      </c>
      <c r="C118" s="54" t="s">
        <v>650</v>
      </c>
      <c r="D118" s="54"/>
      <c r="E118" s="54" t="s">
        <v>159</v>
      </c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1:23" hidden="1">
      <c r="A119" s="54" t="s">
        <v>770</v>
      </c>
      <c r="B119" s="54" t="s">
        <v>740</v>
      </c>
      <c r="C119" s="54" t="s">
        <v>657</v>
      </c>
      <c r="D119" s="54"/>
      <c r="E119" s="54" t="s">
        <v>159</v>
      </c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hidden="1">
      <c r="A120" s="54"/>
      <c r="B120" s="54" t="s">
        <v>742</v>
      </c>
      <c r="C120" s="54" t="s">
        <v>650</v>
      </c>
      <c r="D120" s="54"/>
      <c r="E120" s="54" t="s">
        <v>159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</row>
    <row r="121" spans="1:23" hidden="1">
      <c r="A121" s="54"/>
      <c r="B121" s="54" t="s">
        <v>743</v>
      </c>
      <c r="C121" s="54" t="s">
        <v>650</v>
      </c>
      <c r="D121" s="54"/>
      <c r="E121" s="54" t="s">
        <v>159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</row>
    <row r="122" spans="1:23" hidden="1">
      <c r="A122" s="54" t="s">
        <v>771</v>
      </c>
      <c r="B122" s="54" t="s">
        <v>740</v>
      </c>
      <c r="C122" s="54" t="s">
        <v>657</v>
      </c>
      <c r="D122" s="54"/>
      <c r="E122" s="54" t="s">
        <v>159</v>
      </c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</row>
    <row r="123" spans="1:23" hidden="1">
      <c r="A123" s="54"/>
      <c r="B123" s="54" t="s">
        <v>743</v>
      </c>
      <c r="C123" s="54" t="s">
        <v>650</v>
      </c>
      <c r="D123" s="54"/>
      <c r="E123" s="54" t="s">
        <v>159</v>
      </c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</row>
    <row r="124" spans="1:23" hidden="1">
      <c r="A124" s="54" t="s">
        <v>772</v>
      </c>
      <c r="B124" s="54" t="s">
        <v>740</v>
      </c>
      <c r="C124" s="54" t="s">
        <v>657</v>
      </c>
      <c r="D124" s="54"/>
      <c r="E124" s="54" t="s">
        <v>626</v>
      </c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</row>
    <row r="125" spans="1:23" hidden="1">
      <c r="A125" s="54"/>
      <c r="B125" s="54" t="s">
        <v>742</v>
      </c>
      <c r="C125" s="54" t="s">
        <v>650</v>
      </c>
      <c r="D125" s="54"/>
      <c r="E125" s="54" t="s">
        <v>626</v>
      </c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hidden="1">
      <c r="A126" s="54"/>
      <c r="B126" s="54" t="s">
        <v>743</v>
      </c>
      <c r="C126" s="54" t="s">
        <v>650</v>
      </c>
      <c r="D126" s="54"/>
      <c r="E126" s="54" t="s">
        <v>626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spans="1:23" hidden="1">
      <c r="A127" s="54" t="s">
        <v>773</v>
      </c>
      <c r="B127" s="54" t="s">
        <v>740</v>
      </c>
      <c r="C127" s="54" t="s">
        <v>657</v>
      </c>
      <c r="D127" s="54"/>
      <c r="E127" s="54" t="s">
        <v>626</v>
      </c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</row>
    <row r="128" spans="1:23" hidden="1">
      <c r="A128" s="54"/>
      <c r="B128" s="54" t="s">
        <v>742</v>
      </c>
      <c r="C128" s="54" t="s">
        <v>650</v>
      </c>
      <c r="D128" s="54"/>
      <c r="E128" s="54" t="s">
        <v>626</v>
      </c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hidden="1">
      <c r="A129" s="54"/>
      <c r="B129" s="54" t="s">
        <v>743</v>
      </c>
      <c r="C129" s="54" t="s">
        <v>650</v>
      </c>
      <c r="D129" s="54"/>
      <c r="E129" s="54" t="s">
        <v>626</v>
      </c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</row>
    <row r="130" spans="1:23" hidden="1">
      <c r="A130" s="54" t="s">
        <v>774</v>
      </c>
      <c r="B130" s="54" t="s">
        <v>740</v>
      </c>
      <c r="C130" s="54" t="s">
        <v>657</v>
      </c>
      <c r="D130" s="54"/>
      <c r="E130" s="54" t="s">
        <v>626</v>
      </c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</row>
    <row r="131" spans="1:23" hidden="1">
      <c r="A131" s="54"/>
      <c r="B131" s="54" t="s">
        <v>742</v>
      </c>
      <c r="C131" s="54" t="s">
        <v>650</v>
      </c>
      <c r="D131" s="54"/>
      <c r="E131" s="54" t="s">
        <v>626</v>
      </c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</row>
    <row r="132" spans="1:23" hidden="1">
      <c r="A132" s="54"/>
      <c r="B132" s="54" t="s">
        <v>743</v>
      </c>
      <c r="C132" s="54" t="s">
        <v>650</v>
      </c>
      <c r="D132" s="54"/>
      <c r="E132" s="54" t="s">
        <v>626</v>
      </c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</row>
    <row r="133" spans="1:23" hidden="1">
      <c r="A133" s="54" t="s">
        <v>775</v>
      </c>
      <c r="B133" s="54" t="s">
        <v>740</v>
      </c>
      <c r="C133" s="54" t="s">
        <v>657</v>
      </c>
      <c r="D133" s="54"/>
      <c r="E133" s="54" t="s">
        <v>626</v>
      </c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</row>
    <row r="134" spans="1:23" hidden="1">
      <c r="A134" s="54"/>
      <c r="B134" s="54" t="s">
        <v>742</v>
      </c>
      <c r="C134" s="54" t="s">
        <v>650</v>
      </c>
      <c r="D134" s="54"/>
      <c r="E134" s="54" t="s">
        <v>626</v>
      </c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hidden="1">
      <c r="A135" s="54"/>
      <c r="B135" s="54" t="s">
        <v>743</v>
      </c>
      <c r="C135" s="54" t="s">
        <v>650</v>
      </c>
      <c r="D135" s="54"/>
      <c r="E135" s="54" t="s">
        <v>626</v>
      </c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hidden="1">
      <c r="A136" s="54" t="s">
        <v>776</v>
      </c>
      <c r="B136" s="54" t="s">
        <v>740</v>
      </c>
      <c r="C136" s="54" t="s">
        <v>657</v>
      </c>
      <c r="D136" s="54"/>
      <c r="E136" s="54" t="s">
        <v>626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spans="1:23" hidden="1">
      <c r="A137" s="54"/>
      <c r="B137" s="54" t="s">
        <v>742</v>
      </c>
      <c r="C137" s="54" t="s">
        <v>650</v>
      </c>
      <c r="D137" s="54"/>
      <c r="E137" s="54" t="s">
        <v>626</v>
      </c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</row>
    <row r="138" spans="1:23" hidden="1">
      <c r="A138" s="54"/>
      <c r="B138" s="54" t="s">
        <v>743</v>
      </c>
      <c r="C138" s="54" t="s">
        <v>650</v>
      </c>
      <c r="D138" s="54"/>
      <c r="E138" s="54" t="s">
        <v>626</v>
      </c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spans="1:23" hidden="1">
      <c r="A139" s="54" t="s">
        <v>777</v>
      </c>
      <c r="B139" s="54" t="s">
        <v>740</v>
      </c>
      <c r="C139" s="54" t="s">
        <v>657</v>
      </c>
      <c r="D139" s="54"/>
      <c r="E139" s="54" t="s">
        <v>626</v>
      </c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</row>
    <row r="140" spans="1:23" hidden="1">
      <c r="A140" s="54"/>
      <c r="B140" s="54" t="s">
        <v>742</v>
      </c>
      <c r="C140" s="54" t="s">
        <v>650</v>
      </c>
      <c r="D140" s="54"/>
      <c r="E140" s="54" t="s">
        <v>626</v>
      </c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</row>
    <row r="141" spans="1:23" hidden="1">
      <c r="A141" s="54"/>
      <c r="B141" s="54" t="s">
        <v>743</v>
      </c>
      <c r="C141" s="54" t="s">
        <v>650</v>
      </c>
      <c r="D141" s="54"/>
      <c r="E141" s="54" t="s">
        <v>626</v>
      </c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</row>
    <row r="142" spans="1:23" hidden="1">
      <c r="A142" s="54" t="s">
        <v>778</v>
      </c>
      <c r="B142" s="95" t="s">
        <v>740</v>
      </c>
      <c r="C142" s="54" t="s">
        <v>657</v>
      </c>
      <c r="D142" s="54" t="s">
        <v>779</v>
      </c>
      <c r="E142" s="54" t="s">
        <v>626</v>
      </c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</row>
    <row r="143" spans="1:23" hidden="1">
      <c r="A143" s="54"/>
      <c r="B143" s="95" t="s">
        <v>742</v>
      </c>
      <c r="C143" s="54" t="s">
        <v>650</v>
      </c>
      <c r="D143" s="54" t="s">
        <v>779</v>
      </c>
      <c r="E143" s="54" t="s">
        <v>626</v>
      </c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</row>
    <row r="144" spans="1:23" ht="16.5" hidden="1">
      <c r="A144" s="54"/>
      <c r="B144" s="95" t="s">
        <v>743</v>
      </c>
      <c r="C144" s="54" t="s">
        <v>650</v>
      </c>
      <c r="D144" s="96" t="s">
        <v>779</v>
      </c>
      <c r="E144" s="54" t="s">
        <v>626</v>
      </c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</row>
    <row r="145" spans="7:7">
      <c r="G145" s="61"/>
    </row>
  </sheetData>
  <autoFilter ref="A2:W144">
    <filterColumn colId="4">
      <filters>
        <filter val="Desay"/>
      </filters>
    </filterColumn>
  </autoFilter>
  <customSheetViews>
    <customSheetView guid="{B8B0FE89-E1D6-41C2-8E9F-C79A94CD4875}" filter="1" showAutoFilter="1" topLeftCell="A10">
      <selection activeCell="D148" sqref="D148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</autoFilter>
    </customSheetView>
    <customSheetView guid="{E1631F07-A05E-45C9-B4BC-CB556E4C169C}" filter="1" showAutoFilter="1" topLeftCell="A16">
      <selection activeCell="D26" sqref="D26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</autoFilter>
    </customSheetView>
    <customSheetView guid="{7A3AF26E-B96D-47DA-9945-BD00A7FA3CF3}" filter="1" showAutoFilter="1">
      <selection activeCell="D149" sqref="D149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  <filterColumn colId="5">
          <filters>
            <filter val="罗晓林"/>
          </filters>
        </filterColumn>
      </autoFilter>
    </customSheetView>
    <customSheetView guid="{0BF649FB-054B-4E00-A5C7-E64FB868D81B}" filter="1" showAutoFilter="1">
      <selection activeCell="M154" sqref="M154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  <filterColumn colId="5">
          <filters>
            <filter val="罗晓林"/>
          </filters>
        </filterColumn>
      </autoFilter>
    </customSheetView>
    <customSheetView guid="{2B7B1CB7-5D3C-440D-8CD7-9E70FD379EC0}" filter="1" showAutoFilter="1">
      <pane xSplit="1" ySplit="2" topLeftCell="B3" state="frozen"/>
      <selection activeCell="G20" sqref="G20"/>
      <pageMargins left="0.7" right="0.7" top="0.75" bottom="0.75" header="0.3" footer="0.3"/>
      <pageSetup paperSize="9" orientation="portrait" horizontalDpi="300" verticalDpi="300"/>
      <autoFilter ref="A2:W144">
        <filterColumn colId="5">
          <filters>
            <filter val="李淑连"/>
          </filters>
        </filterColumn>
      </autoFilter>
    </customSheetView>
    <customSheetView guid="{B93A7257-0686-40A4-8ADB-E302C61D1CF5}" filter="1" showAutoFilter="1">
      <pane xSplit="1" ySplit="2" topLeftCell="B3" state="frozen"/>
      <selection activeCell="D34" sqref="D34"/>
      <pageMargins left="0.7" right="0.7" top="0.75" bottom="0.75" header="0.3" footer="0.3"/>
      <pageSetup paperSize="9" orientation="portrait" horizontalDpi="300" verticalDpi="300"/>
      <autoFilter ref="A2:W144">
        <filterColumn colId="5">
          <customFilters>
            <customFilter operator="notEqual" val=""/>
          </customFilters>
        </filterColumn>
      </autoFilter>
    </customSheetView>
    <customSheetView guid="{D4920615-DC79-4B85-BE66-DA7E2657329D}" filter="1" showAutoFilter="1" topLeftCell="E1">
      <selection activeCell="L145" sqref="L145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</autoFilter>
    </customSheetView>
    <customSheetView guid="{370A4DEA-EC8D-4BBF-A42F-A532C5F155B9}" filter="1" showAutoFilter="1">
      <selection activeCell="G11" sqref="G11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  <filterColumn colId="5">
          <filters>
            <filter val="李淑连"/>
          </filters>
        </filterColumn>
      </autoFilter>
    </customSheetView>
    <customSheetView guid="{04CD6250-EBB9-49B5-A154-3323C5A540CD}" filter="1" showAutoFilter="1" topLeftCell="A4">
      <selection activeCell="H32" sqref="H32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</autoFilter>
    </customSheetView>
    <customSheetView guid="{46C8DCF2-88F5-4065-B732-89B771A0B55F}" filter="1" showAutoFilter="1" topLeftCell="A4">
      <selection activeCell="H32" sqref="H32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</autoFilter>
    </customSheetView>
    <customSheetView guid="{9C1F981C-FFD6-4EF6-B28B-E117CB253ED3}" filter="1" showAutoFilter="1">
      <selection activeCell="G29" sqref="G29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</autoFilter>
    </customSheetView>
    <customSheetView guid="{5E80CE5A-CC7B-46E6-BF66-CF5C8E81A83D}" filter="1" showAutoFilter="1" topLeftCell="D13">
      <selection activeCell="G20" sqref="G20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</autoFilter>
    </customSheetView>
    <customSheetView guid="{F88C92E4-F5B1-48B6-8AF0-793E8E382C1A}" filter="1" showAutoFilter="1" topLeftCell="D16">
      <selection activeCell="G20" sqref="G20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</autoFilter>
    </customSheetView>
  </customSheetViews>
  <phoneticPr fontId="37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topLeftCell="A475" workbookViewId="0">
      <selection activeCell="C501" sqref="C501"/>
    </sheetView>
  </sheetViews>
  <sheetFormatPr defaultColWidth="9" defaultRowHeight="14.25"/>
  <cols>
    <col min="1" max="1" width="11" style="26" customWidth="1"/>
    <col min="2" max="2" width="37" style="26" customWidth="1"/>
    <col min="3" max="4" width="24.625" style="26" customWidth="1"/>
    <col min="5" max="5" width="24.375" style="26" customWidth="1"/>
    <col min="6" max="16384" width="9" style="26"/>
  </cols>
  <sheetData>
    <row r="1" spans="1:16">
      <c r="A1" s="41" t="s">
        <v>380</v>
      </c>
      <c r="B1" s="28"/>
    </row>
    <row r="2" spans="1:16">
      <c r="A2" s="29" t="s">
        <v>780</v>
      </c>
      <c r="B2" s="29" t="s">
        <v>781</v>
      </c>
      <c r="C2" s="29" t="s">
        <v>782</v>
      </c>
      <c r="D2" s="29" t="s">
        <v>783</v>
      </c>
      <c r="E2" s="29" t="s">
        <v>784</v>
      </c>
      <c r="F2" s="29" t="s">
        <v>785</v>
      </c>
    </row>
    <row r="3" spans="1:16">
      <c r="A3" s="29"/>
      <c r="B3" s="29"/>
      <c r="C3" s="29"/>
      <c r="D3" s="42"/>
      <c r="E3" s="29"/>
      <c r="F3" s="29"/>
    </row>
    <row r="4" spans="1:16" ht="14.25" customHeight="1">
      <c r="A4" s="30" t="s">
        <v>786</v>
      </c>
      <c r="B4" s="29" t="s">
        <v>787</v>
      </c>
      <c r="C4" s="29"/>
      <c r="D4" s="44"/>
      <c r="E4" s="31"/>
      <c r="F4" s="32" t="s">
        <v>788</v>
      </c>
      <c r="P4" s="34"/>
    </row>
    <row r="5" spans="1:16">
      <c r="A5" s="30"/>
      <c r="B5" s="29" t="s">
        <v>789</v>
      </c>
      <c r="C5" s="29"/>
      <c r="D5" s="42"/>
      <c r="E5" s="31"/>
      <c r="F5" s="33"/>
      <c r="P5" s="34"/>
    </row>
    <row r="6" spans="1:16">
      <c r="A6" s="30"/>
      <c r="B6" s="29" t="s">
        <v>790</v>
      </c>
      <c r="C6" s="29"/>
      <c r="D6" s="42"/>
      <c r="E6" s="31"/>
      <c r="F6" s="33"/>
      <c r="P6" s="34"/>
    </row>
    <row r="7" spans="1:16">
      <c r="A7" s="30"/>
      <c r="B7" s="29" t="s">
        <v>791</v>
      </c>
      <c r="C7" s="29"/>
      <c r="D7" s="42"/>
      <c r="E7" s="31"/>
      <c r="F7" s="33"/>
      <c r="P7" s="34"/>
    </row>
    <row r="8" spans="1:16">
      <c r="A8" s="30"/>
      <c r="B8" s="29" t="s">
        <v>792</v>
      </c>
      <c r="C8" s="29"/>
      <c r="D8" s="42"/>
      <c r="E8" s="31"/>
      <c r="F8" s="33"/>
      <c r="P8" s="34"/>
    </row>
    <row r="9" spans="1:16">
      <c r="A9" s="30"/>
      <c r="B9" s="29" t="s">
        <v>793</v>
      </c>
      <c r="C9" s="29"/>
      <c r="D9" s="42"/>
      <c r="E9" s="31"/>
      <c r="F9" s="33"/>
      <c r="P9" s="34"/>
    </row>
    <row r="10" spans="1:16">
      <c r="A10" s="30"/>
      <c r="B10" s="29" t="s">
        <v>794</v>
      </c>
      <c r="C10" s="29"/>
      <c r="D10" s="42"/>
      <c r="E10" s="31"/>
      <c r="F10" s="33"/>
      <c r="P10" s="34"/>
    </row>
    <row r="11" spans="1:16">
      <c r="A11" s="30"/>
      <c r="B11" s="29" t="s">
        <v>795</v>
      </c>
      <c r="C11" s="29"/>
      <c r="D11" s="42"/>
      <c r="E11" s="31"/>
      <c r="F11" s="33"/>
      <c r="P11" s="34"/>
    </row>
    <row r="12" spans="1:16">
      <c r="A12" s="30"/>
      <c r="B12" s="29" t="s">
        <v>796</v>
      </c>
      <c r="C12" s="29"/>
      <c r="D12" s="42"/>
      <c r="E12" s="31"/>
      <c r="F12" s="33"/>
      <c r="P12" s="34"/>
    </row>
    <row r="13" spans="1:16">
      <c r="A13" s="30"/>
      <c r="B13" s="29" t="s">
        <v>797</v>
      </c>
      <c r="C13" s="29"/>
      <c r="D13" s="42"/>
      <c r="E13" s="31"/>
      <c r="F13" s="33"/>
      <c r="P13" s="34"/>
    </row>
    <row r="14" spans="1:16">
      <c r="A14" s="30"/>
      <c r="B14" s="29" t="s">
        <v>798</v>
      </c>
      <c r="C14" s="29"/>
      <c r="D14" s="42"/>
      <c r="E14" s="31"/>
      <c r="F14" s="33"/>
      <c r="P14" s="34"/>
    </row>
    <row r="15" spans="1:16">
      <c r="A15" s="30"/>
      <c r="B15" s="29" t="s">
        <v>799</v>
      </c>
      <c r="C15" s="29"/>
      <c r="D15" s="42"/>
      <c r="E15" s="31"/>
      <c r="F15" s="33"/>
      <c r="P15" s="34"/>
    </row>
    <row r="16" spans="1:16">
      <c r="A16" s="30"/>
      <c r="B16" s="29" t="s">
        <v>800</v>
      </c>
      <c r="C16" s="29"/>
      <c r="D16" s="42"/>
      <c r="E16" s="31"/>
      <c r="F16" s="33"/>
      <c r="P16" s="34"/>
    </row>
    <row r="17" spans="1:16">
      <c r="A17" s="30"/>
      <c r="B17" s="29" t="s">
        <v>801</v>
      </c>
      <c r="C17" s="29"/>
      <c r="D17" s="42"/>
      <c r="E17" s="31"/>
      <c r="F17" s="33"/>
      <c r="P17" s="34"/>
    </row>
    <row r="18" spans="1:16">
      <c r="A18" s="30"/>
      <c r="B18" s="29" t="s">
        <v>802</v>
      </c>
      <c r="C18" s="29"/>
      <c r="D18" s="42"/>
      <c r="E18" s="31"/>
      <c r="F18" s="33"/>
      <c r="P18" s="34"/>
    </row>
    <row r="19" spans="1:16">
      <c r="A19" s="30"/>
      <c r="B19" s="29" t="s">
        <v>803</v>
      </c>
      <c r="C19" s="29"/>
      <c r="D19" s="42"/>
      <c r="E19" s="31"/>
      <c r="F19" s="33"/>
      <c r="P19" s="34"/>
    </row>
    <row r="20" spans="1:16">
      <c r="A20" s="30"/>
      <c r="B20" s="29" t="s">
        <v>804</v>
      </c>
      <c r="C20" s="29"/>
      <c r="D20" s="42"/>
      <c r="E20" s="31"/>
      <c r="F20" s="33"/>
      <c r="P20" s="34"/>
    </row>
    <row r="21" spans="1:16">
      <c r="A21" s="30"/>
      <c r="B21" s="29" t="s">
        <v>805</v>
      </c>
      <c r="C21" s="29"/>
      <c r="D21" s="42"/>
      <c r="E21" s="31"/>
      <c r="F21" s="33"/>
      <c r="P21" s="34"/>
    </row>
    <row r="22" spans="1:16">
      <c r="A22" s="30"/>
      <c r="B22" s="29" t="s">
        <v>806</v>
      </c>
      <c r="C22" s="29"/>
      <c r="D22" s="42"/>
      <c r="E22" s="31"/>
      <c r="F22" s="33"/>
      <c r="P22" s="34"/>
    </row>
    <row r="23" spans="1:16">
      <c r="A23" s="30"/>
      <c r="B23" s="29" t="s">
        <v>807</v>
      </c>
      <c r="C23" s="29"/>
      <c r="D23" s="42"/>
      <c r="E23" s="31"/>
      <c r="F23" s="33"/>
      <c r="P23" s="34"/>
    </row>
    <row r="24" spans="1:16">
      <c r="A24" s="30"/>
      <c r="B24" s="29" t="s">
        <v>808</v>
      </c>
      <c r="C24" s="29"/>
      <c r="D24" s="42"/>
      <c r="E24" s="31"/>
      <c r="F24" s="33"/>
      <c r="P24" s="34"/>
    </row>
    <row r="25" spans="1:16">
      <c r="A25" s="30"/>
      <c r="B25" s="29" t="s">
        <v>809</v>
      </c>
      <c r="C25" s="29"/>
      <c r="D25" s="42"/>
      <c r="E25" s="31"/>
      <c r="F25" s="33"/>
      <c r="P25" s="34"/>
    </row>
    <row r="26" spans="1:16">
      <c r="A26" s="30"/>
      <c r="B26" s="29" t="s">
        <v>810</v>
      </c>
      <c r="C26" s="29"/>
      <c r="D26" s="42"/>
      <c r="E26" s="31"/>
      <c r="F26" s="33"/>
      <c r="P26" s="34"/>
    </row>
    <row r="27" spans="1:16">
      <c r="A27" s="30"/>
      <c r="B27" s="29" t="s">
        <v>811</v>
      </c>
      <c r="C27" s="29"/>
      <c r="D27" s="42"/>
      <c r="E27" s="31"/>
      <c r="F27" s="33"/>
      <c r="P27" s="34"/>
    </row>
    <row r="28" spans="1:16">
      <c r="A28" s="30"/>
      <c r="B28" s="29" t="s">
        <v>812</v>
      </c>
      <c r="C28" s="29"/>
      <c r="D28" s="42"/>
      <c r="E28" s="31"/>
      <c r="F28" s="33"/>
      <c r="P28" s="34"/>
    </row>
    <row r="29" spans="1:16">
      <c r="A29" s="30"/>
      <c r="B29" s="29" t="s">
        <v>813</v>
      </c>
      <c r="C29" s="29"/>
      <c r="D29" s="42"/>
      <c r="E29" s="31"/>
      <c r="F29" s="33"/>
      <c r="P29" s="34"/>
    </row>
    <row r="30" spans="1:16">
      <c r="A30" s="30"/>
      <c r="B30" s="29" t="s">
        <v>814</v>
      </c>
      <c r="C30" s="29"/>
      <c r="D30" s="42"/>
      <c r="E30" s="31"/>
      <c r="F30" s="33"/>
      <c r="P30" s="34"/>
    </row>
    <row r="31" spans="1:16">
      <c r="A31" s="30"/>
      <c r="B31" s="29" t="s">
        <v>815</v>
      </c>
      <c r="C31" s="29"/>
      <c r="D31" s="42"/>
      <c r="E31" s="31"/>
      <c r="F31" s="33"/>
      <c r="P31" s="34"/>
    </row>
    <row r="32" spans="1:16">
      <c r="A32" s="30"/>
      <c r="B32" s="29" t="s">
        <v>816</v>
      </c>
      <c r="C32" s="29"/>
      <c r="D32" s="42"/>
      <c r="E32" s="31"/>
      <c r="F32" s="33"/>
      <c r="P32" s="34"/>
    </row>
    <row r="33" spans="1:16">
      <c r="A33" s="30"/>
      <c r="B33" s="29" t="s">
        <v>817</v>
      </c>
      <c r="C33" s="29"/>
      <c r="D33" s="42"/>
      <c r="E33" s="31"/>
      <c r="F33" s="33"/>
      <c r="P33" s="34"/>
    </row>
    <row r="34" spans="1:16">
      <c r="A34" s="30"/>
      <c r="B34" s="29" t="s">
        <v>818</v>
      </c>
      <c r="C34" s="29"/>
      <c r="D34" s="42"/>
      <c r="E34" s="31"/>
      <c r="F34" s="33"/>
      <c r="P34" s="34"/>
    </row>
    <row r="35" spans="1:16">
      <c r="A35" s="30"/>
      <c r="B35" s="29" t="s">
        <v>819</v>
      </c>
      <c r="C35" s="29"/>
      <c r="D35" s="42"/>
      <c r="E35" s="31"/>
      <c r="F35" s="33"/>
      <c r="P35" s="34"/>
    </row>
    <row r="36" spans="1:16">
      <c r="A36" s="30"/>
      <c r="B36" s="29" t="s">
        <v>820</v>
      </c>
      <c r="C36" s="29"/>
      <c r="D36" s="42"/>
      <c r="E36" s="31"/>
      <c r="F36" s="33"/>
      <c r="P36" s="34"/>
    </row>
    <row r="37" spans="1:16">
      <c r="A37" s="30"/>
      <c r="B37" s="29" t="s">
        <v>821</v>
      </c>
      <c r="C37" s="29"/>
      <c r="D37" s="42"/>
      <c r="E37" s="31"/>
      <c r="F37" s="33"/>
      <c r="P37" s="34"/>
    </row>
    <row r="38" spans="1:16">
      <c r="A38" s="30"/>
      <c r="B38" s="29" t="s">
        <v>822</v>
      </c>
      <c r="C38" s="29"/>
      <c r="D38" s="42"/>
      <c r="E38" s="31"/>
      <c r="F38" s="33"/>
      <c r="P38" s="34"/>
    </row>
    <row r="39" spans="1:16">
      <c r="A39" s="30"/>
      <c r="B39" s="29" t="s">
        <v>823</v>
      </c>
      <c r="C39" s="29"/>
      <c r="D39" s="42"/>
      <c r="E39" s="31"/>
      <c r="F39" s="33"/>
      <c r="P39" s="34"/>
    </row>
    <row r="40" spans="1:16">
      <c r="A40" s="30"/>
      <c r="B40" s="29" t="s">
        <v>824</v>
      </c>
      <c r="C40" s="29"/>
      <c r="D40" s="44"/>
      <c r="E40" s="31"/>
      <c r="F40" s="33"/>
      <c r="P40" s="34"/>
    </row>
    <row r="41" spans="1:16">
      <c r="A41" s="30"/>
      <c r="B41" s="29" t="s">
        <v>825</v>
      </c>
      <c r="C41" s="29"/>
      <c r="D41" s="42"/>
      <c r="E41" s="31"/>
      <c r="F41" s="33"/>
      <c r="P41" s="34"/>
    </row>
    <row r="42" spans="1:16">
      <c r="A42" s="30"/>
      <c r="B42" s="29" t="s">
        <v>826</v>
      </c>
      <c r="C42" s="29"/>
      <c r="D42" s="42"/>
      <c r="E42" s="31"/>
      <c r="F42" s="33"/>
      <c r="P42" s="34"/>
    </row>
    <row r="43" spans="1:16">
      <c r="A43" s="30"/>
      <c r="B43" s="29" t="s">
        <v>827</v>
      </c>
      <c r="C43" s="29"/>
      <c r="D43" s="42"/>
      <c r="E43" s="31"/>
      <c r="F43" s="33"/>
      <c r="P43" s="34"/>
    </row>
    <row r="44" spans="1:16">
      <c r="A44" s="30"/>
      <c r="B44" s="29" t="s">
        <v>828</v>
      </c>
      <c r="C44" s="29"/>
      <c r="D44" s="42"/>
      <c r="E44" s="31"/>
      <c r="F44" s="33"/>
      <c r="P44" s="34"/>
    </row>
    <row r="45" spans="1:16">
      <c r="A45" s="30"/>
      <c r="B45" s="29" t="s">
        <v>829</v>
      </c>
      <c r="C45" s="29"/>
      <c r="D45" s="42"/>
      <c r="E45" s="31"/>
      <c r="F45" s="33"/>
      <c r="P45" s="34"/>
    </row>
    <row r="46" spans="1:16">
      <c r="A46" s="30"/>
      <c r="B46" s="29" t="s">
        <v>830</v>
      </c>
      <c r="C46" s="29"/>
      <c r="D46" s="42"/>
      <c r="E46" s="31"/>
      <c r="F46" s="33"/>
      <c r="P46" s="34"/>
    </row>
    <row r="47" spans="1:16">
      <c r="A47" s="30"/>
      <c r="B47" s="29" t="s">
        <v>831</v>
      </c>
      <c r="C47" s="29"/>
      <c r="D47" s="42"/>
      <c r="E47" s="31"/>
      <c r="F47" s="33"/>
      <c r="P47" s="34"/>
    </row>
    <row r="48" spans="1:16">
      <c r="A48" s="30"/>
      <c r="B48" s="29" t="s">
        <v>832</v>
      </c>
      <c r="C48" s="29"/>
      <c r="D48" s="42"/>
      <c r="E48" s="31"/>
      <c r="F48" s="33"/>
      <c r="P48" s="34"/>
    </row>
    <row r="49" spans="1:16">
      <c r="A49" s="30"/>
      <c r="B49" s="29" t="s">
        <v>833</v>
      </c>
      <c r="C49" s="29"/>
      <c r="D49" s="42"/>
      <c r="E49" s="31"/>
      <c r="F49" s="33"/>
      <c r="P49" s="34"/>
    </row>
    <row r="50" spans="1:16">
      <c r="A50" s="30"/>
      <c r="B50" s="29" t="s">
        <v>834</v>
      </c>
      <c r="C50" s="29"/>
      <c r="D50" s="42"/>
      <c r="E50" s="31"/>
      <c r="F50" s="33"/>
      <c r="P50" s="34"/>
    </row>
    <row r="51" spans="1:16">
      <c r="A51" s="30"/>
      <c r="B51" s="29" t="s">
        <v>835</v>
      </c>
      <c r="C51" s="29"/>
      <c r="D51" s="42"/>
      <c r="E51" s="31"/>
      <c r="F51" s="33"/>
      <c r="P51" s="34"/>
    </row>
    <row r="52" spans="1:16">
      <c r="A52" s="30"/>
      <c r="B52" s="29" t="s">
        <v>836</v>
      </c>
      <c r="C52" s="29"/>
      <c r="D52" s="42"/>
      <c r="E52" s="31"/>
      <c r="F52" s="33"/>
      <c r="P52" s="34"/>
    </row>
    <row r="53" spans="1:16">
      <c r="A53" s="30"/>
      <c r="B53" s="29" t="s">
        <v>837</v>
      </c>
      <c r="C53" s="29"/>
      <c r="D53" s="42"/>
      <c r="E53" s="31"/>
      <c r="F53" s="33"/>
      <c r="P53" s="34"/>
    </row>
    <row r="54" spans="1:16">
      <c r="A54" s="30"/>
      <c r="B54" s="29" t="s">
        <v>838</v>
      </c>
      <c r="C54" s="29"/>
      <c r="D54" s="42"/>
      <c r="E54" s="31"/>
      <c r="F54" s="33"/>
      <c r="P54" s="34"/>
    </row>
    <row r="55" spans="1:16">
      <c r="A55" s="30"/>
      <c r="B55" s="29" t="s">
        <v>839</v>
      </c>
      <c r="C55" s="29"/>
      <c r="D55" s="42"/>
      <c r="E55" s="31"/>
      <c r="F55" s="33"/>
      <c r="P55" s="34"/>
    </row>
    <row r="56" spans="1:16">
      <c r="A56" s="30"/>
      <c r="B56" s="29" t="s">
        <v>840</v>
      </c>
      <c r="C56" s="29"/>
      <c r="D56" s="42"/>
      <c r="E56" s="31"/>
      <c r="F56" s="33"/>
      <c r="P56" s="34"/>
    </row>
    <row r="57" spans="1:16">
      <c r="A57" s="30"/>
      <c r="B57" s="29" t="s">
        <v>841</v>
      </c>
      <c r="C57" s="29"/>
      <c r="D57" s="42"/>
      <c r="E57" s="31"/>
      <c r="F57" s="33"/>
      <c r="P57" s="34"/>
    </row>
    <row r="58" spans="1:16">
      <c r="A58" s="30"/>
      <c r="B58" s="29" t="s">
        <v>842</v>
      </c>
      <c r="C58" s="29"/>
      <c r="D58" s="42"/>
      <c r="E58" s="31"/>
      <c r="F58" s="33"/>
      <c r="P58" s="34"/>
    </row>
    <row r="59" spans="1:16">
      <c r="A59" s="30"/>
      <c r="B59" s="29" t="s">
        <v>843</v>
      </c>
      <c r="C59" s="29"/>
      <c r="D59" s="42"/>
      <c r="E59" s="31"/>
      <c r="F59" s="33"/>
      <c r="P59" s="34"/>
    </row>
    <row r="60" spans="1:16">
      <c r="A60" s="30"/>
      <c r="B60" s="29" t="s">
        <v>844</v>
      </c>
      <c r="C60" s="29"/>
      <c r="D60" s="42"/>
      <c r="E60" s="31"/>
      <c r="F60" s="33"/>
      <c r="P60" s="34"/>
    </row>
    <row r="61" spans="1:16">
      <c r="A61" s="30"/>
      <c r="B61" s="29" t="s">
        <v>845</v>
      </c>
      <c r="C61" s="29"/>
      <c r="D61" s="42"/>
      <c r="E61" s="31"/>
      <c r="F61" s="33"/>
      <c r="P61" s="34"/>
    </row>
    <row r="62" spans="1:16">
      <c r="A62" s="30"/>
      <c r="B62" s="29" t="s">
        <v>846</v>
      </c>
      <c r="C62" s="29"/>
      <c r="D62" s="42"/>
      <c r="E62" s="31"/>
      <c r="F62" s="33"/>
      <c r="P62" s="34"/>
    </row>
    <row r="63" spans="1:16">
      <c r="A63" s="30"/>
      <c r="B63" s="29" t="s">
        <v>847</v>
      </c>
      <c r="C63" s="29"/>
      <c r="D63" s="42"/>
      <c r="E63" s="31"/>
      <c r="F63" s="33"/>
      <c r="P63" s="34"/>
    </row>
    <row r="64" spans="1:16">
      <c r="A64" s="30"/>
      <c r="B64" s="29" t="s">
        <v>848</v>
      </c>
      <c r="C64" s="29"/>
      <c r="D64" s="42"/>
      <c r="E64" s="31"/>
      <c r="F64" s="33"/>
      <c r="P64" s="34"/>
    </row>
    <row r="65" spans="1:16">
      <c r="A65" s="30"/>
      <c r="B65" s="29" t="s">
        <v>849</v>
      </c>
      <c r="C65" s="29"/>
      <c r="D65" s="42"/>
      <c r="E65" s="31"/>
      <c r="F65" s="33"/>
      <c r="P65" s="34"/>
    </row>
    <row r="66" spans="1:16">
      <c r="A66" s="30"/>
      <c r="B66" s="29" t="s">
        <v>850</v>
      </c>
      <c r="C66" s="29"/>
      <c r="D66" s="42"/>
      <c r="E66" s="31"/>
      <c r="F66" s="33"/>
      <c r="P66" s="34"/>
    </row>
    <row r="67" spans="1:16">
      <c r="A67" s="30"/>
      <c r="B67" s="29" t="s">
        <v>851</v>
      </c>
      <c r="C67" s="29"/>
      <c r="D67" s="42"/>
      <c r="E67" s="31"/>
      <c r="F67" s="33"/>
      <c r="P67" s="34"/>
    </row>
    <row r="68" spans="1:16">
      <c r="A68" s="30"/>
      <c r="B68" s="29" t="s">
        <v>852</v>
      </c>
      <c r="C68" s="29"/>
      <c r="D68" s="42"/>
      <c r="E68" s="31"/>
      <c r="F68" s="33"/>
      <c r="P68" s="34"/>
    </row>
    <row r="69" spans="1:16">
      <c r="A69" s="30"/>
      <c r="B69" s="29" t="s">
        <v>853</v>
      </c>
      <c r="C69" s="29"/>
      <c r="D69" s="42"/>
      <c r="E69" s="31"/>
      <c r="F69" s="33"/>
      <c r="P69" s="34"/>
    </row>
    <row r="70" spans="1:16">
      <c r="A70" s="30"/>
      <c r="B70" s="29" t="s">
        <v>854</v>
      </c>
      <c r="C70" s="29"/>
      <c r="D70" s="42"/>
      <c r="E70" s="31"/>
      <c r="F70" s="33"/>
      <c r="P70" s="34"/>
    </row>
    <row r="71" spans="1:16">
      <c r="A71" s="30"/>
      <c r="B71" s="29" t="s">
        <v>855</v>
      </c>
      <c r="C71" s="29"/>
      <c r="D71" s="42"/>
      <c r="E71" s="31"/>
      <c r="F71" s="33"/>
      <c r="P71" s="34"/>
    </row>
    <row r="72" spans="1:16">
      <c r="A72" s="30"/>
      <c r="B72" s="29" t="s">
        <v>856</v>
      </c>
      <c r="C72" s="29"/>
      <c r="D72" s="42"/>
      <c r="E72" s="31"/>
      <c r="F72" s="33"/>
      <c r="P72" s="34"/>
    </row>
    <row r="73" spans="1:16">
      <c r="A73" s="30"/>
      <c r="B73" s="29" t="s">
        <v>857</v>
      </c>
      <c r="C73" s="29"/>
      <c r="D73" s="42"/>
      <c r="E73" s="31"/>
      <c r="F73" s="33"/>
      <c r="P73" s="34"/>
    </row>
    <row r="74" spans="1:16">
      <c r="A74" s="30"/>
      <c r="B74" s="29" t="s">
        <v>858</v>
      </c>
      <c r="C74" s="29"/>
      <c r="D74" s="42"/>
      <c r="E74" s="31"/>
      <c r="F74" s="33"/>
      <c r="P74" s="34"/>
    </row>
    <row r="75" spans="1:16">
      <c r="A75" s="30"/>
      <c r="B75" s="29" t="s">
        <v>859</v>
      </c>
      <c r="C75" s="29"/>
      <c r="D75" s="42"/>
      <c r="E75" s="31"/>
      <c r="F75" s="33"/>
      <c r="P75" s="34"/>
    </row>
    <row r="76" spans="1:16">
      <c r="A76" s="30"/>
      <c r="B76" s="29" t="s">
        <v>860</v>
      </c>
      <c r="C76" s="29"/>
      <c r="D76" s="42"/>
      <c r="E76" s="31"/>
      <c r="F76" s="33"/>
      <c r="P76" s="34"/>
    </row>
    <row r="77" spans="1:16">
      <c r="A77" s="30"/>
      <c r="B77" s="29" t="s">
        <v>861</v>
      </c>
      <c r="C77" s="29"/>
      <c r="D77" s="42"/>
      <c r="E77" s="31"/>
      <c r="F77" s="33"/>
      <c r="P77" s="34"/>
    </row>
    <row r="78" spans="1:16">
      <c r="A78" s="30"/>
      <c r="B78" s="29" t="s">
        <v>862</v>
      </c>
      <c r="C78" s="29"/>
      <c r="D78" s="42"/>
      <c r="E78" s="31"/>
      <c r="F78" s="33"/>
      <c r="P78" s="34"/>
    </row>
    <row r="79" spans="1:16">
      <c r="A79" s="30"/>
      <c r="B79" s="29" t="s">
        <v>863</v>
      </c>
      <c r="C79" s="29"/>
      <c r="D79" s="42"/>
      <c r="E79" s="31"/>
      <c r="F79" s="33"/>
      <c r="P79" s="34"/>
    </row>
    <row r="80" spans="1:16">
      <c r="A80" s="30"/>
      <c r="B80" s="29" t="s">
        <v>864</v>
      </c>
      <c r="C80" s="29"/>
      <c r="D80" s="42"/>
      <c r="E80" s="31"/>
      <c r="F80" s="33"/>
      <c r="P80" s="34"/>
    </row>
    <row r="81" spans="1:16">
      <c r="A81" s="30"/>
      <c r="B81" s="29" t="s">
        <v>865</v>
      </c>
      <c r="C81" s="29"/>
      <c r="D81" s="42"/>
      <c r="E81" s="31"/>
      <c r="F81" s="33"/>
      <c r="P81" s="34"/>
    </row>
    <row r="82" spans="1:16">
      <c r="A82" s="30"/>
      <c r="B82" s="29" t="s">
        <v>866</v>
      </c>
      <c r="C82" s="29"/>
      <c r="D82" s="42"/>
      <c r="E82" s="31"/>
      <c r="F82" s="33"/>
      <c r="P82" s="34"/>
    </row>
    <row r="83" spans="1:16">
      <c r="A83" s="30"/>
      <c r="B83" s="29" t="s">
        <v>867</v>
      </c>
      <c r="C83" s="29"/>
      <c r="D83" s="42"/>
      <c r="E83" s="31"/>
      <c r="F83" s="33"/>
      <c r="P83" s="34"/>
    </row>
    <row r="84" spans="1:16">
      <c r="A84" s="30"/>
      <c r="B84" s="29" t="s">
        <v>868</v>
      </c>
      <c r="C84" s="29"/>
      <c r="D84" s="42"/>
      <c r="E84" s="31"/>
      <c r="F84" s="33"/>
      <c r="P84" s="34"/>
    </row>
    <row r="85" spans="1:16">
      <c r="A85" s="30"/>
      <c r="B85" s="29" t="s">
        <v>869</v>
      </c>
      <c r="C85" s="29"/>
      <c r="D85" s="42"/>
      <c r="E85" s="31"/>
      <c r="F85" s="33"/>
      <c r="P85" s="34"/>
    </row>
    <row r="86" spans="1:16">
      <c r="A86" s="30"/>
      <c r="B86" s="29" t="s">
        <v>870</v>
      </c>
      <c r="C86" s="29"/>
      <c r="D86" s="42"/>
      <c r="E86" s="31"/>
      <c r="F86" s="33"/>
      <c r="P86" s="34"/>
    </row>
    <row r="87" spans="1:16">
      <c r="A87" s="30"/>
      <c r="B87" s="29" t="s">
        <v>871</v>
      </c>
      <c r="C87" s="29"/>
      <c r="D87" s="42"/>
      <c r="E87" s="31"/>
      <c r="F87" s="33"/>
      <c r="P87" s="34"/>
    </row>
    <row r="88" spans="1:16">
      <c r="A88" s="30"/>
      <c r="B88" s="29" t="s">
        <v>872</v>
      </c>
      <c r="C88" s="29"/>
      <c r="D88" s="42"/>
      <c r="E88" s="31"/>
      <c r="F88" s="33"/>
      <c r="P88" s="34"/>
    </row>
    <row r="89" spans="1:16">
      <c r="A89" s="30"/>
      <c r="B89" s="29" t="s">
        <v>873</v>
      </c>
      <c r="C89" s="29"/>
      <c r="D89" s="42"/>
      <c r="E89" s="31"/>
      <c r="F89" s="33"/>
      <c r="P89" s="34"/>
    </row>
    <row r="90" spans="1:16">
      <c r="A90" s="30"/>
      <c r="B90" s="29" t="s">
        <v>874</v>
      </c>
      <c r="C90" s="29"/>
      <c r="D90" s="42"/>
      <c r="E90" s="31"/>
      <c r="F90" s="33"/>
      <c r="P90" s="34"/>
    </row>
    <row r="91" spans="1:16">
      <c r="A91" s="30"/>
      <c r="B91" s="29" t="s">
        <v>875</v>
      </c>
      <c r="C91" s="29"/>
      <c r="D91" s="42"/>
      <c r="E91" s="31"/>
      <c r="F91" s="33"/>
      <c r="P91" s="34"/>
    </row>
    <row r="92" spans="1:16">
      <c r="A92" s="30"/>
      <c r="B92" s="29" t="s">
        <v>876</v>
      </c>
      <c r="C92" s="29"/>
      <c r="D92" s="42"/>
      <c r="E92" s="31"/>
      <c r="F92" s="33"/>
      <c r="P92" s="34"/>
    </row>
    <row r="93" spans="1:16">
      <c r="A93" s="30"/>
      <c r="B93" s="29" t="s">
        <v>877</v>
      </c>
      <c r="C93" s="29"/>
      <c r="D93" s="42"/>
      <c r="E93" s="31"/>
      <c r="F93" s="33"/>
      <c r="P93" s="34"/>
    </row>
    <row r="94" spans="1:16">
      <c r="A94" s="30"/>
      <c r="B94" s="29" t="s">
        <v>878</v>
      </c>
      <c r="C94" s="29"/>
      <c r="D94" s="42"/>
      <c r="E94" s="31"/>
      <c r="F94" s="33"/>
      <c r="P94" s="34"/>
    </row>
    <row r="95" spans="1:16">
      <c r="A95" s="30"/>
      <c r="B95" s="29" t="s">
        <v>879</v>
      </c>
      <c r="C95" s="29"/>
      <c r="D95" s="42"/>
      <c r="E95" s="31"/>
      <c r="F95" s="33"/>
      <c r="P95" s="34"/>
    </row>
    <row r="96" spans="1:16">
      <c r="A96" s="30"/>
      <c r="B96" s="29" t="s">
        <v>880</v>
      </c>
      <c r="C96" s="29"/>
      <c r="D96" s="42"/>
      <c r="E96" s="31"/>
      <c r="F96" s="33"/>
      <c r="P96" s="34"/>
    </row>
    <row r="97" spans="1:16">
      <c r="A97" s="30"/>
      <c r="B97" s="29" t="s">
        <v>881</v>
      </c>
      <c r="C97" s="29"/>
      <c r="D97" s="42"/>
      <c r="E97" s="31"/>
      <c r="F97" s="33"/>
      <c r="P97" s="34"/>
    </row>
    <row r="98" spans="1:16">
      <c r="A98" s="30"/>
      <c r="B98" s="29" t="s">
        <v>882</v>
      </c>
      <c r="C98" s="29"/>
      <c r="D98" s="42"/>
      <c r="E98" s="31"/>
      <c r="F98" s="33"/>
      <c r="P98" s="34"/>
    </row>
    <row r="99" spans="1:16">
      <c r="A99" s="30"/>
      <c r="B99" s="29" t="s">
        <v>883</v>
      </c>
      <c r="C99" s="29"/>
      <c r="D99" s="42"/>
      <c r="E99" s="31"/>
      <c r="F99" s="33"/>
      <c r="P99" s="34"/>
    </row>
    <row r="100" spans="1:16">
      <c r="A100" s="30"/>
      <c r="B100" s="29" t="s">
        <v>884</v>
      </c>
      <c r="C100" s="29"/>
      <c r="D100" s="42"/>
      <c r="E100" s="31"/>
      <c r="F100" s="33"/>
      <c r="P100" s="34"/>
    </row>
    <row r="101" spans="1:16">
      <c r="A101" s="30"/>
      <c r="B101" s="29" t="s">
        <v>885</v>
      </c>
      <c r="C101" s="29"/>
      <c r="D101" s="42"/>
      <c r="E101" s="31"/>
      <c r="F101" s="33"/>
      <c r="P101" s="34"/>
    </row>
    <row r="102" spans="1:16">
      <c r="A102" s="30"/>
      <c r="B102" s="29" t="s">
        <v>886</v>
      </c>
      <c r="C102" s="29"/>
      <c r="D102" s="42"/>
      <c r="E102" s="31"/>
      <c r="F102" s="33"/>
      <c r="P102" s="34"/>
    </row>
    <row r="103" spans="1:16">
      <c r="A103" s="30"/>
      <c r="B103" s="29" t="s">
        <v>887</v>
      </c>
      <c r="C103" s="29"/>
      <c r="D103" s="42"/>
      <c r="E103" s="31"/>
      <c r="F103" s="33"/>
      <c r="P103" s="34"/>
    </row>
    <row r="104" spans="1:16">
      <c r="A104" s="30"/>
      <c r="B104" s="29" t="s">
        <v>888</v>
      </c>
      <c r="C104" s="29"/>
      <c r="D104" s="42"/>
      <c r="E104" s="31"/>
      <c r="F104" s="33"/>
      <c r="P104" s="34"/>
    </row>
    <row r="105" spans="1:16">
      <c r="A105" s="30"/>
      <c r="B105" s="29" t="s">
        <v>889</v>
      </c>
      <c r="C105" s="29"/>
      <c r="D105" s="42"/>
      <c r="E105" s="31"/>
      <c r="F105" s="33"/>
      <c r="P105" s="34"/>
    </row>
    <row r="106" spans="1:16">
      <c r="A106" s="30"/>
      <c r="B106" s="29" t="s">
        <v>890</v>
      </c>
      <c r="C106" s="29"/>
      <c r="D106" s="45"/>
      <c r="E106" s="31"/>
      <c r="F106" s="33"/>
      <c r="P106" s="34"/>
    </row>
    <row r="107" spans="1:16">
      <c r="A107" s="30"/>
      <c r="B107" s="29" t="s">
        <v>891</v>
      </c>
      <c r="C107" s="29"/>
      <c r="D107" s="45"/>
      <c r="E107" s="31"/>
      <c r="F107" s="33"/>
      <c r="P107" s="34"/>
    </row>
    <row r="108" spans="1:16">
      <c r="A108" s="30"/>
      <c r="B108" s="29" t="s">
        <v>892</v>
      </c>
      <c r="C108" s="29"/>
      <c r="D108" s="45"/>
      <c r="E108" s="31"/>
      <c r="F108" s="33"/>
      <c r="P108" s="34"/>
    </row>
    <row r="109" spans="1:16">
      <c r="A109" s="35" t="s">
        <v>893</v>
      </c>
      <c r="B109" s="36" t="s">
        <v>894</v>
      </c>
      <c r="C109" s="36"/>
      <c r="D109" s="45"/>
      <c r="E109" s="31"/>
      <c r="F109" s="35" t="s">
        <v>895</v>
      </c>
      <c r="P109" s="34"/>
    </row>
    <row r="110" spans="1:16">
      <c r="A110" s="30"/>
      <c r="B110" s="36" t="s">
        <v>896</v>
      </c>
      <c r="C110" s="36"/>
      <c r="D110" s="45"/>
      <c r="E110" s="31"/>
      <c r="F110" s="33"/>
      <c r="P110" s="34"/>
    </row>
    <row r="111" spans="1:16">
      <c r="A111" s="30"/>
      <c r="B111" s="36" t="s">
        <v>897</v>
      </c>
      <c r="C111" s="36"/>
      <c r="D111" s="45"/>
      <c r="E111" s="31"/>
      <c r="F111" s="33"/>
      <c r="P111" s="34"/>
    </row>
    <row r="112" spans="1:16">
      <c r="A112" s="35" t="s">
        <v>893</v>
      </c>
      <c r="B112" s="36" t="s">
        <v>898</v>
      </c>
      <c r="C112" s="36"/>
      <c r="D112" s="45"/>
      <c r="E112" s="31"/>
      <c r="F112" s="35" t="s">
        <v>895</v>
      </c>
      <c r="P112" s="34"/>
    </row>
    <row r="113" spans="1:16">
      <c r="A113" s="37"/>
      <c r="B113" s="36" t="s">
        <v>899</v>
      </c>
      <c r="C113" s="36"/>
      <c r="D113" s="45"/>
      <c r="E113" s="31"/>
      <c r="F113" s="37"/>
      <c r="P113" s="34"/>
    </row>
    <row r="114" spans="1:16">
      <c r="A114" s="37"/>
      <c r="B114" s="36" t="s">
        <v>900</v>
      </c>
      <c r="C114" s="36"/>
      <c r="D114" s="45"/>
      <c r="E114" s="31"/>
      <c r="F114" s="37"/>
      <c r="P114" s="34"/>
    </row>
    <row r="115" spans="1:16">
      <c r="A115" s="37"/>
      <c r="B115" s="36" t="s">
        <v>901</v>
      </c>
      <c r="C115" s="36"/>
      <c r="D115" s="45"/>
      <c r="E115" s="31"/>
      <c r="F115" s="37"/>
      <c r="P115" s="34"/>
    </row>
    <row r="116" spans="1:16">
      <c r="A116" s="37"/>
      <c r="B116" s="36" t="s">
        <v>902</v>
      </c>
      <c r="C116" s="36"/>
      <c r="D116" s="45"/>
      <c r="E116" s="31"/>
      <c r="F116" s="37"/>
      <c r="P116" s="34"/>
    </row>
    <row r="117" spans="1:16">
      <c r="A117" s="37"/>
      <c r="B117" s="36" t="s">
        <v>903</v>
      </c>
      <c r="C117" s="36"/>
      <c r="D117" s="45"/>
      <c r="E117" s="31"/>
      <c r="F117" s="37"/>
      <c r="P117" s="34"/>
    </row>
    <row r="118" spans="1:16">
      <c r="A118" s="37"/>
      <c r="B118" s="36" t="s">
        <v>904</v>
      </c>
      <c r="C118" s="36"/>
      <c r="D118" s="45"/>
      <c r="E118" s="31"/>
      <c r="F118" s="37"/>
      <c r="P118" s="34"/>
    </row>
    <row r="119" spans="1:16">
      <c r="A119" s="37"/>
      <c r="B119" s="36" t="s">
        <v>905</v>
      </c>
      <c r="C119" s="36"/>
      <c r="D119" s="45"/>
      <c r="E119" s="31"/>
      <c r="F119" s="37"/>
      <c r="P119" s="34"/>
    </row>
    <row r="120" spans="1:16">
      <c r="A120" s="37"/>
      <c r="B120" s="36" t="s">
        <v>906</v>
      </c>
      <c r="C120" s="36"/>
      <c r="D120" s="45"/>
      <c r="E120" s="31"/>
      <c r="F120" s="37"/>
      <c r="P120" s="34"/>
    </row>
    <row r="121" spans="1:16">
      <c r="A121" s="37"/>
      <c r="B121" s="36" t="s">
        <v>907</v>
      </c>
      <c r="C121" s="36"/>
      <c r="D121" s="45"/>
      <c r="E121" s="31"/>
      <c r="F121" s="37"/>
      <c r="P121" s="34"/>
    </row>
    <row r="122" spans="1:16">
      <c r="A122" s="37"/>
      <c r="B122" s="36" t="s">
        <v>908</v>
      </c>
      <c r="C122" s="36"/>
      <c r="D122" s="45"/>
      <c r="E122" s="31"/>
      <c r="F122" s="37"/>
      <c r="P122" s="34"/>
    </row>
    <row r="123" spans="1:16">
      <c r="A123" s="37"/>
      <c r="B123" s="36" t="s">
        <v>909</v>
      </c>
      <c r="C123" s="36"/>
      <c r="D123" s="45"/>
      <c r="E123" s="31"/>
      <c r="F123" s="37"/>
      <c r="P123" s="34"/>
    </row>
    <row r="124" spans="1:16">
      <c r="A124" s="37"/>
      <c r="B124" s="36" t="s">
        <v>910</v>
      </c>
      <c r="C124" s="36"/>
      <c r="D124" s="45"/>
      <c r="E124" s="31"/>
      <c r="F124" s="37"/>
      <c r="P124" s="34"/>
    </row>
    <row r="125" spans="1:16">
      <c r="A125" s="37"/>
      <c r="B125" s="36" t="s">
        <v>911</v>
      </c>
      <c r="C125" s="36"/>
      <c r="D125" s="45"/>
      <c r="E125" s="31"/>
      <c r="F125" s="37"/>
      <c r="P125" s="34"/>
    </row>
    <row r="126" spans="1:16">
      <c r="A126" s="37"/>
      <c r="B126" s="36" t="s">
        <v>912</v>
      </c>
      <c r="C126" s="36"/>
      <c r="D126" s="45"/>
      <c r="E126" s="31"/>
      <c r="F126" s="37"/>
      <c r="P126" s="34"/>
    </row>
    <row r="127" spans="1:16">
      <c r="A127" s="37"/>
      <c r="B127" s="36" t="s">
        <v>913</v>
      </c>
      <c r="C127" s="36"/>
      <c r="D127" s="45"/>
      <c r="E127" s="31"/>
      <c r="F127" s="37"/>
      <c r="P127" s="34"/>
    </row>
    <row r="128" spans="1:16">
      <c r="A128" s="37"/>
      <c r="B128" s="36" t="s">
        <v>914</v>
      </c>
      <c r="C128" s="36"/>
      <c r="D128" s="45"/>
      <c r="E128" s="31"/>
      <c r="F128" s="37"/>
      <c r="P128" s="34"/>
    </row>
    <row r="129" spans="1:16">
      <c r="A129" s="37"/>
      <c r="B129" s="36" t="s">
        <v>915</v>
      </c>
      <c r="C129" s="36"/>
      <c r="D129" s="45"/>
      <c r="E129" s="31"/>
      <c r="F129" s="37"/>
      <c r="P129" s="34"/>
    </row>
    <row r="130" spans="1:16">
      <c r="A130" s="37"/>
      <c r="B130" s="36" t="s">
        <v>916</v>
      </c>
      <c r="C130" s="36"/>
      <c r="D130" s="45"/>
      <c r="E130" s="31"/>
      <c r="F130" s="37"/>
      <c r="P130" s="34"/>
    </row>
    <row r="131" spans="1:16">
      <c r="A131" s="37"/>
      <c r="B131" s="36" t="s">
        <v>917</v>
      </c>
      <c r="C131" s="36"/>
      <c r="D131" s="45"/>
      <c r="E131" s="31"/>
      <c r="F131" s="37"/>
      <c r="P131" s="34"/>
    </row>
    <row r="132" spans="1:16">
      <c r="A132" s="37"/>
      <c r="B132" s="36" t="s">
        <v>918</v>
      </c>
      <c r="C132" s="36"/>
      <c r="D132" s="45"/>
      <c r="E132" s="31"/>
      <c r="F132" s="37"/>
      <c r="P132" s="34"/>
    </row>
    <row r="133" spans="1:16">
      <c r="A133" s="37"/>
      <c r="B133" s="36" t="s">
        <v>919</v>
      </c>
      <c r="C133" s="36"/>
      <c r="D133" s="45"/>
      <c r="E133" s="31"/>
      <c r="F133" s="37"/>
      <c r="P133" s="34"/>
    </row>
    <row r="134" spans="1:16">
      <c r="A134" s="37"/>
      <c r="B134" s="36" t="s">
        <v>920</v>
      </c>
      <c r="C134" s="36"/>
      <c r="D134" s="45"/>
      <c r="E134" s="31"/>
      <c r="F134" s="37"/>
      <c r="P134" s="34"/>
    </row>
    <row r="135" spans="1:16">
      <c r="A135" s="37"/>
      <c r="B135" s="36" t="s">
        <v>921</v>
      </c>
      <c r="C135" s="36"/>
      <c r="D135" s="45"/>
      <c r="E135" s="31"/>
      <c r="F135" s="37"/>
      <c r="P135" s="34"/>
    </row>
    <row r="136" spans="1:16">
      <c r="A136" s="37"/>
      <c r="B136" s="36" t="s">
        <v>922</v>
      </c>
      <c r="C136" s="36"/>
      <c r="D136" s="45"/>
      <c r="E136" s="31"/>
      <c r="F136" s="37"/>
      <c r="P136" s="34"/>
    </row>
    <row r="137" spans="1:16">
      <c r="A137" s="37"/>
      <c r="B137" s="36" t="s">
        <v>923</v>
      </c>
      <c r="C137" s="36"/>
      <c r="D137" s="45"/>
      <c r="E137" s="31"/>
      <c r="F137" s="37"/>
      <c r="P137" s="34"/>
    </row>
    <row r="138" spans="1:16">
      <c r="A138" s="37"/>
      <c r="B138" s="36" t="s">
        <v>924</v>
      </c>
      <c r="C138" s="36"/>
      <c r="D138" s="45"/>
      <c r="E138" s="31"/>
      <c r="F138" s="37"/>
      <c r="P138" s="34"/>
    </row>
    <row r="139" spans="1:16">
      <c r="A139" s="37"/>
      <c r="B139" s="36" t="s">
        <v>925</v>
      </c>
      <c r="C139" s="36"/>
      <c r="D139" s="45"/>
      <c r="E139" s="31"/>
      <c r="F139" s="37"/>
      <c r="P139" s="34"/>
    </row>
    <row r="140" spans="1:16">
      <c r="A140" s="37"/>
      <c r="B140" s="36" t="s">
        <v>926</v>
      </c>
      <c r="C140" s="36"/>
      <c r="D140" s="45"/>
      <c r="E140" s="31"/>
      <c r="F140" s="37"/>
      <c r="K140" s="34"/>
      <c r="P140" s="34"/>
    </row>
    <row r="141" spans="1:16">
      <c r="A141" s="37"/>
      <c r="B141" s="36" t="s">
        <v>927</v>
      </c>
      <c r="C141" s="36"/>
      <c r="D141" s="45"/>
      <c r="E141" s="31"/>
      <c r="F141" s="37"/>
      <c r="K141" s="34"/>
      <c r="P141" s="34"/>
    </row>
    <row r="142" spans="1:16">
      <c r="A142" s="37"/>
      <c r="B142" s="36" t="s">
        <v>928</v>
      </c>
      <c r="C142" s="36"/>
      <c r="D142" s="45"/>
      <c r="E142" s="31"/>
      <c r="F142" s="37"/>
      <c r="P142" s="34"/>
    </row>
    <row r="143" spans="1:16">
      <c r="A143" s="37"/>
      <c r="B143" s="36" t="s">
        <v>929</v>
      </c>
      <c r="C143" s="36"/>
      <c r="D143" s="45"/>
      <c r="E143" s="31"/>
      <c r="F143" s="37"/>
      <c r="P143" s="34"/>
    </row>
    <row r="144" spans="1:16">
      <c r="A144" s="37"/>
      <c r="B144" s="36" t="s">
        <v>930</v>
      </c>
      <c r="C144" s="36"/>
      <c r="D144" s="45"/>
      <c r="E144" s="31"/>
      <c r="F144" s="37"/>
      <c r="P144" s="34"/>
    </row>
    <row r="145" spans="1:16">
      <c r="A145" s="37"/>
      <c r="B145" s="36" t="s">
        <v>931</v>
      </c>
      <c r="C145" s="36"/>
      <c r="D145" s="45"/>
      <c r="E145" s="31"/>
      <c r="F145" s="37"/>
      <c r="P145" s="34"/>
    </row>
    <row r="146" spans="1:16">
      <c r="A146" s="37"/>
      <c r="B146" s="36" t="s">
        <v>932</v>
      </c>
      <c r="C146" s="36"/>
      <c r="D146" s="45"/>
      <c r="E146" s="31"/>
      <c r="F146" s="37"/>
      <c r="P146" s="34"/>
    </row>
    <row r="147" spans="1:16">
      <c r="A147" s="37"/>
      <c r="B147" s="36" t="s">
        <v>933</v>
      </c>
      <c r="C147" s="36"/>
      <c r="D147" s="45"/>
      <c r="E147" s="31"/>
      <c r="F147" s="37"/>
      <c r="P147" s="34"/>
    </row>
    <row r="148" spans="1:16">
      <c r="A148" s="37"/>
      <c r="B148" s="36" t="s">
        <v>934</v>
      </c>
      <c r="C148" s="36"/>
      <c r="D148" s="45"/>
      <c r="E148" s="31"/>
      <c r="F148" s="37"/>
      <c r="P148" s="34"/>
    </row>
    <row r="149" spans="1:16">
      <c r="A149" s="37"/>
      <c r="B149" s="36" t="s">
        <v>935</v>
      </c>
      <c r="C149" s="36"/>
      <c r="D149" s="45"/>
      <c r="E149" s="31"/>
      <c r="F149" s="37"/>
      <c r="P149" s="34"/>
    </row>
    <row r="150" spans="1:16">
      <c r="A150" s="37"/>
      <c r="B150" s="36" t="s">
        <v>936</v>
      </c>
      <c r="C150" s="36"/>
      <c r="D150" s="45"/>
      <c r="E150" s="31"/>
      <c r="F150" s="37"/>
      <c r="P150" s="34"/>
    </row>
    <row r="151" spans="1:16">
      <c r="A151" s="37"/>
      <c r="B151" s="36" t="s">
        <v>937</v>
      </c>
      <c r="C151" s="36"/>
      <c r="D151" s="45"/>
      <c r="E151" s="31"/>
      <c r="F151" s="37"/>
      <c r="P151" s="34"/>
    </row>
    <row r="152" spans="1:16">
      <c r="A152" s="37"/>
      <c r="B152" s="36" t="s">
        <v>938</v>
      </c>
      <c r="C152" s="36"/>
      <c r="D152" s="45"/>
      <c r="E152" s="31"/>
      <c r="F152" s="37"/>
      <c r="P152" s="34"/>
    </row>
    <row r="153" spans="1:16">
      <c r="A153" s="37"/>
      <c r="B153" s="36" t="s">
        <v>939</v>
      </c>
      <c r="C153" s="36"/>
      <c r="D153" s="45"/>
      <c r="E153" s="31"/>
      <c r="F153" s="37"/>
      <c r="P153" s="34"/>
    </row>
    <row r="154" spans="1:16">
      <c r="A154" s="37"/>
      <c r="B154" s="36" t="s">
        <v>940</v>
      </c>
      <c r="C154" s="36"/>
      <c r="D154" s="45"/>
      <c r="E154" s="31"/>
      <c r="F154" s="37"/>
      <c r="P154" s="34"/>
    </row>
    <row r="155" spans="1:16">
      <c r="A155" s="37"/>
      <c r="B155" s="36" t="s">
        <v>941</v>
      </c>
      <c r="C155" s="36"/>
      <c r="D155" s="45"/>
      <c r="E155" s="31"/>
      <c r="F155" s="37"/>
      <c r="P155" s="34"/>
    </row>
    <row r="156" spans="1:16">
      <c r="A156" s="37"/>
      <c r="B156" s="36" t="s">
        <v>942</v>
      </c>
      <c r="C156" s="36"/>
      <c r="D156" s="45"/>
      <c r="E156" s="31"/>
      <c r="F156" s="37"/>
      <c r="P156" s="34"/>
    </row>
    <row r="157" spans="1:16">
      <c r="A157" s="37"/>
      <c r="B157" s="36" t="s">
        <v>943</v>
      </c>
      <c r="C157" s="36"/>
      <c r="D157" s="45"/>
      <c r="E157" s="31"/>
      <c r="F157" s="37"/>
      <c r="P157" s="34"/>
    </row>
    <row r="158" spans="1:16">
      <c r="A158" s="37"/>
      <c r="B158" s="36" t="s">
        <v>944</v>
      </c>
      <c r="C158" s="36"/>
      <c r="D158" s="45"/>
      <c r="E158" s="31"/>
      <c r="F158" s="37"/>
      <c r="P158" s="34"/>
    </row>
    <row r="159" spans="1:16">
      <c r="A159" s="37"/>
      <c r="B159" s="36" t="s">
        <v>945</v>
      </c>
      <c r="C159" s="36"/>
      <c r="D159" s="45"/>
      <c r="E159" s="31"/>
      <c r="F159" s="37"/>
      <c r="P159" s="34"/>
    </row>
    <row r="160" spans="1:16">
      <c r="A160" s="37"/>
      <c r="B160" s="36" t="s">
        <v>946</v>
      </c>
      <c r="C160" s="36"/>
      <c r="D160" s="45"/>
      <c r="E160" s="31"/>
      <c r="F160" s="37"/>
      <c r="P160" s="34"/>
    </row>
    <row r="161" spans="1:16">
      <c r="A161" s="37"/>
      <c r="B161" s="36" t="s">
        <v>947</v>
      </c>
      <c r="C161" s="36"/>
      <c r="D161" s="45"/>
      <c r="E161" s="31"/>
      <c r="F161" s="37"/>
      <c r="P161" s="34"/>
    </row>
    <row r="162" spans="1:16">
      <c r="A162" s="37"/>
      <c r="B162" s="36" t="s">
        <v>948</v>
      </c>
      <c r="C162" s="36"/>
      <c r="D162" s="45"/>
      <c r="E162" s="31"/>
      <c r="F162" s="37"/>
      <c r="P162" s="34"/>
    </row>
    <row r="163" spans="1:16">
      <c r="A163" s="37"/>
      <c r="B163" s="36" t="s">
        <v>949</v>
      </c>
      <c r="C163" s="36"/>
      <c r="D163" s="45"/>
      <c r="E163" s="31"/>
      <c r="F163" s="37"/>
      <c r="P163" s="34"/>
    </row>
    <row r="164" spans="1:16">
      <c r="A164" s="37"/>
      <c r="B164" s="36" t="s">
        <v>950</v>
      </c>
      <c r="C164" s="36"/>
      <c r="D164" s="45"/>
      <c r="E164" s="31"/>
      <c r="F164" s="37"/>
      <c r="P164" s="34"/>
    </row>
    <row r="165" spans="1:16">
      <c r="A165" s="37"/>
      <c r="B165" s="36" t="s">
        <v>951</v>
      </c>
      <c r="C165" s="36"/>
      <c r="D165" s="45"/>
      <c r="E165" s="31"/>
      <c r="F165" s="37"/>
      <c r="P165" s="34"/>
    </row>
    <row r="166" spans="1:16">
      <c r="A166" s="37"/>
      <c r="B166" s="36" t="s">
        <v>952</v>
      </c>
      <c r="C166" s="36"/>
      <c r="D166" s="45"/>
      <c r="E166" s="31"/>
      <c r="F166" s="37"/>
      <c r="P166" s="34"/>
    </row>
    <row r="167" spans="1:16">
      <c r="A167" s="37"/>
      <c r="B167" s="36" t="s">
        <v>953</v>
      </c>
      <c r="C167" s="36"/>
      <c r="D167" s="45"/>
      <c r="E167" s="31"/>
      <c r="F167" s="37"/>
      <c r="P167" s="34"/>
    </row>
    <row r="168" spans="1:16">
      <c r="A168" s="37"/>
      <c r="B168" s="36" t="s">
        <v>954</v>
      </c>
      <c r="C168" s="36"/>
      <c r="D168" s="45"/>
      <c r="E168" s="31"/>
      <c r="F168" s="37"/>
      <c r="P168" s="34"/>
    </row>
    <row r="169" spans="1:16">
      <c r="A169" s="37"/>
      <c r="B169" s="36" t="s">
        <v>955</v>
      </c>
      <c r="C169" s="36"/>
      <c r="D169" s="45"/>
      <c r="E169" s="31"/>
      <c r="F169" s="37"/>
      <c r="P169" s="34"/>
    </row>
    <row r="170" spans="1:16">
      <c r="A170" s="37"/>
      <c r="B170" s="36" t="s">
        <v>956</v>
      </c>
      <c r="C170" s="36"/>
      <c r="D170" s="45"/>
      <c r="E170" s="31"/>
      <c r="F170" s="37"/>
      <c r="P170" s="34"/>
    </row>
    <row r="171" spans="1:16">
      <c r="A171" s="37"/>
      <c r="B171" s="36" t="s">
        <v>957</v>
      </c>
      <c r="C171" s="36"/>
      <c r="D171" s="45"/>
      <c r="E171" s="31"/>
      <c r="F171" s="37"/>
      <c r="P171" s="34"/>
    </row>
    <row r="172" spans="1:16">
      <c r="A172" s="37"/>
      <c r="B172" s="36" t="s">
        <v>958</v>
      </c>
      <c r="C172" s="36"/>
      <c r="D172" s="45"/>
      <c r="E172" s="31"/>
      <c r="F172" s="37"/>
      <c r="P172" s="34"/>
    </row>
    <row r="173" spans="1:16">
      <c r="A173" s="37"/>
      <c r="B173" s="36" t="s">
        <v>959</v>
      </c>
      <c r="C173" s="36"/>
      <c r="D173" s="45"/>
      <c r="E173" s="31"/>
      <c r="F173" s="37"/>
      <c r="P173" s="34"/>
    </row>
    <row r="174" spans="1:16">
      <c r="A174" s="37"/>
      <c r="B174" s="36" t="s">
        <v>960</v>
      </c>
      <c r="C174" s="36"/>
      <c r="D174" s="45"/>
      <c r="E174" s="31"/>
      <c r="F174" s="37"/>
      <c r="P174" s="34"/>
    </row>
    <row r="175" spans="1:16">
      <c r="A175" s="37"/>
      <c r="B175" s="36" t="s">
        <v>961</v>
      </c>
      <c r="C175" s="36"/>
      <c r="D175" s="45"/>
      <c r="E175" s="31"/>
      <c r="F175" s="37"/>
      <c r="P175" s="34"/>
    </row>
    <row r="176" spans="1:16">
      <c r="A176" s="37"/>
      <c r="B176" s="36" t="s">
        <v>962</v>
      </c>
      <c r="C176" s="36"/>
      <c r="D176" s="45"/>
      <c r="E176" s="31"/>
      <c r="F176" s="37"/>
      <c r="P176" s="34"/>
    </row>
    <row r="177" spans="1:16">
      <c r="A177" s="37"/>
      <c r="B177" s="36" t="s">
        <v>963</v>
      </c>
      <c r="C177" s="36"/>
      <c r="D177" s="45"/>
      <c r="E177" s="31"/>
      <c r="F177" s="37"/>
      <c r="P177" s="34"/>
    </row>
    <row r="178" spans="1:16">
      <c r="A178" s="37"/>
      <c r="B178" s="36" t="s">
        <v>964</v>
      </c>
      <c r="C178" s="36"/>
      <c r="D178" s="45"/>
      <c r="E178" s="31"/>
      <c r="F178" s="37"/>
      <c r="P178" s="34"/>
    </row>
    <row r="179" spans="1:16">
      <c r="A179" s="37"/>
      <c r="B179" s="36" t="s">
        <v>965</v>
      </c>
      <c r="C179" s="36"/>
      <c r="D179" s="45"/>
      <c r="E179" s="31"/>
      <c r="F179" s="37"/>
      <c r="P179" s="34"/>
    </row>
    <row r="180" spans="1:16">
      <c r="A180" s="37"/>
      <c r="B180" s="36" t="s">
        <v>966</v>
      </c>
      <c r="C180" s="36"/>
      <c r="D180" s="45"/>
      <c r="E180" s="31"/>
      <c r="F180" s="37"/>
      <c r="P180" s="34"/>
    </row>
    <row r="181" spans="1:16">
      <c r="A181" s="37"/>
      <c r="B181" s="36" t="s">
        <v>967</v>
      </c>
      <c r="C181" s="36"/>
      <c r="D181" s="45"/>
      <c r="E181" s="31"/>
      <c r="F181" s="37"/>
      <c r="P181" s="34"/>
    </row>
    <row r="182" spans="1:16">
      <c r="A182" s="37"/>
      <c r="B182" s="36" t="s">
        <v>968</v>
      </c>
      <c r="C182" s="36"/>
      <c r="D182" s="45"/>
      <c r="E182" s="31"/>
      <c r="F182" s="37"/>
      <c r="P182" s="34"/>
    </row>
    <row r="183" spans="1:16">
      <c r="A183" s="37"/>
      <c r="B183" s="36" t="s">
        <v>969</v>
      </c>
      <c r="C183" s="36"/>
      <c r="D183" s="45"/>
      <c r="E183" s="31"/>
      <c r="F183" s="37"/>
      <c r="P183" s="34"/>
    </row>
    <row r="184" spans="1:16">
      <c r="A184" s="37"/>
      <c r="B184" s="36" t="s">
        <v>970</v>
      </c>
      <c r="C184" s="36"/>
      <c r="D184" s="45"/>
      <c r="E184" s="31"/>
      <c r="F184" s="37"/>
      <c r="P184" s="34"/>
    </row>
    <row r="185" spans="1:16">
      <c r="A185" s="37"/>
      <c r="B185" s="36" t="s">
        <v>971</v>
      </c>
      <c r="C185" s="36"/>
      <c r="D185" s="45"/>
      <c r="E185" s="31"/>
      <c r="F185" s="37"/>
      <c r="P185" s="34"/>
    </row>
    <row r="186" spans="1:16">
      <c r="A186" s="37"/>
      <c r="B186" s="36" t="s">
        <v>972</v>
      </c>
      <c r="C186" s="36"/>
      <c r="D186" s="45"/>
      <c r="E186" s="31"/>
      <c r="F186" s="37"/>
      <c r="P186" s="34"/>
    </row>
    <row r="187" spans="1:16">
      <c r="A187" s="37"/>
      <c r="B187" s="36" t="s">
        <v>973</v>
      </c>
      <c r="C187" s="36"/>
      <c r="D187" s="45"/>
      <c r="E187" s="31"/>
      <c r="F187" s="37"/>
      <c r="K187" s="34"/>
      <c r="P187" s="34"/>
    </row>
    <row r="188" spans="1:16">
      <c r="A188" s="37"/>
      <c r="B188" s="36" t="s">
        <v>974</v>
      </c>
      <c r="C188" s="36"/>
      <c r="D188" s="45"/>
      <c r="E188" s="31"/>
      <c r="F188" s="37"/>
      <c r="K188" s="34"/>
      <c r="P188" s="34"/>
    </row>
    <row r="189" spans="1:16">
      <c r="A189" s="37"/>
      <c r="B189" s="36" t="s">
        <v>975</v>
      </c>
      <c r="C189" s="36"/>
      <c r="D189" s="45"/>
      <c r="E189" s="31"/>
      <c r="F189" s="37"/>
      <c r="P189" s="34"/>
    </row>
    <row r="190" spans="1:16">
      <c r="A190" s="37"/>
      <c r="B190" s="36" t="s">
        <v>976</v>
      </c>
      <c r="C190" s="36"/>
      <c r="D190" s="45"/>
      <c r="E190" s="31"/>
      <c r="F190" s="37"/>
      <c r="P190" s="34"/>
    </row>
    <row r="191" spans="1:16">
      <c r="A191" s="37"/>
      <c r="B191" s="36" t="s">
        <v>977</v>
      </c>
      <c r="C191" s="36"/>
      <c r="D191" s="45"/>
      <c r="E191" s="31"/>
      <c r="F191" s="37"/>
      <c r="P191" s="34"/>
    </row>
    <row r="192" spans="1:16">
      <c r="A192" s="37"/>
      <c r="B192" s="36" t="s">
        <v>978</v>
      </c>
      <c r="C192" s="36"/>
      <c r="D192" s="45"/>
      <c r="E192" s="31"/>
      <c r="F192" s="37"/>
      <c r="P192" s="34"/>
    </row>
    <row r="193" spans="1:16">
      <c r="A193" s="37"/>
      <c r="B193" s="36" t="s">
        <v>979</v>
      </c>
      <c r="C193" s="36"/>
      <c r="D193" s="45"/>
      <c r="E193" s="31"/>
      <c r="F193" s="37"/>
      <c r="P193" s="34"/>
    </row>
    <row r="194" spans="1:16">
      <c r="A194" s="37"/>
      <c r="B194" s="36" t="s">
        <v>980</v>
      </c>
      <c r="C194" s="36"/>
      <c r="D194" s="45"/>
      <c r="E194" s="31"/>
      <c r="F194" s="37"/>
      <c r="P194" s="34"/>
    </row>
    <row r="195" spans="1:16">
      <c r="A195" s="37"/>
      <c r="B195" s="36" t="s">
        <v>981</v>
      </c>
      <c r="C195" s="36"/>
      <c r="D195" s="45"/>
      <c r="E195" s="31"/>
      <c r="F195" s="37"/>
      <c r="P195" s="34"/>
    </row>
    <row r="196" spans="1:16">
      <c r="A196" s="37"/>
      <c r="B196" s="36" t="s">
        <v>982</v>
      </c>
      <c r="C196" s="36"/>
      <c r="D196" s="45"/>
      <c r="E196" s="31"/>
      <c r="F196" s="37"/>
      <c r="P196" s="34"/>
    </row>
    <row r="197" spans="1:16">
      <c r="A197" s="37"/>
      <c r="B197" s="36" t="s">
        <v>983</v>
      </c>
      <c r="C197" s="36"/>
      <c r="D197" s="45"/>
      <c r="E197" s="31"/>
      <c r="F197" s="37"/>
      <c r="P197" s="34"/>
    </row>
    <row r="198" spans="1:16">
      <c r="A198" s="37"/>
      <c r="B198" s="36" t="s">
        <v>984</v>
      </c>
      <c r="C198" s="36"/>
      <c r="D198" s="45"/>
      <c r="E198" s="31"/>
      <c r="F198" s="37"/>
      <c r="P198" s="34"/>
    </row>
    <row r="199" spans="1:16">
      <c r="A199" s="37"/>
      <c r="B199" s="36" t="s">
        <v>985</v>
      </c>
      <c r="C199" s="36"/>
      <c r="D199" s="45"/>
      <c r="E199" s="31"/>
      <c r="F199" s="37"/>
      <c r="P199" s="34"/>
    </row>
    <row r="200" spans="1:16">
      <c r="A200" s="37"/>
      <c r="B200" s="36" t="s">
        <v>986</v>
      </c>
      <c r="C200" s="36"/>
      <c r="D200" s="45"/>
      <c r="E200" s="31"/>
      <c r="F200" s="37"/>
      <c r="P200" s="34"/>
    </row>
    <row r="201" spans="1:16">
      <c r="A201" s="37"/>
      <c r="B201" s="36" t="s">
        <v>987</v>
      </c>
      <c r="C201" s="36"/>
      <c r="D201" s="45"/>
      <c r="E201" s="31"/>
      <c r="F201" s="37"/>
      <c r="P201" s="34"/>
    </row>
    <row r="202" spans="1:16">
      <c r="A202" s="37"/>
      <c r="B202" s="36" t="s">
        <v>988</v>
      </c>
      <c r="C202" s="36"/>
      <c r="D202" s="45"/>
      <c r="E202" s="31"/>
      <c r="F202" s="37"/>
      <c r="P202" s="34"/>
    </row>
    <row r="203" spans="1:16">
      <c r="A203" s="37"/>
      <c r="B203" s="36" t="s">
        <v>989</v>
      </c>
      <c r="C203" s="36"/>
      <c r="D203" s="45"/>
      <c r="E203" s="31"/>
      <c r="F203" s="37"/>
      <c r="P203" s="34"/>
    </row>
    <row r="204" spans="1:16">
      <c r="A204" s="37"/>
      <c r="B204" s="36" t="s">
        <v>990</v>
      </c>
      <c r="C204" s="36"/>
      <c r="D204" s="45"/>
      <c r="E204" s="31"/>
      <c r="F204" s="37"/>
      <c r="P204" s="34"/>
    </row>
    <row r="205" spans="1:16">
      <c r="A205" s="37"/>
      <c r="B205" s="36" t="s">
        <v>991</v>
      </c>
      <c r="C205" s="36"/>
      <c r="D205" s="45"/>
      <c r="E205" s="31"/>
      <c r="F205" s="37"/>
      <c r="P205" s="34"/>
    </row>
    <row r="206" spans="1:16">
      <c r="A206" s="37"/>
      <c r="B206" s="36" t="s">
        <v>992</v>
      </c>
      <c r="C206" s="36"/>
      <c r="D206" s="45"/>
      <c r="E206" s="31"/>
      <c r="F206" s="37"/>
      <c r="P206" s="34"/>
    </row>
    <row r="207" spans="1:16">
      <c r="A207" s="37"/>
      <c r="B207" s="36" t="s">
        <v>993</v>
      </c>
      <c r="C207" s="36"/>
      <c r="D207" s="45"/>
      <c r="E207" s="31"/>
      <c r="F207" s="37"/>
      <c r="P207" s="34"/>
    </row>
    <row r="208" spans="1:16">
      <c r="A208" s="37"/>
      <c r="B208" s="36" t="s">
        <v>994</v>
      </c>
      <c r="C208" s="36"/>
      <c r="D208" s="45"/>
      <c r="E208" s="31"/>
      <c r="F208" s="37"/>
      <c r="P208" s="34"/>
    </row>
    <row r="209" spans="1:16">
      <c r="A209" s="37"/>
      <c r="B209" s="36" t="s">
        <v>995</v>
      </c>
      <c r="C209" s="36"/>
      <c r="D209" s="45"/>
      <c r="E209" s="31"/>
      <c r="F209" s="37"/>
      <c r="P209" s="34"/>
    </row>
    <row r="210" spans="1:16">
      <c r="A210" s="37"/>
      <c r="B210" s="36" t="s">
        <v>996</v>
      </c>
      <c r="C210" s="36"/>
      <c r="D210" s="45"/>
      <c r="E210" s="31"/>
      <c r="F210" s="37"/>
      <c r="P210" s="34"/>
    </row>
    <row r="211" spans="1:16">
      <c r="A211" s="37"/>
      <c r="B211" s="36" t="s">
        <v>997</v>
      </c>
      <c r="C211" s="36"/>
      <c r="D211" s="45"/>
      <c r="E211" s="31"/>
      <c r="F211" s="37"/>
      <c r="P211" s="34"/>
    </row>
    <row r="212" spans="1:16">
      <c r="A212" s="37"/>
      <c r="B212" s="36" t="s">
        <v>998</v>
      </c>
      <c r="C212" s="36"/>
      <c r="D212" s="45"/>
      <c r="E212" s="31"/>
      <c r="F212" s="37"/>
      <c r="P212" s="34"/>
    </row>
    <row r="213" spans="1:16">
      <c r="A213" s="37"/>
      <c r="B213" s="36" t="s">
        <v>999</v>
      </c>
      <c r="C213" s="36"/>
      <c r="D213" s="45"/>
      <c r="E213" s="31"/>
      <c r="F213" s="37"/>
      <c r="P213" s="34"/>
    </row>
    <row r="214" spans="1:16">
      <c r="A214" s="37"/>
      <c r="B214" s="36" t="s">
        <v>1000</v>
      </c>
      <c r="C214" s="36"/>
      <c r="D214" s="45"/>
      <c r="E214" s="31"/>
      <c r="F214" s="37"/>
      <c r="P214" s="34"/>
    </row>
    <row r="215" spans="1:16">
      <c r="A215" s="37"/>
      <c r="B215" s="36" t="s">
        <v>1001</v>
      </c>
      <c r="C215" s="36"/>
      <c r="D215" s="45"/>
      <c r="E215" s="31"/>
      <c r="F215" s="37"/>
      <c r="P215" s="34"/>
    </row>
    <row r="216" spans="1:16">
      <c r="A216" s="37"/>
      <c r="B216" s="36" t="s">
        <v>1002</v>
      </c>
      <c r="C216" s="36"/>
      <c r="D216" s="45"/>
      <c r="E216" s="31"/>
      <c r="F216" s="37"/>
      <c r="P216" s="34"/>
    </row>
    <row r="217" spans="1:16">
      <c r="A217" s="37"/>
      <c r="B217" s="36" t="s">
        <v>1003</v>
      </c>
      <c r="C217" s="36"/>
      <c r="D217" s="45"/>
      <c r="E217" s="31"/>
      <c r="F217" s="37"/>
      <c r="P217" s="34"/>
    </row>
    <row r="218" spans="1:16">
      <c r="A218" s="37"/>
      <c r="B218" s="36" t="s">
        <v>1004</v>
      </c>
      <c r="C218" s="36"/>
      <c r="D218" s="45"/>
      <c r="E218" s="31"/>
      <c r="F218" s="37"/>
      <c r="P218" s="34"/>
    </row>
    <row r="219" spans="1:16">
      <c r="A219" s="37"/>
      <c r="B219" s="36" t="s">
        <v>1005</v>
      </c>
      <c r="C219" s="36"/>
      <c r="D219" s="45"/>
      <c r="E219" s="31"/>
      <c r="F219" s="37"/>
      <c r="P219" s="34"/>
    </row>
    <row r="220" spans="1:16">
      <c r="A220" s="37"/>
      <c r="B220" s="36" t="s">
        <v>1006</v>
      </c>
      <c r="C220" s="36"/>
      <c r="D220" s="45"/>
      <c r="E220" s="31"/>
      <c r="F220" s="37"/>
      <c r="P220" s="34"/>
    </row>
    <row r="221" spans="1:16">
      <c r="A221" s="37"/>
      <c r="B221" s="36" t="s">
        <v>1007</v>
      </c>
      <c r="C221" s="36"/>
      <c r="D221" s="45"/>
      <c r="E221" s="31"/>
      <c r="F221" s="37"/>
      <c r="P221" s="34"/>
    </row>
    <row r="222" spans="1:16">
      <c r="A222" s="37"/>
      <c r="B222" s="36" t="s">
        <v>1008</v>
      </c>
      <c r="C222" s="36"/>
      <c r="D222" s="45"/>
      <c r="E222" s="31"/>
      <c r="F222" s="37"/>
      <c r="P222" s="34"/>
    </row>
    <row r="223" spans="1:16">
      <c r="A223" s="37"/>
      <c r="B223" s="36" t="s">
        <v>1009</v>
      </c>
      <c r="C223" s="36"/>
      <c r="D223" s="45"/>
      <c r="E223" s="31"/>
      <c r="F223" s="37"/>
      <c r="P223" s="34"/>
    </row>
    <row r="224" spans="1:16">
      <c r="A224" s="37"/>
      <c r="B224" s="36" t="s">
        <v>1010</v>
      </c>
      <c r="C224" s="36"/>
      <c r="D224" s="45"/>
      <c r="E224" s="31"/>
      <c r="F224" s="37"/>
      <c r="P224" s="34"/>
    </row>
    <row r="225" spans="1:16">
      <c r="A225" s="37"/>
      <c r="B225" s="36" t="s">
        <v>1011</v>
      </c>
      <c r="C225" s="36"/>
      <c r="D225" s="45"/>
      <c r="E225" s="31"/>
      <c r="F225" s="37"/>
      <c r="P225" s="34"/>
    </row>
    <row r="226" spans="1:16">
      <c r="A226" s="37"/>
      <c r="B226" s="36" t="s">
        <v>1012</v>
      </c>
      <c r="C226" s="36"/>
      <c r="D226" s="45"/>
      <c r="E226" s="31"/>
      <c r="F226" s="37"/>
      <c r="P226" s="34"/>
    </row>
    <row r="227" spans="1:16">
      <c r="A227" s="37"/>
      <c r="B227" s="36" t="s">
        <v>1013</v>
      </c>
      <c r="C227" s="36"/>
      <c r="D227" s="45"/>
      <c r="E227" s="31"/>
      <c r="F227" s="37"/>
      <c r="P227" s="34"/>
    </row>
    <row r="228" spans="1:16">
      <c r="A228" s="37"/>
      <c r="B228" s="36" t="s">
        <v>1014</v>
      </c>
      <c r="C228" s="36"/>
      <c r="D228" s="45"/>
      <c r="E228" s="31"/>
      <c r="F228" s="37"/>
      <c r="P228" s="34"/>
    </row>
    <row r="229" spans="1:16">
      <c r="A229" s="37"/>
      <c r="B229" s="36" t="s">
        <v>1015</v>
      </c>
      <c r="C229" s="36"/>
      <c r="D229" s="45"/>
      <c r="E229" s="31"/>
      <c r="F229" s="37"/>
      <c r="P229" s="34"/>
    </row>
    <row r="230" spans="1:16">
      <c r="A230" s="37"/>
      <c r="B230" s="36" t="s">
        <v>1016</v>
      </c>
      <c r="C230" s="36"/>
      <c r="D230" s="45"/>
      <c r="E230" s="31"/>
      <c r="F230" s="37"/>
      <c r="P230" s="34"/>
    </row>
    <row r="231" spans="1:16">
      <c r="A231" s="37"/>
      <c r="B231" s="36" t="s">
        <v>1017</v>
      </c>
      <c r="C231" s="36"/>
      <c r="D231" s="45"/>
      <c r="E231" s="31"/>
      <c r="F231" s="37"/>
      <c r="P231" s="34"/>
    </row>
    <row r="232" spans="1:16">
      <c r="A232" s="37"/>
      <c r="B232" s="36" t="s">
        <v>1018</v>
      </c>
      <c r="C232" s="36"/>
      <c r="D232" s="45"/>
      <c r="E232" s="31"/>
      <c r="F232" s="37"/>
      <c r="P232" s="34"/>
    </row>
    <row r="233" spans="1:16">
      <c r="A233" s="37"/>
      <c r="B233" s="36" t="s">
        <v>1019</v>
      </c>
      <c r="C233" s="36"/>
      <c r="D233" s="45"/>
      <c r="E233" s="31"/>
      <c r="F233" s="37"/>
      <c r="P233" s="34"/>
    </row>
    <row r="234" spans="1:16">
      <c r="A234" s="37"/>
      <c r="B234" s="36" t="s">
        <v>1020</v>
      </c>
      <c r="C234" s="36"/>
      <c r="D234" s="45"/>
      <c r="E234" s="31"/>
      <c r="F234" s="37"/>
      <c r="P234" s="34"/>
    </row>
    <row r="235" spans="1:16">
      <c r="A235" s="37"/>
      <c r="B235" s="36" t="s">
        <v>1021</v>
      </c>
      <c r="C235" s="36"/>
      <c r="D235" s="45"/>
      <c r="E235" s="31"/>
      <c r="F235" s="37"/>
      <c r="P235" s="34"/>
    </row>
    <row r="236" spans="1:16">
      <c r="A236" s="37"/>
      <c r="B236" s="36" t="s">
        <v>1022</v>
      </c>
      <c r="C236" s="36"/>
      <c r="D236" s="45"/>
      <c r="E236" s="31"/>
      <c r="F236" s="37"/>
      <c r="P236" s="34"/>
    </row>
    <row r="237" spans="1:16">
      <c r="A237" s="37"/>
      <c r="B237" s="36" t="s">
        <v>1023</v>
      </c>
      <c r="C237" s="36"/>
      <c r="D237" s="45"/>
      <c r="E237" s="31"/>
      <c r="F237" s="37"/>
      <c r="P237" s="34"/>
    </row>
    <row r="238" spans="1:16">
      <c r="A238" s="37"/>
      <c r="B238" s="36" t="s">
        <v>1024</v>
      </c>
      <c r="C238" s="36"/>
      <c r="D238" s="45"/>
      <c r="E238" s="31"/>
      <c r="F238" s="37"/>
      <c r="P238" s="34"/>
    </row>
    <row r="239" spans="1:16">
      <c r="A239" s="37"/>
      <c r="B239" s="36" t="s">
        <v>1025</v>
      </c>
      <c r="C239" s="36"/>
      <c r="D239" s="45"/>
      <c r="E239" s="31"/>
      <c r="F239" s="37"/>
      <c r="P239" s="34"/>
    </row>
    <row r="240" spans="1:16">
      <c r="A240" s="37"/>
      <c r="B240" s="36" t="s">
        <v>1026</v>
      </c>
      <c r="C240" s="36"/>
      <c r="D240" s="45"/>
      <c r="E240" s="31"/>
      <c r="F240" s="37"/>
      <c r="P240" s="34"/>
    </row>
    <row r="241" spans="1:16">
      <c r="A241" s="37"/>
      <c r="B241" s="36" t="s">
        <v>1027</v>
      </c>
      <c r="C241" s="36"/>
      <c r="D241" s="45"/>
      <c r="E241" s="31"/>
      <c r="F241" s="37"/>
      <c r="P241" s="34"/>
    </row>
    <row r="242" spans="1:16">
      <c r="A242" s="37"/>
      <c r="B242" s="36" t="s">
        <v>1028</v>
      </c>
      <c r="C242" s="36"/>
      <c r="D242" s="45"/>
      <c r="E242" s="31"/>
      <c r="F242" s="37"/>
      <c r="P242" s="34"/>
    </row>
    <row r="243" spans="1:16">
      <c r="A243" s="37"/>
      <c r="B243" s="36" t="s">
        <v>1029</v>
      </c>
      <c r="C243" s="36"/>
      <c r="D243" s="45"/>
      <c r="E243" s="31"/>
      <c r="F243" s="37"/>
      <c r="P243" s="34"/>
    </row>
    <row r="244" spans="1:16">
      <c r="A244" s="37"/>
      <c r="B244" s="36" t="s">
        <v>1030</v>
      </c>
      <c r="C244" s="36"/>
      <c r="D244" s="45"/>
      <c r="E244" s="31"/>
      <c r="F244" s="37"/>
      <c r="P244" s="34"/>
    </row>
    <row r="245" spans="1:16">
      <c r="A245" s="37"/>
      <c r="B245" s="36" t="s">
        <v>1031</v>
      </c>
      <c r="C245" s="36"/>
      <c r="D245" s="45"/>
      <c r="E245" s="31"/>
      <c r="F245" s="37"/>
      <c r="P245" s="34"/>
    </row>
    <row r="246" spans="1:16">
      <c r="A246" s="37"/>
      <c r="B246" s="36" t="s">
        <v>1032</v>
      </c>
      <c r="C246" s="36"/>
      <c r="D246" s="45"/>
      <c r="E246" s="31"/>
      <c r="F246" s="37"/>
      <c r="P246" s="34"/>
    </row>
    <row r="247" spans="1:16">
      <c r="A247" s="37"/>
      <c r="B247" s="36" t="s">
        <v>1033</v>
      </c>
      <c r="C247" s="36"/>
      <c r="D247" s="45"/>
      <c r="E247" s="31"/>
      <c r="F247" s="37"/>
      <c r="P247" s="34"/>
    </row>
    <row r="248" spans="1:16">
      <c r="A248" s="37"/>
      <c r="B248" s="36" t="s">
        <v>1034</v>
      </c>
      <c r="C248" s="36"/>
      <c r="D248" s="45"/>
      <c r="E248" s="31"/>
      <c r="F248" s="37"/>
      <c r="P248" s="34"/>
    </row>
    <row r="249" spans="1:16">
      <c r="A249" s="37"/>
      <c r="B249" s="36" t="s">
        <v>1035</v>
      </c>
      <c r="C249" s="36"/>
      <c r="D249" s="45"/>
      <c r="E249" s="31"/>
      <c r="F249" s="37"/>
      <c r="P249" s="34"/>
    </row>
    <row r="250" spans="1:16">
      <c r="A250" s="37"/>
      <c r="B250" s="36" t="s">
        <v>1036</v>
      </c>
      <c r="C250" s="36"/>
      <c r="D250" s="45"/>
      <c r="E250" s="31"/>
      <c r="F250" s="37"/>
      <c r="P250" s="34"/>
    </row>
    <row r="251" spans="1:16">
      <c r="A251" s="37"/>
      <c r="B251" s="36" t="s">
        <v>1037</v>
      </c>
      <c r="C251" s="36"/>
      <c r="D251" s="45"/>
      <c r="E251" s="31"/>
      <c r="F251" s="37"/>
      <c r="P251" s="34"/>
    </row>
    <row r="252" spans="1:16">
      <c r="A252" s="37"/>
      <c r="B252" s="36" t="s">
        <v>1038</v>
      </c>
      <c r="C252" s="36"/>
      <c r="D252" s="45"/>
      <c r="E252" s="31"/>
      <c r="F252" s="37"/>
      <c r="P252" s="34"/>
    </row>
    <row r="253" spans="1:16">
      <c r="A253" s="37"/>
      <c r="B253" s="36" t="s">
        <v>1039</v>
      </c>
      <c r="C253" s="36"/>
      <c r="D253" s="45"/>
      <c r="E253" s="31"/>
      <c r="F253" s="37"/>
      <c r="P253" s="34"/>
    </row>
    <row r="254" spans="1:16">
      <c r="A254" s="37"/>
      <c r="B254" s="36" t="s">
        <v>1040</v>
      </c>
      <c r="C254" s="36"/>
      <c r="D254" s="45"/>
      <c r="E254" s="31"/>
      <c r="F254" s="37"/>
      <c r="P254" s="34"/>
    </row>
    <row r="255" spans="1:16">
      <c r="A255" s="37"/>
      <c r="B255" s="36" t="s">
        <v>1041</v>
      </c>
      <c r="C255" s="36"/>
      <c r="D255" s="45"/>
      <c r="E255" s="31"/>
      <c r="F255" s="37"/>
      <c r="P255" s="34"/>
    </row>
    <row r="256" spans="1:16">
      <c r="A256" s="37"/>
      <c r="B256" s="36" t="s">
        <v>1042</v>
      </c>
      <c r="C256" s="36"/>
      <c r="D256" s="45"/>
      <c r="E256" s="31"/>
      <c r="F256" s="37"/>
      <c r="P256" s="34"/>
    </row>
    <row r="257" spans="1:16">
      <c r="A257" s="37"/>
      <c r="B257" s="36" t="s">
        <v>1043</v>
      </c>
      <c r="C257" s="36"/>
      <c r="D257" s="45"/>
      <c r="E257" s="31"/>
      <c r="F257" s="37"/>
      <c r="P257" s="34"/>
    </row>
    <row r="258" spans="1:16">
      <c r="A258" s="37"/>
      <c r="B258" s="36" t="s">
        <v>1044</v>
      </c>
      <c r="C258" s="36"/>
      <c r="D258" s="45"/>
      <c r="E258" s="31"/>
      <c r="F258" s="37"/>
      <c r="P258" s="34"/>
    </row>
    <row r="259" spans="1:16">
      <c r="A259" s="37"/>
      <c r="B259" s="36" t="s">
        <v>1045</v>
      </c>
      <c r="C259" s="36"/>
      <c r="D259" s="45"/>
      <c r="E259" s="31"/>
      <c r="F259" s="37"/>
      <c r="P259" s="34"/>
    </row>
    <row r="260" spans="1:16">
      <c r="A260" s="37"/>
      <c r="B260" s="36" t="s">
        <v>1046</v>
      </c>
      <c r="C260" s="36"/>
      <c r="D260" s="45"/>
      <c r="E260" s="31"/>
      <c r="F260" s="37"/>
      <c r="P260" s="34"/>
    </row>
    <row r="261" spans="1:16">
      <c r="A261" s="37"/>
      <c r="B261" s="36" t="s">
        <v>1047</v>
      </c>
      <c r="C261" s="36"/>
      <c r="D261" s="45"/>
      <c r="E261" s="31"/>
      <c r="F261" s="37"/>
      <c r="P261" s="34"/>
    </row>
    <row r="262" spans="1:16">
      <c r="A262" s="37"/>
      <c r="B262" s="36" t="s">
        <v>1048</v>
      </c>
      <c r="C262" s="36"/>
      <c r="D262" s="45"/>
      <c r="E262" s="31"/>
      <c r="F262" s="37"/>
      <c r="P262" s="34"/>
    </row>
    <row r="263" spans="1:16">
      <c r="A263" s="37"/>
      <c r="B263" s="36" t="s">
        <v>1049</v>
      </c>
      <c r="C263" s="36"/>
      <c r="D263" s="45"/>
      <c r="E263" s="31"/>
      <c r="F263" s="37"/>
      <c r="P263" s="34"/>
    </row>
    <row r="264" spans="1:16">
      <c r="A264" s="37"/>
      <c r="B264" s="36" t="s">
        <v>1050</v>
      </c>
      <c r="C264" s="36"/>
      <c r="D264" s="45"/>
      <c r="E264" s="31"/>
      <c r="F264" s="37"/>
      <c r="P264" s="34"/>
    </row>
    <row r="265" spans="1:16">
      <c r="A265" s="37"/>
      <c r="B265" s="36" t="s">
        <v>1051</v>
      </c>
      <c r="C265" s="36"/>
      <c r="D265" s="45"/>
      <c r="E265" s="31"/>
      <c r="F265" s="37"/>
      <c r="P265" s="34"/>
    </row>
    <row r="266" spans="1:16">
      <c r="A266" s="37"/>
      <c r="B266" s="36" t="s">
        <v>1052</v>
      </c>
      <c r="C266" s="36"/>
      <c r="D266" s="45"/>
      <c r="E266" s="31"/>
      <c r="F266" s="37"/>
      <c r="P266" s="34"/>
    </row>
    <row r="267" spans="1:16">
      <c r="A267" s="37"/>
      <c r="B267" s="36" t="s">
        <v>1053</v>
      </c>
      <c r="C267" s="36"/>
      <c r="D267" s="45"/>
      <c r="E267" s="31"/>
      <c r="F267" s="37"/>
      <c r="P267" s="34"/>
    </row>
    <row r="268" spans="1:16">
      <c r="A268" s="37"/>
      <c r="B268" s="36" t="s">
        <v>1054</v>
      </c>
      <c r="C268" s="36"/>
      <c r="D268" s="45"/>
      <c r="E268" s="31"/>
      <c r="F268" s="37"/>
      <c r="P268" s="34"/>
    </row>
    <row r="269" spans="1:16">
      <c r="A269" s="37"/>
      <c r="B269" s="36" t="s">
        <v>1055</v>
      </c>
      <c r="C269" s="38"/>
      <c r="D269" s="45"/>
      <c r="E269" s="31"/>
      <c r="F269" s="37"/>
      <c r="P269" s="34"/>
    </row>
    <row r="270" spans="1:16">
      <c r="A270" s="37"/>
      <c r="B270" s="36" t="s">
        <v>1056</v>
      </c>
      <c r="C270" s="38"/>
      <c r="D270" s="45"/>
      <c r="E270" s="31"/>
      <c r="F270" s="37"/>
      <c r="P270" s="34"/>
    </row>
    <row r="271" spans="1:16">
      <c r="A271" s="37"/>
      <c r="B271" s="36" t="s">
        <v>1057</v>
      </c>
      <c r="C271" s="36"/>
      <c r="D271" s="45"/>
      <c r="E271" s="31"/>
      <c r="F271" s="37"/>
      <c r="P271" s="34"/>
    </row>
    <row r="272" spans="1:16">
      <c r="A272" s="37"/>
      <c r="B272" s="36" t="s">
        <v>1058</v>
      </c>
      <c r="C272" s="36"/>
      <c r="D272" s="45"/>
      <c r="E272" s="31"/>
      <c r="F272" s="37"/>
      <c r="P272" s="34"/>
    </row>
    <row r="273" spans="1:16">
      <c r="A273" s="37"/>
      <c r="B273" s="36" t="s">
        <v>1059</v>
      </c>
      <c r="C273" s="36"/>
      <c r="D273" s="45"/>
      <c r="E273" s="31"/>
      <c r="F273" s="37"/>
      <c r="P273" s="34"/>
    </row>
    <row r="274" spans="1:16">
      <c r="A274" s="37"/>
      <c r="B274" s="36" t="s">
        <v>1060</v>
      </c>
      <c r="C274" s="36"/>
      <c r="D274" s="45"/>
      <c r="E274" s="31"/>
      <c r="F274" s="37"/>
      <c r="P274" s="34"/>
    </row>
    <row r="275" spans="1:16">
      <c r="A275" s="37"/>
      <c r="B275" s="36" t="s">
        <v>1061</v>
      </c>
      <c r="C275" s="36"/>
      <c r="D275" s="45"/>
      <c r="E275" s="31"/>
      <c r="F275" s="37"/>
      <c r="P275" s="34"/>
    </row>
    <row r="276" spans="1:16">
      <c r="A276" s="37"/>
      <c r="B276" s="36" t="s">
        <v>1062</v>
      </c>
      <c r="C276" s="36"/>
      <c r="D276" s="45"/>
      <c r="E276" s="31"/>
      <c r="F276" s="37"/>
      <c r="P276" s="34"/>
    </row>
    <row r="277" spans="1:16">
      <c r="A277" s="37"/>
      <c r="B277" s="36" t="s">
        <v>1063</v>
      </c>
      <c r="C277" s="36"/>
      <c r="D277" s="45"/>
      <c r="E277" s="31"/>
      <c r="F277" s="37"/>
      <c r="P277" s="34"/>
    </row>
    <row r="278" spans="1:16">
      <c r="A278" s="37"/>
      <c r="B278" s="36" t="s">
        <v>1064</v>
      </c>
      <c r="C278" s="36"/>
      <c r="D278" s="45"/>
      <c r="E278" s="31"/>
      <c r="F278" s="37"/>
      <c r="P278" s="34"/>
    </row>
    <row r="279" spans="1:16">
      <c r="A279" s="37"/>
      <c r="B279" s="36" t="s">
        <v>1065</v>
      </c>
      <c r="C279" s="36"/>
      <c r="D279" s="45"/>
      <c r="E279" s="31"/>
      <c r="F279" s="37"/>
      <c r="P279" s="34"/>
    </row>
    <row r="280" spans="1:16">
      <c r="A280" s="37"/>
      <c r="B280" s="36" t="s">
        <v>1066</v>
      </c>
      <c r="C280" s="36"/>
      <c r="D280" s="45"/>
      <c r="E280" s="31"/>
      <c r="F280" s="37"/>
      <c r="P280" s="34"/>
    </row>
    <row r="281" spans="1:16">
      <c r="A281" s="37"/>
      <c r="B281" s="36" t="s">
        <v>1067</v>
      </c>
      <c r="C281" s="36"/>
      <c r="D281" s="45"/>
      <c r="E281" s="31"/>
      <c r="F281" s="37"/>
      <c r="P281" s="34"/>
    </row>
    <row r="282" spans="1:16">
      <c r="A282" s="37"/>
      <c r="B282" s="36" t="s">
        <v>1068</v>
      </c>
      <c r="C282" s="36"/>
      <c r="D282" s="45"/>
      <c r="E282" s="31"/>
      <c r="F282" s="37"/>
      <c r="P282" s="34"/>
    </row>
    <row r="283" spans="1:16">
      <c r="A283" s="37"/>
      <c r="B283" s="36" t="s">
        <v>1069</v>
      </c>
      <c r="C283" s="36"/>
      <c r="D283" s="45"/>
      <c r="E283" s="31"/>
      <c r="F283" s="37"/>
      <c r="P283" s="34"/>
    </row>
    <row r="284" spans="1:16">
      <c r="A284" s="37"/>
      <c r="B284" s="36" t="s">
        <v>1070</v>
      </c>
      <c r="C284" s="36"/>
      <c r="D284" s="45"/>
      <c r="E284" s="31"/>
      <c r="F284" s="37"/>
      <c r="P284" s="34"/>
    </row>
    <row r="285" spans="1:16">
      <c r="A285" s="37"/>
      <c r="B285" s="36" t="s">
        <v>1071</v>
      </c>
      <c r="C285" s="36"/>
      <c r="D285" s="45"/>
      <c r="E285" s="31"/>
      <c r="F285" s="37"/>
      <c r="P285" s="34"/>
    </row>
    <row r="286" spans="1:16">
      <c r="A286" s="37"/>
      <c r="B286" s="36" t="s">
        <v>1072</v>
      </c>
      <c r="C286" s="36"/>
      <c r="D286" s="45"/>
      <c r="E286" s="31"/>
      <c r="F286" s="37"/>
      <c r="P286" s="34"/>
    </row>
    <row r="287" spans="1:16">
      <c r="A287" s="37"/>
      <c r="B287" s="36" t="s">
        <v>1073</v>
      </c>
      <c r="C287" s="36"/>
      <c r="D287" s="45"/>
      <c r="E287" s="31"/>
      <c r="F287" s="37"/>
      <c r="P287" s="34"/>
    </row>
    <row r="288" spans="1:16">
      <c r="A288" s="37"/>
      <c r="B288" s="36" t="s">
        <v>1074</v>
      </c>
      <c r="C288" s="36"/>
      <c r="D288" s="45"/>
      <c r="E288" s="31"/>
      <c r="F288" s="37"/>
      <c r="P288" s="34"/>
    </row>
    <row r="289" spans="1:16">
      <c r="A289" s="37"/>
      <c r="B289" s="36" t="s">
        <v>1075</v>
      </c>
      <c r="C289" s="36"/>
      <c r="D289" s="45"/>
      <c r="E289" s="31"/>
      <c r="F289" s="37"/>
      <c r="P289" s="34"/>
    </row>
    <row r="290" spans="1:16">
      <c r="A290" s="37"/>
      <c r="B290" s="36" t="s">
        <v>1076</v>
      </c>
      <c r="C290" s="36"/>
      <c r="D290" s="45"/>
      <c r="E290" s="31"/>
      <c r="F290" s="37"/>
      <c r="P290" s="34"/>
    </row>
    <row r="291" spans="1:16">
      <c r="A291" s="37"/>
      <c r="B291" s="36" t="s">
        <v>1077</v>
      </c>
      <c r="C291" s="36"/>
      <c r="D291" s="45"/>
      <c r="E291" s="31"/>
      <c r="F291" s="37"/>
      <c r="P291" s="34"/>
    </row>
    <row r="292" spans="1:16">
      <c r="A292" s="37"/>
      <c r="B292" s="36" t="s">
        <v>1078</v>
      </c>
      <c r="C292" s="36"/>
      <c r="D292" s="45"/>
      <c r="E292" s="31"/>
      <c r="F292" s="37"/>
      <c r="P292" s="34"/>
    </row>
    <row r="293" spans="1:16">
      <c r="A293" s="37"/>
      <c r="B293" s="36" t="s">
        <v>1079</v>
      </c>
      <c r="C293" s="36"/>
      <c r="D293" s="45"/>
      <c r="E293" s="31"/>
      <c r="F293" s="37"/>
      <c r="P293" s="34"/>
    </row>
    <row r="294" spans="1:16">
      <c r="A294" s="37"/>
      <c r="B294" s="36" t="s">
        <v>1080</v>
      </c>
      <c r="C294" s="36"/>
      <c r="D294" s="45"/>
      <c r="E294" s="31"/>
      <c r="F294" s="37"/>
      <c r="P294" s="34"/>
    </row>
    <row r="295" spans="1:16">
      <c r="A295" s="37"/>
      <c r="B295" s="36" t="s">
        <v>1081</v>
      </c>
      <c r="C295" s="36"/>
      <c r="D295" s="45"/>
      <c r="E295" s="31"/>
      <c r="F295" s="37"/>
      <c r="P295" s="34"/>
    </row>
    <row r="296" spans="1:16">
      <c r="A296" s="37"/>
      <c r="B296" s="36" t="s">
        <v>1082</v>
      </c>
      <c r="C296" s="36"/>
      <c r="D296" s="45"/>
      <c r="E296" s="31"/>
      <c r="F296" s="37"/>
      <c r="P296" s="34"/>
    </row>
    <row r="297" spans="1:16">
      <c r="A297" s="37"/>
      <c r="B297" s="36" t="s">
        <v>1083</v>
      </c>
      <c r="C297" s="36"/>
      <c r="D297" s="45"/>
      <c r="E297" s="31"/>
      <c r="F297" s="37"/>
      <c r="P297" s="34"/>
    </row>
    <row r="298" spans="1:16">
      <c r="A298" s="37"/>
      <c r="B298" s="36" t="s">
        <v>1084</v>
      </c>
      <c r="C298" s="36"/>
      <c r="D298" s="45"/>
      <c r="E298" s="31"/>
      <c r="F298" s="37"/>
      <c r="P298" s="34"/>
    </row>
    <row r="299" spans="1:16">
      <c r="A299" s="37"/>
      <c r="B299" s="36" t="s">
        <v>1085</v>
      </c>
      <c r="C299" s="36"/>
      <c r="D299" s="45"/>
      <c r="E299" s="31"/>
      <c r="F299" s="37"/>
      <c r="P299" s="34"/>
    </row>
    <row r="300" spans="1:16">
      <c r="A300" s="37"/>
      <c r="B300" s="36" t="s">
        <v>1086</v>
      </c>
      <c r="C300" s="36"/>
      <c r="D300" s="45"/>
      <c r="E300" s="31"/>
      <c r="F300" s="37"/>
      <c r="P300" s="34"/>
    </row>
    <row r="301" spans="1:16">
      <c r="A301" s="37"/>
      <c r="B301" s="36" t="s">
        <v>1087</v>
      </c>
      <c r="C301" s="36"/>
      <c r="D301" s="45"/>
      <c r="E301" s="31"/>
      <c r="F301" s="37"/>
      <c r="P301" s="34"/>
    </row>
    <row r="302" spans="1:16">
      <c r="A302" s="37"/>
      <c r="B302" s="36" t="s">
        <v>1088</v>
      </c>
      <c r="C302" s="36"/>
      <c r="D302" s="45"/>
      <c r="E302" s="31"/>
      <c r="F302" s="37"/>
      <c r="P302" s="34"/>
    </row>
    <row r="303" spans="1:16">
      <c r="A303" s="37"/>
      <c r="B303" s="36" t="s">
        <v>1089</v>
      </c>
      <c r="C303" s="36"/>
      <c r="D303" s="45"/>
      <c r="E303" s="31"/>
      <c r="F303" s="37"/>
      <c r="P303" s="34"/>
    </row>
    <row r="304" spans="1:16">
      <c r="A304" s="37"/>
      <c r="B304" s="36" t="s">
        <v>1090</v>
      </c>
      <c r="C304" s="36"/>
      <c r="D304" s="45"/>
      <c r="E304" s="31"/>
      <c r="F304" s="37"/>
      <c r="P304" s="34"/>
    </row>
    <row r="305" spans="1:16">
      <c r="A305" s="37"/>
      <c r="B305" s="36" t="s">
        <v>1091</v>
      </c>
      <c r="C305" s="36"/>
      <c r="D305" s="45"/>
      <c r="E305" s="31"/>
      <c r="F305" s="37"/>
      <c r="P305" s="34"/>
    </row>
    <row r="306" spans="1:16">
      <c r="A306" s="37"/>
      <c r="B306" s="36" t="s">
        <v>1092</v>
      </c>
      <c r="C306" s="36"/>
      <c r="D306" s="45"/>
      <c r="E306" s="31"/>
      <c r="F306" s="37"/>
      <c r="K306" s="34"/>
      <c r="P306" s="34"/>
    </row>
    <row r="307" spans="1:16">
      <c r="A307" s="37"/>
      <c r="B307" s="36" t="s">
        <v>1093</v>
      </c>
      <c r="C307" s="36"/>
      <c r="D307" s="45"/>
      <c r="E307" s="31"/>
      <c r="F307" s="37"/>
      <c r="K307" s="34"/>
      <c r="P307" s="34"/>
    </row>
    <row r="308" spans="1:16">
      <c r="A308" s="37"/>
      <c r="B308" s="36" t="s">
        <v>1094</v>
      </c>
      <c r="C308" s="36"/>
      <c r="D308" s="45"/>
      <c r="E308" s="31"/>
      <c r="F308" s="37"/>
      <c r="P308" s="34"/>
    </row>
    <row r="309" spans="1:16">
      <c r="A309" s="37"/>
      <c r="B309" s="36" t="s">
        <v>1095</v>
      </c>
      <c r="C309" s="36"/>
      <c r="D309" s="45"/>
      <c r="E309" s="31"/>
      <c r="F309" s="37"/>
      <c r="P309" s="34"/>
    </row>
    <row r="310" spans="1:16">
      <c r="A310" s="37"/>
      <c r="B310" s="36" t="s">
        <v>1096</v>
      </c>
      <c r="C310" s="36"/>
      <c r="D310" s="45"/>
      <c r="E310" s="31"/>
      <c r="F310" s="37"/>
      <c r="P310" s="34"/>
    </row>
    <row r="311" spans="1:16">
      <c r="A311" s="37"/>
      <c r="B311" s="36" t="s">
        <v>1097</v>
      </c>
      <c r="C311" s="36"/>
      <c r="D311" s="45"/>
      <c r="E311" s="31"/>
      <c r="F311" s="37"/>
      <c r="P311" s="34"/>
    </row>
    <row r="312" spans="1:16">
      <c r="A312" s="37"/>
      <c r="B312" s="36" t="s">
        <v>1098</v>
      </c>
      <c r="C312" s="36"/>
      <c r="D312" s="45"/>
      <c r="E312" s="31"/>
      <c r="F312" s="37"/>
      <c r="P312" s="34"/>
    </row>
    <row r="313" spans="1:16">
      <c r="A313" s="37"/>
      <c r="B313" s="36" t="s">
        <v>1099</v>
      </c>
      <c r="C313" s="36"/>
      <c r="D313" s="45"/>
      <c r="E313" s="31"/>
      <c r="F313" s="37"/>
      <c r="P313" s="34"/>
    </row>
    <row r="314" spans="1:16">
      <c r="A314" s="37"/>
      <c r="B314" s="36" t="s">
        <v>1100</v>
      </c>
      <c r="C314" s="36"/>
      <c r="D314" s="45"/>
      <c r="E314" s="31"/>
      <c r="F314" s="37"/>
      <c r="P314" s="34"/>
    </row>
    <row r="315" spans="1:16">
      <c r="A315" s="37"/>
      <c r="B315" s="36" t="s">
        <v>1101</v>
      </c>
      <c r="C315" s="36"/>
      <c r="D315" s="45"/>
      <c r="E315" s="31"/>
      <c r="F315" s="37"/>
      <c r="P315" s="34"/>
    </row>
    <row r="316" spans="1:16">
      <c r="A316" s="37"/>
      <c r="B316" s="36" t="s">
        <v>1102</v>
      </c>
      <c r="C316" s="36"/>
      <c r="D316" s="45"/>
      <c r="E316" s="31"/>
      <c r="F316" s="37"/>
      <c r="P316" s="34"/>
    </row>
    <row r="317" spans="1:16">
      <c r="A317" s="37"/>
      <c r="B317" s="36" t="s">
        <v>1103</v>
      </c>
      <c r="C317" s="36"/>
      <c r="D317" s="45"/>
      <c r="E317" s="31"/>
      <c r="F317" s="37"/>
      <c r="P317" s="34"/>
    </row>
    <row r="318" spans="1:16">
      <c r="A318" s="37"/>
      <c r="B318" s="36" t="s">
        <v>1104</v>
      </c>
      <c r="C318" s="36"/>
      <c r="D318" s="45"/>
      <c r="E318" s="31"/>
      <c r="F318" s="37"/>
      <c r="P318" s="34"/>
    </row>
    <row r="319" spans="1:16">
      <c r="A319" s="37"/>
      <c r="B319" s="36" t="s">
        <v>1105</v>
      </c>
      <c r="C319" s="36"/>
      <c r="D319" s="45"/>
      <c r="E319" s="31"/>
      <c r="F319" s="37"/>
      <c r="P319" s="34"/>
    </row>
    <row r="320" spans="1:16">
      <c r="A320" s="37"/>
      <c r="B320" s="36" t="s">
        <v>1106</v>
      </c>
      <c r="C320" s="36"/>
      <c r="D320" s="45"/>
      <c r="E320" s="31"/>
      <c r="F320" s="37"/>
      <c r="P320" s="34"/>
    </row>
    <row r="321" spans="1:16">
      <c r="A321" s="37"/>
      <c r="B321" s="36" t="s">
        <v>1107</v>
      </c>
      <c r="C321" s="36"/>
      <c r="D321" s="45"/>
      <c r="E321" s="31"/>
      <c r="F321" s="37"/>
      <c r="P321" s="34"/>
    </row>
    <row r="322" spans="1:16">
      <c r="A322" s="37"/>
      <c r="B322" s="36" t="s">
        <v>1108</v>
      </c>
      <c r="C322" s="36"/>
      <c r="D322" s="45"/>
      <c r="E322" s="31"/>
      <c r="F322" s="37"/>
      <c r="P322" s="34"/>
    </row>
    <row r="323" spans="1:16">
      <c r="A323" s="37"/>
      <c r="B323" s="36" t="s">
        <v>1109</v>
      </c>
      <c r="C323" s="36"/>
      <c r="D323" s="45"/>
      <c r="E323" s="31"/>
      <c r="F323" s="37"/>
      <c r="P323" s="34"/>
    </row>
    <row r="324" spans="1:16">
      <c r="A324" s="37"/>
      <c r="B324" s="36" t="s">
        <v>1110</v>
      </c>
      <c r="C324" s="36"/>
      <c r="D324" s="45"/>
      <c r="E324" s="31"/>
      <c r="F324" s="37"/>
      <c r="P324" s="34"/>
    </row>
    <row r="325" spans="1:16">
      <c r="A325" s="37"/>
      <c r="B325" s="36" t="s">
        <v>1111</v>
      </c>
      <c r="C325" s="36"/>
      <c r="D325" s="45"/>
      <c r="E325" s="31"/>
      <c r="F325" s="37"/>
      <c r="P325" s="34"/>
    </row>
    <row r="326" spans="1:16">
      <c r="A326" s="37"/>
      <c r="B326" s="36" t="s">
        <v>1112</v>
      </c>
      <c r="C326" s="39"/>
      <c r="D326" s="45"/>
      <c r="E326" s="31"/>
      <c r="F326" s="37"/>
      <c r="P326" s="34"/>
    </row>
    <row r="327" spans="1:16">
      <c r="A327" s="37"/>
      <c r="B327" s="36" t="s">
        <v>1113</v>
      </c>
      <c r="C327" s="39"/>
      <c r="D327" s="45"/>
      <c r="E327" s="31"/>
      <c r="F327" s="37"/>
      <c r="P327" s="34"/>
    </row>
    <row r="328" spans="1:16">
      <c r="A328" s="37"/>
      <c r="B328" s="36" t="s">
        <v>1114</v>
      </c>
      <c r="C328" s="39"/>
      <c r="D328" s="45"/>
      <c r="E328" s="31"/>
      <c r="F328" s="37"/>
      <c r="P328" s="34"/>
    </row>
    <row r="329" spans="1:16">
      <c r="A329" s="37"/>
      <c r="B329" s="36" t="s">
        <v>1115</v>
      </c>
      <c r="C329" s="39"/>
      <c r="D329" s="45"/>
      <c r="E329" s="31"/>
      <c r="F329" s="37"/>
      <c r="P329" s="34"/>
    </row>
    <row r="330" spans="1:16">
      <c r="A330" s="37"/>
      <c r="B330" s="36" t="s">
        <v>1116</v>
      </c>
      <c r="C330" s="39"/>
      <c r="D330" s="45"/>
      <c r="E330" s="31"/>
      <c r="F330" s="37"/>
      <c r="P330" s="34"/>
    </row>
    <row r="331" spans="1:16">
      <c r="A331" s="37"/>
      <c r="B331" s="36" t="s">
        <v>1117</v>
      </c>
      <c r="C331" s="36"/>
      <c r="D331" s="45"/>
      <c r="E331" s="31"/>
      <c r="F331" s="37"/>
      <c r="P331" s="34"/>
    </row>
    <row r="332" spans="1:16">
      <c r="A332" s="37"/>
      <c r="B332" s="36" t="s">
        <v>1118</v>
      </c>
      <c r="C332" s="36"/>
      <c r="D332" s="45"/>
      <c r="E332" s="31"/>
      <c r="F332" s="37"/>
      <c r="P332" s="34"/>
    </row>
    <row r="333" spans="1:16">
      <c r="A333" s="37"/>
      <c r="B333" s="36" t="s">
        <v>1119</v>
      </c>
      <c r="C333" s="36"/>
      <c r="D333" s="45"/>
      <c r="E333" s="31"/>
      <c r="F333" s="37"/>
      <c r="P333" s="34"/>
    </row>
    <row r="334" spans="1:16">
      <c r="A334" s="37"/>
      <c r="B334" s="36" t="s">
        <v>1120</v>
      </c>
      <c r="C334" s="36"/>
      <c r="D334" s="45"/>
      <c r="E334" s="31"/>
      <c r="F334" s="37"/>
      <c r="P334" s="34"/>
    </row>
    <row r="335" spans="1:16">
      <c r="A335" s="37"/>
      <c r="B335" s="36" t="s">
        <v>1121</v>
      </c>
      <c r="C335" s="36"/>
      <c r="D335" s="45"/>
      <c r="E335" s="31"/>
      <c r="F335" s="37"/>
      <c r="P335" s="34"/>
    </row>
    <row r="336" spans="1:16">
      <c r="A336" s="37"/>
      <c r="B336" s="36" t="s">
        <v>1122</v>
      </c>
      <c r="C336" s="36"/>
      <c r="D336" s="45"/>
      <c r="E336" s="31"/>
      <c r="F336" s="37"/>
      <c r="P336" s="34"/>
    </row>
    <row r="337" spans="1:16">
      <c r="A337" s="37"/>
      <c r="B337" s="36" t="s">
        <v>1123</v>
      </c>
      <c r="C337" s="36"/>
      <c r="D337" s="45"/>
      <c r="E337" s="31"/>
      <c r="F337" s="37"/>
      <c r="P337" s="34"/>
    </row>
    <row r="338" spans="1:16">
      <c r="A338" s="37"/>
      <c r="B338" s="36" t="s">
        <v>1124</v>
      </c>
      <c r="C338" s="36"/>
      <c r="D338" s="45"/>
      <c r="E338" s="31"/>
      <c r="F338" s="37"/>
      <c r="P338" s="34"/>
    </row>
    <row r="339" spans="1:16">
      <c r="A339" s="37"/>
      <c r="B339" s="36" t="s">
        <v>1125</v>
      </c>
      <c r="C339" s="36"/>
      <c r="D339" s="45"/>
      <c r="E339" s="31"/>
      <c r="F339" s="37"/>
      <c r="P339" s="34"/>
    </row>
    <row r="340" spans="1:16">
      <c r="A340" s="37"/>
      <c r="B340" s="36" t="s">
        <v>1126</v>
      </c>
      <c r="C340" s="36"/>
      <c r="D340" s="45"/>
      <c r="E340" s="31"/>
      <c r="F340" s="37"/>
      <c r="P340" s="34"/>
    </row>
    <row r="341" spans="1:16">
      <c r="A341" s="37"/>
      <c r="B341" s="36" t="s">
        <v>1127</v>
      </c>
      <c r="C341" s="36"/>
      <c r="D341" s="45"/>
      <c r="E341" s="31"/>
      <c r="F341" s="37"/>
      <c r="P341" s="34"/>
    </row>
    <row r="342" spans="1:16">
      <c r="A342" s="37"/>
      <c r="B342" s="36" t="s">
        <v>1128</v>
      </c>
      <c r="C342" s="36"/>
      <c r="D342" s="45"/>
      <c r="E342" s="31"/>
      <c r="F342" s="37"/>
      <c r="P342" s="34"/>
    </row>
    <row r="343" spans="1:16">
      <c r="A343" s="37"/>
      <c r="B343" s="36" t="s">
        <v>1129</v>
      </c>
      <c r="C343" s="36"/>
      <c r="D343" s="45"/>
      <c r="E343" s="31"/>
      <c r="F343" s="37"/>
      <c r="P343" s="34"/>
    </row>
    <row r="344" spans="1:16">
      <c r="A344" s="37"/>
      <c r="B344" s="36" t="s">
        <v>1130</v>
      </c>
      <c r="C344" s="36"/>
      <c r="D344" s="45"/>
      <c r="E344" s="31"/>
      <c r="F344" s="37"/>
      <c r="P344" s="34"/>
    </row>
    <row r="345" spans="1:16">
      <c r="A345" s="37"/>
      <c r="B345" s="36" t="s">
        <v>1131</v>
      </c>
      <c r="C345" s="36"/>
      <c r="D345" s="45"/>
      <c r="E345" s="31"/>
      <c r="F345" s="37"/>
      <c r="P345" s="34"/>
    </row>
    <row r="346" spans="1:16">
      <c r="A346" s="37"/>
      <c r="B346" s="36" t="s">
        <v>1132</v>
      </c>
      <c r="C346" s="36"/>
      <c r="D346" s="45"/>
      <c r="E346" s="31"/>
      <c r="F346" s="37"/>
      <c r="P346" s="34"/>
    </row>
    <row r="347" spans="1:16">
      <c r="A347" s="37"/>
      <c r="B347" s="36" t="s">
        <v>1133</v>
      </c>
      <c r="C347" s="36"/>
      <c r="D347" s="45"/>
      <c r="E347" s="31"/>
      <c r="F347" s="37"/>
      <c r="P347" s="34"/>
    </row>
    <row r="348" spans="1:16">
      <c r="A348" s="37"/>
      <c r="B348" s="36" t="s">
        <v>1134</v>
      </c>
      <c r="C348" s="36"/>
      <c r="D348" s="45"/>
      <c r="E348" s="31"/>
      <c r="F348" s="37"/>
      <c r="P348" s="34"/>
    </row>
    <row r="349" spans="1:16">
      <c r="A349" s="37"/>
      <c r="B349" s="36" t="s">
        <v>1135</v>
      </c>
      <c r="C349" s="36"/>
      <c r="D349" s="45"/>
      <c r="E349" s="31"/>
      <c r="F349" s="37"/>
      <c r="P349" s="34"/>
    </row>
    <row r="350" spans="1:16">
      <c r="A350" s="37"/>
      <c r="B350" s="36" t="s">
        <v>1136</v>
      </c>
      <c r="C350" s="36"/>
      <c r="D350" s="45"/>
      <c r="E350" s="31"/>
      <c r="F350" s="37"/>
      <c r="P350" s="34"/>
    </row>
    <row r="351" spans="1:16">
      <c r="A351" s="37"/>
      <c r="B351" s="36" t="s">
        <v>1137</v>
      </c>
      <c r="C351" s="36"/>
      <c r="D351" s="45"/>
      <c r="E351" s="31"/>
      <c r="F351" s="37"/>
      <c r="P351" s="34"/>
    </row>
    <row r="352" spans="1:16">
      <c r="A352" s="37"/>
      <c r="B352" s="36" t="s">
        <v>1138</v>
      </c>
      <c r="C352" s="36"/>
      <c r="D352" s="45"/>
      <c r="E352" s="31"/>
      <c r="F352" s="37"/>
      <c r="P352" s="34"/>
    </row>
    <row r="353" spans="1:16">
      <c r="A353" s="37"/>
      <c r="B353" s="36" t="s">
        <v>1139</v>
      </c>
      <c r="C353" s="36"/>
      <c r="D353" s="45"/>
      <c r="E353" s="31"/>
      <c r="F353" s="37"/>
      <c r="P353" s="34"/>
    </row>
    <row r="354" spans="1:16">
      <c r="A354" s="37"/>
      <c r="B354" s="36" t="s">
        <v>1140</v>
      </c>
      <c r="C354" s="36"/>
      <c r="D354" s="45"/>
      <c r="E354" s="31"/>
      <c r="F354" s="37"/>
      <c r="P354" s="34"/>
    </row>
    <row r="355" spans="1:16">
      <c r="A355" s="37"/>
      <c r="B355" s="36" t="s">
        <v>1141</v>
      </c>
      <c r="C355" s="36"/>
      <c r="D355" s="45"/>
      <c r="E355" s="31"/>
      <c r="F355" s="37"/>
      <c r="P355" s="34"/>
    </row>
    <row r="356" spans="1:16">
      <c r="A356" s="37"/>
      <c r="B356" s="36" t="s">
        <v>1142</v>
      </c>
      <c r="C356" s="36"/>
      <c r="D356" s="45"/>
      <c r="E356" s="31"/>
      <c r="F356" s="37"/>
      <c r="P356" s="34"/>
    </row>
    <row r="357" spans="1:16">
      <c r="A357" s="37"/>
      <c r="B357" s="36" t="s">
        <v>1143</v>
      </c>
      <c r="C357" s="36"/>
      <c r="D357" s="45"/>
      <c r="E357" s="31"/>
      <c r="F357" s="37"/>
      <c r="P357" s="34"/>
    </row>
    <row r="358" spans="1:16">
      <c r="A358" s="37"/>
      <c r="B358" s="36" t="s">
        <v>1144</v>
      </c>
      <c r="C358" s="36"/>
      <c r="D358" s="45"/>
      <c r="E358" s="31"/>
      <c r="F358" s="37"/>
      <c r="P358" s="34"/>
    </row>
    <row r="359" spans="1:16">
      <c r="A359" s="37"/>
      <c r="B359" s="36" t="s">
        <v>1145</v>
      </c>
      <c r="C359" s="36"/>
      <c r="D359" s="45"/>
      <c r="E359" s="31"/>
      <c r="F359" s="37"/>
      <c r="P359" s="34"/>
    </row>
    <row r="360" spans="1:16">
      <c r="A360" s="37"/>
      <c r="B360" s="36" t="s">
        <v>1146</v>
      </c>
      <c r="C360" s="36"/>
      <c r="D360" s="45"/>
      <c r="E360" s="31"/>
      <c r="F360" s="37"/>
      <c r="P360" s="34"/>
    </row>
    <row r="361" spans="1:16">
      <c r="A361" s="37"/>
      <c r="B361" s="36" t="s">
        <v>1147</v>
      </c>
      <c r="C361" s="36"/>
      <c r="D361" s="45"/>
      <c r="E361" s="31"/>
      <c r="F361" s="37"/>
      <c r="P361" s="34"/>
    </row>
    <row r="362" spans="1:16">
      <c r="A362" s="37"/>
      <c r="B362" s="36" t="s">
        <v>1148</v>
      </c>
      <c r="C362" s="36"/>
      <c r="D362" s="45"/>
      <c r="E362" s="31"/>
      <c r="F362" s="37"/>
      <c r="P362" s="34"/>
    </row>
    <row r="363" spans="1:16">
      <c r="A363" s="37"/>
      <c r="B363" s="36" t="s">
        <v>1149</v>
      </c>
      <c r="C363" s="36"/>
      <c r="D363" s="45"/>
      <c r="E363" s="31"/>
      <c r="F363" s="37"/>
      <c r="P363" s="34"/>
    </row>
    <row r="364" spans="1:16">
      <c r="A364" s="37"/>
      <c r="B364" s="36" t="s">
        <v>1150</v>
      </c>
      <c r="C364" s="36"/>
      <c r="D364" s="45"/>
      <c r="E364" s="31"/>
      <c r="F364" s="37"/>
      <c r="P364" s="34"/>
    </row>
    <row r="365" spans="1:16">
      <c r="A365" s="37"/>
      <c r="B365" s="36" t="s">
        <v>1151</v>
      </c>
      <c r="C365" s="36"/>
      <c r="D365" s="45"/>
      <c r="E365" s="31"/>
      <c r="F365" s="37"/>
      <c r="P365" s="34"/>
    </row>
    <row r="366" spans="1:16">
      <c r="A366" s="37"/>
      <c r="B366" s="36" t="s">
        <v>1152</v>
      </c>
      <c r="C366" s="36"/>
      <c r="D366" s="45"/>
      <c r="E366" s="31"/>
      <c r="F366" s="37"/>
      <c r="P366" s="34"/>
    </row>
    <row r="367" spans="1:16">
      <c r="A367" s="37"/>
      <c r="B367" s="36" t="s">
        <v>1153</v>
      </c>
      <c r="C367" s="36"/>
      <c r="D367" s="45"/>
      <c r="E367" s="31"/>
      <c r="F367" s="37"/>
      <c r="P367" s="34"/>
    </row>
    <row r="368" spans="1:16">
      <c r="A368" s="37"/>
      <c r="B368" s="36" t="s">
        <v>1154</v>
      </c>
      <c r="C368" s="36"/>
      <c r="D368" s="45"/>
      <c r="E368" s="31"/>
      <c r="F368" s="37"/>
      <c r="P368" s="34"/>
    </row>
    <row r="369" spans="1:16">
      <c r="A369" s="37"/>
      <c r="B369" s="36" t="s">
        <v>1155</v>
      </c>
      <c r="C369" s="36"/>
      <c r="D369" s="45"/>
      <c r="E369" s="31"/>
      <c r="F369" s="37"/>
      <c r="P369" s="34"/>
    </row>
    <row r="370" spans="1:16">
      <c r="A370" s="37"/>
      <c r="B370" s="36" t="s">
        <v>1156</v>
      </c>
      <c r="C370" s="36"/>
      <c r="D370" s="45"/>
      <c r="E370" s="31"/>
      <c r="F370" s="37"/>
      <c r="P370" s="34"/>
    </row>
    <row r="371" spans="1:16">
      <c r="A371" s="37"/>
      <c r="B371" s="36" t="s">
        <v>1157</v>
      </c>
      <c r="C371" s="36"/>
      <c r="D371" s="45"/>
      <c r="E371" s="31"/>
      <c r="F371" s="37"/>
      <c r="P371" s="34"/>
    </row>
    <row r="372" spans="1:16">
      <c r="A372" s="37"/>
      <c r="B372" s="36" t="s">
        <v>1158</v>
      </c>
      <c r="C372" s="36"/>
      <c r="D372" s="45"/>
      <c r="E372" s="31"/>
      <c r="F372" s="37"/>
      <c r="P372" s="34"/>
    </row>
    <row r="373" spans="1:16">
      <c r="A373" s="37"/>
      <c r="B373" s="36" t="s">
        <v>1159</v>
      </c>
      <c r="C373" s="36"/>
      <c r="D373" s="45"/>
      <c r="E373" s="31"/>
      <c r="F373" s="37"/>
      <c r="P373" s="34"/>
    </row>
    <row r="374" spans="1:16">
      <c r="A374" s="37"/>
      <c r="B374" s="36" t="s">
        <v>1160</v>
      </c>
      <c r="C374" s="36"/>
      <c r="D374" s="45"/>
      <c r="E374" s="31"/>
      <c r="F374" s="37"/>
      <c r="P374" s="34"/>
    </row>
    <row r="375" spans="1:16">
      <c r="A375" s="37"/>
      <c r="B375" s="36" t="s">
        <v>1161</v>
      </c>
      <c r="C375" s="36"/>
      <c r="D375" s="45"/>
      <c r="E375" s="31"/>
      <c r="F375" s="37"/>
      <c r="P375" s="34"/>
    </row>
    <row r="376" spans="1:16">
      <c r="A376" s="37"/>
      <c r="B376" s="36" t="s">
        <v>1162</v>
      </c>
      <c r="C376" s="36"/>
      <c r="D376" s="45"/>
      <c r="E376" s="31"/>
      <c r="F376" s="37"/>
      <c r="P376" s="34"/>
    </row>
    <row r="377" spans="1:16">
      <c r="A377" s="37"/>
      <c r="B377" s="36" t="s">
        <v>1163</v>
      </c>
      <c r="C377" s="36"/>
      <c r="D377" s="45"/>
      <c r="E377" s="31"/>
      <c r="F377" s="37"/>
      <c r="P377" s="34"/>
    </row>
    <row r="378" spans="1:16">
      <c r="A378" s="37"/>
      <c r="B378" s="36" t="s">
        <v>1164</v>
      </c>
      <c r="C378" s="36"/>
      <c r="D378" s="45"/>
      <c r="E378" s="31"/>
      <c r="F378" s="37"/>
      <c r="P378" s="34"/>
    </row>
    <row r="379" spans="1:16">
      <c r="A379" s="37"/>
      <c r="B379" s="36" t="s">
        <v>1165</v>
      </c>
      <c r="C379" s="36"/>
      <c r="D379" s="45"/>
      <c r="E379" s="31"/>
      <c r="F379" s="37"/>
      <c r="P379" s="34"/>
    </row>
    <row r="380" spans="1:16">
      <c r="A380" s="37"/>
      <c r="B380" s="36" t="s">
        <v>1166</v>
      </c>
      <c r="C380" s="36"/>
      <c r="D380" s="45"/>
      <c r="E380" s="31"/>
      <c r="F380" s="37"/>
      <c r="P380" s="34"/>
    </row>
    <row r="381" spans="1:16">
      <c r="A381" s="37"/>
      <c r="B381" s="36" t="s">
        <v>1167</v>
      </c>
      <c r="C381" s="36"/>
      <c r="D381" s="45"/>
      <c r="E381" s="31"/>
      <c r="F381" s="37"/>
      <c r="P381" s="34"/>
    </row>
    <row r="382" spans="1:16">
      <c r="A382" s="37"/>
      <c r="B382" s="36" t="s">
        <v>1168</v>
      </c>
      <c r="C382" s="36"/>
      <c r="D382" s="45"/>
      <c r="E382" s="31"/>
      <c r="F382" s="37"/>
      <c r="P382" s="34"/>
    </row>
    <row r="383" spans="1:16">
      <c r="A383" s="37"/>
      <c r="B383" s="36" t="s">
        <v>1169</v>
      </c>
      <c r="C383" s="36"/>
      <c r="D383" s="45"/>
      <c r="E383" s="31"/>
      <c r="F383" s="37"/>
      <c r="P383" s="34"/>
    </row>
    <row r="384" spans="1:16">
      <c r="A384" s="37"/>
      <c r="B384" s="36" t="s">
        <v>1170</v>
      </c>
      <c r="C384" s="36"/>
      <c r="D384" s="45"/>
      <c r="E384" s="31"/>
      <c r="F384" s="37"/>
      <c r="P384" s="34"/>
    </row>
    <row r="385" spans="1:16">
      <c r="A385" s="37"/>
      <c r="B385" s="36" t="s">
        <v>1171</v>
      </c>
      <c r="C385" s="36"/>
      <c r="D385" s="45"/>
      <c r="E385" s="31"/>
      <c r="F385" s="37"/>
      <c r="P385" s="34"/>
    </row>
    <row r="386" spans="1:16">
      <c r="A386" s="37"/>
      <c r="B386" s="36" t="s">
        <v>1172</v>
      </c>
      <c r="C386" s="36"/>
      <c r="D386" s="45"/>
      <c r="E386" s="31"/>
      <c r="F386" s="37"/>
      <c r="P386" s="34"/>
    </row>
    <row r="387" spans="1:16">
      <c r="A387" s="37"/>
      <c r="B387" s="36" t="s">
        <v>1173</v>
      </c>
      <c r="C387" s="36"/>
      <c r="D387" s="45"/>
      <c r="E387" s="31"/>
      <c r="F387" s="37"/>
      <c r="P387" s="34"/>
    </row>
    <row r="388" spans="1:16">
      <c r="A388" s="37"/>
      <c r="B388" s="36" t="s">
        <v>1174</v>
      </c>
      <c r="C388" s="36"/>
      <c r="D388" s="45"/>
      <c r="E388" s="31"/>
      <c r="F388" s="37"/>
      <c r="P388" s="34"/>
    </row>
    <row r="389" spans="1:16">
      <c r="A389" s="37"/>
      <c r="B389" s="36" t="s">
        <v>1175</v>
      </c>
      <c r="C389" s="36"/>
      <c r="D389" s="45"/>
      <c r="E389" s="31"/>
      <c r="F389" s="37"/>
      <c r="P389" s="34"/>
    </row>
    <row r="390" spans="1:16">
      <c r="A390" s="37"/>
      <c r="B390" s="36" t="s">
        <v>1176</v>
      </c>
      <c r="C390" s="36"/>
      <c r="D390" s="45"/>
      <c r="E390" s="31"/>
      <c r="F390" s="37"/>
      <c r="P390" s="34"/>
    </row>
    <row r="391" spans="1:16">
      <c r="A391" s="37"/>
      <c r="B391" s="36" t="s">
        <v>1177</v>
      </c>
      <c r="C391" s="36"/>
      <c r="D391" s="45"/>
      <c r="E391" s="31"/>
      <c r="F391" s="37"/>
      <c r="P391" s="34"/>
    </row>
    <row r="392" spans="1:16">
      <c r="A392" s="37"/>
      <c r="B392" s="36" t="s">
        <v>1178</v>
      </c>
      <c r="C392" s="36"/>
      <c r="D392" s="45"/>
      <c r="E392" s="31"/>
      <c r="F392" s="37"/>
      <c r="P392" s="34"/>
    </row>
    <row r="393" spans="1:16">
      <c r="A393" s="37"/>
      <c r="B393" s="36" t="s">
        <v>1179</v>
      </c>
      <c r="C393" s="39"/>
      <c r="D393" s="45"/>
      <c r="E393" s="31"/>
      <c r="F393" s="37"/>
      <c r="P393" s="34"/>
    </row>
    <row r="394" spans="1:16">
      <c r="A394" s="37"/>
      <c r="B394" s="36" t="s">
        <v>1180</v>
      </c>
      <c r="C394" s="39"/>
      <c r="D394" s="45"/>
      <c r="E394" s="31"/>
      <c r="F394" s="37"/>
      <c r="P394" s="34"/>
    </row>
    <row r="395" spans="1:16">
      <c r="A395" s="37"/>
      <c r="B395" s="36" t="s">
        <v>1181</v>
      </c>
      <c r="C395" s="36"/>
      <c r="D395" s="45"/>
      <c r="E395" s="31"/>
      <c r="F395" s="37"/>
      <c r="P395" s="34"/>
    </row>
    <row r="396" spans="1:16">
      <c r="A396" s="37"/>
      <c r="B396" s="36" t="s">
        <v>1182</v>
      </c>
      <c r="C396" s="36"/>
      <c r="D396" s="45"/>
      <c r="E396" s="31"/>
      <c r="F396" s="37"/>
      <c r="P396" s="34"/>
    </row>
    <row r="397" spans="1:16">
      <c r="A397" s="37"/>
      <c r="B397" s="36" t="s">
        <v>1183</v>
      </c>
      <c r="C397" s="36"/>
      <c r="D397" s="45"/>
      <c r="E397" s="31"/>
      <c r="F397" s="37"/>
      <c r="P397" s="34"/>
    </row>
    <row r="398" spans="1:16">
      <c r="A398" s="37"/>
      <c r="B398" s="36" t="s">
        <v>1184</v>
      </c>
      <c r="C398" s="39"/>
      <c r="D398" s="45"/>
      <c r="E398" s="31"/>
      <c r="F398" s="37"/>
      <c r="P398" s="34"/>
    </row>
    <row r="399" spans="1:16">
      <c r="A399" s="37"/>
      <c r="B399" s="36" t="s">
        <v>1185</v>
      </c>
      <c r="C399" s="39"/>
      <c r="D399" s="45"/>
      <c r="E399" s="31"/>
      <c r="F399" s="37"/>
      <c r="P399" s="34"/>
    </row>
    <row r="400" spans="1:16">
      <c r="A400" s="37"/>
      <c r="B400" s="36" t="s">
        <v>1186</v>
      </c>
      <c r="C400" s="36"/>
      <c r="D400" s="45"/>
      <c r="E400" s="31"/>
      <c r="F400" s="37"/>
      <c r="P400" s="34"/>
    </row>
    <row r="401" spans="1:16">
      <c r="A401" s="37"/>
      <c r="B401" s="36" t="s">
        <v>1187</v>
      </c>
      <c r="C401" s="36"/>
      <c r="D401" s="45"/>
      <c r="E401" s="31"/>
      <c r="F401" s="37"/>
      <c r="P401" s="34"/>
    </row>
    <row r="402" spans="1:16">
      <c r="A402" s="37"/>
      <c r="B402" s="36" t="s">
        <v>1188</v>
      </c>
      <c r="C402" s="36"/>
      <c r="D402" s="45"/>
      <c r="E402" s="31"/>
      <c r="F402" s="37"/>
      <c r="P402" s="34"/>
    </row>
    <row r="403" spans="1:16">
      <c r="A403" s="37"/>
      <c r="B403" s="36" t="s">
        <v>1189</v>
      </c>
      <c r="C403" s="36"/>
      <c r="D403" s="45"/>
      <c r="E403" s="31"/>
      <c r="F403" s="37"/>
      <c r="P403" s="34"/>
    </row>
    <row r="404" spans="1:16">
      <c r="A404" s="37"/>
      <c r="B404" s="36" t="s">
        <v>1190</v>
      </c>
      <c r="C404" s="36"/>
      <c r="D404" s="45"/>
      <c r="E404" s="31"/>
      <c r="F404" s="37"/>
      <c r="P404" s="34"/>
    </row>
    <row r="405" spans="1:16">
      <c r="A405" s="37"/>
      <c r="B405" s="36" t="s">
        <v>1191</v>
      </c>
      <c r="C405" s="36"/>
      <c r="D405" s="45"/>
      <c r="E405" s="31"/>
      <c r="F405" s="37"/>
      <c r="P405" s="34"/>
    </row>
    <row r="406" spans="1:16">
      <c r="A406" s="37"/>
      <c r="B406" s="36" t="s">
        <v>1192</v>
      </c>
      <c r="C406" s="36"/>
      <c r="D406" s="45"/>
      <c r="E406" s="31"/>
      <c r="F406" s="37"/>
      <c r="P406" s="34"/>
    </row>
    <row r="407" spans="1:16">
      <c r="A407" s="37"/>
      <c r="B407" s="36" t="s">
        <v>1193</v>
      </c>
      <c r="C407" s="36"/>
      <c r="D407" s="45"/>
      <c r="E407" s="31"/>
      <c r="F407" s="37"/>
      <c r="P407" s="34"/>
    </row>
    <row r="408" spans="1:16">
      <c r="A408" s="37"/>
      <c r="B408" s="36" t="s">
        <v>1194</v>
      </c>
      <c r="C408" s="36"/>
      <c r="D408" s="45"/>
      <c r="E408" s="31"/>
      <c r="F408" s="37"/>
      <c r="P408" s="34"/>
    </row>
    <row r="409" spans="1:16">
      <c r="A409" s="37"/>
      <c r="B409" s="36" t="s">
        <v>1195</v>
      </c>
      <c r="C409" s="36"/>
      <c r="D409" s="45"/>
      <c r="E409" s="31"/>
      <c r="F409" s="37"/>
      <c r="P409" s="34"/>
    </row>
    <row r="410" spans="1:16">
      <c r="A410" s="37"/>
      <c r="B410" s="36" t="s">
        <v>1196</v>
      </c>
      <c r="C410" s="36"/>
      <c r="D410" s="45"/>
      <c r="E410" s="31"/>
      <c r="F410" s="37"/>
      <c r="P410" s="34"/>
    </row>
    <row r="411" spans="1:16">
      <c r="A411" s="37"/>
      <c r="B411" s="36" t="s">
        <v>1197</v>
      </c>
      <c r="C411" s="36"/>
      <c r="D411" s="45"/>
      <c r="E411" s="31"/>
      <c r="F411" s="37"/>
      <c r="P411" s="34"/>
    </row>
    <row r="412" spans="1:16">
      <c r="A412" s="37"/>
      <c r="B412" s="36" t="s">
        <v>1198</v>
      </c>
      <c r="C412" s="36"/>
      <c r="D412" s="45"/>
      <c r="E412" s="31"/>
      <c r="F412" s="37"/>
      <c r="P412" s="34"/>
    </row>
    <row r="413" spans="1:16">
      <c r="A413" s="37"/>
      <c r="B413" s="36" t="s">
        <v>1199</v>
      </c>
      <c r="C413" s="36"/>
      <c r="D413" s="45"/>
      <c r="E413" s="31"/>
      <c r="F413" s="37"/>
      <c r="P413" s="34"/>
    </row>
    <row r="414" spans="1:16">
      <c r="A414" s="37"/>
      <c r="B414" s="36" t="s">
        <v>1200</v>
      </c>
      <c r="C414" s="39"/>
      <c r="D414" s="45"/>
      <c r="E414" s="31"/>
      <c r="F414" s="37"/>
      <c r="P414" s="34"/>
    </row>
    <row r="415" spans="1:16">
      <c r="A415" s="37"/>
      <c r="B415" s="36" t="s">
        <v>1201</v>
      </c>
      <c r="C415" s="39"/>
      <c r="D415" s="45"/>
      <c r="E415" s="31"/>
      <c r="F415" s="37"/>
      <c r="P415" s="34"/>
    </row>
    <row r="416" spans="1:16">
      <c r="A416" s="37"/>
      <c r="B416" s="36" t="s">
        <v>1202</v>
      </c>
      <c r="C416" s="39"/>
      <c r="D416" s="45"/>
      <c r="E416" s="31"/>
      <c r="F416" s="37"/>
      <c r="P416" s="34"/>
    </row>
    <row r="417" spans="1:16">
      <c r="A417" s="37"/>
      <c r="B417" s="36" t="s">
        <v>1203</v>
      </c>
      <c r="C417" s="36"/>
      <c r="D417" s="45"/>
      <c r="E417" s="31"/>
      <c r="F417" s="37"/>
      <c r="P417" s="34"/>
    </row>
    <row r="418" spans="1:16">
      <c r="A418" s="37"/>
      <c r="B418" s="36" t="s">
        <v>1204</v>
      </c>
      <c r="C418" s="36"/>
      <c r="D418" s="45"/>
      <c r="E418" s="31"/>
      <c r="F418" s="37"/>
      <c r="P418" s="34"/>
    </row>
    <row r="419" spans="1:16">
      <c r="A419" s="37"/>
      <c r="B419" s="36" t="s">
        <v>1205</v>
      </c>
      <c r="C419" s="36"/>
      <c r="D419" s="45"/>
      <c r="E419" s="31"/>
      <c r="F419" s="37"/>
      <c r="P419" s="34"/>
    </row>
    <row r="420" spans="1:16">
      <c r="A420" s="37"/>
      <c r="B420" s="36" t="s">
        <v>1206</v>
      </c>
      <c r="C420" s="36"/>
      <c r="D420" s="45"/>
      <c r="E420" s="31"/>
      <c r="F420" s="37"/>
      <c r="P420" s="34"/>
    </row>
    <row r="421" spans="1:16">
      <c r="A421" s="37"/>
      <c r="B421" s="36" t="s">
        <v>1207</v>
      </c>
      <c r="C421" s="36"/>
      <c r="D421" s="45"/>
      <c r="E421" s="31"/>
      <c r="F421" s="37"/>
      <c r="P421" s="34"/>
    </row>
    <row r="422" spans="1:16">
      <c r="A422" s="37"/>
      <c r="B422" s="36" t="s">
        <v>1208</v>
      </c>
      <c r="C422" s="39"/>
      <c r="D422" s="45"/>
      <c r="E422" s="31"/>
      <c r="F422" s="37"/>
      <c r="P422" s="34"/>
    </row>
    <row r="423" spans="1:16">
      <c r="A423" s="37"/>
      <c r="B423" s="36" t="s">
        <v>1209</v>
      </c>
      <c r="C423" s="39"/>
      <c r="D423" s="45"/>
      <c r="E423" s="31"/>
      <c r="F423" s="37"/>
      <c r="P423" s="34"/>
    </row>
    <row r="424" spans="1:16">
      <c r="A424" s="37"/>
      <c r="B424" s="36" t="s">
        <v>1210</v>
      </c>
      <c r="C424" s="39"/>
      <c r="D424" s="45"/>
      <c r="E424" s="31"/>
      <c r="F424" s="37"/>
      <c r="P424" s="34"/>
    </row>
    <row r="425" spans="1:16">
      <c r="A425" s="37"/>
      <c r="B425" s="36" t="s">
        <v>1211</v>
      </c>
      <c r="C425" s="36"/>
      <c r="D425" s="45"/>
      <c r="E425" s="31"/>
      <c r="F425" s="37"/>
      <c r="P425" s="34"/>
    </row>
    <row r="426" spans="1:16">
      <c r="A426" s="37"/>
      <c r="B426" s="36" t="s">
        <v>1212</v>
      </c>
      <c r="C426" s="36"/>
      <c r="D426" s="45"/>
      <c r="E426" s="31"/>
      <c r="F426" s="37"/>
      <c r="P426" s="34"/>
    </row>
    <row r="427" spans="1:16">
      <c r="A427" s="37"/>
      <c r="B427" s="36" t="s">
        <v>1213</v>
      </c>
      <c r="C427" s="36"/>
      <c r="D427" s="45"/>
      <c r="E427" s="31"/>
      <c r="F427" s="37"/>
      <c r="P427" s="34"/>
    </row>
    <row r="428" spans="1:16">
      <c r="A428" s="37"/>
      <c r="B428" s="36" t="s">
        <v>1214</v>
      </c>
      <c r="C428" s="36"/>
      <c r="D428" s="45"/>
      <c r="E428" s="31"/>
      <c r="F428" s="37"/>
      <c r="P428" s="34"/>
    </row>
    <row r="429" spans="1:16">
      <c r="A429" s="37"/>
      <c r="B429" s="36" t="s">
        <v>1215</v>
      </c>
      <c r="C429" s="36"/>
      <c r="D429" s="45"/>
      <c r="E429" s="31"/>
      <c r="F429" s="37"/>
      <c r="P429" s="34"/>
    </row>
    <row r="430" spans="1:16">
      <c r="A430" s="37"/>
      <c r="B430" s="36" t="s">
        <v>1216</v>
      </c>
      <c r="C430" s="36"/>
      <c r="D430" s="45"/>
      <c r="E430" s="31"/>
      <c r="F430" s="37"/>
      <c r="P430" s="34"/>
    </row>
    <row r="431" spans="1:16">
      <c r="A431" s="37"/>
      <c r="B431" s="36" t="s">
        <v>1217</v>
      </c>
      <c r="C431" s="36"/>
      <c r="D431" s="45"/>
      <c r="E431" s="31"/>
      <c r="F431" s="37"/>
      <c r="P431" s="34"/>
    </row>
    <row r="432" spans="1:16">
      <c r="A432" s="37"/>
      <c r="B432" s="36" t="s">
        <v>1218</v>
      </c>
      <c r="C432" s="36"/>
      <c r="D432" s="45"/>
      <c r="E432" s="31"/>
      <c r="F432" s="37"/>
      <c r="P432" s="34"/>
    </row>
    <row r="433" spans="1:16">
      <c r="A433" s="37"/>
      <c r="B433" s="36" t="s">
        <v>1219</v>
      </c>
      <c r="C433" s="36"/>
      <c r="D433" s="45"/>
      <c r="E433" s="31"/>
      <c r="F433" s="37"/>
      <c r="P433" s="34"/>
    </row>
    <row r="434" spans="1:16">
      <c r="A434" s="37"/>
      <c r="B434" s="36" t="s">
        <v>1220</v>
      </c>
      <c r="C434" s="39"/>
      <c r="D434" s="45"/>
      <c r="E434" s="31"/>
      <c r="F434" s="37"/>
      <c r="P434" s="34"/>
    </row>
    <row r="435" spans="1:16">
      <c r="A435" s="37"/>
      <c r="B435" s="36" t="s">
        <v>1221</v>
      </c>
      <c r="C435" s="39"/>
      <c r="D435" s="45"/>
      <c r="E435" s="31"/>
      <c r="F435" s="37"/>
      <c r="P435" s="34"/>
    </row>
    <row r="436" spans="1:16">
      <c r="A436" s="37"/>
      <c r="B436" s="36" t="s">
        <v>1222</v>
      </c>
      <c r="C436" s="36"/>
      <c r="D436" s="45"/>
      <c r="E436" s="31"/>
      <c r="F436" s="37"/>
      <c r="P436" s="34"/>
    </row>
    <row r="437" spans="1:16">
      <c r="A437" s="37"/>
      <c r="B437" s="36" t="s">
        <v>1223</v>
      </c>
      <c r="C437" s="36"/>
      <c r="D437" s="45"/>
      <c r="E437" s="31"/>
      <c r="F437" s="37"/>
      <c r="P437" s="34"/>
    </row>
    <row r="438" spans="1:16">
      <c r="A438" s="37"/>
      <c r="B438" s="36" t="s">
        <v>1224</v>
      </c>
      <c r="C438" s="36"/>
      <c r="D438" s="45"/>
      <c r="E438" s="31"/>
      <c r="F438" s="37"/>
      <c r="P438" s="34"/>
    </row>
    <row r="439" spans="1:16">
      <c r="A439" s="37"/>
      <c r="B439" s="36" t="s">
        <v>1225</v>
      </c>
      <c r="C439" s="36"/>
      <c r="D439" s="45"/>
      <c r="E439" s="31"/>
      <c r="F439" s="37"/>
      <c r="P439" s="34"/>
    </row>
    <row r="440" spans="1:16">
      <c r="A440" s="37"/>
      <c r="B440" s="36" t="s">
        <v>1226</v>
      </c>
      <c r="C440" s="36"/>
      <c r="D440" s="45"/>
      <c r="E440" s="31"/>
      <c r="F440" s="37"/>
      <c r="P440" s="34"/>
    </row>
    <row r="441" spans="1:16">
      <c r="A441" s="37"/>
      <c r="B441" s="36" t="s">
        <v>1227</v>
      </c>
      <c r="C441" s="36"/>
      <c r="D441" s="45"/>
      <c r="E441" s="31"/>
      <c r="F441" s="37"/>
      <c r="P441" s="34"/>
    </row>
    <row r="442" spans="1:16">
      <c r="A442" s="37"/>
      <c r="B442" s="36" t="s">
        <v>1228</v>
      </c>
      <c r="C442" s="36"/>
      <c r="D442" s="45"/>
      <c r="E442" s="31"/>
      <c r="F442" s="37"/>
      <c r="P442" s="34"/>
    </row>
    <row r="443" spans="1:16">
      <c r="A443" s="37"/>
      <c r="B443" s="36" t="s">
        <v>1229</v>
      </c>
      <c r="C443" s="36"/>
      <c r="D443" s="45"/>
      <c r="E443" s="31"/>
      <c r="F443" s="37"/>
      <c r="P443" s="34"/>
    </row>
    <row r="444" spans="1:16">
      <c r="A444" s="37"/>
      <c r="B444" s="36" t="s">
        <v>1230</v>
      </c>
      <c r="C444" s="36"/>
      <c r="D444" s="45"/>
      <c r="E444" s="31"/>
      <c r="F444" s="37"/>
      <c r="P444" s="34"/>
    </row>
    <row r="445" spans="1:16">
      <c r="A445" s="37"/>
      <c r="B445" s="36" t="s">
        <v>1231</v>
      </c>
      <c r="C445" s="36"/>
      <c r="D445" s="45"/>
      <c r="E445" s="31"/>
      <c r="F445" s="37"/>
      <c r="P445" s="34"/>
    </row>
    <row r="446" spans="1:16">
      <c r="A446" s="37"/>
      <c r="B446" s="36" t="s">
        <v>1232</v>
      </c>
      <c r="C446" s="36"/>
      <c r="D446" s="45"/>
      <c r="E446" s="31"/>
      <c r="F446" s="37"/>
      <c r="P446" s="34"/>
    </row>
    <row r="447" spans="1:16">
      <c r="A447" s="37"/>
      <c r="B447" s="36" t="s">
        <v>1233</v>
      </c>
      <c r="C447" s="36"/>
      <c r="D447" s="45"/>
      <c r="E447" s="31"/>
      <c r="F447" s="37"/>
      <c r="P447" s="34"/>
    </row>
    <row r="448" spans="1:16">
      <c r="A448" s="37"/>
      <c r="B448" s="36" t="s">
        <v>1234</v>
      </c>
      <c r="C448" s="36"/>
      <c r="D448" s="45"/>
      <c r="E448" s="31"/>
      <c r="F448" s="37"/>
      <c r="P448" s="34"/>
    </row>
    <row r="449" spans="1:16">
      <c r="A449" s="37"/>
      <c r="B449" s="36" t="s">
        <v>1235</v>
      </c>
      <c r="C449" s="36"/>
      <c r="D449" s="45"/>
      <c r="E449" s="31"/>
      <c r="F449" s="37"/>
      <c r="P449" s="34"/>
    </row>
    <row r="450" spans="1:16">
      <c r="A450" s="37"/>
      <c r="B450" s="36" t="s">
        <v>1236</v>
      </c>
      <c r="C450" s="36"/>
      <c r="D450" s="45"/>
      <c r="E450" s="31"/>
      <c r="F450" s="37"/>
      <c r="P450" s="34"/>
    </row>
    <row r="451" spans="1:16">
      <c r="A451" s="37"/>
      <c r="B451" s="36" t="s">
        <v>1237</v>
      </c>
      <c r="C451" s="36"/>
      <c r="D451" s="45"/>
      <c r="E451" s="31"/>
      <c r="F451" s="37"/>
      <c r="P451" s="34"/>
    </row>
    <row r="452" spans="1:16">
      <c r="A452" s="37"/>
      <c r="B452" s="36" t="s">
        <v>1238</v>
      </c>
      <c r="C452" s="36"/>
      <c r="D452" s="45"/>
      <c r="E452" s="31"/>
      <c r="F452" s="37"/>
      <c r="P452" s="34"/>
    </row>
    <row r="453" spans="1:16">
      <c r="A453" s="37"/>
      <c r="B453" s="36" t="s">
        <v>1239</v>
      </c>
      <c r="C453" s="36"/>
      <c r="D453" s="45"/>
      <c r="E453" s="31"/>
      <c r="F453" s="37"/>
      <c r="P453" s="34"/>
    </row>
    <row r="454" spans="1:16">
      <c r="A454" s="37"/>
      <c r="B454" s="36" t="s">
        <v>1240</v>
      </c>
      <c r="C454" s="36"/>
      <c r="D454" s="45"/>
      <c r="E454" s="31"/>
      <c r="F454" s="37"/>
      <c r="P454" s="34"/>
    </row>
    <row r="455" spans="1:16">
      <c r="A455" s="37"/>
      <c r="B455" s="36" t="s">
        <v>1241</v>
      </c>
      <c r="C455" s="36"/>
      <c r="D455" s="45"/>
      <c r="E455" s="31"/>
      <c r="F455" s="37"/>
      <c r="P455" s="34"/>
    </row>
    <row r="456" spans="1:16">
      <c r="A456" s="37"/>
      <c r="B456" s="36" t="s">
        <v>1242</v>
      </c>
      <c r="C456" s="36"/>
      <c r="D456" s="45"/>
      <c r="E456" s="31"/>
      <c r="F456" s="37"/>
      <c r="P456" s="34"/>
    </row>
    <row r="457" spans="1:16">
      <c r="A457" s="37"/>
      <c r="B457" s="36" t="s">
        <v>1243</v>
      </c>
      <c r="C457" s="36"/>
      <c r="D457" s="45"/>
      <c r="E457" s="31"/>
      <c r="F457" s="37"/>
      <c r="P457" s="34"/>
    </row>
    <row r="458" spans="1:16">
      <c r="A458" s="37"/>
      <c r="B458" s="36" t="s">
        <v>1244</v>
      </c>
      <c r="C458" s="36"/>
      <c r="D458" s="45"/>
      <c r="E458" s="31"/>
      <c r="F458" s="37"/>
      <c r="P458" s="34"/>
    </row>
    <row r="459" spans="1:16">
      <c r="A459" s="37"/>
      <c r="B459" s="36" t="s">
        <v>1245</v>
      </c>
      <c r="C459" s="36"/>
      <c r="D459" s="45"/>
      <c r="E459" s="31"/>
      <c r="F459" s="37"/>
      <c r="P459" s="34"/>
    </row>
    <row r="460" spans="1:16">
      <c r="A460" s="37"/>
      <c r="B460" s="36" t="s">
        <v>1246</v>
      </c>
      <c r="C460" s="36"/>
      <c r="D460" s="45"/>
      <c r="E460" s="31"/>
      <c r="F460" s="37"/>
      <c r="P460" s="34"/>
    </row>
    <row r="461" spans="1:16">
      <c r="A461" s="37"/>
      <c r="B461" s="36" t="s">
        <v>1247</v>
      </c>
      <c r="C461" s="36"/>
      <c r="D461" s="45"/>
      <c r="E461" s="31"/>
      <c r="F461" s="37"/>
      <c r="P461" s="34"/>
    </row>
    <row r="462" spans="1:16">
      <c r="A462" s="37"/>
      <c r="B462" s="36" t="s">
        <v>1248</v>
      </c>
      <c r="C462" s="36"/>
      <c r="D462" s="45"/>
      <c r="E462" s="31"/>
      <c r="F462" s="37"/>
      <c r="P462" s="34"/>
    </row>
    <row r="463" spans="1:16">
      <c r="A463" s="37"/>
      <c r="B463" s="36" t="s">
        <v>1249</v>
      </c>
      <c r="C463" s="36"/>
      <c r="D463" s="36"/>
      <c r="E463" s="31"/>
      <c r="F463" s="37"/>
      <c r="P463" s="34"/>
    </row>
    <row r="464" spans="1:16">
      <c r="A464" s="37"/>
      <c r="B464" s="36" t="s">
        <v>1250</v>
      </c>
      <c r="C464" s="36"/>
      <c r="D464" s="36"/>
      <c r="E464" s="31"/>
      <c r="F464" s="37"/>
      <c r="P464" s="34"/>
    </row>
    <row r="465" spans="1:16">
      <c r="A465" s="37"/>
      <c r="B465" s="36" t="s">
        <v>1251</v>
      </c>
      <c r="C465" s="36"/>
      <c r="D465" s="36"/>
      <c r="E465" s="31"/>
      <c r="F465" s="37"/>
      <c r="P465" s="34"/>
    </row>
    <row r="466" spans="1:16">
      <c r="A466" s="37"/>
      <c r="B466" s="36" t="s">
        <v>1252</v>
      </c>
      <c r="C466" s="36"/>
      <c r="D466" s="36"/>
      <c r="E466" s="31"/>
      <c r="F466" s="37"/>
      <c r="P466" s="34"/>
    </row>
    <row r="467" spans="1:16">
      <c r="A467" s="37"/>
      <c r="B467" s="36" t="s">
        <v>1253</v>
      </c>
      <c r="C467" s="36"/>
      <c r="D467" s="36"/>
      <c r="E467" s="31"/>
      <c r="F467" s="37"/>
      <c r="P467" s="34"/>
    </row>
    <row r="468" spans="1:16">
      <c r="A468" s="37"/>
      <c r="B468" s="36" t="s">
        <v>1254</v>
      </c>
      <c r="C468" s="36"/>
      <c r="D468" s="36"/>
      <c r="E468" s="31"/>
      <c r="F468" s="37"/>
      <c r="P468" s="34"/>
    </row>
    <row r="469" spans="1:16">
      <c r="A469" s="37"/>
      <c r="B469" s="36" t="s">
        <v>1255</v>
      </c>
      <c r="C469" s="36"/>
      <c r="D469" s="36"/>
      <c r="E469" s="31"/>
      <c r="F469" s="37"/>
      <c r="P469" s="34"/>
    </row>
    <row r="470" spans="1:16">
      <c r="A470" s="37"/>
      <c r="B470" s="36" t="s">
        <v>1256</v>
      </c>
      <c r="C470" s="36"/>
      <c r="D470" s="36"/>
      <c r="E470" s="31"/>
      <c r="F470" s="37"/>
      <c r="P470" s="34"/>
    </row>
    <row r="471" spans="1:16">
      <c r="A471" s="37"/>
      <c r="B471" s="36" t="s">
        <v>1257</v>
      </c>
      <c r="C471" s="36"/>
      <c r="D471" s="36"/>
      <c r="E471" s="31"/>
      <c r="F471" s="37"/>
      <c r="P471" s="34"/>
    </row>
    <row r="472" spans="1:16">
      <c r="A472" s="37"/>
      <c r="B472" s="36" t="s">
        <v>1258</v>
      </c>
      <c r="C472" s="36"/>
      <c r="D472" s="36"/>
      <c r="E472" s="31"/>
      <c r="F472" s="37"/>
      <c r="P472" s="34"/>
    </row>
    <row r="473" spans="1:16">
      <c r="A473" s="37"/>
      <c r="B473" s="36" t="s">
        <v>1259</v>
      </c>
      <c r="C473" s="36"/>
      <c r="D473" s="36"/>
      <c r="E473" s="31"/>
      <c r="F473" s="37"/>
      <c r="P473" s="34"/>
    </row>
    <row r="474" spans="1:16">
      <c r="A474" s="37"/>
      <c r="B474" s="36" t="s">
        <v>1260</v>
      </c>
      <c r="C474" s="36"/>
      <c r="D474" s="36"/>
      <c r="E474" s="31"/>
      <c r="F474" s="37"/>
      <c r="P474" s="34"/>
    </row>
    <row r="475" spans="1:16">
      <c r="A475" s="35" t="s">
        <v>1261</v>
      </c>
      <c r="B475" s="36" t="s">
        <v>1262</v>
      </c>
      <c r="C475" s="36"/>
      <c r="D475" s="36"/>
      <c r="E475" s="31"/>
      <c r="F475" s="37" t="s">
        <v>1263</v>
      </c>
      <c r="P475" s="34"/>
    </row>
    <row r="476" spans="1:16">
      <c r="A476" s="37"/>
      <c r="B476" s="36" t="s">
        <v>1264</v>
      </c>
      <c r="C476" s="36"/>
      <c r="D476" s="36"/>
      <c r="E476" s="31"/>
      <c r="F476" s="37"/>
      <c r="P476" s="34"/>
    </row>
    <row r="477" spans="1:16">
      <c r="A477" s="40"/>
      <c r="B477" s="36" t="s">
        <v>1265</v>
      </c>
      <c r="C477" s="36"/>
      <c r="D477" s="36"/>
      <c r="E477" s="31"/>
      <c r="F477" s="40"/>
      <c r="P477" s="34"/>
    </row>
    <row r="478" spans="1:16">
      <c r="A478" s="35" t="s">
        <v>1261</v>
      </c>
      <c r="B478" s="36" t="s">
        <v>1266</v>
      </c>
      <c r="C478" s="36"/>
      <c r="D478" s="36"/>
      <c r="E478" s="31"/>
      <c r="F478" s="37" t="s">
        <v>1263</v>
      </c>
      <c r="P478" s="34"/>
    </row>
    <row r="479" spans="1:16">
      <c r="A479" s="37"/>
      <c r="B479" s="36" t="s">
        <v>1267</v>
      </c>
      <c r="C479" s="36"/>
      <c r="D479" s="36"/>
      <c r="E479" s="31"/>
      <c r="F479" s="37"/>
      <c r="P479" s="34"/>
    </row>
    <row r="480" spans="1:16">
      <c r="A480" s="37"/>
      <c r="B480" s="36" t="s">
        <v>1268</v>
      </c>
      <c r="C480" s="36"/>
      <c r="D480" s="36"/>
      <c r="E480" s="31"/>
      <c r="F480" s="37"/>
      <c r="P480" s="34"/>
    </row>
    <row r="481" spans="1:16">
      <c r="A481" s="37"/>
      <c r="B481" s="36" t="s">
        <v>1269</v>
      </c>
      <c r="C481" s="36"/>
      <c r="D481" s="36"/>
      <c r="E481" s="31"/>
      <c r="F481" s="37"/>
      <c r="P481" s="34"/>
    </row>
    <row r="482" spans="1:16">
      <c r="A482" s="37"/>
      <c r="B482" s="36" t="s">
        <v>1270</v>
      </c>
      <c r="C482" s="36"/>
      <c r="D482" s="36"/>
      <c r="E482" s="31"/>
      <c r="F482" s="37"/>
      <c r="P482" s="34"/>
    </row>
    <row r="483" spans="1:16">
      <c r="A483" s="37"/>
      <c r="B483" s="36" t="s">
        <v>1271</v>
      </c>
      <c r="C483" s="36"/>
      <c r="D483" s="36"/>
      <c r="E483" s="31"/>
      <c r="F483" s="37"/>
      <c r="P483" s="34"/>
    </row>
    <row r="484" spans="1:16">
      <c r="A484" s="37"/>
      <c r="B484" s="36" t="s">
        <v>1272</v>
      </c>
      <c r="C484" s="36"/>
      <c r="D484" s="36"/>
      <c r="E484" s="31"/>
      <c r="F484" s="37"/>
      <c r="P484" s="34"/>
    </row>
    <row r="485" spans="1:16">
      <c r="A485" s="37"/>
      <c r="B485" s="36" t="s">
        <v>1273</v>
      </c>
      <c r="C485" s="36"/>
      <c r="D485" s="36"/>
      <c r="E485" s="31"/>
      <c r="F485" s="37"/>
      <c r="P485" s="34"/>
    </row>
    <row r="486" spans="1:16">
      <c r="A486" s="37"/>
      <c r="B486" s="36" t="s">
        <v>1274</v>
      </c>
      <c r="C486" s="36"/>
      <c r="D486" s="36"/>
      <c r="E486" s="31"/>
      <c r="F486" s="37"/>
      <c r="P486" s="34"/>
    </row>
    <row r="487" spans="1:16">
      <c r="A487" s="37"/>
      <c r="B487" s="36" t="s">
        <v>1275</v>
      </c>
      <c r="C487" s="36"/>
      <c r="D487" s="36"/>
      <c r="E487" s="31"/>
      <c r="F487" s="37"/>
      <c r="P487" s="34"/>
    </row>
    <row r="488" spans="1:16">
      <c r="A488" s="37"/>
      <c r="B488" s="36" t="s">
        <v>1276</v>
      </c>
      <c r="C488" s="36"/>
      <c r="D488" s="36"/>
      <c r="E488" s="31"/>
      <c r="F488" s="37"/>
      <c r="P488" s="34"/>
    </row>
    <row r="489" spans="1:16">
      <c r="A489" s="37"/>
      <c r="B489" s="36" t="s">
        <v>1277</v>
      </c>
      <c r="C489" s="36"/>
      <c r="D489" s="36"/>
      <c r="E489" s="31"/>
      <c r="F489" s="37"/>
      <c r="P489" s="34"/>
    </row>
    <row r="490" spans="1:16">
      <c r="A490" s="37"/>
      <c r="B490" s="36" t="s">
        <v>1278</v>
      </c>
      <c r="C490" s="36"/>
      <c r="D490" s="36"/>
      <c r="E490" s="31"/>
      <c r="F490" s="37"/>
      <c r="P490" s="34"/>
    </row>
    <row r="491" spans="1:16">
      <c r="A491" s="37"/>
      <c r="B491" s="36" t="s">
        <v>1279</v>
      </c>
      <c r="C491" s="36"/>
      <c r="D491" s="36"/>
      <c r="E491" s="31"/>
      <c r="F491" s="37"/>
      <c r="P491" s="34"/>
    </row>
    <row r="492" spans="1:16">
      <c r="A492" s="37"/>
      <c r="B492" s="36" t="s">
        <v>1280</v>
      </c>
      <c r="C492" s="36"/>
      <c r="D492" s="36"/>
      <c r="E492" s="31"/>
      <c r="F492" s="37"/>
      <c r="P492" s="34"/>
    </row>
    <row r="493" spans="1:16">
      <c r="A493" s="37"/>
      <c r="B493" s="36" t="s">
        <v>1281</v>
      </c>
      <c r="C493" s="36"/>
      <c r="D493" s="36"/>
      <c r="E493" s="31"/>
      <c r="F493" s="37"/>
      <c r="P493" s="34"/>
    </row>
    <row r="494" spans="1:16">
      <c r="A494" s="37"/>
      <c r="B494" s="36" t="s">
        <v>1282</v>
      </c>
      <c r="C494" s="36"/>
      <c r="D494" s="36"/>
      <c r="E494" s="31"/>
      <c r="F494" s="37"/>
      <c r="P494" s="34"/>
    </row>
    <row r="495" spans="1:16">
      <c r="A495" s="37"/>
      <c r="B495" s="36" t="s">
        <v>1283</v>
      </c>
      <c r="C495" s="36"/>
      <c r="D495" s="36"/>
      <c r="E495" s="31"/>
      <c r="F495" s="37"/>
      <c r="P495" s="34"/>
    </row>
    <row r="496" spans="1:16">
      <c r="A496" s="37"/>
      <c r="B496" s="36" t="s">
        <v>1284</v>
      </c>
      <c r="C496" s="36"/>
      <c r="D496" s="36"/>
      <c r="E496" s="31"/>
      <c r="F496" s="37"/>
      <c r="P496" s="34"/>
    </row>
    <row r="497" spans="1:16">
      <c r="A497" s="37"/>
      <c r="B497" s="36" t="s">
        <v>1285</v>
      </c>
      <c r="C497" s="36"/>
      <c r="D497" s="36"/>
      <c r="E497" s="31"/>
      <c r="F497" s="37"/>
      <c r="P497" s="34"/>
    </row>
    <row r="498" spans="1:16">
      <c r="A498" s="37"/>
      <c r="B498" s="36" t="s">
        <v>1286</v>
      </c>
      <c r="C498" s="36"/>
      <c r="D498" s="36"/>
      <c r="E498" s="31"/>
      <c r="F498" s="37"/>
      <c r="P498" s="34"/>
    </row>
    <row r="499" spans="1:16">
      <c r="A499" s="37"/>
      <c r="B499" s="36" t="s">
        <v>1287</v>
      </c>
      <c r="C499" s="36"/>
      <c r="D499" s="36"/>
      <c r="E499" s="31"/>
      <c r="F499" s="37"/>
      <c r="P499" s="34"/>
    </row>
    <row r="500" spans="1:16">
      <c r="A500" s="37"/>
      <c r="B500" s="36" t="s">
        <v>1288</v>
      </c>
      <c r="C500" s="36"/>
      <c r="D500" s="36"/>
      <c r="E500" s="31"/>
      <c r="F500" s="37"/>
      <c r="P500" s="34"/>
    </row>
  </sheetData>
  <customSheetViews>
    <customSheetView guid="{B8B0FE89-E1D6-41C2-8E9F-C79A94CD4875}" topLeftCell="A475">
      <selection activeCell="C501" sqref="C501"/>
      <pageMargins left="0.7" right="0.7" top="0.75" bottom="0.75" header="0.3" footer="0.3"/>
    </customSheetView>
    <customSheetView guid="{E1631F07-A05E-45C9-B4BC-CB556E4C169C}" topLeftCell="A475">
      <selection activeCell="C501" sqref="C501"/>
      <pageMargins left="0.7" right="0.7" top="0.75" bottom="0.75" header="0.3" footer="0.3"/>
    </customSheetView>
    <customSheetView guid="{7A3AF26E-B96D-47DA-9945-BD00A7FA3CF3}">
      <selection activeCell="F19" sqref="F19"/>
      <pageMargins left="0.7" right="0.7" top="0.75" bottom="0.75" header="0.3" footer="0.3"/>
    </customSheetView>
    <customSheetView guid="{0BF649FB-054B-4E00-A5C7-E64FB868D81B}" topLeftCell="A475">
      <selection activeCell="C501" sqref="C501"/>
      <pageMargins left="0.7" right="0.7" top="0.75" bottom="0.75" header="0.3" footer="0.3"/>
    </customSheetView>
    <customSheetView guid="{2B7B1CB7-5D3C-440D-8CD7-9E70FD379EC0}">
      <selection activeCell="C500" sqref="C500"/>
      <pageMargins left="0.7" right="0.7" top="0.75" bottom="0.75" header="0.3" footer="0.3"/>
    </customSheetView>
    <customSheetView guid="{B93A7257-0686-40A4-8ADB-E302C61D1CF5}">
      <selection activeCell="C500" sqref="C500"/>
      <pageMargins left="0.7" right="0.7" top="0.75" bottom="0.75" header="0.3" footer="0.3"/>
    </customSheetView>
    <customSheetView guid="{D4920615-DC79-4B85-BE66-DA7E2657329D}" topLeftCell="A475">
      <selection activeCell="C501" sqref="C501"/>
      <pageMargins left="0.7" right="0.7" top="0.75" bottom="0.75" header="0.3" footer="0.3"/>
    </customSheetView>
    <customSheetView guid="{370A4DEA-EC8D-4BBF-A42F-A532C5F155B9}" topLeftCell="A475">
      <selection activeCell="C501" sqref="C501"/>
      <pageMargins left="0.7" right="0.7" top="0.75" bottom="0.75" header="0.3" footer="0.3"/>
    </customSheetView>
    <customSheetView guid="{04CD6250-EBB9-49B5-A154-3323C5A540CD}" topLeftCell="A19">
      <selection activeCell="E500" sqref="E3:E500"/>
      <pageMargins left="0.7" right="0.7" top="0.75" bottom="0.75" header="0.3" footer="0.3"/>
    </customSheetView>
    <customSheetView guid="{46C8DCF2-88F5-4065-B732-89B771A0B55F}" topLeftCell="A19">
      <selection activeCell="E500" sqref="E3:E500"/>
      <pageMargins left="0.7" right="0.7" top="0.75" bottom="0.75" header="0.3" footer="0.3"/>
    </customSheetView>
    <customSheetView guid="{9C1F981C-FFD6-4EF6-B28B-E117CB253ED3}" topLeftCell="A475">
      <selection activeCell="C501" sqref="C501"/>
      <pageMargins left="0.7" right="0.7" top="0.75" bottom="0.75" header="0.3" footer="0.3"/>
    </customSheetView>
    <customSheetView guid="{5E80CE5A-CC7B-46E6-BF66-CF5C8E81A83D}" topLeftCell="A475">
      <selection activeCell="C501" sqref="C501"/>
      <pageMargins left="0.7" right="0.7" top="0.75" bottom="0.75" header="0.3" footer="0.3"/>
    </customSheetView>
    <customSheetView guid="{F88C92E4-F5B1-48B6-8AF0-793E8E382C1A}" topLeftCell="A475">
      <selection activeCell="C501" sqref="C501"/>
      <pageMargins left="0.7" right="0.7" top="0.75" bottom="0.75" header="0.3" footer="0.3"/>
    </customSheetView>
  </customSheetViews>
  <phoneticPr fontId="3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selection activeCell="B30" sqref="B30"/>
    </sheetView>
  </sheetViews>
  <sheetFormatPr defaultColWidth="9" defaultRowHeight="14.25"/>
  <cols>
    <col min="1" max="1" width="11" style="26" customWidth="1"/>
    <col min="2" max="2" width="37" style="26" customWidth="1"/>
    <col min="3" max="4" width="24.625" style="26" customWidth="1"/>
    <col min="5" max="5" width="24.375" style="26" customWidth="1"/>
    <col min="6" max="16384" width="9" style="26"/>
  </cols>
  <sheetData>
    <row r="1" spans="1:16">
      <c r="A1" s="41" t="s">
        <v>380</v>
      </c>
      <c r="B1" s="28"/>
    </row>
    <row r="2" spans="1:16">
      <c r="A2" s="29" t="s">
        <v>780</v>
      </c>
      <c r="B2" s="29" t="s">
        <v>781</v>
      </c>
      <c r="C2" s="29" t="s">
        <v>782</v>
      </c>
      <c r="D2" s="29" t="s">
        <v>783</v>
      </c>
      <c r="E2" s="29" t="s">
        <v>784</v>
      </c>
      <c r="F2" s="29" t="s">
        <v>785</v>
      </c>
    </row>
    <row r="3" spans="1:16">
      <c r="A3" s="29"/>
      <c r="B3" s="29"/>
      <c r="C3" s="42" t="s">
        <v>1289</v>
      </c>
      <c r="D3" s="42" t="s">
        <v>1289</v>
      </c>
      <c r="E3" s="43">
        <v>0</v>
      </c>
      <c r="F3" s="29"/>
    </row>
    <row r="4" spans="1:16" ht="14.25" customHeight="1">
      <c r="A4" s="30" t="s">
        <v>786</v>
      </c>
      <c r="B4" s="29" t="s">
        <v>787</v>
      </c>
      <c r="C4" s="42" t="s">
        <v>1290</v>
      </c>
      <c r="D4" s="42" t="s">
        <v>1290</v>
      </c>
      <c r="E4" s="43">
        <v>0</v>
      </c>
      <c r="F4" s="32" t="s">
        <v>788</v>
      </c>
      <c r="P4" s="34"/>
    </row>
    <row r="5" spans="1:16">
      <c r="A5" s="30"/>
      <c r="B5" s="29" t="s">
        <v>789</v>
      </c>
      <c r="C5" s="42" t="s">
        <v>1291</v>
      </c>
      <c r="D5" s="42" t="s">
        <v>1291</v>
      </c>
      <c r="E5" s="43">
        <v>0</v>
      </c>
      <c r="F5" s="33"/>
      <c r="P5" s="34"/>
    </row>
    <row r="6" spans="1:16">
      <c r="A6" s="30"/>
      <c r="B6" s="29" t="s">
        <v>790</v>
      </c>
      <c r="C6" s="42" t="s">
        <v>1292</v>
      </c>
      <c r="D6" s="42" t="s">
        <v>1292</v>
      </c>
      <c r="E6" s="43">
        <v>0</v>
      </c>
      <c r="F6" s="33"/>
      <c r="P6" s="34"/>
    </row>
    <row r="7" spans="1:16">
      <c r="A7" s="30"/>
      <c r="B7" s="29" t="s">
        <v>791</v>
      </c>
      <c r="C7" s="42" t="s">
        <v>1293</v>
      </c>
      <c r="D7" s="42" t="s">
        <v>1293</v>
      </c>
      <c r="E7" s="43">
        <v>0</v>
      </c>
      <c r="F7" s="33"/>
      <c r="P7" s="34"/>
    </row>
    <row r="8" spans="1:16">
      <c r="A8" s="30"/>
      <c r="B8" s="29" t="s">
        <v>792</v>
      </c>
      <c r="C8" s="42" t="s">
        <v>1294</v>
      </c>
      <c r="D8" s="42" t="s">
        <v>1294</v>
      </c>
      <c r="E8" s="43">
        <v>0</v>
      </c>
      <c r="F8" s="33"/>
      <c r="P8" s="34"/>
    </row>
    <row r="9" spans="1:16">
      <c r="A9" s="30"/>
      <c r="B9" s="29" t="s">
        <v>793</v>
      </c>
      <c r="C9" s="42" t="s">
        <v>1295</v>
      </c>
      <c r="D9" s="42" t="s">
        <v>1295</v>
      </c>
      <c r="E9" s="43">
        <v>0</v>
      </c>
      <c r="F9" s="33"/>
      <c r="P9" s="34"/>
    </row>
    <row r="10" spans="1:16">
      <c r="A10" s="30"/>
      <c r="B10" s="29" t="s">
        <v>794</v>
      </c>
      <c r="C10" s="42" t="s">
        <v>1296</v>
      </c>
      <c r="D10" s="42" t="s">
        <v>1296</v>
      </c>
      <c r="E10" s="43">
        <v>0</v>
      </c>
      <c r="F10" s="33"/>
      <c r="P10" s="34"/>
    </row>
    <row r="11" spans="1:16">
      <c r="A11" s="30"/>
      <c r="B11" s="29" t="s">
        <v>795</v>
      </c>
      <c r="C11" s="42" t="s">
        <v>1297</v>
      </c>
      <c r="D11" s="42" t="s">
        <v>1297</v>
      </c>
      <c r="E11" s="43">
        <v>0</v>
      </c>
      <c r="F11" s="33"/>
      <c r="P11" s="34"/>
    </row>
    <row r="12" spans="1:16">
      <c r="A12" s="30"/>
      <c r="B12" s="29" t="s">
        <v>796</v>
      </c>
      <c r="C12" s="42" t="s">
        <v>1298</v>
      </c>
      <c r="D12" s="42" t="s">
        <v>1298</v>
      </c>
      <c r="E12" s="43">
        <v>0</v>
      </c>
      <c r="F12" s="33"/>
      <c r="P12" s="34"/>
    </row>
    <row r="13" spans="1:16">
      <c r="A13" s="30"/>
      <c r="B13" s="29" t="s">
        <v>797</v>
      </c>
      <c r="C13" s="42" t="s">
        <v>1299</v>
      </c>
      <c r="D13" s="42" t="s">
        <v>1299</v>
      </c>
      <c r="E13" s="43">
        <v>0</v>
      </c>
      <c r="F13" s="33"/>
      <c r="P13" s="34"/>
    </row>
    <row r="14" spans="1:16">
      <c r="A14" s="30"/>
      <c r="B14" s="29" t="s">
        <v>798</v>
      </c>
      <c r="C14" s="42" t="s">
        <v>1300</v>
      </c>
      <c r="D14" s="42" t="s">
        <v>1300</v>
      </c>
      <c r="E14" s="43">
        <v>0</v>
      </c>
      <c r="F14" s="33"/>
      <c r="P14" s="34"/>
    </row>
    <row r="15" spans="1:16">
      <c r="A15" s="30"/>
      <c r="B15" s="29" t="s">
        <v>799</v>
      </c>
      <c r="C15" s="42" t="s">
        <v>1301</v>
      </c>
      <c r="D15" s="42" t="s">
        <v>1301</v>
      </c>
      <c r="E15" s="43">
        <v>0</v>
      </c>
      <c r="F15" s="33"/>
      <c r="P15" s="34"/>
    </row>
    <row r="16" spans="1:16">
      <c r="A16" s="30"/>
      <c r="B16" s="29" t="s">
        <v>800</v>
      </c>
      <c r="C16" s="42" t="s">
        <v>1302</v>
      </c>
      <c r="D16" s="42" t="s">
        <v>1302</v>
      </c>
      <c r="E16" s="43">
        <v>0</v>
      </c>
      <c r="F16" s="33"/>
      <c r="P16" s="34"/>
    </row>
    <row r="17" spans="1:16">
      <c r="A17" s="30"/>
      <c r="B17" s="29" t="s">
        <v>801</v>
      </c>
      <c r="C17" s="42" t="s">
        <v>1303</v>
      </c>
      <c r="D17" s="42" t="s">
        <v>1303</v>
      </c>
      <c r="E17" s="43">
        <v>0</v>
      </c>
      <c r="F17" s="33"/>
      <c r="P17" s="34"/>
    </row>
    <row r="18" spans="1:16">
      <c r="A18" s="30"/>
      <c r="B18" s="29" t="s">
        <v>802</v>
      </c>
      <c r="C18" s="42" t="s">
        <v>1290</v>
      </c>
      <c r="D18" s="42" t="s">
        <v>1290</v>
      </c>
      <c r="E18" s="43">
        <v>0</v>
      </c>
      <c r="F18" s="33"/>
      <c r="P18" s="34"/>
    </row>
    <row r="19" spans="1:16">
      <c r="A19" s="30"/>
      <c r="B19" s="29" t="s">
        <v>803</v>
      </c>
      <c r="C19" s="42" t="s">
        <v>1304</v>
      </c>
      <c r="D19" s="42" t="s">
        <v>1304</v>
      </c>
      <c r="E19" s="43">
        <v>0</v>
      </c>
      <c r="F19" s="33"/>
      <c r="P19" s="34"/>
    </row>
    <row r="20" spans="1:16">
      <c r="A20" s="30"/>
      <c r="B20" s="29" t="s">
        <v>804</v>
      </c>
      <c r="C20" s="42" t="s">
        <v>1305</v>
      </c>
      <c r="D20" s="42" t="s">
        <v>1305</v>
      </c>
      <c r="E20" s="43">
        <v>0</v>
      </c>
      <c r="F20" s="33"/>
      <c r="P20" s="34"/>
    </row>
    <row r="21" spans="1:16">
      <c r="A21" s="30"/>
      <c r="B21" s="29" t="s">
        <v>805</v>
      </c>
      <c r="C21" s="42" t="s">
        <v>1306</v>
      </c>
      <c r="D21" s="42" t="s">
        <v>1306</v>
      </c>
      <c r="E21" s="43">
        <v>0</v>
      </c>
      <c r="F21" s="33"/>
      <c r="P21" s="34"/>
    </row>
    <row r="22" spans="1:16">
      <c r="A22" s="30"/>
      <c r="B22" s="29" t="s">
        <v>806</v>
      </c>
      <c r="C22" s="42" t="s">
        <v>1306</v>
      </c>
      <c r="D22" s="42" t="s">
        <v>1306</v>
      </c>
      <c r="E22" s="43">
        <v>0</v>
      </c>
      <c r="F22" s="33"/>
      <c r="P22" s="34"/>
    </row>
    <row r="23" spans="1:16">
      <c r="A23" s="30"/>
      <c r="B23" s="29" t="s">
        <v>807</v>
      </c>
      <c r="C23" s="42" t="s">
        <v>1307</v>
      </c>
      <c r="D23" s="42" t="s">
        <v>1307</v>
      </c>
      <c r="E23" s="43">
        <v>0</v>
      </c>
      <c r="F23" s="33"/>
      <c r="P23" s="34"/>
    </row>
    <row r="24" spans="1:16">
      <c r="A24" s="30"/>
      <c r="B24" s="29" t="s">
        <v>808</v>
      </c>
      <c r="C24" s="42" t="s">
        <v>1308</v>
      </c>
      <c r="D24" s="42" t="s">
        <v>1308</v>
      </c>
      <c r="E24" s="43">
        <v>0</v>
      </c>
      <c r="F24" s="33"/>
      <c r="P24" s="34"/>
    </row>
    <row r="25" spans="1:16">
      <c r="A25" s="30"/>
      <c r="B25" s="29" t="s">
        <v>809</v>
      </c>
      <c r="C25" s="42" t="s">
        <v>1289</v>
      </c>
      <c r="D25" s="42" t="s">
        <v>1289</v>
      </c>
      <c r="E25" s="43">
        <v>0</v>
      </c>
      <c r="F25" s="33"/>
      <c r="P25" s="34"/>
    </row>
    <row r="26" spans="1:16">
      <c r="A26" s="30"/>
      <c r="B26" s="29" t="s">
        <v>810</v>
      </c>
      <c r="C26" s="42" t="s">
        <v>1309</v>
      </c>
      <c r="D26" s="42" t="s">
        <v>1309</v>
      </c>
      <c r="E26" s="43">
        <v>0</v>
      </c>
      <c r="F26" s="33"/>
      <c r="P26" s="34"/>
    </row>
    <row r="27" spans="1:16">
      <c r="A27" s="30"/>
      <c r="B27" s="29" t="s">
        <v>811</v>
      </c>
      <c r="C27" s="42" t="s">
        <v>1310</v>
      </c>
      <c r="D27" s="42" t="s">
        <v>1310</v>
      </c>
      <c r="E27" s="43">
        <v>0</v>
      </c>
      <c r="F27" s="33"/>
      <c r="P27" s="34"/>
    </row>
    <row r="28" spans="1:16">
      <c r="A28" s="30"/>
      <c r="B28" s="29" t="s">
        <v>812</v>
      </c>
      <c r="C28" s="42" t="s">
        <v>1310</v>
      </c>
      <c r="D28" s="42" t="s">
        <v>1310</v>
      </c>
      <c r="E28" s="43">
        <v>0</v>
      </c>
      <c r="F28" s="33"/>
      <c r="P28" s="34"/>
    </row>
    <row r="29" spans="1:16">
      <c r="A29" s="30"/>
      <c r="B29" s="29" t="s">
        <v>813</v>
      </c>
      <c r="C29" s="42" t="s">
        <v>1311</v>
      </c>
      <c r="D29" s="42" t="s">
        <v>1311</v>
      </c>
      <c r="E29" s="43">
        <v>0</v>
      </c>
      <c r="F29" s="33"/>
      <c r="P29" s="34"/>
    </row>
    <row r="30" spans="1:16">
      <c r="A30" s="30"/>
      <c r="B30" s="29" t="s">
        <v>814</v>
      </c>
      <c r="C30" s="42" t="s">
        <v>1312</v>
      </c>
      <c r="D30" s="42" t="s">
        <v>1312</v>
      </c>
      <c r="E30" s="43">
        <v>0</v>
      </c>
      <c r="F30" s="33"/>
      <c r="P30" s="34"/>
    </row>
    <row r="31" spans="1:16">
      <c r="A31" s="30"/>
      <c r="B31" s="29" t="s">
        <v>815</v>
      </c>
      <c r="C31" s="42" t="s">
        <v>1312</v>
      </c>
      <c r="D31" s="42" t="s">
        <v>1312</v>
      </c>
      <c r="E31" s="43">
        <v>0</v>
      </c>
      <c r="F31" s="33"/>
      <c r="P31" s="34"/>
    </row>
    <row r="32" spans="1:16">
      <c r="A32" s="30"/>
      <c r="B32" s="29" t="s">
        <v>816</v>
      </c>
      <c r="C32" s="42" t="s">
        <v>1310</v>
      </c>
      <c r="D32" s="42" t="s">
        <v>1310</v>
      </c>
      <c r="E32" s="43">
        <v>0</v>
      </c>
      <c r="F32" s="33"/>
      <c r="P32" s="34"/>
    </row>
    <row r="33" spans="1:16">
      <c r="A33" s="30"/>
      <c r="B33" s="29" t="s">
        <v>817</v>
      </c>
      <c r="C33" s="42" t="s">
        <v>1313</v>
      </c>
      <c r="D33" s="42" t="s">
        <v>1313</v>
      </c>
      <c r="E33" s="43">
        <v>0</v>
      </c>
      <c r="F33" s="33"/>
      <c r="P33" s="34"/>
    </row>
    <row r="34" spans="1:16">
      <c r="A34" s="30"/>
      <c r="B34" s="29" t="s">
        <v>818</v>
      </c>
      <c r="C34" s="42" t="s">
        <v>1314</v>
      </c>
      <c r="D34" s="42" t="s">
        <v>1314</v>
      </c>
      <c r="E34" s="43">
        <v>0</v>
      </c>
      <c r="F34" s="33"/>
      <c r="P34" s="34"/>
    </row>
    <row r="35" spans="1:16">
      <c r="A35" s="30"/>
      <c r="B35" s="29" t="s">
        <v>819</v>
      </c>
      <c r="C35" s="42" t="s">
        <v>1315</v>
      </c>
      <c r="D35" s="42" t="s">
        <v>1315</v>
      </c>
      <c r="E35" s="43">
        <v>0</v>
      </c>
      <c r="F35" s="33"/>
      <c r="P35" s="34"/>
    </row>
    <row r="36" spans="1:16">
      <c r="A36" s="30"/>
      <c r="B36" s="29" t="s">
        <v>820</v>
      </c>
      <c r="C36" s="42" t="s">
        <v>1289</v>
      </c>
      <c r="D36" s="42" t="s">
        <v>1289</v>
      </c>
      <c r="E36" s="43">
        <v>0</v>
      </c>
      <c r="F36" s="33"/>
      <c r="P36" s="34"/>
    </row>
    <row r="37" spans="1:16">
      <c r="A37" s="30"/>
      <c r="B37" s="29" t="s">
        <v>821</v>
      </c>
      <c r="C37" s="42" t="s">
        <v>1290</v>
      </c>
      <c r="D37" s="42" t="s">
        <v>1290</v>
      </c>
      <c r="E37" s="43">
        <v>0</v>
      </c>
      <c r="F37" s="33"/>
      <c r="P37" s="34"/>
    </row>
    <row r="38" spans="1:16">
      <c r="A38" s="30"/>
      <c r="B38" s="29" t="s">
        <v>822</v>
      </c>
      <c r="C38" s="42" t="s">
        <v>1316</v>
      </c>
      <c r="D38" s="42" t="s">
        <v>1316</v>
      </c>
      <c r="E38" s="43">
        <v>0</v>
      </c>
      <c r="F38" s="33"/>
      <c r="P38" s="34"/>
    </row>
    <row r="39" spans="1:16">
      <c r="A39" s="30"/>
      <c r="B39" s="29" t="s">
        <v>823</v>
      </c>
      <c r="C39" s="44" t="s">
        <v>1317</v>
      </c>
      <c r="D39" s="42" t="s">
        <v>1318</v>
      </c>
      <c r="E39" s="43">
        <v>1</v>
      </c>
      <c r="F39" s="33"/>
      <c r="P39" s="34"/>
    </row>
    <row r="40" spans="1:16">
      <c r="A40" s="30"/>
      <c r="B40" s="29" t="s">
        <v>824</v>
      </c>
      <c r="C40" s="42" t="s">
        <v>1319</v>
      </c>
      <c r="D40" s="42" t="s">
        <v>1318</v>
      </c>
      <c r="E40" s="43">
        <v>1</v>
      </c>
      <c r="F40" s="33"/>
      <c r="P40" s="34"/>
    </row>
    <row r="41" spans="1:16">
      <c r="A41" s="30"/>
      <c r="B41" s="29" t="s">
        <v>825</v>
      </c>
      <c r="C41" s="42" t="s">
        <v>1319</v>
      </c>
      <c r="D41" s="42" t="s">
        <v>1320</v>
      </c>
      <c r="E41" s="43">
        <v>1</v>
      </c>
      <c r="F41" s="33"/>
      <c r="P41" s="34"/>
    </row>
    <row r="42" spans="1:16">
      <c r="A42" s="30"/>
      <c r="B42" s="29" t="s">
        <v>826</v>
      </c>
      <c r="C42" s="42" t="s">
        <v>1321</v>
      </c>
      <c r="D42" s="42" t="s">
        <v>1321</v>
      </c>
      <c r="E42" s="43">
        <v>0</v>
      </c>
      <c r="F42" s="33"/>
      <c r="P42" s="34"/>
    </row>
    <row r="43" spans="1:16">
      <c r="A43" s="30"/>
      <c r="B43" s="29" t="s">
        <v>827</v>
      </c>
      <c r="C43" s="42" t="s">
        <v>1322</v>
      </c>
      <c r="D43" s="42" t="s">
        <v>1322</v>
      </c>
      <c r="E43" s="43">
        <v>0</v>
      </c>
      <c r="F43" s="33"/>
      <c r="P43" s="34"/>
    </row>
    <row r="44" spans="1:16">
      <c r="A44" s="30"/>
      <c r="B44" s="29" t="s">
        <v>828</v>
      </c>
      <c r="C44" s="42" t="s">
        <v>1312</v>
      </c>
      <c r="D44" s="42" t="s">
        <v>1312</v>
      </c>
      <c r="E44" s="43">
        <v>0</v>
      </c>
      <c r="F44" s="33"/>
      <c r="P44" s="34"/>
    </row>
    <row r="45" spans="1:16">
      <c r="A45" s="30"/>
      <c r="B45" s="29" t="s">
        <v>829</v>
      </c>
      <c r="C45" s="42" t="s">
        <v>1290</v>
      </c>
      <c r="D45" s="42" t="s">
        <v>1290</v>
      </c>
      <c r="E45" s="43">
        <v>0</v>
      </c>
      <c r="F45" s="33"/>
      <c r="P45" s="34"/>
    </row>
    <row r="46" spans="1:16">
      <c r="A46" s="30"/>
      <c r="B46" s="29" t="s">
        <v>830</v>
      </c>
      <c r="C46" s="42" t="s">
        <v>1304</v>
      </c>
      <c r="D46" s="42" t="s">
        <v>1304</v>
      </c>
      <c r="E46" s="43">
        <v>0</v>
      </c>
      <c r="F46" s="33"/>
      <c r="P46" s="34"/>
    </row>
    <row r="47" spans="1:16">
      <c r="A47" s="30"/>
      <c r="B47" s="29" t="s">
        <v>831</v>
      </c>
      <c r="C47" s="42" t="s">
        <v>1323</v>
      </c>
      <c r="D47" s="42" t="s">
        <v>1323</v>
      </c>
      <c r="E47" s="43">
        <v>0</v>
      </c>
      <c r="F47" s="33"/>
      <c r="P47" s="34"/>
    </row>
    <row r="48" spans="1:16">
      <c r="A48" s="30"/>
      <c r="B48" s="29" t="s">
        <v>832</v>
      </c>
      <c r="C48" s="42" t="s">
        <v>1292</v>
      </c>
      <c r="D48" s="42" t="s">
        <v>1292</v>
      </c>
      <c r="E48" s="43">
        <v>0</v>
      </c>
      <c r="F48" s="33"/>
      <c r="P48" s="34"/>
    </row>
    <row r="49" spans="1:16">
      <c r="A49" s="30"/>
      <c r="B49" s="29" t="s">
        <v>833</v>
      </c>
      <c r="C49" s="42" t="s">
        <v>1293</v>
      </c>
      <c r="D49" s="42" t="s">
        <v>1293</v>
      </c>
      <c r="E49" s="43">
        <v>0</v>
      </c>
      <c r="F49" s="33"/>
      <c r="P49" s="34"/>
    </row>
    <row r="50" spans="1:16">
      <c r="A50" s="30"/>
      <c r="B50" s="29" t="s">
        <v>834</v>
      </c>
      <c r="C50" s="42" t="s">
        <v>1324</v>
      </c>
      <c r="D50" s="42" t="s">
        <v>1324</v>
      </c>
      <c r="E50" s="43">
        <v>0</v>
      </c>
      <c r="F50" s="33"/>
      <c r="P50" s="34"/>
    </row>
    <row r="51" spans="1:16">
      <c r="A51" s="30"/>
      <c r="B51" s="29" t="s">
        <v>835</v>
      </c>
      <c r="C51" s="42" t="s">
        <v>1289</v>
      </c>
      <c r="D51" s="42" t="s">
        <v>1289</v>
      </c>
      <c r="E51" s="43">
        <v>0</v>
      </c>
      <c r="F51" s="33"/>
      <c r="P51" s="34"/>
    </row>
    <row r="52" spans="1:16">
      <c r="A52" s="30"/>
      <c r="B52" s="29" t="s">
        <v>836</v>
      </c>
      <c r="C52" s="42" t="s">
        <v>1290</v>
      </c>
      <c r="D52" s="42" t="s">
        <v>1290</v>
      </c>
      <c r="E52" s="43">
        <v>0</v>
      </c>
      <c r="F52" s="33"/>
      <c r="P52" s="34"/>
    </row>
    <row r="53" spans="1:16">
      <c r="A53" s="30"/>
      <c r="B53" s="29" t="s">
        <v>837</v>
      </c>
      <c r="C53" s="42" t="s">
        <v>1325</v>
      </c>
      <c r="D53" s="42" t="s">
        <v>1325</v>
      </c>
      <c r="E53" s="43">
        <v>0</v>
      </c>
      <c r="F53" s="33"/>
      <c r="P53" s="34"/>
    </row>
    <row r="54" spans="1:16">
      <c r="A54" s="30"/>
      <c r="B54" s="29" t="s">
        <v>838</v>
      </c>
      <c r="C54" s="42" t="s">
        <v>1313</v>
      </c>
      <c r="D54" s="42" t="s">
        <v>1313</v>
      </c>
      <c r="E54" s="43">
        <v>0</v>
      </c>
      <c r="F54" s="33"/>
      <c r="P54" s="34"/>
    </row>
    <row r="55" spans="1:16">
      <c r="A55" s="30"/>
      <c r="B55" s="29" t="s">
        <v>839</v>
      </c>
      <c r="C55" s="42" t="s">
        <v>1308</v>
      </c>
      <c r="D55" s="42" t="s">
        <v>1308</v>
      </c>
      <c r="E55" s="43">
        <v>0</v>
      </c>
      <c r="F55" s="33"/>
      <c r="P55" s="34"/>
    </row>
    <row r="56" spans="1:16">
      <c r="A56" s="30"/>
      <c r="B56" s="29" t="s">
        <v>840</v>
      </c>
      <c r="C56" s="42" t="s">
        <v>1326</v>
      </c>
      <c r="D56" s="42" t="s">
        <v>1326</v>
      </c>
      <c r="E56" s="43">
        <v>0</v>
      </c>
      <c r="F56" s="33"/>
      <c r="P56" s="34"/>
    </row>
    <row r="57" spans="1:16">
      <c r="A57" s="30"/>
      <c r="B57" s="29" t="s">
        <v>841</v>
      </c>
      <c r="C57" s="42" t="s">
        <v>1327</v>
      </c>
      <c r="D57" s="42" t="s">
        <v>1327</v>
      </c>
      <c r="E57" s="43">
        <v>0</v>
      </c>
      <c r="F57" s="33"/>
      <c r="P57" s="34"/>
    </row>
    <row r="58" spans="1:16">
      <c r="A58" s="30"/>
      <c r="B58" s="29" t="s">
        <v>842</v>
      </c>
      <c r="C58" s="42" t="s">
        <v>1328</v>
      </c>
      <c r="D58" s="42" t="s">
        <v>1328</v>
      </c>
      <c r="E58" s="43">
        <v>0</v>
      </c>
      <c r="F58" s="33"/>
      <c r="P58" s="34"/>
    </row>
    <row r="59" spans="1:16">
      <c r="A59" s="30"/>
      <c r="B59" s="29" t="s">
        <v>843</v>
      </c>
      <c r="C59" s="42" t="s">
        <v>1329</v>
      </c>
      <c r="D59" s="42" t="s">
        <v>1329</v>
      </c>
      <c r="E59" s="43">
        <v>0</v>
      </c>
      <c r="F59" s="33"/>
      <c r="P59" s="34"/>
    </row>
    <row r="60" spans="1:16">
      <c r="A60" s="30"/>
      <c r="B60" s="29" t="s">
        <v>844</v>
      </c>
      <c r="C60" s="42" t="s">
        <v>1330</v>
      </c>
      <c r="D60" s="42" t="s">
        <v>1330</v>
      </c>
      <c r="E60" s="43">
        <v>0</v>
      </c>
      <c r="F60" s="33"/>
      <c r="P60" s="34"/>
    </row>
    <row r="61" spans="1:16">
      <c r="A61" s="30"/>
      <c r="B61" s="29" t="s">
        <v>845</v>
      </c>
      <c r="C61" s="42" t="s">
        <v>1324</v>
      </c>
      <c r="D61" s="42" t="s">
        <v>1324</v>
      </c>
      <c r="E61" s="43">
        <v>0</v>
      </c>
      <c r="F61" s="33"/>
      <c r="P61" s="34"/>
    </row>
    <row r="62" spans="1:16">
      <c r="A62" s="30"/>
      <c r="B62" s="29" t="s">
        <v>846</v>
      </c>
      <c r="C62" s="42" t="s">
        <v>1331</v>
      </c>
      <c r="D62" s="42" t="s">
        <v>1331</v>
      </c>
      <c r="E62" s="43">
        <v>0</v>
      </c>
      <c r="F62" s="33"/>
      <c r="P62" s="34"/>
    </row>
    <row r="63" spans="1:16">
      <c r="A63" s="30"/>
      <c r="B63" s="29" t="s">
        <v>847</v>
      </c>
      <c r="C63" s="42" t="s">
        <v>1332</v>
      </c>
      <c r="D63" s="42" t="s">
        <v>1332</v>
      </c>
      <c r="E63" s="43">
        <v>0</v>
      </c>
      <c r="F63" s="33"/>
      <c r="P63" s="34"/>
    </row>
    <row r="64" spans="1:16">
      <c r="A64" s="30"/>
      <c r="B64" s="29" t="s">
        <v>848</v>
      </c>
      <c r="C64" s="42" t="s">
        <v>1323</v>
      </c>
      <c r="D64" s="42" t="s">
        <v>1323</v>
      </c>
      <c r="E64" s="43">
        <v>0</v>
      </c>
      <c r="F64" s="33"/>
      <c r="P64" s="34"/>
    </row>
    <row r="65" spans="1:16">
      <c r="A65" s="30"/>
      <c r="B65" s="29" t="s">
        <v>849</v>
      </c>
      <c r="C65" s="42" t="s">
        <v>1333</v>
      </c>
      <c r="D65" s="42" t="s">
        <v>1333</v>
      </c>
      <c r="E65" s="43">
        <v>0</v>
      </c>
      <c r="F65" s="33"/>
      <c r="P65" s="34"/>
    </row>
    <row r="66" spans="1:16">
      <c r="A66" s="30"/>
      <c r="B66" s="29" t="s">
        <v>850</v>
      </c>
      <c r="C66" s="42" t="s">
        <v>1334</v>
      </c>
      <c r="D66" s="42" t="s">
        <v>1334</v>
      </c>
      <c r="E66" s="43">
        <v>0</v>
      </c>
      <c r="F66" s="33"/>
      <c r="P66" s="34"/>
    </row>
    <row r="67" spans="1:16">
      <c r="A67" s="30"/>
      <c r="B67" s="29" t="s">
        <v>851</v>
      </c>
      <c r="C67" s="42" t="s">
        <v>1334</v>
      </c>
      <c r="D67" s="42" t="s">
        <v>1334</v>
      </c>
      <c r="E67" s="43">
        <v>0</v>
      </c>
      <c r="F67" s="33"/>
      <c r="P67" s="34"/>
    </row>
    <row r="68" spans="1:16">
      <c r="A68" s="30"/>
      <c r="B68" s="29" t="s">
        <v>852</v>
      </c>
      <c r="C68" s="42" t="s">
        <v>1335</v>
      </c>
      <c r="D68" s="42" t="s">
        <v>1335</v>
      </c>
      <c r="E68" s="43">
        <v>0</v>
      </c>
      <c r="F68" s="33"/>
      <c r="P68" s="34"/>
    </row>
    <row r="69" spans="1:16">
      <c r="A69" s="30"/>
      <c r="B69" s="29" t="s">
        <v>853</v>
      </c>
      <c r="C69" s="42" t="s">
        <v>1313</v>
      </c>
      <c r="D69" s="42" t="s">
        <v>1313</v>
      </c>
      <c r="E69" s="43">
        <v>0</v>
      </c>
      <c r="F69" s="33"/>
      <c r="P69" s="34"/>
    </row>
    <row r="70" spans="1:16">
      <c r="A70" s="30"/>
      <c r="B70" s="29" t="s">
        <v>854</v>
      </c>
      <c r="C70" s="42" t="s">
        <v>1308</v>
      </c>
      <c r="D70" s="42" t="s">
        <v>1308</v>
      </c>
      <c r="E70" s="43">
        <v>0</v>
      </c>
      <c r="F70" s="33"/>
      <c r="P70" s="34"/>
    </row>
    <row r="71" spans="1:16">
      <c r="A71" s="30"/>
      <c r="B71" s="29" t="s">
        <v>855</v>
      </c>
      <c r="C71" s="42" t="s">
        <v>1304</v>
      </c>
      <c r="D71" s="42" t="s">
        <v>1304</v>
      </c>
      <c r="E71" s="43">
        <v>0</v>
      </c>
      <c r="F71" s="33"/>
      <c r="P71" s="34"/>
    </row>
    <row r="72" spans="1:16">
      <c r="A72" s="30"/>
      <c r="B72" s="29" t="s">
        <v>856</v>
      </c>
      <c r="C72" s="42" t="s">
        <v>1289</v>
      </c>
      <c r="D72" s="42" t="s">
        <v>1289</v>
      </c>
      <c r="E72" s="43">
        <v>0</v>
      </c>
      <c r="F72" s="33"/>
      <c r="P72" s="34"/>
    </row>
    <row r="73" spans="1:16">
      <c r="A73" s="30"/>
      <c r="B73" s="29" t="s">
        <v>857</v>
      </c>
      <c r="C73" s="42" t="s">
        <v>1290</v>
      </c>
      <c r="D73" s="42" t="s">
        <v>1290</v>
      </c>
      <c r="E73" s="43">
        <v>0</v>
      </c>
      <c r="F73" s="33"/>
      <c r="P73" s="34"/>
    </row>
    <row r="74" spans="1:16">
      <c r="A74" s="30"/>
      <c r="B74" s="29" t="s">
        <v>858</v>
      </c>
      <c r="C74" s="42" t="s">
        <v>1293</v>
      </c>
      <c r="D74" s="42" t="s">
        <v>1293</v>
      </c>
      <c r="E74" s="43">
        <v>0</v>
      </c>
      <c r="F74" s="33"/>
      <c r="P74" s="34"/>
    </row>
    <row r="75" spans="1:16">
      <c r="A75" s="30"/>
      <c r="B75" s="29" t="s">
        <v>859</v>
      </c>
      <c r="C75" s="42" t="s">
        <v>1336</v>
      </c>
      <c r="D75" s="42" t="s">
        <v>1336</v>
      </c>
      <c r="E75" s="43">
        <v>0</v>
      </c>
      <c r="F75" s="33"/>
      <c r="P75" s="34"/>
    </row>
    <row r="76" spans="1:16">
      <c r="A76" s="30"/>
      <c r="B76" s="29" t="s">
        <v>860</v>
      </c>
      <c r="C76" s="42" t="s">
        <v>1337</v>
      </c>
      <c r="D76" s="42" t="s">
        <v>1337</v>
      </c>
      <c r="E76" s="43">
        <v>0</v>
      </c>
      <c r="F76" s="33"/>
      <c r="P76" s="34"/>
    </row>
    <row r="77" spans="1:16">
      <c r="A77" s="30"/>
      <c r="B77" s="29" t="s">
        <v>861</v>
      </c>
      <c r="C77" s="42" t="s">
        <v>1338</v>
      </c>
      <c r="D77" s="42" t="s">
        <v>1338</v>
      </c>
      <c r="E77" s="43">
        <v>0</v>
      </c>
      <c r="F77" s="33"/>
      <c r="P77" s="34"/>
    </row>
    <row r="78" spans="1:16">
      <c r="A78" s="30"/>
      <c r="B78" s="29" t="s">
        <v>862</v>
      </c>
      <c r="C78" s="42" t="s">
        <v>1289</v>
      </c>
      <c r="D78" s="42" t="s">
        <v>1289</v>
      </c>
      <c r="E78" s="43">
        <v>0</v>
      </c>
      <c r="F78" s="33"/>
      <c r="P78" s="34"/>
    </row>
    <row r="79" spans="1:16">
      <c r="A79" s="30"/>
      <c r="B79" s="29" t="s">
        <v>863</v>
      </c>
      <c r="C79" s="42" t="s">
        <v>1290</v>
      </c>
      <c r="D79" s="42" t="s">
        <v>1290</v>
      </c>
      <c r="E79" s="43">
        <v>0</v>
      </c>
      <c r="F79" s="33"/>
      <c r="P79" s="34"/>
    </row>
    <row r="80" spans="1:16">
      <c r="A80" s="30"/>
      <c r="B80" s="29" t="s">
        <v>864</v>
      </c>
      <c r="C80" s="42" t="s">
        <v>1293</v>
      </c>
      <c r="D80" s="42" t="s">
        <v>1293</v>
      </c>
      <c r="E80" s="43">
        <v>0</v>
      </c>
      <c r="F80" s="33"/>
      <c r="P80" s="34"/>
    </row>
    <row r="81" spans="1:16">
      <c r="A81" s="30"/>
      <c r="B81" s="29" t="s">
        <v>865</v>
      </c>
      <c r="C81" s="42" t="s">
        <v>1337</v>
      </c>
      <c r="D81" s="42" t="s">
        <v>1337</v>
      </c>
      <c r="E81" s="43">
        <v>0</v>
      </c>
      <c r="F81" s="33"/>
      <c r="P81" s="34"/>
    </row>
    <row r="82" spans="1:16">
      <c r="A82" s="30"/>
      <c r="B82" s="29" t="s">
        <v>866</v>
      </c>
      <c r="C82" s="42" t="s">
        <v>1339</v>
      </c>
      <c r="D82" s="42" t="s">
        <v>1339</v>
      </c>
      <c r="E82" s="43">
        <v>0</v>
      </c>
      <c r="F82" s="33"/>
      <c r="P82" s="34"/>
    </row>
    <row r="83" spans="1:16">
      <c r="A83" s="30"/>
      <c r="B83" s="29" t="s">
        <v>867</v>
      </c>
      <c r="C83" s="42" t="s">
        <v>1340</v>
      </c>
      <c r="D83" s="42" t="s">
        <v>1340</v>
      </c>
      <c r="E83" s="43">
        <v>0</v>
      </c>
      <c r="F83" s="33"/>
      <c r="P83" s="34"/>
    </row>
    <row r="84" spans="1:16">
      <c r="A84" s="30"/>
      <c r="B84" s="29" t="s">
        <v>868</v>
      </c>
      <c r="C84" s="42" t="s">
        <v>1341</v>
      </c>
      <c r="D84" s="42" t="s">
        <v>1341</v>
      </c>
      <c r="E84" s="43">
        <v>0</v>
      </c>
      <c r="F84" s="33"/>
      <c r="P84" s="34"/>
    </row>
    <row r="85" spans="1:16">
      <c r="A85" s="30"/>
      <c r="B85" s="29" t="s">
        <v>869</v>
      </c>
      <c r="C85" s="42" t="s">
        <v>1342</v>
      </c>
      <c r="D85" s="42" t="s">
        <v>1342</v>
      </c>
      <c r="E85" s="43">
        <v>0</v>
      </c>
      <c r="F85" s="33"/>
      <c r="P85" s="34"/>
    </row>
    <row r="86" spans="1:16">
      <c r="A86" s="30"/>
      <c r="B86" s="29" t="s">
        <v>870</v>
      </c>
      <c r="C86" s="42" t="s">
        <v>1343</v>
      </c>
      <c r="D86" s="42" t="s">
        <v>1343</v>
      </c>
      <c r="E86" s="43">
        <v>0</v>
      </c>
      <c r="F86" s="33"/>
      <c r="P86" s="34"/>
    </row>
    <row r="87" spans="1:16">
      <c r="A87" s="30"/>
      <c r="B87" s="29" t="s">
        <v>871</v>
      </c>
      <c r="C87" s="42" t="s">
        <v>1344</v>
      </c>
      <c r="D87" s="42" t="s">
        <v>1344</v>
      </c>
      <c r="E87" s="43">
        <v>0</v>
      </c>
      <c r="F87" s="33"/>
      <c r="P87" s="34"/>
    </row>
    <row r="88" spans="1:16">
      <c r="A88" s="30"/>
      <c r="B88" s="29" t="s">
        <v>872</v>
      </c>
      <c r="C88" s="42" t="s">
        <v>1330</v>
      </c>
      <c r="D88" s="42" t="s">
        <v>1330</v>
      </c>
      <c r="E88" s="43">
        <v>0</v>
      </c>
      <c r="F88" s="33"/>
      <c r="P88" s="34"/>
    </row>
    <row r="89" spans="1:16">
      <c r="A89" s="30"/>
      <c r="B89" s="29" t="s">
        <v>873</v>
      </c>
      <c r="C89" s="42" t="s">
        <v>1345</v>
      </c>
      <c r="D89" s="42" t="s">
        <v>1345</v>
      </c>
      <c r="E89" s="43">
        <v>0</v>
      </c>
      <c r="F89" s="33"/>
      <c r="P89" s="34"/>
    </row>
    <row r="90" spans="1:16">
      <c r="A90" s="30"/>
      <c r="B90" s="29" t="s">
        <v>874</v>
      </c>
      <c r="C90" s="42" t="s">
        <v>1346</v>
      </c>
      <c r="D90" s="42" t="s">
        <v>1346</v>
      </c>
      <c r="E90" s="43">
        <v>0</v>
      </c>
      <c r="F90" s="33"/>
      <c r="P90" s="34"/>
    </row>
    <row r="91" spans="1:16">
      <c r="A91" s="30"/>
      <c r="B91" s="29" t="s">
        <v>875</v>
      </c>
      <c r="C91" s="42" t="s">
        <v>1346</v>
      </c>
      <c r="D91" s="42" t="s">
        <v>1346</v>
      </c>
      <c r="E91" s="43">
        <v>0</v>
      </c>
      <c r="F91" s="33"/>
      <c r="P91" s="34"/>
    </row>
    <row r="92" spans="1:16">
      <c r="A92" s="30"/>
      <c r="B92" s="29" t="s">
        <v>876</v>
      </c>
      <c r="C92" s="42" t="s">
        <v>1347</v>
      </c>
      <c r="D92" s="42" t="s">
        <v>1347</v>
      </c>
      <c r="E92" s="43">
        <v>0</v>
      </c>
      <c r="F92" s="33"/>
      <c r="P92" s="34"/>
    </row>
    <row r="93" spans="1:16">
      <c r="A93" s="30"/>
      <c r="B93" s="29" t="s">
        <v>877</v>
      </c>
      <c r="C93" s="42" t="s">
        <v>1348</v>
      </c>
      <c r="D93" s="42" t="s">
        <v>1348</v>
      </c>
      <c r="E93" s="43">
        <v>0</v>
      </c>
      <c r="F93" s="33"/>
      <c r="P93" s="34"/>
    </row>
    <row r="94" spans="1:16">
      <c r="A94" s="30"/>
      <c r="B94" s="29" t="s">
        <v>878</v>
      </c>
      <c r="C94" s="42" t="s">
        <v>1348</v>
      </c>
      <c r="D94" s="42" t="s">
        <v>1348</v>
      </c>
      <c r="E94" s="43">
        <v>0</v>
      </c>
      <c r="F94" s="33"/>
      <c r="P94" s="34"/>
    </row>
    <row r="95" spans="1:16">
      <c r="A95" s="30"/>
      <c r="B95" s="29" t="s">
        <v>879</v>
      </c>
      <c r="C95" s="42" t="s">
        <v>1349</v>
      </c>
      <c r="D95" s="42" t="s">
        <v>1349</v>
      </c>
      <c r="E95" s="43">
        <v>0</v>
      </c>
      <c r="F95" s="33"/>
      <c r="P95" s="34"/>
    </row>
    <row r="96" spans="1:16">
      <c r="A96" s="30"/>
      <c r="B96" s="29" t="s">
        <v>880</v>
      </c>
      <c r="C96" s="42" t="s">
        <v>1291</v>
      </c>
      <c r="D96" s="42" t="s">
        <v>1291</v>
      </c>
      <c r="E96" s="43">
        <v>0</v>
      </c>
      <c r="F96" s="33"/>
      <c r="P96" s="34"/>
    </row>
    <row r="97" spans="1:16">
      <c r="A97" s="30"/>
      <c r="B97" s="29" t="s">
        <v>881</v>
      </c>
      <c r="C97" s="42" t="s">
        <v>1350</v>
      </c>
      <c r="D97" s="42" t="s">
        <v>1350</v>
      </c>
      <c r="E97" s="43">
        <v>0</v>
      </c>
      <c r="F97" s="33"/>
      <c r="P97" s="34"/>
    </row>
    <row r="98" spans="1:16">
      <c r="A98" s="30"/>
      <c r="B98" s="29" t="s">
        <v>882</v>
      </c>
      <c r="C98" s="42" t="s">
        <v>1343</v>
      </c>
      <c r="D98" s="42" t="s">
        <v>1343</v>
      </c>
      <c r="E98" s="43">
        <v>0</v>
      </c>
      <c r="F98" s="33"/>
      <c r="P98" s="34"/>
    </row>
    <row r="99" spans="1:16">
      <c r="A99" s="30"/>
      <c r="B99" s="29" t="s">
        <v>883</v>
      </c>
      <c r="C99" s="42" t="s">
        <v>1289</v>
      </c>
      <c r="D99" s="42" t="s">
        <v>1289</v>
      </c>
      <c r="E99" s="43">
        <v>0</v>
      </c>
      <c r="F99" s="33"/>
      <c r="P99" s="34"/>
    </row>
    <row r="100" spans="1:16">
      <c r="A100" s="30"/>
      <c r="B100" s="29" t="s">
        <v>884</v>
      </c>
      <c r="C100" s="42" t="s">
        <v>1290</v>
      </c>
      <c r="D100" s="42" t="s">
        <v>1290</v>
      </c>
      <c r="E100" s="43">
        <v>0</v>
      </c>
      <c r="F100" s="33"/>
      <c r="P100" s="34"/>
    </row>
    <row r="101" spans="1:16">
      <c r="A101" s="30"/>
      <c r="B101" s="29" t="s">
        <v>885</v>
      </c>
      <c r="C101" s="42" t="s">
        <v>1351</v>
      </c>
      <c r="D101" s="42" t="s">
        <v>1351</v>
      </c>
      <c r="E101" s="43">
        <v>0</v>
      </c>
      <c r="F101" s="33"/>
      <c r="P101" s="34"/>
    </row>
    <row r="102" spans="1:16">
      <c r="A102" s="30"/>
      <c r="B102" s="29" t="s">
        <v>886</v>
      </c>
      <c r="C102" s="42" t="s">
        <v>1331</v>
      </c>
      <c r="D102" s="42" t="s">
        <v>1331</v>
      </c>
      <c r="E102" s="43">
        <v>0</v>
      </c>
      <c r="F102" s="33"/>
      <c r="P102" s="34"/>
    </row>
    <row r="103" spans="1:16">
      <c r="A103" s="30"/>
      <c r="B103" s="29" t="s">
        <v>887</v>
      </c>
      <c r="C103" s="42" t="s">
        <v>1352</v>
      </c>
      <c r="D103" s="42" t="s">
        <v>1352</v>
      </c>
      <c r="E103" s="43">
        <v>0</v>
      </c>
      <c r="F103" s="33"/>
      <c r="P103" s="34"/>
    </row>
    <row r="104" spans="1:16">
      <c r="A104" s="30"/>
      <c r="B104" s="29" t="s">
        <v>888</v>
      </c>
      <c r="C104" s="42" t="s">
        <v>1353</v>
      </c>
      <c r="D104" s="42" t="s">
        <v>1353</v>
      </c>
      <c r="E104" s="43">
        <v>0</v>
      </c>
      <c r="F104" s="33"/>
      <c r="P104" s="34"/>
    </row>
    <row r="105" spans="1:16">
      <c r="A105" s="30"/>
      <c r="B105" s="29" t="s">
        <v>889</v>
      </c>
      <c r="C105" s="42" t="s">
        <v>1354</v>
      </c>
      <c r="D105" s="42" t="s">
        <v>1354</v>
      </c>
      <c r="E105" s="43">
        <v>0</v>
      </c>
      <c r="F105" s="33"/>
      <c r="P105" s="34"/>
    </row>
    <row r="106" spans="1:16">
      <c r="A106" s="30"/>
      <c r="B106" s="29" t="s">
        <v>890</v>
      </c>
      <c r="C106" s="45" t="s">
        <v>1292</v>
      </c>
      <c r="D106" s="45" t="s">
        <v>1292</v>
      </c>
      <c r="E106" s="43">
        <v>0</v>
      </c>
      <c r="F106" s="33"/>
      <c r="P106" s="34"/>
    </row>
    <row r="107" spans="1:16">
      <c r="A107" s="30"/>
      <c r="B107" s="29" t="s">
        <v>891</v>
      </c>
      <c r="C107" s="45" t="s">
        <v>1293</v>
      </c>
      <c r="D107" s="45" t="s">
        <v>1293</v>
      </c>
      <c r="E107" s="43">
        <v>0</v>
      </c>
      <c r="F107" s="33"/>
      <c r="P107" s="34"/>
    </row>
    <row r="108" spans="1:16">
      <c r="A108" s="30"/>
      <c r="B108" s="29" t="s">
        <v>892</v>
      </c>
      <c r="C108" s="45" t="s">
        <v>1333</v>
      </c>
      <c r="D108" s="45" t="s">
        <v>1333</v>
      </c>
      <c r="E108" s="43">
        <v>0</v>
      </c>
      <c r="F108" s="33"/>
      <c r="P108" s="34"/>
    </row>
    <row r="109" spans="1:16">
      <c r="A109" s="35" t="s">
        <v>893</v>
      </c>
      <c r="B109" s="36" t="s">
        <v>894</v>
      </c>
      <c r="C109" s="45" t="s">
        <v>1355</v>
      </c>
      <c r="D109" s="45" t="s">
        <v>1355</v>
      </c>
      <c r="E109" s="43">
        <v>0</v>
      </c>
      <c r="F109" s="35" t="s">
        <v>895</v>
      </c>
      <c r="P109" s="34"/>
    </row>
    <row r="110" spans="1:16">
      <c r="A110" s="30"/>
      <c r="B110" s="36" t="s">
        <v>896</v>
      </c>
      <c r="C110" s="45" t="s">
        <v>1356</v>
      </c>
      <c r="D110" s="45" t="s">
        <v>1356</v>
      </c>
      <c r="E110" s="43">
        <v>0</v>
      </c>
      <c r="F110" s="33"/>
      <c r="P110" s="34"/>
    </row>
    <row r="111" spans="1:16">
      <c r="A111" s="30"/>
      <c r="B111" s="36" t="s">
        <v>897</v>
      </c>
      <c r="C111" s="45" t="s">
        <v>1357</v>
      </c>
      <c r="D111" s="45" t="s">
        <v>1357</v>
      </c>
      <c r="E111" s="43">
        <v>0</v>
      </c>
      <c r="F111" s="33"/>
      <c r="P111" s="34"/>
    </row>
    <row r="112" spans="1:16">
      <c r="A112" s="35" t="s">
        <v>893</v>
      </c>
      <c r="B112" s="36" t="s">
        <v>898</v>
      </c>
      <c r="C112" s="45" t="s">
        <v>1358</v>
      </c>
      <c r="D112" s="45" t="s">
        <v>1358</v>
      </c>
      <c r="E112" s="43">
        <v>0</v>
      </c>
      <c r="F112" s="35" t="s">
        <v>895</v>
      </c>
      <c r="P112" s="34"/>
    </row>
    <row r="113" spans="1:16">
      <c r="A113" s="37"/>
      <c r="B113" s="36" t="s">
        <v>899</v>
      </c>
      <c r="C113" s="45" t="s">
        <v>1359</v>
      </c>
      <c r="D113" s="45" t="s">
        <v>1359</v>
      </c>
      <c r="E113" s="43">
        <v>0</v>
      </c>
      <c r="F113" s="37"/>
      <c r="P113" s="34"/>
    </row>
    <row r="114" spans="1:16">
      <c r="A114" s="37"/>
      <c r="B114" s="36" t="s">
        <v>900</v>
      </c>
      <c r="C114" s="45" t="s">
        <v>1360</v>
      </c>
      <c r="D114" s="45" t="s">
        <v>1360</v>
      </c>
      <c r="E114" s="43">
        <v>0</v>
      </c>
      <c r="F114" s="37"/>
      <c r="P114" s="34"/>
    </row>
    <row r="115" spans="1:16">
      <c r="A115" s="37"/>
      <c r="B115" s="36" t="s">
        <v>901</v>
      </c>
      <c r="C115" s="45" t="s">
        <v>1361</v>
      </c>
      <c r="D115" s="45" t="s">
        <v>1361</v>
      </c>
      <c r="E115" s="43">
        <v>0</v>
      </c>
      <c r="F115" s="37"/>
      <c r="P115" s="34"/>
    </row>
    <row r="116" spans="1:16">
      <c r="A116" s="37"/>
      <c r="B116" s="36" t="s">
        <v>902</v>
      </c>
      <c r="C116" s="45" t="s">
        <v>1361</v>
      </c>
      <c r="D116" s="45" t="s">
        <v>1361</v>
      </c>
      <c r="E116" s="43">
        <v>0</v>
      </c>
      <c r="F116" s="37"/>
      <c r="P116" s="34"/>
    </row>
    <row r="117" spans="1:16">
      <c r="A117" s="37"/>
      <c r="B117" s="36" t="s">
        <v>903</v>
      </c>
      <c r="C117" s="45" t="s">
        <v>1362</v>
      </c>
      <c r="D117" s="45" t="s">
        <v>1362</v>
      </c>
      <c r="E117" s="43">
        <v>0</v>
      </c>
      <c r="F117" s="37"/>
      <c r="P117" s="34"/>
    </row>
    <row r="118" spans="1:16">
      <c r="A118" s="37"/>
      <c r="B118" s="36" t="s">
        <v>904</v>
      </c>
      <c r="C118" s="45" t="s">
        <v>1362</v>
      </c>
      <c r="D118" s="45" t="s">
        <v>1362</v>
      </c>
      <c r="E118" s="43">
        <v>0</v>
      </c>
      <c r="F118" s="37"/>
      <c r="P118" s="34"/>
    </row>
    <row r="119" spans="1:16">
      <c r="A119" s="37"/>
      <c r="B119" s="36" t="s">
        <v>905</v>
      </c>
      <c r="C119" s="45" t="s">
        <v>1363</v>
      </c>
      <c r="D119" s="45" t="s">
        <v>1363</v>
      </c>
      <c r="E119" s="43">
        <v>0</v>
      </c>
      <c r="F119" s="37"/>
      <c r="P119" s="34"/>
    </row>
    <row r="120" spans="1:16">
      <c r="A120" s="37"/>
      <c r="B120" s="36" t="s">
        <v>906</v>
      </c>
      <c r="C120" s="45" t="s">
        <v>1364</v>
      </c>
      <c r="D120" s="45" t="s">
        <v>1364</v>
      </c>
      <c r="E120" s="43">
        <v>0</v>
      </c>
      <c r="F120" s="37"/>
      <c r="P120" s="34"/>
    </row>
    <row r="121" spans="1:16">
      <c r="A121" s="37"/>
      <c r="B121" s="36" t="s">
        <v>907</v>
      </c>
      <c r="C121" s="45" t="s">
        <v>1365</v>
      </c>
      <c r="D121" s="45" t="s">
        <v>1365</v>
      </c>
      <c r="E121" s="43">
        <v>0</v>
      </c>
      <c r="F121" s="37"/>
      <c r="P121" s="34"/>
    </row>
    <row r="122" spans="1:16">
      <c r="A122" s="37"/>
      <c r="B122" s="36" t="s">
        <v>908</v>
      </c>
      <c r="C122" s="45" t="s">
        <v>1366</v>
      </c>
      <c r="D122" s="45" t="s">
        <v>1366</v>
      </c>
      <c r="E122" s="43">
        <v>0</v>
      </c>
      <c r="F122" s="37"/>
      <c r="P122" s="34"/>
    </row>
    <row r="123" spans="1:16">
      <c r="A123" s="37"/>
      <c r="B123" s="36" t="s">
        <v>909</v>
      </c>
      <c r="C123" s="45" t="s">
        <v>1366</v>
      </c>
      <c r="D123" s="45" t="s">
        <v>1366</v>
      </c>
      <c r="E123" s="43">
        <v>0</v>
      </c>
      <c r="F123" s="37"/>
      <c r="P123" s="34"/>
    </row>
    <row r="124" spans="1:16">
      <c r="A124" s="37"/>
      <c r="B124" s="36" t="s">
        <v>910</v>
      </c>
      <c r="C124" s="45" t="s">
        <v>1367</v>
      </c>
      <c r="D124" s="45" t="s">
        <v>1367</v>
      </c>
      <c r="E124" s="43">
        <v>0</v>
      </c>
      <c r="F124" s="37"/>
      <c r="P124" s="34"/>
    </row>
    <row r="125" spans="1:16">
      <c r="A125" s="37"/>
      <c r="B125" s="36" t="s">
        <v>911</v>
      </c>
      <c r="C125" s="45" t="s">
        <v>1361</v>
      </c>
      <c r="D125" s="45" t="s">
        <v>1361</v>
      </c>
      <c r="E125" s="43">
        <v>0</v>
      </c>
      <c r="F125" s="37"/>
      <c r="P125" s="34"/>
    </row>
    <row r="126" spans="1:16">
      <c r="A126" s="37"/>
      <c r="B126" s="36" t="s">
        <v>912</v>
      </c>
      <c r="C126" s="45" t="s">
        <v>1361</v>
      </c>
      <c r="D126" s="45" t="s">
        <v>1361</v>
      </c>
      <c r="E126" s="43">
        <v>0</v>
      </c>
      <c r="F126" s="37"/>
      <c r="P126" s="34"/>
    </row>
    <row r="127" spans="1:16">
      <c r="A127" s="37"/>
      <c r="B127" s="36" t="s">
        <v>913</v>
      </c>
      <c r="C127" s="45" t="s">
        <v>1361</v>
      </c>
      <c r="D127" s="45" t="s">
        <v>1361</v>
      </c>
      <c r="E127" s="43">
        <v>0</v>
      </c>
      <c r="F127" s="37"/>
      <c r="P127" s="34"/>
    </row>
    <row r="128" spans="1:16">
      <c r="A128" s="37"/>
      <c r="B128" s="36" t="s">
        <v>914</v>
      </c>
      <c r="C128" s="45" t="s">
        <v>1361</v>
      </c>
      <c r="D128" s="45" t="s">
        <v>1361</v>
      </c>
      <c r="E128" s="43">
        <v>0</v>
      </c>
      <c r="F128" s="37"/>
      <c r="P128" s="34"/>
    </row>
    <row r="129" spans="1:16">
      <c r="A129" s="37"/>
      <c r="B129" s="36" t="s">
        <v>915</v>
      </c>
      <c r="C129" s="45" t="s">
        <v>1363</v>
      </c>
      <c r="D129" s="45" t="s">
        <v>1363</v>
      </c>
      <c r="E129" s="43">
        <v>0</v>
      </c>
      <c r="F129" s="37"/>
      <c r="P129" s="34"/>
    </row>
    <row r="130" spans="1:16">
      <c r="A130" s="37"/>
      <c r="B130" s="36" t="s">
        <v>916</v>
      </c>
      <c r="C130" s="45" t="s">
        <v>1312</v>
      </c>
      <c r="D130" s="45" t="s">
        <v>1312</v>
      </c>
      <c r="E130" s="43">
        <v>0</v>
      </c>
      <c r="F130" s="37"/>
      <c r="P130" s="34"/>
    </row>
    <row r="131" spans="1:16">
      <c r="A131" s="37"/>
      <c r="B131" s="36" t="s">
        <v>917</v>
      </c>
      <c r="C131" s="45" t="s">
        <v>1312</v>
      </c>
      <c r="D131" s="45" t="s">
        <v>1312</v>
      </c>
      <c r="E131" s="43">
        <v>0</v>
      </c>
      <c r="F131" s="37"/>
      <c r="P131" s="34"/>
    </row>
    <row r="132" spans="1:16">
      <c r="A132" s="37"/>
      <c r="B132" s="36" t="s">
        <v>918</v>
      </c>
      <c r="C132" s="45" t="s">
        <v>1366</v>
      </c>
      <c r="D132" s="45" t="s">
        <v>1366</v>
      </c>
      <c r="E132" s="43">
        <v>0</v>
      </c>
      <c r="F132" s="37"/>
      <c r="P132" s="34"/>
    </row>
    <row r="133" spans="1:16">
      <c r="A133" s="37"/>
      <c r="B133" s="36" t="s">
        <v>919</v>
      </c>
      <c r="C133" s="45" t="s">
        <v>1366</v>
      </c>
      <c r="D133" s="45" t="s">
        <v>1366</v>
      </c>
      <c r="E133" s="43">
        <v>0</v>
      </c>
      <c r="F133" s="37"/>
      <c r="P133" s="34"/>
    </row>
    <row r="134" spans="1:16">
      <c r="A134" s="37"/>
      <c r="B134" s="36" t="s">
        <v>920</v>
      </c>
      <c r="C134" s="45" t="s">
        <v>1368</v>
      </c>
      <c r="D134" s="45" t="s">
        <v>1368</v>
      </c>
      <c r="E134" s="43">
        <v>0</v>
      </c>
      <c r="F134" s="37"/>
      <c r="P134" s="34"/>
    </row>
    <row r="135" spans="1:16">
      <c r="A135" s="37"/>
      <c r="B135" s="36" t="s">
        <v>921</v>
      </c>
      <c r="C135" s="45" t="s">
        <v>1369</v>
      </c>
      <c r="D135" s="45" t="s">
        <v>1369</v>
      </c>
      <c r="E135" s="43">
        <v>0</v>
      </c>
      <c r="F135" s="37"/>
      <c r="P135" s="34"/>
    </row>
    <row r="136" spans="1:16">
      <c r="A136" s="37"/>
      <c r="B136" s="36" t="s">
        <v>922</v>
      </c>
      <c r="C136" s="45" t="s">
        <v>1369</v>
      </c>
      <c r="D136" s="45" t="s">
        <v>1369</v>
      </c>
      <c r="E136" s="43">
        <v>0</v>
      </c>
      <c r="F136" s="37"/>
      <c r="P136" s="34"/>
    </row>
    <row r="137" spans="1:16">
      <c r="A137" s="37"/>
      <c r="B137" s="36" t="s">
        <v>923</v>
      </c>
      <c r="C137" s="45" t="s">
        <v>1370</v>
      </c>
      <c r="D137" s="45" t="s">
        <v>1370</v>
      </c>
      <c r="E137" s="43">
        <v>0</v>
      </c>
      <c r="F137" s="37"/>
      <c r="P137" s="34"/>
    </row>
    <row r="138" spans="1:16">
      <c r="A138" s="37"/>
      <c r="B138" s="36" t="s">
        <v>924</v>
      </c>
      <c r="C138" s="45" t="s">
        <v>1370</v>
      </c>
      <c r="D138" s="45" t="s">
        <v>1370</v>
      </c>
      <c r="E138" s="43">
        <v>0</v>
      </c>
      <c r="F138" s="37"/>
      <c r="P138" s="34"/>
    </row>
    <row r="139" spans="1:16">
      <c r="A139" s="37"/>
      <c r="B139" s="36" t="s">
        <v>925</v>
      </c>
      <c r="C139" s="45" t="s">
        <v>1371</v>
      </c>
      <c r="D139" s="45" t="s">
        <v>1371</v>
      </c>
      <c r="E139" s="43">
        <v>0</v>
      </c>
      <c r="F139" s="37"/>
      <c r="P139" s="34"/>
    </row>
    <row r="140" spans="1:16">
      <c r="A140" s="37"/>
      <c r="B140" s="36" t="s">
        <v>926</v>
      </c>
      <c r="C140" s="45" t="s">
        <v>1372</v>
      </c>
      <c r="D140" s="45" t="s">
        <v>1373</v>
      </c>
      <c r="E140" s="43">
        <v>-8.9285714285714298E-3</v>
      </c>
      <c r="F140" s="37"/>
      <c r="K140" s="34"/>
      <c r="P140" s="34"/>
    </row>
    <row r="141" spans="1:16">
      <c r="A141" s="37"/>
      <c r="B141" s="36" t="s">
        <v>927</v>
      </c>
      <c r="C141" s="45" t="s">
        <v>1374</v>
      </c>
      <c r="D141" s="45" t="s">
        <v>1375</v>
      </c>
      <c r="E141" s="43">
        <v>-8.8888888888888906E-3</v>
      </c>
      <c r="F141" s="37"/>
      <c r="K141" s="34"/>
      <c r="P141" s="34"/>
    </row>
    <row r="142" spans="1:16">
      <c r="A142" s="37"/>
      <c r="B142" s="36" t="s">
        <v>928</v>
      </c>
      <c r="C142" s="45" t="s">
        <v>1316</v>
      </c>
      <c r="D142" s="45" t="s">
        <v>1316</v>
      </c>
      <c r="E142" s="43">
        <v>0</v>
      </c>
      <c r="F142" s="37"/>
      <c r="P142" s="34"/>
    </row>
    <row r="143" spans="1:16">
      <c r="A143" s="37"/>
      <c r="B143" s="36" t="s">
        <v>929</v>
      </c>
      <c r="C143" s="45" t="s">
        <v>1376</v>
      </c>
      <c r="D143" s="45" t="s">
        <v>1376</v>
      </c>
      <c r="E143" s="43">
        <v>0</v>
      </c>
      <c r="F143" s="37"/>
      <c r="P143" s="34"/>
    </row>
    <row r="144" spans="1:16">
      <c r="A144" s="37"/>
      <c r="B144" s="36" t="s">
        <v>930</v>
      </c>
      <c r="C144" s="45" t="s">
        <v>1377</v>
      </c>
      <c r="D144" s="45" t="s">
        <v>1377</v>
      </c>
      <c r="E144" s="43">
        <v>0</v>
      </c>
      <c r="F144" s="37"/>
      <c r="P144" s="34"/>
    </row>
    <row r="145" spans="1:16">
      <c r="A145" s="37"/>
      <c r="B145" s="36" t="s">
        <v>931</v>
      </c>
      <c r="C145" s="45" t="s">
        <v>1290</v>
      </c>
      <c r="D145" s="45" t="s">
        <v>1290</v>
      </c>
      <c r="E145" s="43">
        <v>0</v>
      </c>
      <c r="F145" s="37"/>
      <c r="P145" s="34"/>
    </row>
    <row r="146" spans="1:16">
      <c r="A146" s="37"/>
      <c r="B146" s="36" t="s">
        <v>932</v>
      </c>
      <c r="C146" s="45" t="s">
        <v>1304</v>
      </c>
      <c r="D146" s="45" t="s">
        <v>1304</v>
      </c>
      <c r="E146" s="43">
        <v>0</v>
      </c>
      <c r="F146" s="37"/>
      <c r="P146" s="34"/>
    </row>
    <row r="147" spans="1:16">
      <c r="A147" s="37"/>
      <c r="B147" s="36" t="s">
        <v>933</v>
      </c>
      <c r="C147" s="45" t="s">
        <v>1333</v>
      </c>
      <c r="D147" s="45" t="s">
        <v>1333</v>
      </c>
      <c r="E147" s="43">
        <v>0</v>
      </c>
      <c r="F147" s="37"/>
      <c r="P147" s="34"/>
    </row>
    <row r="148" spans="1:16">
      <c r="A148" s="37"/>
      <c r="B148" s="36" t="s">
        <v>934</v>
      </c>
      <c r="C148" s="45" t="s">
        <v>1378</v>
      </c>
      <c r="D148" s="45" t="s">
        <v>1378</v>
      </c>
      <c r="E148" s="43">
        <v>0</v>
      </c>
      <c r="F148" s="37"/>
      <c r="P148" s="34"/>
    </row>
    <row r="149" spans="1:16">
      <c r="A149" s="37"/>
      <c r="B149" s="36" t="s">
        <v>935</v>
      </c>
      <c r="C149" s="45" t="s">
        <v>1379</v>
      </c>
      <c r="D149" s="45" t="s">
        <v>1379</v>
      </c>
      <c r="E149" s="43">
        <v>0</v>
      </c>
      <c r="F149" s="37"/>
      <c r="P149" s="34"/>
    </row>
    <row r="150" spans="1:16">
      <c r="A150" s="37"/>
      <c r="B150" s="36" t="s">
        <v>936</v>
      </c>
      <c r="C150" s="45" t="s">
        <v>1295</v>
      </c>
      <c r="D150" s="45" t="s">
        <v>1295</v>
      </c>
      <c r="E150" s="43">
        <v>0</v>
      </c>
      <c r="F150" s="37"/>
      <c r="P150" s="34"/>
    </row>
    <row r="151" spans="1:16">
      <c r="A151" s="37"/>
      <c r="B151" s="36" t="s">
        <v>937</v>
      </c>
      <c r="C151" s="45" t="s">
        <v>1304</v>
      </c>
      <c r="D151" s="45" t="s">
        <v>1304</v>
      </c>
      <c r="E151" s="43">
        <v>0</v>
      </c>
      <c r="F151" s="37"/>
      <c r="P151" s="34"/>
    </row>
    <row r="152" spans="1:16">
      <c r="A152" s="37"/>
      <c r="B152" s="36" t="s">
        <v>938</v>
      </c>
      <c r="C152" s="45" t="s">
        <v>1380</v>
      </c>
      <c r="D152" s="45" t="s">
        <v>1380</v>
      </c>
      <c r="E152" s="43">
        <v>0</v>
      </c>
      <c r="F152" s="37"/>
      <c r="P152" s="34"/>
    </row>
    <row r="153" spans="1:16">
      <c r="A153" s="37"/>
      <c r="B153" s="36" t="s">
        <v>939</v>
      </c>
      <c r="C153" s="45" t="s">
        <v>1325</v>
      </c>
      <c r="D153" s="45" t="s">
        <v>1325</v>
      </c>
      <c r="E153" s="43">
        <v>0</v>
      </c>
      <c r="F153" s="37"/>
      <c r="P153" s="34"/>
    </row>
    <row r="154" spans="1:16">
      <c r="A154" s="37"/>
      <c r="B154" s="36" t="s">
        <v>940</v>
      </c>
      <c r="C154" s="45" t="s">
        <v>1294</v>
      </c>
      <c r="D154" s="45" t="s">
        <v>1294</v>
      </c>
      <c r="E154" s="43">
        <v>0</v>
      </c>
      <c r="F154" s="37"/>
      <c r="P154" s="34"/>
    </row>
    <row r="155" spans="1:16">
      <c r="A155" s="37"/>
      <c r="B155" s="36" t="s">
        <v>941</v>
      </c>
      <c r="C155" s="45" t="s">
        <v>1294</v>
      </c>
      <c r="D155" s="45" t="s">
        <v>1294</v>
      </c>
      <c r="E155" s="43">
        <v>0</v>
      </c>
      <c r="F155" s="37"/>
      <c r="P155" s="34"/>
    </row>
    <row r="156" spans="1:16">
      <c r="A156" s="37"/>
      <c r="B156" s="36" t="s">
        <v>942</v>
      </c>
      <c r="C156" s="45" t="s">
        <v>1381</v>
      </c>
      <c r="D156" s="45" t="s">
        <v>1381</v>
      </c>
      <c r="E156" s="43">
        <v>0</v>
      </c>
      <c r="F156" s="37"/>
      <c r="P156" s="34"/>
    </row>
    <row r="157" spans="1:16">
      <c r="A157" s="37"/>
      <c r="B157" s="36" t="s">
        <v>943</v>
      </c>
      <c r="C157" s="45" t="s">
        <v>1382</v>
      </c>
      <c r="D157" s="45" t="s">
        <v>1382</v>
      </c>
      <c r="E157" s="43">
        <v>0</v>
      </c>
      <c r="F157" s="37"/>
      <c r="P157" s="34"/>
    </row>
    <row r="158" spans="1:16">
      <c r="A158" s="37"/>
      <c r="B158" s="36" t="s">
        <v>944</v>
      </c>
      <c r="C158" s="45" t="s">
        <v>1382</v>
      </c>
      <c r="D158" s="45" t="s">
        <v>1382</v>
      </c>
      <c r="E158" s="43">
        <v>0</v>
      </c>
      <c r="F158" s="37"/>
      <c r="P158" s="34"/>
    </row>
    <row r="159" spans="1:16">
      <c r="A159" s="37"/>
      <c r="B159" s="36" t="s">
        <v>945</v>
      </c>
      <c r="C159" s="45" t="s">
        <v>1294</v>
      </c>
      <c r="D159" s="45" t="s">
        <v>1294</v>
      </c>
      <c r="E159" s="43">
        <v>0</v>
      </c>
      <c r="F159" s="37"/>
      <c r="P159" s="34"/>
    </row>
    <row r="160" spans="1:16">
      <c r="A160" s="37"/>
      <c r="B160" s="36" t="s">
        <v>946</v>
      </c>
      <c r="C160" s="45" t="s">
        <v>1313</v>
      </c>
      <c r="D160" s="45" t="s">
        <v>1313</v>
      </c>
      <c r="E160" s="43">
        <v>0</v>
      </c>
      <c r="F160" s="37"/>
      <c r="P160" s="34"/>
    </row>
    <row r="161" spans="1:16">
      <c r="A161" s="37"/>
      <c r="B161" s="36" t="s">
        <v>947</v>
      </c>
      <c r="C161" s="45" t="s">
        <v>1308</v>
      </c>
      <c r="D161" s="45" t="s">
        <v>1308</v>
      </c>
      <c r="E161" s="43">
        <v>0</v>
      </c>
      <c r="F161" s="37"/>
      <c r="P161" s="34"/>
    </row>
    <row r="162" spans="1:16">
      <c r="A162" s="37"/>
      <c r="B162" s="36" t="s">
        <v>948</v>
      </c>
      <c r="C162" s="45" t="s">
        <v>1293</v>
      </c>
      <c r="D162" s="45" t="s">
        <v>1293</v>
      </c>
      <c r="E162" s="43">
        <v>0</v>
      </c>
      <c r="F162" s="37"/>
      <c r="P162" s="34"/>
    </row>
    <row r="163" spans="1:16">
      <c r="A163" s="37"/>
      <c r="B163" s="36" t="s">
        <v>949</v>
      </c>
      <c r="C163" s="45" t="s">
        <v>1380</v>
      </c>
      <c r="D163" s="45" t="s">
        <v>1380</v>
      </c>
      <c r="E163" s="43">
        <v>0</v>
      </c>
      <c r="F163" s="37"/>
      <c r="P163" s="34"/>
    </row>
    <row r="164" spans="1:16">
      <c r="A164" s="37"/>
      <c r="B164" s="36" t="s">
        <v>950</v>
      </c>
      <c r="C164" s="45" t="s">
        <v>1292</v>
      </c>
      <c r="D164" s="45" t="s">
        <v>1292</v>
      </c>
      <c r="E164" s="43">
        <v>0</v>
      </c>
      <c r="F164" s="37"/>
      <c r="P164" s="34"/>
    </row>
    <row r="165" spans="1:16">
      <c r="A165" s="37"/>
      <c r="B165" s="36" t="s">
        <v>951</v>
      </c>
      <c r="C165" s="45" t="s">
        <v>1333</v>
      </c>
      <c r="D165" s="45" t="s">
        <v>1333</v>
      </c>
      <c r="E165" s="43">
        <v>0</v>
      </c>
      <c r="F165" s="37"/>
      <c r="P165" s="34"/>
    </row>
    <row r="166" spans="1:16">
      <c r="A166" s="37"/>
      <c r="B166" s="36" t="s">
        <v>952</v>
      </c>
      <c r="C166" s="45" t="s">
        <v>1314</v>
      </c>
      <c r="D166" s="45" t="s">
        <v>1314</v>
      </c>
      <c r="E166" s="43">
        <v>0</v>
      </c>
      <c r="F166" s="37"/>
      <c r="P166" s="34"/>
    </row>
    <row r="167" spans="1:16">
      <c r="A167" s="37"/>
      <c r="B167" s="36" t="s">
        <v>953</v>
      </c>
      <c r="C167" s="45" t="s">
        <v>1315</v>
      </c>
      <c r="D167" s="45" t="s">
        <v>1315</v>
      </c>
      <c r="E167" s="43">
        <v>0</v>
      </c>
      <c r="F167" s="37"/>
      <c r="P167" s="34"/>
    </row>
    <row r="168" spans="1:16">
      <c r="A168" s="37"/>
      <c r="B168" s="36" t="s">
        <v>954</v>
      </c>
      <c r="C168" s="45" t="s">
        <v>1383</v>
      </c>
      <c r="D168" s="45" t="s">
        <v>1383</v>
      </c>
      <c r="E168" s="43">
        <v>0</v>
      </c>
      <c r="F168" s="37"/>
      <c r="P168" s="34"/>
    </row>
    <row r="169" spans="1:16">
      <c r="A169" s="37"/>
      <c r="B169" s="36" t="s">
        <v>955</v>
      </c>
      <c r="C169" s="45" t="s">
        <v>1345</v>
      </c>
      <c r="D169" s="45" t="s">
        <v>1345</v>
      </c>
      <c r="E169" s="43">
        <v>0</v>
      </c>
      <c r="F169" s="37"/>
      <c r="P169" s="34"/>
    </row>
    <row r="170" spans="1:16">
      <c r="A170" s="37"/>
      <c r="B170" s="36" t="s">
        <v>956</v>
      </c>
      <c r="C170" s="45" t="s">
        <v>1341</v>
      </c>
      <c r="D170" s="45" t="s">
        <v>1341</v>
      </c>
      <c r="E170" s="43">
        <v>0</v>
      </c>
      <c r="F170" s="37"/>
      <c r="P170" s="34"/>
    </row>
    <row r="171" spans="1:16">
      <c r="A171" s="37"/>
      <c r="B171" s="36" t="s">
        <v>957</v>
      </c>
      <c r="C171" s="45" t="s">
        <v>1384</v>
      </c>
      <c r="D171" s="45" t="s">
        <v>1384</v>
      </c>
      <c r="E171" s="43">
        <v>0</v>
      </c>
      <c r="F171" s="37"/>
      <c r="P171" s="34"/>
    </row>
    <row r="172" spans="1:16">
      <c r="A172" s="37"/>
      <c r="B172" s="36" t="s">
        <v>958</v>
      </c>
      <c r="C172" s="45" t="s">
        <v>1384</v>
      </c>
      <c r="D172" s="45" t="s">
        <v>1384</v>
      </c>
      <c r="E172" s="43">
        <v>0</v>
      </c>
      <c r="F172" s="37"/>
      <c r="P172" s="34"/>
    </row>
    <row r="173" spans="1:16">
      <c r="A173" s="37"/>
      <c r="B173" s="36" t="s">
        <v>959</v>
      </c>
      <c r="C173" s="45" t="s">
        <v>1377</v>
      </c>
      <c r="D173" s="45" t="s">
        <v>1377</v>
      </c>
      <c r="E173" s="43">
        <v>0</v>
      </c>
      <c r="F173" s="37"/>
      <c r="P173" s="34"/>
    </row>
    <row r="174" spans="1:16">
      <c r="A174" s="37"/>
      <c r="B174" s="36" t="s">
        <v>960</v>
      </c>
      <c r="C174" s="45" t="s">
        <v>1380</v>
      </c>
      <c r="D174" s="45" t="s">
        <v>1380</v>
      </c>
      <c r="E174" s="43">
        <v>0</v>
      </c>
      <c r="F174" s="37"/>
      <c r="P174" s="34"/>
    </row>
    <row r="175" spans="1:16">
      <c r="A175" s="37"/>
      <c r="B175" s="36" t="s">
        <v>961</v>
      </c>
      <c r="C175" s="45" t="s">
        <v>1292</v>
      </c>
      <c r="D175" s="45" t="s">
        <v>1292</v>
      </c>
      <c r="E175" s="43">
        <v>0</v>
      </c>
      <c r="F175" s="37"/>
      <c r="P175" s="34"/>
    </row>
    <row r="176" spans="1:16">
      <c r="A176" s="37"/>
      <c r="B176" s="36" t="s">
        <v>962</v>
      </c>
      <c r="C176" s="45" t="s">
        <v>1351</v>
      </c>
      <c r="D176" s="45" t="s">
        <v>1351</v>
      </c>
      <c r="E176" s="43">
        <v>0</v>
      </c>
      <c r="F176" s="37"/>
      <c r="P176" s="34"/>
    </row>
    <row r="177" spans="1:16">
      <c r="A177" s="37"/>
      <c r="B177" s="36" t="s">
        <v>963</v>
      </c>
      <c r="C177" s="45" t="s">
        <v>1385</v>
      </c>
      <c r="D177" s="45" t="s">
        <v>1385</v>
      </c>
      <c r="E177" s="43">
        <v>0</v>
      </c>
      <c r="F177" s="37"/>
      <c r="P177" s="34"/>
    </row>
    <row r="178" spans="1:16">
      <c r="A178" s="37"/>
      <c r="B178" s="36" t="s">
        <v>964</v>
      </c>
      <c r="C178" s="45" t="s">
        <v>1386</v>
      </c>
      <c r="D178" s="45" t="s">
        <v>1386</v>
      </c>
      <c r="E178" s="43">
        <v>0</v>
      </c>
      <c r="F178" s="37"/>
      <c r="P178" s="34"/>
    </row>
    <row r="179" spans="1:16">
      <c r="A179" s="37"/>
      <c r="B179" s="36" t="s">
        <v>965</v>
      </c>
      <c r="C179" s="45" t="s">
        <v>1361</v>
      </c>
      <c r="D179" s="45" t="s">
        <v>1361</v>
      </c>
      <c r="E179" s="43">
        <v>0</v>
      </c>
      <c r="F179" s="37"/>
      <c r="P179" s="34"/>
    </row>
    <row r="180" spans="1:16">
      <c r="A180" s="37"/>
      <c r="B180" s="36" t="s">
        <v>966</v>
      </c>
      <c r="C180" s="45" t="s">
        <v>1361</v>
      </c>
      <c r="D180" s="45" t="s">
        <v>1361</v>
      </c>
      <c r="E180" s="43">
        <v>0</v>
      </c>
      <c r="F180" s="37"/>
      <c r="P180" s="34"/>
    </row>
    <row r="181" spans="1:16">
      <c r="A181" s="37"/>
      <c r="B181" s="36" t="s">
        <v>967</v>
      </c>
      <c r="C181" s="45" t="s">
        <v>1387</v>
      </c>
      <c r="D181" s="45" t="s">
        <v>1387</v>
      </c>
      <c r="E181" s="43">
        <v>0</v>
      </c>
      <c r="F181" s="37"/>
      <c r="P181" s="34"/>
    </row>
    <row r="182" spans="1:16">
      <c r="A182" s="37"/>
      <c r="B182" s="36" t="s">
        <v>968</v>
      </c>
      <c r="C182" s="45" t="s">
        <v>1385</v>
      </c>
      <c r="D182" s="45" t="s">
        <v>1385</v>
      </c>
      <c r="E182" s="43">
        <v>0</v>
      </c>
      <c r="F182" s="37"/>
      <c r="P182" s="34"/>
    </row>
    <row r="183" spans="1:16">
      <c r="A183" s="37"/>
      <c r="B183" s="36" t="s">
        <v>969</v>
      </c>
      <c r="C183" s="45" t="s">
        <v>1386</v>
      </c>
      <c r="D183" s="45" t="s">
        <v>1386</v>
      </c>
      <c r="E183" s="43">
        <v>0</v>
      </c>
      <c r="F183" s="37"/>
      <c r="P183" s="34"/>
    </row>
    <row r="184" spans="1:16">
      <c r="A184" s="37"/>
      <c r="B184" s="36" t="s">
        <v>970</v>
      </c>
      <c r="C184" s="45" t="s">
        <v>1388</v>
      </c>
      <c r="D184" s="45" t="s">
        <v>1388</v>
      </c>
      <c r="E184" s="43">
        <v>0</v>
      </c>
      <c r="F184" s="37"/>
      <c r="P184" s="34"/>
    </row>
    <row r="185" spans="1:16">
      <c r="A185" s="37"/>
      <c r="B185" s="36" t="s">
        <v>971</v>
      </c>
      <c r="C185" s="45" t="s">
        <v>1389</v>
      </c>
      <c r="D185" s="45" t="s">
        <v>1389</v>
      </c>
      <c r="E185" s="43">
        <v>0</v>
      </c>
      <c r="F185" s="37"/>
      <c r="P185" s="34"/>
    </row>
    <row r="186" spans="1:16">
      <c r="A186" s="37"/>
      <c r="B186" s="36" t="s">
        <v>972</v>
      </c>
      <c r="C186" s="45" t="s">
        <v>1390</v>
      </c>
      <c r="D186" s="45" t="s">
        <v>1390</v>
      </c>
      <c r="E186" s="43">
        <v>0</v>
      </c>
      <c r="F186" s="37"/>
      <c r="P186" s="34"/>
    </row>
    <row r="187" spans="1:16">
      <c r="A187" s="37"/>
      <c r="B187" s="36" t="s">
        <v>973</v>
      </c>
      <c r="C187" s="46" t="s">
        <v>1391</v>
      </c>
      <c r="D187" s="46" t="s">
        <v>1391</v>
      </c>
      <c r="E187" s="43">
        <v>0</v>
      </c>
      <c r="F187" s="37"/>
      <c r="K187" s="34"/>
      <c r="P187" s="34"/>
    </row>
    <row r="188" spans="1:16">
      <c r="A188" s="37"/>
      <c r="B188" s="36" t="s">
        <v>974</v>
      </c>
      <c r="C188" s="46" t="s">
        <v>1360</v>
      </c>
      <c r="D188" s="46" t="s">
        <v>1360</v>
      </c>
      <c r="E188" s="43">
        <v>0</v>
      </c>
      <c r="F188" s="37"/>
      <c r="K188" s="34"/>
      <c r="P188" s="34"/>
    </row>
    <row r="189" spans="1:16">
      <c r="A189" s="37"/>
      <c r="B189" s="36" t="s">
        <v>975</v>
      </c>
      <c r="C189" s="46" t="s">
        <v>1316</v>
      </c>
      <c r="D189" s="46" t="s">
        <v>1316</v>
      </c>
      <c r="E189" s="43">
        <v>0</v>
      </c>
      <c r="F189" s="37"/>
      <c r="P189" s="34"/>
    </row>
    <row r="190" spans="1:16">
      <c r="A190" s="37"/>
      <c r="B190" s="36" t="s">
        <v>976</v>
      </c>
      <c r="C190" s="45" t="s">
        <v>1376</v>
      </c>
      <c r="D190" s="45" t="s">
        <v>1376</v>
      </c>
      <c r="E190" s="43">
        <v>0</v>
      </c>
      <c r="F190" s="37"/>
      <c r="P190" s="34"/>
    </row>
    <row r="191" spans="1:16">
      <c r="A191" s="37"/>
      <c r="B191" s="36" t="s">
        <v>977</v>
      </c>
      <c r="C191" s="45" t="s">
        <v>1392</v>
      </c>
      <c r="D191" s="45" t="s">
        <v>1392</v>
      </c>
      <c r="E191" s="43">
        <v>0</v>
      </c>
      <c r="F191" s="37"/>
      <c r="P191" s="34"/>
    </row>
    <row r="192" spans="1:16">
      <c r="A192" s="37"/>
      <c r="B192" s="36" t="s">
        <v>978</v>
      </c>
      <c r="C192" s="45" t="s">
        <v>1393</v>
      </c>
      <c r="D192" s="45" t="s">
        <v>1394</v>
      </c>
      <c r="E192" s="43">
        <v>0.31034482758620702</v>
      </c>
      <c r="F192" s="37"/>
      <c r="P192" s="34"/>
    </row>
    <row r="193" spans="1:16">
      <c r="A193" s="37"/>
      <c r="B193" s="36" t="s">
        <v>979</v>
      </c>
      <c r="C193" s="45" t="s">
        <v>1393</v>
      </c>
      <c r="D193" s="45" t="s">
        <v>1394</v>
      </c>
      <c r="E193" s="43">
        <v>0.31034482758620702</v>
      </c>
      <c r="F193" s="37"/>
      <c r="P193" s="34"/>
    </row>
    <row r="194" spans="1:16">
      <c r="A194" s="37"/>
      <c r="B194" s="36" t="s">
        <v>980</v>
      </c>
      <c r="C194" s="45" t="s">
        <v>1323</v>
      </c>
      <c r="D194" s="45" t="s">
        <v>1323</v>
      </c>
      <c r="E194" s="43">
        <v>0</v>
      </c>
      <c r="F194" s="37"/>
      <c r="P194" s="34"/>
    </row>
    <row r="195" spans="1:16">
      <c r="A195" s="37"/>
      <c r="B195" s="36" t="s">
        <v>981</v>
      </c>
      <c r="C195" s="45" t="s">
        <v>1325</v>
      </c>
      <c r="D195" s="45" t="s">
        <v>1325</v>
      </c>
      <c r="E195" s="43">
        <v>0</v>
      </c>
      <c r="F195" s="37"/>
      <c r="P195" s="34"/>
    </row>
    <row r="196" spans="1:16">
      <c r="A196" s="37"/>
      <c r="B196" s="36" t="s">
        <v>982</v>
      </c>
      <c r="C196" s="45" t="s">
        <v>1368</v>
      </c>
      <c r="D196" s="45" t="s">
        <v>1395</v>
      </c>
      <c r="E196" s="43">
        <v>0.24137931034482801</v>
      </c>
      <c r="F196" s="37"/>
      <c r="P196" s="34"/>
    </row>
    <row r="197" spans="1:16">
      <c r="A197" s="37"/>
      <c r="B197" s="36" t="s">
        <v>983</v>
      </c>
      <c r="C197" s="45" t="s">
        <v>1385</v>
      </c>
      <c r="D197" s="45" t="s">
        <v>1385</v>
      </c>
      <c r="E197" s="43">
        <v>0</v>
      </c>
      <c r="F197" s="37"/>
      <c r="P197" s="34"/>
    </row>
    <row r="198" spans="1:16">
      <c r="A198" s="37"/>
      <c r="B198" s="36" t="s">
        <v>984</v>
      </c>
      <c r="C198" s="45" t="s">
        <v>1386</v>
      </c>
      <c r="D198" s="45" t="s">
        <v>1386</v>
      </c>
      <c r="E198" s="43">
        <v>0</v>
      </c>
      <c r="F198" s="37"/>
      <c r="P198" s="34"/>
    </row>
    <row r="199" spans="1:16">
      <c r="A199" s="37"/>
      <c r="B199" s="36" t="s">
        <v>985</v>
      </c>
      <c r="C199" s="45" t="s">
        <v>1334</v>
      </c>
      <c r="D199" s="45" t="s">
        <v>1334</v>
      </c>
      <c r="E199" s="43">
        <v>0</v>
      </c>
      <c r="F199" s="37"/>
      <c r="P199" s="34"/>
    </row>
    <row r="200" spans="1:16">
      <c r="A200" s="37"/>
      <c r="B200" s="36" t="s">
        <v>986</v>
      </c>
      <c r="C200" s="45" t="s">
        <v>1334</v>
      </c>
      <c r="D200" s="45" t="s">
        <v>1334</v>
      </c>
      <c r="E200" s="43">
        <v>0</v>
      </c>
      <c r="F200" s="37"/>
      <c r="P200" s="34"/>
    </row>
    <row r="201" spans="1:16">
      <c r="A201" s="37"/>
      <c r="B201" s="36" t="s">
        <v>987</v>
      </c>
      <c r="C201" s="45" t="s">
        <v>1396</v>
      </c>
      <c r="D201" s="45" t="s">
        <v>1396</v>
      </c>
      <c r="E201" s="43">
        <v>0</v>
      </c>
      <c r="F201" s="37"/>
      <c r="P201" s="34"/>
    </row>
    <row r="202" spans="1:16">
      <c r="A202" s="37"/>
      <c r="B202" s="36" t="s">
        <v>988</v>
      </c>
      <c r="C202" s="45" t="s">
        <v>1332</v>
      </c>
      <c r="D202" s="45" t="s">
        <v>1332</v>
      </c>
      <c r="E202" s="43">
        <v>0</v>
      </c>
      <c r="F202" s="37"/>
      <c r="P202" s="34"/>
    </row>
    <row r="203" spans="1:16">
      <c r="A203" s="37"/>
      <c r="B203" s="36" t="s">
        <v>989</v>
      </c>
      <c r="C203" s="45" t="s">
        <v>1323</v>
      </c>
      <c r="D203" s="45" t="s">
        <v>1323</v>
      </c>
      <c r="E203" s="43">
        <v>0</v>
      </c>
      <c r="F203" s="37"/>
      <c r="P203" s="34"/>
    </row>
    <row r="204" spans="1:16">
      <c r="A204" s="37"/>
      <c r="B204" s="36" t="s">
        <v>990</v>
      </c>
      <c r="C204" s="45" t="s">
        <v>1397</v>
      </c>
      <c r="D204" s="45" t="s">
        <v>1397</v>
      </c>
      <c r="E204" s="43">
        <v>0</v>
      </c>
      <c r="F204" s="37"/>
      <c r="P204" s="34"/>
    </row>
    <row r="205" spans="1:16">
      <c r="A205" s="37"/>
      <c r="B205" s="36" t="s">
        <v>991</v>
      </c>
      <c r="C205" s="45" t="s">
        <v>1325</v>
      </c>
      <c r="D205" s="45" t="s">
        <v>1325</v>
      </c>
      <c r="E205" s="43">
        <v>0</v>
      </c>
      <c r="F205" s="37"/>
      <c r="P205" s="34"/>
    </row>
    <row r="206" spans="1:16">
      <c r="A206" s="37"/>
      <c r="B206" s="36" t="s">
        <v>992</v>
      </c>
      <c r="C206" s="45" t="s">
        <v>1305</v>
      </c>
      <c r="D206" s="45" t="s">
        <v>1305</v>
      </c>
      <c r="E206" s="43">
        <v>0</v>
      </c>
      <c r="F206" s="37"/>
      <c r="P206" s="34"/>
    </row>
    <row r="207" spans="1:16">
      <c r="A207" s="37"/>
      <c r="B207" s="36" t="s">
        <v>993</v>
      </c>
      <c r="C207" s="45" t="s">
        <v>1398</v>
      </c>
      <c r="D207" s="45" t="s">
        <v>1398</v>
      </c>
      <c r="E207" s="43">
        <v>0</v>
      </c>
      <c r="F207" s="37"/>
      <c r="P207" s="34"/>
    </row>
    <row r="208" spans="1:16">
      <c r="A208" s="37"/>
      <c r="B208" s="36" t="s">
        <v>994</v>
      </c>
      <c r="C208" s="45" t="s">
        <v>1380</v>
      </c>
      <c r="D208" s="45" t="s">
        <v>1380</v>
      </c>
      <c r="E208" s="43">
        <v>0</v>
      </c>
      <c r="F208" s="37"/>
      <c r="P208" s="34"/>
    </row>
    <row r="209" spans="1:16">
      <c r="A209" s="37"/>
      <c r="B209" s="36" t="s">
        <v>995</v>
      </c>
      <c r="C209" s="45" t="s">
        <v>1292</v>
      </c>
      <c r="D209" s="45" t="s">
        <v>1292</v>
      </c>
      <c r="E209" s="43">
        <v>0</v>
      </c>
      <c r="F209" s="37"/>
      <c r="P209" s="34"/>
    </row>
    <row r="210" spans="1:16">
      <c r="A210" s="37"/>
      <c r="B210" s="36" t="s">
        <v>996</v>
      </c>
      <c r="C210" s="45" t="s">
        <v>1376</v>
      </c>
      <c r="D210" s="45" t="s">
        <v>1376</v>
      </c>
      <c r="E210" s="43">
        <v>0</v>
      </c>
      <c r="F210" s="37"/>
      <c r="P210" s="34"/>
    </row>
    <row r="211" spans="1:16">
      <c r="A211" s="37"/>
      <c r="B211" s="36" t="s">
        <v>997</v>
      </c>
      <c r="C211" s="45" t="s">
        <v>1304</v>
      </c>
      <c r="D211" s="45" t="s">
        <v>1304</v>
      </c>
      <c r="E211" s="43">
        <v>0</v>
      </c>
      <c r="F211" s="37"/>
      <c r="P211" s="34"/>
    </row>
    <row r="212" spans="1:16">
      <c r="A212" s="37"/>
      <c r="B212" s="36" t="s">
        <v>998</v>
      </c>
      <c r="C212" s="45" t="s">
        <v>1380</v>
      </c>
      <c r="D212" s="45" t="s">
        <v>1380</v>
      </c>
      <c r="E212" s="43">
        <v>0</v>
      </c>
      <c r="F212" s="37"/>
      <c r="P212" s="34"/>
    </row>
    <row r="213" spans="1:16">
      <c r="A213" s="37"/>
      <c r="B213" s="36" t="s">
        <v>999</v>
      </c>
      <c r="C213" s="45" t="s">
        <v>1376</v>
      </c>
      <c r="D213" s="45" t="s">
        <v>1376</v>
      </c>
      <c r="E213" s="43">
        <v>0</v>
      </c>
      <c r="F213" s="37"/>
      <c r="P213" s="34"/>
    </row>
    <row r="214" spans="1:16">
      <c r="A214" s="37"/>
      <c r="B214" s="36" t="s">
        <v>1000</v>
      </c>
      <c r="C214" s="45" t="s">
        <v>1399</v>
      </c>
      <c r="D214" s="45" t="s">
        <v>1399</v>
      </c>
      <c r="E214" s="43">
        <v>0</v>
      </c>
      <c r="F214" s="37"/>
      <c r="P214" s="34"/>
    </row>
    <row r="215" spans="1:16">
      <c r="A215" s="37"/>
      <c r="B215" s="36" t="s">
        <v>1001</v>
      </c>
      <c r="C215" s="45" t="s">
        <v>1399</v>
      </c>
      <c r="D215" s="45" t="s">
        <v>1399</v>
      </c>
      <c r="E215" s="43">
        <v>0</v>
      </c>
      <c r="F215" s="37"/>
      <c r="P215" s="34"/>
    </row>
    <row r="216" spans="1:16">
      <c r="A216" s="37"/>
      <c r="B216" s="36" t="s">
        <v>1002</v>
      </c>
      <c r="C216" s="45" t="s">
        <v>1400</v>
      </c>
      <c r="D216" s="45" t="s">
        <v>1400</v>
      </c>
      <c r="E216" s="43">
        <v>0</v>
      </c>
      <c r="F216" s="37"/>
      <c r="P216" s="34"/>
    </row>
    <row r="217" spans="1:16">
      <c r="A217" s="37"/>
      <c r="B217" s="36" t="s">
        <v>1003</v>
      </c>
      <c r="C217" s="45" t="s">
        <v>1401</v>
      </c>
      <c r="D217" s="45" t="s">
        <v>1401</v>
      </c>
      <c r="E217" s="43">
        <v>0</v>
      </c>
      <c r="F217" s="37"/>
      <c r="P217" s="34"/>
    </row>
    <row r="218" spans="1:16">
      <c r="A218" s="37"/>
      <c r="B218" s="36" t="s">
        <v>1004</v>
      </c>
      <c r="C218" s="45" t="s">
        <v>1402</v>
      </c>
      <c r="D218" s="45" t="s">
        <v>1402</v>
      </c>
      <c r="E218" s="43">
        <v>0</v>
      </c>
      <c r="F218" s="37"/>
      <c r="P218" s="34"/>
    </row>
    <row r="219" spans="1:16">
      <c r="A219" s="37"/>
      <c r="B219" s="36" t="s">
        <v>1005</v>
      </c>
      <c r="C219" s="45" t="s">
        <v>1402</v>
      </c>
      <c r="D219" s="45" t="s">
        <v>1402</v>
      </c>
      <c r="E219" s="43">
        <v>0</v>
      </c>
      <c r="F219" s="37"/>
      <c r="P219" s="34"/>
    </row>
    <row r="220" spans="1:16">
      <c r="A220" s="37"/>
      <c r="B220" s="36" t="s">
        <v>1006</v>
      </c>
      <c r="C220" s="45" t="s">
        <v>1403</v>
      </c>
      <c r="D220" s="45" t="s">
        <v>1403</v>
      </c>
      <c r="E220" s="43">
        <v>0</v>
      </c>
      <c r="F220" s="37"/>
      <c r="P220" s="34"/>
    </row>
    <row r="221" spans="1:16">
      <c r="A221" s="37"/>
      <c r="B221" s="36" t="s">
        <v>1007</v>
      </c>
      <c r="C221" s="45" t="s">
        <v>1404</v>
      </c>
      <c r="D221" s="45" t="s">
        <v>1404</v>
      </c>
      <c r="E221" s="43">
        <v>0</v>
      </c>
      <c r="F221" s="37"/>
      <c r="P221" s="34"/>
    </row>
    <row r="222" spans="1:16">
      <c r="A222" s="37"/>
      <c r="B222" s="36" t="s">
        <v>1008</v>
      </c>
      <c r="C222" s="45" t="s">
        <v>1404</v>
      </c>
      <c r="D222" s="45" t="s">
        <v>1404</v>
      </c>
      <c r="E222" s="43">
        <v>0</v>
      </c>
      <c r="F222" s="37"/>
      <c r="P222" s="34"/>
    </row>
    <row r="223" spans="1:16">
      <c r="A223" s="37"/>
      <c r="B223" s="36" t="s">
        <v>1009</v>
      </c>
      <c r="C223" s="45" t="s">
        <v>1405</v>
      </c>
      <c r="D223" s="45" t="s">
        <v>1405</v>
      </c>
      <c r="E223" s="43">
        <v>0</v>
      </c>
      <c r="F223" s="37"/>
      <c r="P223" s="34"/>
    </row>
    <row r="224" spans="1:16">
      <c r="A224" s="37"/>
      <c r="B224" s="36" t="s">
        <v>1010</v>
      </c>
      <c r="C224" s="45" t="s">
        <v>1366</v>
      </c>
      <c r="D224" s="45" t="s">
        <v>1366</v>
      </c>
      <c r="E224" s="43">
        <v>0</v>
      </c>
      <c r="F224" s="37"/>
      <c r="P224" s="34"/>
    </row>
    <row r="225" spans="1:16">
      <c r="A225" s="37"/>
      <c r="B225" s="36" t="s">
        <v>1011</v>
      </c>
      <c r="C225" s="45" t="s">
        <v>1366</v>
      </c>
      <c r="D225" s="45" t="s">
        <v>1366</v>
      </c>
      <c r="E225" s="43">
        <v>0</v>
      </c>
      <c r="F225" s="37"/>
      <c r="P225" s="34"/>
    </row>
    <row r="226" spans="1:16">
      <c r="A226" s="37"/>
      <c r="B226" s="36" t="s">
        <v>1012</v>
      </c>
      <c r="C226" s="45" t="s">
        <v>1406</v>
      </c>
      <c r="D226" s="45" t="s">
        <v>1406</v>
      </c>
      <c r="E226" s="43">
        <v>0</v>
      </c>
      <c r="F226" s="37"/>
      <c r="P226" s="34"/>
    </row>
    <row r="227" spans="1:16">
      <c r="A227" s="37"/>
      <c r="B227" s="36" t="s">
        <v>1013</v>
      </c>
      <c r="C227" s="45" t="s">
        <v>1334</v>
      </c>
      <c r="D227" s="45" t="s">
        <v>1334</v>
      </c>
      <c r="E227" s="43">
        <v>0</v>
      </c>
      <c r="F227" s="37"/>
      <c r="P227" s="34"/>
    </row>
    <row r="228" spans="1:16">
      <c r="A228" s="37"/>
      <c r="B228" s="36" t="s">
        <v>1014</v>
      </c>
      <c r="C228" s="45" t="s">
        <v>1334</v>
      </c>
      <c r="D228" s="45" t="s">
        <v>1334</v>
      </c>
      <c r="E228" s="43">
        <v>0</v>
      </c>
      <c r="F228" s="37"/>
      <c r="P228" s="34"/>
    </row>
    <row r="229" spans="1:16">
      <c r="A229" s="37"/>
      <c r="B229" s="36" t="s">
        <v>1015</v>
      </c>
      <c r="C229" s="45" t="s">
        <v>1377</v>
      </c>
      <c r="D229" s="45" t="s">
        <v>1377</v>
      </c>
      <c r="E229" s="43">
        <v>0</v>
      </c>
      <c r="F229" s="37"/>
      <c r="P229" s="34"/>
    </row>
    <row r="230" spans="1:16">
      <c r="A230" s="37"/>
      <c r="B230" s="36" t="s">
        <v>1016</v>
      </c>
      <c r="C230" s="45" t="s">
        <v>1290</v>
      </c>
      <c r="D230" s="45" t="s">
        <v>1290</v>
      </c>
      <c r="E230" s="43">
        <v>0</v>
      </c>
      <c r="F230" s="37"/>
      <c r="P230" s="34"/>
    </row>
    <row r="231" spans="1:16">
      <c r="A231" s="37"/>
      <c r="B231" s="36" t="s">
        <v>1017</v>
      </c>
      <c r="C231" s="45" t="s">
        <v>1304</v>
      </c>
      <c r="D231" s="45" t="s">
        <v>1304</v>
      </c>
      <c r="E231" s="43">
        <v>0</v>
      </c>
      <c r="F231" s="37"/>
      <c r="P231" s="34"/>
    </row>
    <row r="232" spans="1:16">
      <c r="A232" s="37"/>
      <c r="B232" s="36" t="s">
        <v>1018</v>
      </c>
      <c r="C232" s="45" t="s">
        <v>1407</v>
      </c>
      <c r="D232" s="45" t="s">
        <v>1407</v>
      </c>
      <c r="E232" s="43">
        <v>0</v>
      </c>
      <c r="F232" s="37"/>
      <c r="P232" s="34"/>
    </row>
    <row r="233" spans="1:16">
      <c r="A233" s="37"/>
      <c r="B233" s="36" t="s">
        <v>1019</v>
      </c>
      <c r="C233" s="45" t="s">
        <v>1377</v>
      </c>
      <c r="D233" s="45" t="s">
        <v>1377</v>
      </c>
      <c r="E233" s="43">
        <v>0</v>
      </c>
      <c r="F233" s="37"/>
      <c r="P233" s="34"/>
    </row>
    <row r="234" spans="1:16">
      <c r="A234" s="37"/>
      <c r="B234" s="36" t="s">
        <v>1020</v>
      </c>
      <c r="C234" s="45" t="s">
        <v>1377</v>
      </c>
      <c r="D234" s="45" t="s">
        <v>1377</v>
      </c>
      <c r="E234" s="43">
        <v>0</v>
      </c>
      <c r="F234" s="37"/>
      <c r="P234" s="34"/>
    </row>
    <row r="235" spans="1:16">
      <c r="A235" s="37"/>
      <c r="B235" s="36" t="s">
        <v>1021</v>
      </c>
      <c r="C235" s="45" t="s">
        <v>1405</v>
      </c>
      <c r="D235" s="45" t="s">
        <v>1405</v>
      </c>
      <c r="E235" s="43">
        <v>0</v>
      </c>
      <c r="F235" s="37"/>
      <c r="P235" s="34"/>
    </row>
    <row r="236" spans="1:16">
      <c r="A236" s="37"/>
      <c r="B236" s="36" t="s">
        <v>1022</v>
      </c>
      <c r="C236" s="45" t="s">
        <v>1408</v>
      </c>
      <c r="D236" s="45" t="s">
        <v>1408</v>
      </c>
      <c r="E236" s="43">
        <v>0</v>
      </c>
      <c r="F236" s="37"/>
      <c r="P236" s="34"/>
    </row>
    <row r="237" spans="1:16">
      <c r="A237" s="37"/>
      <c r="B237" s="36" t="s">
        <v>1023</v>
      </c>
      <c r="C237" s="45" t="s">
        <v>1409</v>
      </c>
      <c r="D237" s="45" t="s">
        <v>1409</v>
      </c>
      <c r="E237" s="43">
        <v>0</v>
      </c>
      <c r="F237" s="37"/>
      <c r="P237" s="34"/>
    </row>
    <row r="238" spans="1:16">
      <c r="A238" s="37"/>
      <c r="B238" s="36" t="s">
        <v>1024</v>
      </c>
      <c r="C238" s="45" t="s">
        <v>1410</v>
      </c>
      <c r="D238" s="45" t="s">
        <v>1410</v>
      </c>
      <c r="E238" s="43">
        <v>0</v>
      </c>
      <c r="F238" s="37"/>
      <c r="P238" s="34"/>
    </row>
    <row r="239" spans="1:16">
      <c r="A239" s="37"/>
      <c r="B239" s="36" t="s">
        <v>1025</v>
      </c>
      <c r="C239" s="45" t="s">
        <v>1411</v>
      </c>
      <c r="D239" s="45" t="s">
        <v>1411</v>
      </c>
      <c r="E239" s="43">
        <v>0</v>
      </c>
      <c r="F239" s="37"/>
      <c r="P239" s="34"/>
    </row>
    <row r="240" spans="1:16">
      <c r="A240" s="37"/>
      <c r="B240" s="36" t="s">
        <v>1026</v>
      </c>
      <c r="C240" s="45" t="s">
        <v>1411</v>
      </c>
      <c r="D240" s="45" t="s">
        <v>1411</v>
      </c>
      <c r="E240" s="43">
        <v>0</v>
      </c>
      <c r="F240" s="37"/>
      <c r="P240" s="34"/>
    </row>
    <row r="241" spans="1:16">
      <c r="A241" s="37"/>
      <c r="B241" s="36" t="s">
        <v>1027</v>
      </c>
      <c r="C241" s="45" t="s">
        <v>1294</v>
      </c>
      <c r="D241" s="45" t="s">
        <v>1294</v>
      </c>
      <c r="E241" s="43">
        <v>0</v>
      </c>
      <c r="F241" s="37"/>
      <c r="P241" s="34"/>
    </row>
    <row r="242" spans="1:16">
      <c r="A242" s="37"/>
      <c r="B242" s="36" t="s">
        <v>1028</v>
      </c>
      <c r="C242" s="45" t="s">
        <v>1294</v>
      </c>
      <c r="D242" s="45" t="s">
        <v>1294</v>
      </c>
      <c r="E242" s="43">
        <v>0</v>
      </c>
      <c r="F242" s="37"/>
      <c r="P242" s="34"/>
    </row>
    <row r="243" spans="1:16">
      <c r="A243" s="37"/>
      <c r="B243" s="36" t="s">
        <v>1029</v>
      </c>
      <c r="C243" s="45" t="s">
        <v>1369</v>
      </c>
      <c r="D243" s="45" t="s">
        <v>1369</v>
      </c>
      <c r="E243" s="43">
        <v>0</v>
      </c>
      <c r="F243" s="37"/>
      <c r="P243" s="34"/>
    </row>
    <row r="244" spans="1:16">
      <c r="A244" s="37"/>
      <c r="B244" s="36" t="s">
        <v>1030</v>
      </c>
      <c r="C244" s="45" t="s">
        <v>1412</v>
      </c>
      <c r="D244" s="45" t="s">
        <v>1413</v>
      </c>
      <c r="E244" s="43">
        <v>-7.9365079365079395E-3</v>
      </c>
      <c r="F244" s="37"/>
      <c r="P244" s="34"/>
    </row>
    <row r="245" spans="1:16">
      <c r="A245" s="37"/>
      <c r="B245" s="36" t="s">
        <v>1031</v>
      </c>
      <c r="C245" s="45" t="s">
        <v>1412</v>
      </c>
      <c r="D245" s="45" t="s">
        <v>1413</v>
      </c>
      <c r="E245" s="43">
        <v>-7.9365079365079395E-3</v>
      </c>
      <c r="F245" s="37"/>
      <c r="P245" s="34"/>
    </row>
    <row r="246" spans="1:16">
      <c r="A246" s="37"/>
      <c r="B246" s="36" t="s">
        <v>1032</v>
      </c>
      <c r="C246" s="45" t="s">
        <v>1316</v>
      </c>
      <c r="D246" s="45" t="s">
        <v>1316</v>
      </c>
      <c r="E246" s="43">
        <v>0</v>
      </c>
      <c r="F246" s="37"/>
      <c r="P246" s="34"/>
    </row>
    <row r="247" spans="1:16">
      <c r="A247" s="37"/>
      <c r="B247" s="36" t="s">
        <v>1033</v>
      </c>
      <c r="C247" s="45" t="s">
        <v>1376</v>
      </c>
      <c r="D247" s="45" t="s">
        <v>1376</v>
      </c>
      <c r="E247" s="43">
        <v>0</v>
      </c>
      <c r="F247" s="37"/>
      <c r="P247" s="34"/>
    </row>
    <row r="248" spans="1:16">
      <c r="A248" s="37"/>
      <c r="B248" s="36" t="s">
        <v>1034</v>
      </c>
      <c r="C248" s="45" t="s">
        <v>1414</v>
      </c>
      <c r="D248" s="45" t="s">
        <v>1415</v>
      </c>
      <c r="E248" s="43">
        <v>-1.50375939849624E-2</v>
      </c>
      <c r="F248" s="37"/>
      <c r="P248" s="34"/>
    </row>
    <row r="249" spans="1:16">
      <c r="A249" s="37"/>
      <c r="B249" s="36" t="s">
        <v>1035</v>
      </c>
      <c r="C249" s="45" t="s">
        <v>1416</v>
      </c>
      <c r="D249" s="45" t="s">
        <v>1416</v>
      </c>
      <c r="E249" s="43">
        <v>0</v>
      </c>
      <c r="F249" s="37"/>
      <c r="P249" s="34"/>
    </row>
    <row r="250" spans="1:16">
      <c r="A250" s="37"/>
      <c r="B250" s="36" t="s">
        <v>1036</v>
      </c>
      <c r="C250" s="45" t="s">
        <v>1416</v>
      </c>
      <c r="D250" s="45" t="s">
        <v>1416</v>
      </c>
      <c r="E250" s="43">
        <v>0</v>
      </c>
      <c r="F250" s="37"/>
      <c r="P250" s="34"/>
    </row>
    <row r="251" spans="1:16">
      <c r="A251" s="37"/>
      <c r="B251" s="36" t="s">
        <v>1037</v>
      </c>
      <c r="C251" s="45" t="s">
        <v>1394</v>
      </c>
      <c r="D251" s="45" t="s">
        <v>1394</v>
      </c>
      <c r="E251" s="43">
        <v>0</v>
      </c>
      <c r="F251" s="37"/>
      <c r="P251" s="34"/>
    </row>
    <row r="252" spans="1:16">
      <c r="A252" s="37"/>
      <c r="B252" s="36" t="s">
        <v>1038</v>
      </c>
      <c r="C252" s="45" t="s">
        <v>1394</v>
      </c>
      <c r="D252" s="45" t="s">
        <v>1394</v>
      </c>
      <c r="E252" s="43">
        <v>0</v>
      </c>
      <c r="F252" s="37"/>
      <c r="P252" s="34"/>
    </row>
    <row r="253" spans="1:16">
      <c r="A253" s="37"/>
      <c r="B253" s="36" t="s">
        <v>1039</v>
      </c>
      <c r="C253" s="45" t="s">
        <v>1417</v>
      </c>
      <c r="D253" s="45" t="s">
        <v>1417</v>
      </c>
      <c r="E253" s="43">
        <v>0</v>
      </c>
      <c r="F253" s="37"/>
      <c r="P253" s="34"/>
    </row>
    <row r="254" spans="1:16">
      <c r="A254" s="37"/>
      <c r="B254" s="36" t="s">
        <v>1040</v>
      </c>
      <c r="C254" s="45" t="s">
        <v>1418</v>
      </c>
      <c r="D254" s="45" t="s">
        <v>1418</v>
      </c>
      <c r="E254" s="43">
        <v>0</v>
      </c>
      <c r="F254" s="37"/>
      <c r="P254" s="34"/>
    </row>
    <row r="255" spans="1:16">
      <c r="A255" s="37"/>
      <c r="B255" s="36" t="s">
        <v>1041</v>
      </c>
      <c r="C255" s="45" t="s">
        <v>1418</v>
      </c>
      <c r="D255" s="45" t="s">
        <v>1418</v>
      </c>
      <c r="E255" s="43">
        <v>0</v>
      </c>
      <c r="F255" s="37"/>
      <c r="P255" s="34"/>
    </row>
    <row r="256" spans="1:16">
      <c r="A256" s="37"/>
      <c r="B256" s="36" t="s">
        <v>1042</v>
      </c>
      <c r="C256" s="45" t="s">
        <v>1419</v>
      </c>
      <c r="D256" s="45" t="s">
        <v>1354</v>
      </c>
      <c r="E256" s="43">
        <v>-2.7027027027027001E-2</v>
      </c>
      <c r="F256" s="37"/>
      <c r="P256" s="34"/>
    </row>
    <row r="257" spans="1:16">
      <c r="A257" s="37"/>
      <c r="B257" s="36" t="s">
        <v>1043</v>
      </c>
      <c r="C257" s="45" t="s">
        <v>1356</v>
      </c>
      <c r="D257" s="45" t="s">
        <v>1356</v>
      </c>
      <c r="E257" s="43">
        <v>0</v>
      </c>
      <c r="F257" s="37"/>
      <c r="P257" s="34"/>
    </row>
    <row r="258" spans="1:16">
      <c r="A258" s="37"/>
      <c r="B258" s="36" t="s">
        <v>1044</v>
      </c>
      <c r="C258" s="45" t="s">
        <v>1420</v>
      </c>
      <c r="D258" s="45" t="s">
        <v>1420</v>
      </c>
      <c r="E258" s="43">
        <v>0</v>
      </c>
      <c r="F258" s="37"/>
      <c r="P258" s="34"/>
    </row>
    <row r="259" spans="1:16">
      <c r="A259" s="37"/>
      <c r="B259" s="36" t="s">
        <v>1045</v>
      </c>
      <c r="C259" s="45" t="s">
        <v>1421</v>
      </c>
      <c r="D259" s="45" t="s">
        <v>1421</v>
      </c>
      <c r="E259" s="43">
        <v>0</v>
      </c>
      <c r="F259" s="37"/>
      <c r="P259" s="34"/>
    </row>
    <row r="260" spans="1:16">
      <c r="A260" s="37"/>
      <c r="B260" s="36" t="s">
        <v>1046</v>
      </c>
      <c r="C260" s="45" t="s">
        <v>1422</v>
      </c>
      <c r="D260" s="45" t="s">
        <v>1422</v>
      </c>
      <c r="E260" s="43">
        <v>0</v>
      </c>
      <c r="F260" s="37"/>
      <c r="P260" s="34"/>
    </row>
    <row r="261" spans="1:16">
      <c r="A261" s="37"/>
      <c r="B261" s="36" t="s">
        <v>1047</v>
      </c>
      <c r="C261" s="45" t="s">
        <v>1422</v>
      </c>
      <c r="D261" s="45" t="s">
        <v>1422</v>
      </c>
      <c r="E261" s="43">
        <v>0</v>
      </c>
      <c r="F261" s="37"/>
      <c r="P261" s="34"/>
    </row>
    <row r="262" spans="1:16">
      <c r="A262" s="37"/>
      <c r="B262" s="36" t="s">
        <v>1048</v>
      </c>
      <c r="C262" s="45" t="s">
        <v>1423</v>
      </c>
      <c r="D262" s="45" t="s">
        <v>1423</v>
      </c>
      <c r="E262" s="43">
        <v>0</v>
      </c>
      <c r="F262" s="37"/>
      <c r="P262" s="34"/>
    </row>
    <row r="263" spans="1:16">
      <c r="A263" s="37"/>
      <c r="B263" s="36" t="s">
        <v>1049</v>
      </c>
      <c r="C263" s="45" t="s">
        <v>1423</v>
      </c>
      <c r="D263" s="45" t="s">
        <v>1423</v>
      </c>
      <c r="E263" s="43">
        <v>0</v>
      </c>
      <c r="F263" s="37"/>
      <c r="P263" s="34"/>
    </row>
    <row r="264" spans="1:16">
      <c r="A264" s="37"/>
      <c r="B264" s="36" t="s">
        <v>1050</v>
      </c>
      <c r="C264" s="45" t="s">
        <v>1424</v>
      </c>
      <c r="D264" s="45" t="s">
        <v>1424</v>
      </c>
      <c r="E264" s="43">
        <v>0</v>
      </c>
      <c r="F264" s="37"/>
      <c r="P264" s="34"/>
    </row>
    <row r="265" spans="1:16">
      <c r="A265" s="37"/>
      <c r="B265" s="36" t="s">
        <v>1051</v>
      </c>
      <c r="C265" s="45" t="s">
        <v>1425</v>
      </c>
      <c r="D265" s="45" t="s">
        <v>1426</v>
      </c>
      <c r="E265" s="43">
        <v>-1.1111111111111099E-2</v>
      </c>
      <c r="F265" s="37"/>
      <c r="P265" s="34"/>
    </row>
    <row r="266" spans="1:16">
      <c r="A266" s="37"/>
      <c r="B266" s="36" t="s">
        <v>1052</v>
      </c>
      <c r="C266" s="45" t="s">
        <v>1427</v>
      </c>
      <c r="D266" s="45" t="s">
        <v>1425</v>
      </c>
      <c r="E266" s="43">
        <v>-1.0989010989011E-2</v>
      </c>
      <c r="F266" s="37"/>
      <c r="P266" s="34"/>
    </row>
    <row r="267" spans="1:16">
      <c r="A267" s="37"/>
      <c r="B267" s="36" t="s">
        <v>1053</v>
      </c>
      <c r="C267" s="45" t="s">
        <v>1428</v>
      </c>
      <c r="D267" s="45" t="s">
        <v>1428</v>
      </c>
      <c r="E267" s="43">
        <v>0</v>
      </c>
      <c r="F267" s="37"/>
      <c r="P267" s="34"/>
    </row>
    <row r="268" spans="1:16">
      <c r="A268" s="37"/>
      <c r="B268" s="36" t="s">
        <v>1054</v>
      </c>
      <c r="C268" s="45" t="s">
        <v>1362</v>
      </c>
      <c r="D268" s="45" t="s">
        <v>1362</v>
      </c>
      <c r="E268" s="43">
        <v>0</v>
      </c>
      <c r="F268" s="37"/>
      <c r="P268" s="34"/>
    </row>
    <row r="269" spans="1:16">
      <c r="A269" s="37"/>
      <c r="B269" s="36" t="s">
        <v>1055</v>
      </c>
      <c r="C269" s="45" t="s">
        <v>1362</v>
      </c>
      <c r="D269" s="45" t="s">
        <v>1362</v>
      </c>
      <c r="E269" s="43">
        <v>0</v>
      </c>
      <c r="F269" s="37"/>
      <c r="P269" s="34"/>
    </row>
    <row r="270" spans="1:16">
      <c r="A270" s="37"/>
      <c r="B270" s="36" t="s">
        <v>1056</v>
      </c>
      <c r="C270" s="45" t="s">
        <v>1429</v>
      </c>
      <c r="D270" s="45" t="s">
        <v>1429</v>
      </c>
      <c r="E270" s="43">
        <v>0</v>
      </c>
      <c r="F270" s="37"/>
      <c r="P270" s="34"/>
    </row>
    <row r="271" spans="1:16">
      <c r="A271" s="37"/>
      <c r="B271" s="36" t="s">
        <v>1057</v>
      </c>
      <c r="C271" s="45" t="s">
        <v>1429</v>
      </c>
      <c r="D271" s="45" t="s">
        <v>1429</v>
      </c>
      <c r="E271" s="43">
        <v>0</v>
      </c>
      <c r="F271" s="37"/>
      <c r="P271" s="34"/>
    </row>
    <row r="272" spans="1:16">
      <c r="A272" s="37"/>
      <c r="B272" s="36" t="s">
        <v>1058</v>
      </c>
      <c r="C272" s="45" t="s">
        <v>1369</v>
      </c>
      <c r="D272" s="45" t="s">
        <v>1369</v>
      </c>
      <c r="E272" s="43">
        <v>0</v>
      </c>
      <c r="F272" s="37"/>
      <c r="P272" s="34"/>
    </row>
    <row r="273" spans="1:16">
      <c r="A273" s="37"/>
      <c r="B273" s="36" t="s">
        <v>1059</v>
      </c>
      <c r="C273" s="45" t="s">
        <v>1428</v>
      </c>
      <c r="D273" s="45" t="s">
        <v>1428</v>
      </c>
      <c r="E273" s="43">
        <v>0</v>
      </c>
      <c r="F273" s="37"/>
      <c r="P273" s="34"/>
    </row>
    <row r="274" spans="1:16">
      <c r="A274" s="37"/>
      <c r="B274" s="36" t="s">
        <v>1060</v>
      </c>
      <c r="C274" s="45" t="s">
        <v>1428</v>
      </c>
      <c r="D274" s="45" t="s">
        <v>1428</v>
      </c>
      <c r="E274" s="43">
        <v>0</v>
      </c>
      <c r="F274" s="37"/>
      <c r="P274" s="34"/>
    </row>
    <row r="275" spans="1:16">
      <c r="A275" s="37"/>
      <c r="B275" s="36" t="s">
        <v>1061</v>
      </c>
      <c r="C275" s="45" t="s">
        <v>1430</v>
      </c>
      <c r="D275" s="45" t="s">
        <v>1430</v>
      </c>
      <c r="E275" s="43">
        <v>0</v>
      </c>
      <c r="F275" s="37"/>
      <c r="P275" s="34"/>
    </row>
    <row r="276" spans="1:16">
      <c r="A276" s="37"/>
      <c r="B276" s="36" t="s">
        <v>1062</v>
      </c>
      <c r="C276" s="45" t="s">
        <v>1431</v>
      </c>
      <c r="D276" s="45" t="s">
        <v>1431</v>
      </c>
      <c r="E276" s="43">
        <v>0</v>
      </c>
      <c r="F276" s="37"/>
      <c r="P276" s="34"/>
    </row>
    <row r="277" spans="1:16">
      <c r="A277" s="37"/>
      <c r="B277" s="36" t="s">
        <v>1063</v>
      </c>
      <c r="C277" s="45" t="s">
        <v>1432</v>
      </c>
      <c r="D277" s="45" t="s">
        <v>1432</v>
      </c>
      <c r="E277" s="43">
        <v>0</v>
      </c>
      <c r="F277" s="37"/>
      <c r="P277" s="34"/>
    </row>
    <row r="278" spans="1:16">
      <c r="A278" s="37"/>
      <c r="B278" s="36" t="s">
        <v>1064</v>
      </c>
      <c r="C278" s="45" t="s">
        <v>1433</v>
      </c>
      <c r="D278" s="45" t="s">
        <v>1433</v>
      </c>
      <c r="E278" s="43">
        <v>0</v>
      </c>
      <c r="F278" s="37"/>
      <c r="P278" s="34"/>
    </row>
    <row r="279" spans="1:16">
      <c r="A279" s="37"/>
      <c r="B279" s="36" t="s">
        <v>1065</v>
      </c>
      <c r="C279" s="45" t="s">
        <v>1433</v>
      </c>
      <c r="D279" s="45" t="s">
        <v>1433</v>
      </c>
      <c r="E279" s="43">
        <v>0</v>
      </c>
      <c r="F279" s="37"/>
      <c r="P279" s="34"/>
    </row>
    <row r="280" spans="1:16">
      <c r="A280" s="37"/>
      <c r="B280" s="36" t="s">
        <v>1066</v>
      </c>
      <c r="C280" s="45" t="s">
        <v>1434</v>
      </c>
      <c r="D280" s="45" t="s">
        <v>1434</v>
      </c>
      <c r="E280" s="43">
        <v>0</v>
      </c>
      <c r="F280" s="37"/>
      <c r="P280" s="34"/>
    </row>
    <row r="281" spans="1:16">
      <c r="A281" s="37"/>
      <c r="B281" s="36" t="s">
        <v>1067</v>
      </c>
      <c r="C281" s="45" t="s">
        <v>1435</v>
      </c>
      <c r="D281" s="45" t="s">
        <v>1435</v>
      </c>
      <c r="E281" s="43">
        <v>0</v>
      </c>
      <c r="F281" s="37"/>
      <c r="P281" s="34"/>
    </row>
    <row r="282" spans="1:16">
      <c r="A282" s="37"/>
      <c r="B282" s="36" t="s">
        <v>1068</v>
      </c>
      <c r="C282" s="45" t="s">
        <v>1436</v>
      </c>
      <c r="D282" s="45" t="s">
        <v>1436</v>
      </c>
      <c r="E282" s="43">
        <v>0</v>
      </c>
      <c r="F282" s="37"/>
      <c r="P282" s="34"/>
    </row>
    <row r="283" spans="1:16">
      <c r="A283" s="37"/>
      <c r="B283" s="36" t="s">
        <v>1069</v>
      </c>
      <c r="C283" s="45" t="s">
        <v>1437</v>
      </c>
      <c r="D283" s="45" t="s">
        <v>1437</v>
      </c>
      <c r="E283" s="43">
        <v>0</v>
      </c>
      <c r="F283" s="37"/>
      <c r="P283" s="34"/>
    </row>
    <row r="284" spans="1:16">
      <c r="A284" s="37"/>
      <c r="B284" s="36" t="s">
        <v>1070</v>
      </c>
      <c r="C284" s="45" t="s">
        <v>1313</v>
      </c>
      <c r="D284" s="45" t="s">
        <v>1313</v>
      </c>
      <c r="E284" s="43">
        <v>0</v>
      </c>
      <c r="F284" s="37"/>
      <c r="P284" s="34"/>
    </row>
    <row r="285" spans="1:16">
      <c r="A285" s="37"/>
      <c r="B285" s="36" t="s">
        <v>1071</v>
      </c>
      <c r="C285" s="45" t="s">
        <v>1308</v>
      </c>
      <c r="D285" s="45" t="s">
        <v>1308</v>
      </c>
      <c r="E285" s="43">
        <v>0</v>
      </c>
      <c r="F285" s="37"/>
      <c r="P285" s="34"/>
    </row>
    <row r="286" spans="1:16">
      <c r="A286" s="37"/>
      <c r="B286" s="36" t="s">
        <v>1072</v>
      </c>
      <c r="C286" s="45" t="s">
        <v>1304</v>
      </c>
      <c r="D286" s="45" t="s">
        <v>1304</v>
      </c>
      <c r="E286" s="43">
        <v>0</v>
      </c>
      <c r="F286" s="37"/>
      <c r="P286" s="34"/>
    </row>
    <row r="287" spans="1:16">
      <c r="A287" s="37"/>
      <c r="B287" s="36" t="s">
        <v>1073</v>
      </c>
      <c r="C287" s="45" t="s">
        <v>1393</v>
      </c>
      <c r="D287" s="45" t="s">
        <v>1393</v>
      </c>
      <c r="E287" s="43">
        <v>0</v>
      </c>
      <c r="F287" s="37"/>
      <c r="P287" s="34"/>
    </row>
    <row r="288" spans="1:16">
      <c r="A288" s="37"/>
      <c r="B288" s="36" t="s">
        <v>1074</v>
      </c>
      <c r="C288" s="45" t="s">
        <v>1334</v>
      </c>
      <c r="D288" s="45" t="s">
        <v>1334</v>
      </c>
      <c r="E288" s="43">
        <v>0</v>
      </c>
      <c r="F288" s="37"/>
      <c r="P288" s="34"/>
    </row>
    <row r="289" spans="1:16">
      <c r="A289" s="37"/>
      <c r="B289" s="36" t="s">
        <v>1075</v>
      </c>
      <c r="C289" s="45" t="s">
        <v>1323</v>
      </c>
      <c r="D289" s="45" t="s">
        <v>1323</v>
      </c>
      <c r="E289" s="43">
        <v>0</v>
      </c>
      <c r="F289" s="37"/>
      <c r="P289" s="34"/>
    </row>
    <row r="290" spans="1:16">
      <c r="A290" s="37"/>
      <c r="B290" s="36" t="s">
        <v>1076</v>
      </c>
      <c r="C290" s="45" t="s">
        <v>1325</v>
      </c>
      <c r="D290" s="45" t="s">
        <v>1325</v>
      </c>
      <c r="E290" s="43">
        <v>0</v>
      </c>
      <c r="F290" s="37"/>
      <c r="P290" s="34"/>
    </row>
    <row r="291" spans="1:16">
      <c r="A291" s="37"/>
      <c r="B291" s="36" t="s">
        <v>1077</v>
      </c>
      <c r="C291" s="45" t="s">
        <v>1405</v>
      </c>
      <c r="D291" s="45" t="s">
        <v>1405</v>
      </c>
      <c r="E291" s="43">
        <v>0</v>
      </c>
      <c r="F291" s="37"/>
      <c r="P291" s="34"/>
    </row>
    <row r="292" spans="1:16">
      <c r="A292" s="37"/>
      <c r="B292" s="36" t="s">
        <v>1078</v>
      </c>
      <c r="C292" s="45" t="s">
        <v>1438</v>
      </c>
      <c r="D292" s="45" t="s">
        <v>1438</v>
      </c>
      <c r="E292" s="43">
        <v>0</v>
      </c>
      <c r="F292" s="37"/>
      <c r="P292" s="34"/>
    </row>
    <row r="293" spans="1:16">
      <c r="A293" s="37"/>
      <c r="B293" s="36" t="s">
        <v>1079</v>
      </c>
      <c r="C293" s="45" t="s">
        <v>1439</v>
      </c>
      <c r="D293" s="45" t="s">
        <v>1439</v>
      </c>
      <c r="E293" s="43">
        <v>0</v>
      </c>
      <c r="F293" s="37"/>
      <c r="P293" s="34"/>
    </row>
    <row r="294" spans="1:16">
      <c r="A294" s="37"/>
      <c r="B294" s="36" t="s">
        <v>1080</v>
      </c>
      <c r="C294" s="45" t="s">
        <v>1346</v>
      </c>
      <c r="D294" s="45" t="s">
        <v>1346</v>
      </c>
      <c r="E294" s="43">
        <v>0</v>
      </c>
      <c r="F294" s="37"/>
      <c r="P294" s="34"/>
    </row>
    <row r="295" spans="1:16">
      <c r="A295" s="37"/>
      <c r="B295" s="36" t="s">
        <v>1081</v>
      </c>
      <c r="C295" s="45" t="s">
        <v>1346</v>
      </c>
      <c r="D295" s="45" t="s">
        <v>1346</v>
      </c>
      <c r="E295" s="43">
        <v>0</v>
      </c>
      <c r="F295" s="37"/>
      <c r="P295" s="34"/>
    </row>
    <row r="296" spans="1:16">
      <c r="A296" s="37"/>
      <c r="B296" s="36" t="s">
        <v>1082</v>
      </c>
      <c r="C296" s="45" t="s">
        <v>1440</v>
      </c>
      <c r="D296" s="45" t="s">
        <v>1440</v>
      </c>
      <c r="E296" s="43">
        <v>0</v>
      </c>
      <c r="F296" s="37"/>
      <c r="P296" s="34"/>
    </row>
    <row r="297" spans="1:16">
      <c r="A297" s="37"/>
      <c r="B297" s="36" t="s">
        <v>1083</v>
      </c>
      <c r="C297" s="45" t="s">
        <v>1404</v>
      </c>
      <c r="D297" s="45" t="s">
        <v>1404</v>
      </c>
      <c r="E297" s="43">
        <v>0</v>
      </c>
      <c r="F297" s="37"/>
      <c r="P297" s="34"/>
    </row>
    <row r="298" spans="1:16">
      <c r="A298" s="37"/>
      <c r="B298" s="36" t="s">
        <v>1084</v>
      </c>
      <c r="C298" s="45" t="s">
        <v>1404</v>
      </c>
      <c r="D298" s="45" t="s">
        <v>1404</v>
      </c>
      <c r="E298" s="43">
        <v>0</v>
      </c>
      <c r="F298" s="37"/>
      <c r="P298" s="34"/>
    </row>
    <row r="299" spans="1:16">
      <c r="A299" s="37"/>
      <c r="B299" s="36" t="s">
        <v>1085</v>
      </c>
      <c r="C299" s="45" t="s">
        <v>1429</v>
      </c>
      <c r="D299" s="45" t="s">
        <v>1429</v>
      </c>
      <c r="E299" s="43">
        <v>0</v>
      </c>
      <c r="F299" s="37"/>
      <c r="P299" s="34"/>
    </row>
    <row r="300" spans="1:16">
      <c r="A300" s="37"/>
      <c r="B300" s="36" t="s">
        <v>1086</v>
      </c>
      <c r="C300" s="45" t="s">
        <v>1429</v>
      </c>
      <c r="D300" s="45" t="s">
        <v>1429</v>
      </c>
      <c r="E300" s="43">
        <v>0</v>
      </c>
      <c r="F300" s="37"/>
      <c r="P300" s="34"/>
    </row>
    <row r="301" spans="1:16">
      <c r="A301" s="37"/>
      <c r="B301" s="36" t="s">
        <v>1087</v>
      </c>
      <c r="C301" s="45" t="s">
        <v>1441</v>
      </c>
      <c r="D301" s="45" t="s">
        <v>1441</v>
      </c>
      <c r="E301" s="43">
        <v>0</v>
      </c>
      <c r="F301" s="37"/>
      <c r="P301" s="34"/>
    </row>
    <row r="302" spans="1:16">
      <c r="A302" s="37"/>
      <c r="B302" s="36" t="s">
        <v>1088</v>
      </c>
      <c r="C302" s="45" t="s">
        <v>1422</v>
      </c>
      <c r="D302" s="45" t="s">
        <v>1422</v>
      </c>
      <c r="E302" s="43">
        <v>0</v>
      </c>
      <c r="F302" s="37"/>
      <c r="P302" s="34"/>
    </row>
    <row r="303" spans="1:16">
      <c r="A303" s="37"/>
      <c r="B303" s="36" t="s">
        <v>1089</v>
      </c>
      <c r="C303" s="45" t="s">
        <v>1422</v>
      </c>
      <c r="D303" s="45" t="s">
        <v>1422</v>
      </c>
      <c r="E303" s="43">
        <v>0</v>
      </c>
      <c r="F303" s="37"/>
      <c r="P303" s="34"/>
    </row>
    <row r="304" spans="1:16">
      <c r="A304" s="37"/>
      <c r="B304" s="36" t="s">
        <v>1090</v>
      </c>
      <c r="C304" s="45" t="s">
        <v>1442</v>
      </c>
      <c r="D304" s="45" t="s">
        <v>1442</v>
      </c>
      <c r="E304" s="43">
        <v>0</v>
      </c>
      <c r="F304" s="37"/>
      <c r="P304" s="34"/>
    </row>
    <row r="305" spans="1:16">
      <c r="A305" s="37"/>
      <c r="B305" s="36" t="s">
        <v>1091</v>
      </c>
      <c r="C305" s="45" t="s">
        <v>1404</v>
      </c>
      <c r="D305" s="45" t="s">
        <v>1375</v>
      </c>
      <c r="E305" s="43">
        <v>-0.59288888888888902</v>
      </c>
      <c r="F305" s="37"/>
      <c r="P305" s="34"/>
    </row>
    <row r="306" spans="1:16">
      <c r="A306" s="37"/>
      <c r="B306" s="36" t="s">
        <v>1092</v>
      </c>
      <c r="C306" s="45" t="s">
        <v>1428</v>
      </c>
      <c r="D306" s="45" t="s">
        <v>1372</v>
      </c>
      <c r="E306" s="43">
        <v>-0.69911504424778803</v>
      </c>
      <c r="F306" s="37"/>
      <c r="K306" s="34"/>
      <c r="P306" s="34"/>
    </row>
    <row r="307" spans="1:16">
      <c r="A307" s="37"/>
      <c r="B307" s="36" t="s">
        <v>1093</v>
      </c>
      <c r="C307" s="45" t="s">
        <v>1405</v>
      </c>
      <c r="D307" s="45" t="s">
        <v>1443</v>
      </c>
      <c r="E307" s="43">
        <v>-0.14942528735632199</v>
      </c>
      <c r="F307" s="37"/>
      <c r="K307" s="34"/>
      <c r="P307" s="34"/>
    </row>
    <row r="308" spans="1:16">
      <c r="A308" s="37"/>
      <c r="B308" s="36" t="s">
        <v>1094</v>
      </c>
      <c r="C308" s="45" t="s">
        <v>1399</v>
      </c>
      <c r="D308" s="45" t="s">
        <v>1399</v>
      </c>
      <c r="E308" s="43">
        <v>0</v>
      </c>
      <c r="F308" s="37"/>
      <c r="P308" s="34"/>
    </row>
    <row r="309" spans="1:16">
      <c r="A309" s="37"/>
      <c r="B309" s="36" t="s">
        <v>1095</v>
      </c>
      <c r="C309" s="45" t="s">
        <v>1399</v>
      </c>
      <c r="D309" s="45" t="s">
        <v>1399</v>
      </c>
      <c r="E309" s="43">
        <v>0</v>
      </c>
      <c r="F309" s="37"/>
      <c r="P309" s="34"/>
    </row>
    <row r="310" spans="1:16">
      <c r="A310" s="37"/>
      <c r="B310" s="36" t="s">
        <v>1096</v>
      </c>
      <c r="C310" s="45" t="s">
        <v>1444</v>
      </c>
      <c r="D310" s="45" t="s">
        <v>1444</v>
      </c>
      <c r="E310" s="43">
        <v>0</v>
      </c>
      <c r="F310" s="37"/>
      <c r="P310" s="34"/>
    </row>
    <row r="311" spans="1:16">
      <c r="A311" s="37"/>
      <c r="B311" s="36" t="s">
        <v>1097</v>
      </c>
      <c r="C311" s="45" t="s">
        <v>1314</v>
      </c>
      <c r="D311" s="45" t="s">
        <v>1314</v>
      </c>
      <c r="E311" s="43">
        <v>0</v>
      </c>
      <c r="F311" s="37"/>
      <c r="P311" s="34"/>
    </row>
    <row r="312" spans="1:16">
      <c r="A312" s="37"/>
      <c r="B312" s="36" t="s">
        <v>1098</v>
      </c>
      <c r="C312" s="45" t="s">
        <v>1315</v>
      </c>
      <c r="D312" s="45" t="s">
        <v>1315</v>
      </c>
      <c r="E312" s="43">
        <v>0</v>
      </c>
      <c r="F312" s="37"/>
      <c r="P312" s="34"/>
    </row>
    <row r="313" spans="1:16">
      <c r="A313" s="37"/>
      <c r="B313" s="36" t="s">
        <v>1099</v>
      </c>
      <c r="C313" s="45" t="s">
        <v>1445</v>
      </c>
      <c r="D313" s="45" t="s">
        <v>1445</v>
      </c>
      <c r="E313" s="43">
        <v>0</v>
      </c>
      <c r="F313" s="37"/>
      <c r="P313" s="34"/>
    </row>
    <row r="314" spans="1:16">
      <c r="A314" s="37"/>
      <c r="B314" s="36" t="s">
        <v>1100</v>
      </c>
      <c r="C314" s="45" t="s">
        <v>1445</v>
      </c>
      <c r="D314" s="45" t="s">
        <v>1445</v>
      </c>
      <c r="E314" s="43">
        <v>0</v>
      </c>
      <c r="F314" s="37"/>
      <c r="P314" s="34"/>
    </row>
    <row r="315" spans="1:16">
      <c r="A315" s="37"/>
      <c r="B315" s="36" t="s">
        <v>1101</v>
      </c>
      <c r="C315" s="45" t="s">
        <v>1446</v>
      </c>
      <c r="D315" s="45" t="s">
        <v>1446</v>
      </c>
      <c r="E315" s="43">
        <v>0</v>
      </c>
      <c r="F315" s="37"/>
      <c r="P315" s="34"/>
    </row>
    <row r="316" spans="1:16">
      <c r="A316" s="37"/>
      <c r="B316" s="36" t="s">
        <v>1102</v>
      </c>
      <c r="C316" s="45" t="s">
        <v>1308</v>
      </c>
      <c r="D316" s="45" t="s">
        <v>1308</v>
      </c>
      <c r="E316" s="43">
        <v>0</v>
      </c>
      <c r="F316" s="37"/>
      <c r="P316" s="34"/>
    </row>
    <row r="317" spans="1:16">
      <c r="A317" s="37"/>
      <c r="B317" s="36" t="s">
        <v>1103</v>
      </c>
      <c r="C317" s="45" t="s">
        <v>1289</v>
      </c>
      <c r="D317" s="45" t="s">
        <v>1289</v>
      </c>
      <c r="E317" s="43">
        <v>0</v>
      </c>
      <c r="F317" s="37"/>
      <c r="P317" s="34"/>
    </row>
    <row r="318" spans="1:16">
      <c r="A318" s="37"/>
      <c r="B318" s="36" t="s">
        <v>1104</v>
      </c>
      <c r="C318" s="45" t="s">
        <v>1332</v>
      </c>
      <c r="D318" s="45" t="s">
        <v>1332</v>
      </c>
      <c r="E318" s="43">
        <v>0</v>
      </c>
      <c r="F318" s="37"/>
      <c r="P318" s="34"/>
    </row>
    <row r="319" spans="1:16">
      <c r="A319" s="37"/>
      <c r="B319" s="36" t="s">
        <v>1105</v>
      </c>
      <c r="C319" s="45" t="s">
        <v>1447</v>
      </c>
      <c r="D319" s="45" t="s">
        <v>1447</v>
      </c>
      <c r="E319" s="43">
        <v>0</v>
      </c>
      <c r="F319" s="37"/>
      <c r="P319" s="34"/>
    </row>
    <row r="320" spans="1:16">
      <c r="A320" s="37"/>
      <c r="B320" s="36" t="s">
        <v>1106</v>
      </c>
      <c r="C320" s="45" t="s">
        <v>1448</v>
      </c>
      <c r="D320" s="45" t="s">
        <v>1448</v>
      </c>
      <c r="E320" s="43">
        <v>0</v>
      </c>
      <c r="F320" s="37"/>
      <c r="P320" s="34"/>
    </row>
    <row r="321" spans="1:16">
      <c r="A321" s="37"/>
      <c r="B321" s="36" t="s">
        <v>1107</v>
      </c>
      <c r="C321" s="45" t="s">
        <v>1449</v>
      </c>
      <c r="D321" s="45" t="s">
        <v>1449</v>
      </c>
      <c r="E321" s="43">
        <v>0</v>
      </c>
      <c r="F321" s="37"/>
      <c r="P321" s="34"/>
    </row>
    <row r="322" spans="1:16">
      <c r="A322" s="37"/>
      <c r="B322" s="36" t="s">
        <v>1108</v>
      </c>
      <c r="C322" s="45" t="s">
        <v>1450</v>
      </c>
      <c r="D322" s="45" t="s">
        <v>1450</v>
      </c>
      <c r="E322" s="43">
        <v>0</v>
      </c>
      <c r="F322" s="37"/>
      <c r="P322" s="34"/>
    </row>
    <row r="323" spans="1:16">
      <c r="A323" s="37"/>
      <c r="B323" s="36" t="s">
        <v>1109</v>
      </c>
      <c r="C323" s="45" t="s">
        <v>1450</v>
      </c>
      <c r="D323" s="45" t="s">
        <v>1450</v>
      </c>
      <c r="E323" s="43">
        <v>0</v>
      </c>
      <c r="F323" s="37"/>
      <c r="P323" s="34"/>
    </row>
    <row r="324" spans="1:16">
      <c r="A324" s="37"/>
      <c r="B324" s="36" t="s">
        <v>1110</v>
      </c>
      <c r="C324" s="45" t="s">
        <v>1451</v>
      </c>
      <c r="D324" s="45" t="s">
        <v>1451</v>
      </c>
      <c r="E324" s="43">
        <v>0</v>
      </c>
      <c r="F324" s="37"/>
      <c r="P324" s="34"/>
    </row>
    <row r="325" spans="1:16">
      <c r="A325" s="37"/>
      <c r="B325" s="36" t="s">
        <v>1111</v>
      </c>
      <c r="C325" s="45" t="s">
        <v>1332</v>
      </c>
      <c r="D325" s="45" t="s">
        <v>1332</v>
      </c>
      <c r="E325" s="43">
        <v>0</v>
      </c>
      <c r="F325" s="37"/>
      <c r="P325" s="34"/>
    </row>
    <row r="326" spans="1:16">
      <c r="A326" s="37"/>
      <c r="B326" s="36" t="s">
        <v>1112</v>
      </c>
      <c r="C326" s="46" t="s">
        <v>1323</v>
      </c>
      <c r="D326" s="46" t="s">
        <v>1323</v>
      </c>
      <c r="E326" s="43">
        <v>0</v>
      </c>
      <c r="F326" s="37"/>
      <c r="P326" s="34"/>
    </row>
    <row r="327" spans="1:16">
      <c r="A327" s="37"/>
      <c r="B327" s="36" t="s">
        <v>1113</v>
      </c>
      <c r="C327" s="46" t="s">
        <v>1452</v>
      </c>
      <c r="D327" s="46" t="s">
        <v>1452</v>
      </c>
      <c r="E327" s="43">
        <v>0</v>
      </c>
      <c r="F327" s="37"/>
      <c r="P327" s="34"/>
    </row>
    <row r="328" spans="1:16">
      <c r="A328" s="37"/>
      <c r="B328" s="36" t="s">
        <v>1114</v>
      </c>
      <c r="C328" s="46" t="s">
        <v>1453</v>
      </c>
      <c r="D328" s="46" t="s">
        <v>1453</v>
      </c>
      <c r="E328" s="43">
        <v>0</v>
      </c>
      <c r="F328" s="37"/>
      <c r="P328" s="34"/>
    </row>
    <row r="329" spans="1:16">
      <c r="A329" s="37"/>
      <c r="B329" s="36" t="s">
        <v>1115</v>
      </c>
      <c r="C329" s="45" t="s">
        <v>1453</v>
      </c>
      <c r="D329" s="45" t="s">
        <v>1453</v>
      </c>
      <c r="E329" s="43">
        <v>0</v>
      </c>
      <c r="F329" s="37"/>
      <c r="P329" s="34"/>
    </row>
    <row r="330" spans="1:16">
      <c r="A330" s="37"/>
      <c r="B330" s="36" t="s">
        <v>1116</v>
      </c>
      <c r="C330" s="45" t="s">
        <v>1399</v>
      </c>
      <c r="D330" s="45" t="s">
        <v>1399</v>
      </c>
      <c r="E330" s="43">
        <v>0</v>
      </c>
      <c r="F330" s="37"/>
      <c r="P330" s="34"/>
    </row>
    <row r="331" spans="1:16">
      <c r="A331" s="37"/>
      <c r="B331" s="36" t="s">
        <v>1117</v>
      </c>
      <c r="C331" s="45" t="s">
        <v>1411</v>
      </c>
      <c r="D331" s="45" t="s">
        <v>1411</v>
      </c>
      <c r="E331" s="43">
        <v>0</v>
      </c>
      <c r="F331" s="37"/>
      <c r="P331" s="34"/>
    </row>
    <row r="332" spans="1:16">
      <c r="A332" s="37"/>
      <c r="B332" s="36" t="s">
        <v>1118</v>
      </c>
      <c r="C332" s="45" t="s">
        <v>1411</v>
      </c>
      <c r="D332" s="45" t="s">
        <v>1411</v>
      </c>
      <c r="E332" s="43">
        <v>0</v>
      </c>
      <c r="F332" s="37"/>
      <c r="P332" s="34"/>
    </row>
    <row r="333" spans="1:16">
      <c r="A333" s="37"/>
      <c r="B333" s="36" t="s">
        <v>1119</v>
      </c>
      <c r="C333" s="45" t="s">
        <v>1422</v>
      </c>
      <c r="D333" s="45" t="s">
        <v>1422</v>
      </c>
      <c r="E333" s="43">
        <v>0</v>
      </c>
      <c r="F333" s="37"/>
      <c r="P333" s="34"/>
    </row>
    <row r="334" spans="1:16">
      <c r="A334" s="37"/>
      <c r="B334" s="36" t="s">
        <v>1120</v>
      </c>
      <c r="C334" s="45" t="s">
        <v>1385</v>
      </c>
      <c r="D334" s="45" t="s">
        <v>1385</v>
      </c>
      <c r="E334" s="43">
        <v>0</v>
      </c>
      <c r="F334" s="37"/>
      <c r="P334" s="34"/>
    </row>
    <row r="335" spans="1:16">
      <c r="A335" s="37"/>
      <c r="B335" s="36" t="s">
        <v>1121</v>
      </c>
      <c r="C335" s="45" t="s">
        <v>1386</v>
      </c>
      <c r="D335" s="45" t="s">
        <v>1386</v>
      </c>
      <c r="E335" s="43">
        <v>0</v>
      </c>
      <c r="F335" s="37"/>
      <c r="P335" s="34"/>
    </row>
    <row r="336" spans="1:16">
      <c r="A336" s="37"/>
      <c r="B336" s="36" t="s">
        <v>1122</v>
      </c>
      <c r="C336" s="45" t="s">
        <v>1454</v>
      </c>
      <c r="D336" s="45" t="s">
        <v>1454</v>
      </c>
      <c r="E336" s="43">
        <v>0</v>
      </c>
      <c r="F336" s="37"/>
      <c r="P336" s="34"/>
    </row>
    <row r="337" spans="1:16">
      <c r="A337" s="37"/>
      <c r="B337" s="36" t="s">
        <v>1123</v>
      </c>
      <c r="C337" s="45" t="s">
        <v>1454</v>
      </c>
      <c r="D337" s="45" t="s">
        <v>1454</v>
      </c>
      <c r="E337" s="43">
        <v>0</v>
      </c>
      <c r="F337" s="37"/>
      <c r="P337" s="34"/>
    </row>
    <row r="338" spans="1:16">
      <c r="A338" s="37"/>
      <c r="B338" s="36" t="s">
        <v>1124</v>
      </c>
      <c r="C338" s="45" t="s">
        <v>1455</v>
      </c>
      <c r="D338" s="45" t="s">
        <v>1455</v>
      </c>
      <c r="E338" s="43">
        <v>0</v>
      </c>
      <c r="F338" s="37"/>
      <c r="P338" s="34"/>
    </row>
    <row r="339" spans="1:16">
      <c r="A339" s="37"/>
      <c r="B339" s="36" t="s">
        <v>1125</v>
      </c>
      <c r="C339" s="45" t="s">
        <v>1314</v>
      </c>
      <c r="D339" s="45" t="s">
        <v>1314</v>
      </c>
      <c r="E339" s="43">
        <v>0</v>
      </c>
      <c r="F339" s="37"/>
      <c r="P339" s="34"/>
    </row>
    <row r="340" spans="1:16">
      <c r="A340" s="37"/>
      <c r="B340" s="36" t="s">
        <v>1126</v>
      </c>
      <c r="C340" s="45" t="s">
        <v>1315</v>
      </c>
      <c r="D340" s="45" t="s">
        <v>1315</v>
      </c>
      <c r="E340" s="43">
        <v>0</v>
      </c>
      <c r="F340" s="37"/>
      <c r="P340" s="34"/>
    </row>
    <row r="341" spans="1:16">
      <c r="A341" s="37"/>
      <c r="B341" s="36" t="s">
        <v>1127</v>
      </c>
      <c r="C341" s="45" t="s">
        <v>1456</v>
      </c>
      <c r="D341" s="45" t="s">
        <v>1456</v>
      </c>
      <c r="E341" s="43">
        <v>0</v>
      </c>
      <c r="F341" s="37"/>
      <c r="P341" s="34"/>
    </row>
    <row r="342" spans="1:16">
      <c r="A342" s="37"/>
      <c r="B342" s="36" t="s">
        <v>1128</v>
      </c>
      <c r="C342" s="45" t="s">
        <v>1457</v>
      </c>
      <c r="D342" s="45" t="s">
        <v>1457</v>
      </c>
      <c r="E342" s="43">
        <v>0</v>
      </c>
      <c r="F342" s="37"/>
      <c r="P342" s="34"/>
    </row>
    <row r="343" spans="1:16">
      <c r="A343" s="37"/>
      <c r="B343" s="36" t="s">
        <v>1129</v>
      </c>
      <c r="C343" s="45" t="s">
        <v>1453</v>
      </c>
      <c r="D343" s="45" t="s">
        <v>1453</v>
      </c>
      <c r="E343" s="43">
        <v>0</v>
      </c>
      <c r="F343" s="37"/>
      <c r="P343" s="34"/>
    </row>
    <row r="344" spans="1:16">
      <c r="A344" s="37"/>
      <c r="B344" s="36" t="s">
        <v>1130</v>
      </c>
      <c r="C344" s="45" t="s">
        <v>1314</v>
      </c>
      <c r="D344" s="45" t="s">
        <v>1314</v>
      </c>
      <c r="E344" s="43">
        <v>0</v>
      </c>
      <c r="F344" s="37"/>
      <c r="P344" s="34"/>
    </row>
    <row r="345" spans="1:16">
      <c r="A345" s="37"/>
      <c r="B345" s="36" t="s">
        <v>1131</v>
      </c>
      <c r="C345" s="45" t="s">
        <v>1315</v>
      </c>
      <c r="D345" s="45" t="s">
        <v>1315</v>
      </c>
      <c r="E345" s="43">
        <v>0</v>
      </c>
      <c r="F345" s="37"/>
      <c r="P345" s="34"/>
    </row>
    <row r="346" spans="1:16">
      <c r="A346" s="37"/>
      <c r="B346" s="36" t="s">
        <v>1132</v>
      </c>
      <c r="C346" s="45" t="s">
        <v>1289</v>
      </c>
      <c r="D346" s="45" t="s">
        <v>1289</v>
      </c>
      <c r="E346" s="43">
        <v>0</v>
      </c>
      <c r="F346" s="37"/>
      <c r="P346" s="34"/>
    </row>
    <row r="347" spans="1:16">
      <c r="A347" s="37"/>
      <c r="B347" s="36" t="s">
        <v>1133</v>
      </c>
      <c r="C347" s="45" t="s">
        <v>1290</v>
      </c>
      <c r="D347" s="45" t="s">
        <v>1290</v>
      </c>
      <c r="E347" s="43">
        <v>0</v>
      </c>
      <c r="F347" s="37"/>
      <c r="P347" s="34"/>
    </row>
    <row r="348" spans="1:16">
      <c r="A348" s="37"/>
      <c r="B348" s="36" t="s">
        <v>1134</v>
      </c>
      <c r="C348" s="45" t="s">
        <v>1332</v>
      </c>
      <c r="D348" s="45" t="s">
        <v>1332</v>
      </c>
      <c r="E348" s="43">
        <v>0</v>
      </c>
      <c r="F348" s="37"/>
      <c r="P348" s="34"/>
    </row>
    <row r="349" spans="1:16">
      <c r="A349" s="37"/>
      <c r="B349" s="36" t="s">
        <v>1135</v>
      </c>
      <c r="C349" s="45" t="s">
        <v>1458</v>
      </c>
      <c r="D349" s="45" t="s">
        <v>1458</v>
      </c>
      <c r="E349" s="43">
        <v>0</v>
      </c>
      <c r="F349" s="37"/>
      <c r="P349" s="34"/>
    </row>
    <row r="350" spans="1:16">
      <c r="A350" s="37"/>
      <c r="B350" s="36" t="s">
        <v>1136</v>
      </c>
      <c r="C350" s="45" t="s">
        <v>1430</v>
      </c>
      <c r="D350" s="45" t="s">
        <v>1430</v>
      </c>
      <c r="E350" s="43">
        <v>0</v>
      </c>
      <c r="F350" s="37"/>
      <c r="P350" s="34"/>
    </row>
    <row r="351" spans="1:16">
      <c r="A351" s="37"/>
      <c r="B351" s="36" t="s">
        <v>1137</v>
      </c>
      <c r="C351" s="45" t="s">
        <v>1297</v>
      </c>
      <c r="D351" s="45" t="s">
        <v>1297</v>
      </c>
      <c r="E351" s="43">
        <v>0</v>
      </c>
      <c r="F351" s="37"/>
      <c r="P351" s="34"/>
    </row>
    <row r="352" spans="1:16">
      <c r="A352" s="37"/>
      <c r="B352" s="36" t="s">
        <v>1138</v>
      </c>
      <c r="C352" s="45" t="s">
        <v>1459</v>
      </c>
      <c r="D352" s="45" t="s">
        <v>1459</v>
      </c>
      <c r="E352" s="43">
        <v>0</v>
      </c>
      <c r="F352" s="37"/>
      <c r="P352" s="34"/>
    </row>
    <row r="353" spans="1:16">
      <c r="A353" s="37"/>
      <c r="B353" s="36" t="s">
        <v>1139</v>
      </c>
      <c r="C353" s="45" t="s">
        <v>1459</v>
      </c>
      <c r="D353" s="45" t="s">
        <v>1459</v>
      </c>
      <c r="E353" s="43">
        <v>0</v>
      </c>
      <c r="F353" s="37"/>
      <c r="P353" s="34"/>
    </row>
    <row r="354" spans="1:16">
      <c r="A354" s="37"/>
      <c r="B354" s="36" t="s">
        <v>1140</v>
      </c>
      <c r="C354" s="45" t="s">
        <v>1335</v>
      </c>
      <c r="D354" s="45" t="s">
        <v>1460</v>
      </c>
      <c r="E354" s="43">
        <v>-1.2500000000000001E-2</v>
      </c>
      <c r="F354" s="37"/>
      <c r="P354" s="34"/>
    </row>
    <row r="355" spans="1:16">
      <c r="A355" s="37"/>
      <c r="B355" s="36" t="s">
        <v>1141</v>
      </c>
      <c r="C355" s="45" t="s">
        <v>1289</v>
      </c>
      <c r="D355" s="45" t="s">
        <v>1289</v>
      </c>
      <c r="E355" s="43">
        <v>0</v>
      </c>
      <c r="F355" s="37"/>
      <c r="P355" s="34"/>
    </row>
    <row r="356" spans="1:16">
      <c r="A356" s="37"/>
      <c r="B356" s="36" t="s">
        <v>1142</v>
      </c>
      <c r="C356" s="45" t="s">
        <v>1290</v>
      </c>
      <c r="D356" s="45" t="s">
        <v>1290</v>
      </c>
      <c r="E356" s="43">
        <v>0</v>
      </c>
      <c r="F356" s="37"/>
      <c r="P356" s="34"/>
    </row>
    <row r="357" spans="1:16">
      <c r="A357" s="37"/>
      <c r="B357" s="36" t="s">
        <v>1143</v>
      </c>
      <c r="C357" s="45" t="s">
        <v>1292</v>
      </c>
      <c r="D357" s="45" t="s">
        <v>1292</v>
      </c>
      <c r="E357" s="43">
        <v>0</v>
      </c>
      <c r="F357" s="37"/>
      <c r="P357" s="34"/>
    </row>
    <row r="358" spans="1:16">
      <c r="A358" s="37"/>
      <c r="B358" s="36" t="s">
        <v>1144</v>
      </c>
      <c r="C358" s="45" t="s">
        <v>1461</v>
      </c>
      <c r="D358" s="45" t="s">
        <v>1461</v>
      </c>
      <c r="E358" s="43">
        <v>0</v>
      </c>
      <c r="F358" s="37"/>
      <c r="P358" s="34"/>
    </row>
    <row r="359" spans="1:16">
      <c r="A359" s="37"/>
      <c r="B359" s="36" t="s">
        <v>1145</v>
      </c>
      <c r="C359" s="45" t="s">
        <v>1462</v>
      </c>
      <c r="D359" s="45" t="s">
        <v>1462</v>
      </c>
      <c r="E359" s="43">
        <v>0</v>
      </c>
      <c r="F359" s="37"/>
      <c r="P359" s="34"/>
    </row>
    <row r="360" spans="1:16">
      <c r="A360" s="37"/>
      <c r="B360" s="36" t="s">
        <v>1146</v>
      </c>
      <c r="C360" s="45" t="s">
        <v>1312</v>
      </c>
      <c r="D360" s="45" t="s">
        <v>1312</v>
      </c>
      <c r="E360" s="43">
        <v>0</v>
      </c>
      <c r="F360" s="37"/>
      <c r="P360" s="34"/>
    </row>
    <row r="361" spans="1:16">
      <c r="A361" s="37"/>
      <c r="B361" s="36" t="s">
        <v>1147</v>
      </c>
      <c r="C361" s="45" t="s">
        <v>1370</v>
      </c>
      <c r="D361" s="45" t="s">
        <v>1370</v>
      </c>
      <c r="E361" s="43">
        <v>0</v>
      </c>
      <c r="F361" s="37"/>
      <c r="P361" s="34"/>
    </row>
    <row r="362" spans="1:16">
      <c r="A362" s="37"/>
      <c r="B362" s="36" t="s">
        <v>1148</v>
      </c>
      <c r="C362" s="45" t="s">
        <v>1370</v>
      </c>
      <c r="D362" s="45" t="s">
        <v>1370</v>
      </c>
      <c r="E362" s="43">
        <v>0</v>
      </c>
      <c r="F362" s="37"/>
      <c r="P362" s="34"/>
    </row>
    <row r="363" spans="1:16">
      <c r="A363" s="37"/>
      <c r="B363" s="36" t="s">
        <v>1149</v>
      </c>
      <c r="C363" s="45" t="s">
        <v>1459</v>
      </c>
      <c r="D363" s="45" t="s">
        <v>1459</v>
      </c>
      <c r="E363" s="43">
        <v>0</v>
      </c>
      <c r="F363" s="37"/>
      <c r="P363" s="34"/>
    </row>
    <row r="364" spans="1:16">
      <c r="A364" s="37"/>
      <c r="B364" s="36" t="s">
        <v>1150</v>
      </c>
      <c r="C364" s="45" t="s">
        <v>1459</v>
      </c>
      <c r="D364" s="45" t="s">
        <v>1459</v>
      </c>
      <c r="E364" s="43">
        <v>0</v>
      </c>
      <c r="F364" s="37"/>
      <c r="P364" s="34"/>
    </row>
    <row r="365" spans="1:16">
      <c r="A365" s="37"/>
      <c r="B365" s="36" t="s">
        <v>1151</v>
      </c>
      <c r="C365" s="45" t="s">
        <v>1463</v>
      </c>
      <c r="D365" s="45" t="s">
        <v>1463</v>
      </c>
      <c r="E365" s="43">
        <v>0</v>
      </c>
      <c r="F365" s="37"/>
      <c r="P365" s="34"/>
    </row>
    <row r="366" spans="1:16">
      <c r="A366" s="37"/>
      <c r="B366" s="36" t="s">
        <v>1152</v>
      </c>
      <c r="C366" s="45" t="s">
        <v>1334</v>
      </c>
      <c r="D366" s="45" t="s">
        <v>1334</v>
      </c>
      <c r="E366" s="43">
        <v>0</v>
      </c>
      <c r="F366" s="37"/>
      <c r="P366" s="34"/>
    </row>
    <row r="367" spans="1:16">
      <c r="A367" s="37"/>
      <c r="B367" s="36" t="s">
        <v>1153</v>
      </c>
      <c r="C367" s="45" t="s">
        <v>1334</v>
      </c>
      <c r="D367" s="45" t="s">
        <v>1334</v>
      </c>
      <c r="E367" s="43">
        <v>0</v>
      </c>
      <c r="F367" s="37"/>
      <c r="P367" s="34"/>
    </row>
    <row r="368" spans="1:16">
      <c r="A368" s="37"/>
      <c r="B368" s="36" t="s">
        <v>1154</v>
      </c>
      <c r="C368" s="45" t="s">
        <v>1464</v>
      </c>
      <c r="D368" s="45" t="s">
        <v>1464</v>
      </c>
      <c r="E368" s="43">
        <v>0</v>
      </c>
      <c r="F368" s="37"/>
      <c r="P368" s="34"/>
    </row>
    <row r="369" spans="1:16">
      <c r="A369" s="37"/>
      <c r="B369" s="36" t="s">
        <v>1155</v>
      </c>
      <c r="C369" s="45" t="s">
        <v>1361</v>
      </c>
      <c r="D369" s="45" t="s">
        <v>1361</v>
      </c>
      <c r="E369" s="43">
        <v>0</v>
      </c>
      <c r="F369" s="37"/>
      <c r="P369" s="34"/>
    </row>
    <row r="370" spans="1:16">
      <c r="A370" s="37"/>
      <c r="B370" s="36" t="s">
        <v>1156</v>
      </c>
      <c r="C370" s="45" t="s">
        <v>1361</v>
      </c>
      <c r="D370" s="45" t="s">
        <v>1361</v>
      </c>
      <c r="E370" s="43">
        <v>0</v>
      </c>
      <c r="F370" s="37"/>
      <c r="P370" s="34"/>
    </row>
    <row r="371" spans="1:16">
      <c r="A371" s="37"/>
      <c r="B371" s="36" t="s">
        <v>1157</v>
      </c>
      <c r="C371" s="45" t="s">
        <v>1377</v>
      </c>
      <c r="D371" s="45" t="s">
        <v>1377</v>
      </c>
      <c r="E371" s="43">
        <v>0</v>
      </c>
      <c r="F371" s="37"/>
      <c r="P371" s="34"/>
    </row>
    <row r="372" spans="1:16">
      <c r="A372" s="37"/>
      <c r="B372" s="36" t="s">
        <v>1158</v>
      </c>
      <c r="C372" s="45" t="s">
        <v>1381</v>
      </c>
      <c r="D372" s="45" t="s">
        <v>1381</v>
      </c>
      <c r="E372" s="43">
        <v>0</v>
      </c>
      <c r="F372" s="37"/>
      <c r="P372" s="34"/>
    </row>
    <row r="373" spans="1:16">
      <c r="A373" s="37"/>
      <c r="B373" s="36" t="s">
        <v>1159</v>
      </c>
      <c r="C373" s="45" t="s">
        <v>1363</v>
      </c>
      <c r="D373" s="45" t="s">
        <v>1363</v>
      </c>
      <c r="E373" s="43">
        <v>0</v>
      </c>
      <c r="F373" s="37"/>
      <c r="P373" s="34"/>
    </row>
    <row r="374" spans="1:16">
      <c r="A374" s="37"/>
      <c r="B374" s="36" t="s">
        <v>1160</v>
      </c>
      <c r="C374" s="45" t="s">
        <v>1465</v>
      </c>
      <c r="D374" s="45" t="s">
        <v>1465</v>
      </c>
      <c r="E374" s="43">
        <v>0</v>
      </c>
      <c r="F374" s="37"/>
      <c r="P374" s="34"/>
    </row>
    <row r="375" spans="1:16">
      <c r="A375" s="37"/>
      <c r="B375" s="36" t="s">
        <v>1161</v>
      </c>
      <c r="C375" s="45" t="s">
        <v>1465</v>
      </c>
      <c r="D375" s="45" t="s">
        <v>1465</v>
      </c>
      <c r="E375" s="43">
        <v>0</v>
      </c>
      <c r="F375" s="37"/>
      <c r="P375" s="34"/>
    </row>
    <row r="376" spans="1:16">
      <c r="A376" s="37"/>
      <c r="B376" s="36" t="s">
        <v>1162</v>
      </c>
      <c r="C376" s="45" t="s">
        <v>1466</v>
      </c>
      <c r="D376" s="45" t="s">
        <v>1466</v>
      </c>
      <c r="E376" s="43">
        <v>0</v>
      </c>
      <c r="F376" s="37"/>
      <c r="P376" s="34"/>
    </row>
    <row r="377" spans="1:16">
      <c r="A377" s="37"/>
      <c r="B377" s="36" t="s">
        <v>1163</v>
      </c>
      <c r="C377" s="45" t="s">
        <v>1294</v>
      </c>
      <c r="D377" s="45" t="s">
        <v>1294</v>
      </c>
      <c r="E377" s="43">
        <v>0</v>
      </c>
      <c r="F377" s="37"/>
      <c r="P377" s="34"/>
    </row>
    <row r="378" spans="1:16">
      <c r="A378" s="37"/>
      <c r="B378" s="36" t="s">
        <v>1164</v>
      </c>
      <c r="C378" s="45" t="s">
        <v>1294</v>
      </c>
      <c r="D378" s="45" t="s">
        <v>1294</v>
      </c>
      <c r="E378" s="43">
        <v>0</v>
      </c>
      <c r="F378" s="37"/>
      <c r="P378" s="34"/>
    </row>
    <row r="379" spans="1:16">
      <c r="A379" s="37"/>
      <c r="B379" s="36" t="s">
        <v>1165</v>
      </c>
      <c r="C379" s="45" t="s">
        <v>1399</v>
      </c>
      <c r="D379" s="45" t="s">
        <v>1399</v>
      </c>
      <c r="E379" s="43">
        <v>0</v>
      </c>
      <c r="F379" s="37"/>
      <c r="P379" s="34"/>
    </row>
    <row r="380" spans="1:16">
      <c r="A380" s="37"/>
      <c r="B380" s="36" t="s">
        <v>1166</v>
      </c>
      <c r="C380" s="45" t="s">
        <v>1399</v>
      </c>
      <c r="D380" s="45" t="s">
        <v>1399</v>
      </c>
      <c r="E380" s="43">
        <v>0</v>
      </c>
      <c r="F380" s="37"/>
      <c r="P380" s="34"/>
    </row>
    <row r="381" spans="1:16">
      <c r="A381" s="37"/>
      <c r="B381" s="36" t="s">
        <v>1167</v>
      </c>
      <c r="C381" s="45" t="s">
        <v>1467</v>
      </c>
      <c r="D381" s="45" t="s">
        <v>1467</v>
      </c>
      <c r="E381" s="43">
        <v>0</v>
      </c>
      <c r="F381" s="37"/>
      <c r="P381" s="34"/>
    </row>
    <row r="382" spans="1:16">
      <c r="A382" s="37"/>
      <c r="B382" s="36" t="s">
        <v>1168</v>
      </c>
      <c r="C382" s="45" t="s">
        <v>1468</v>
      </c>
      <c r="D382" s="45" t="s">
        <v>1468</v>
      </c>
      <c r="E382" s="43">
        <v>0</v>
      </c>
      <c r="F382" s="37"/>
      <c r="P382" s="34"/>
    </row>
    <row r="383" spans="1:16">
      <c r="A383" s="37"/>
      <c r="B383" s="36" t="s">
        <v>1169</v>
      </c>
      <c r="C383" s="45" t="s">
        <v>1468</v>
      </c>
      <c r="D383" s="45" t="s">
        <v>1468</v>
      </c>
      <c r="E383" s="43">
        <v>0</v>
      </c>
      <c r="F383" s="37"/>
      <c r="P383" s="34"/>
    </row>
    <row r="384" spans="1:16">
      <c r="A384" s="37"/>
      <c r="B384" s="36" t="s">
        <v>1170</v>
      </c>
      <c r="C384" s="45" t="s">
        <v>1469</v>
      </c>
      <c r="D384" s="45" t="s">
        <v>1469</v>
      </c>
      <c r="E384" s="43">
        <v>0</v>
      </c>
      <c r="F384" s="37"/>
      <c r="P384" s="34"/>
    </row>
    <row r="385" spans="1:16">
      <c r="A385" s="37"/>
      <c r="B385" s="36" t="s">
        <v>1171</v>
      </c>
      <c r="C385" s="45" t="s">
        <v>1469</v>
      </c>
      <c r="D385" s="45" t="s">
        <v>1469</v>
      </c>
      <c r="E385" s="43">
        <v>0</v>
      </c>
      <c r="F385" s="37"/>
      <c r="P385" s="34"/>
    </row>
    <row r="386" spans="1:16">
      <c r="A386" s="37"/>
      <c r="B386" s="36" t="s">
        <v>1172</v>
      </c>
      <c r="C386" s="45" t="s">
        <v>1470</v>
      </c>
      <c r="D386" s="45" t="s">
        <v>1471</v>
      </c>
      <c r="E386" s="43">
        <v>-1.3157894736842099E-2</v>
      </c>
      <c r="F386" s="37"/>
      <c r="P386" s="34"/>
    </row>
    <row r="387" spans="1:16">
      <c r="A387" s="37"/>
      <c r="B387" s="36" t="s">
        <v>1173</v>
      </c>
      <c r="C387" s="45" t="s">
        <v>1472</v>
      </c>
      <c r="D387" s="45" t="s">
        <v>1472</v>
      </c>
      <c r="E387" s="43">
        <v>0</v>
      </c>
      <c r="F387" s="37"/>
      <c r="P387" s="34"/>
    </row>
    <row r="388" spans="1:16">
      <c r="A388" s="37"/>
      <c r="B388" s="36" t="s">
        <v>1174</v>
      </c>
      <c r="C388" s="45" t="s">
        <v>1473</v>
      </c>
      <c r="D388" s="45" t="s">
        <v>1473</v>
      </c>
      <c r="E388" s="43">
        <v>0</v>
      </c>
      <c r="F388" s="37"/>
      <c r="P388" s="34"/>
    </row>
    <row r="389" spans="1:16">
      <c r="A389" s="37"/>
      <c r="B389" s="36" t="s">
        <v>1175</v>
      </c>
      <c r="C389" s="45" t="s">
        <v>1334</v>
      </c>
      <c r="D389" s="45" t="s">
        <v>1334</v>
      </c>
      <c r="E389" s="43">
        <v>0</v>
      </c>
      <c r="F389" s="37"/>
      <c r="P389" s="34"/>
    </row>
    <row r="390" spans="1:16">
      <c r="A390" s="37"/>
      <c r="B390" s="36" t="s">
        <v>1176</v>
      </c>
      <c r="C390" s="45" t="s">
        <v>1334</v>
      </c>
      <c r="D390" s="45" t="s">
        <v>1334</v>
      </c>
      <c r="E390" s="43">
        <v>0</v>
      </c>
      <c r="F390" s="37"/>
      <c r="P390" s="34"/>
    </row>
    <row r="391" spans="1:16">
      <c r="A391" s="37"/>
      <c r="B391" s="36" t="s">
        <v>1177</v>
      </c>
      <c r="C391" s="45" t="s">
        <v>1263</v>
      </c>
      <c r="D391" s="45" t="s">
        <v>1466</v>
      </c>
      <c r="E391" s="43">
        <v>-0.05</v>
      </c>
      <c r="F391" s="37"/>
      <c r="P391" s="34"/>
    </row>
    <row r="392" spans="1:16">
      <c r="A392" s="37"/>
      <c r="B392" s="36" t="s">
        <v>1178</v>
      </c>
      <c r="C392" s="45" t="s">
        <v>1431</v>
      </c>
      <c r="D392" s="45" t="s">
        <v>1431</v>
      </c>
      <c r="E392" s="43">
        <v>0</v>
      </c>
      <c r="F392" s="37"/>
      <c r="P392" s="34"/>
    </row>
    <row r="393" spans="1:16">
      <c r="A393" s="37"/>
      <c r="B393" s="36" t="s">
        <v>1179</v>
      </c>
      <c r="C393" s="45" t="s">
        <v>1474</v>
      </c>
      <c r="D393" s="45" t="s">
        <v>1474</v>
      </c>
      <c r="E393" s="43">
        <v>0</v>
      </c>
      <c r="F393" s="37"/>
      <c r="P393" s="34"/>
    </row>
    <row r="394" spans="1:16">
      <c r="A394" s="37"/>
      <c r="B394" s="36" t="s">
        <v>1180</v>
      </c>
      <c r="C394" s="45" t="s">
        <v>1379</v>
      </c>
      <c r="D394" s="45" t="s">
        <v>1379</v>
      </c>
      <c r="E394" s="43">
        <v>0</v>
      </c>
      <c r="F394" s="37"/>
      <c r="P394" s="34"/>
    </row>
    <row r="395" spans="1:16">
      <c r="A395" s="37"/>
      <c r="B395" s="36" t="s">
        <v>1181</v>
      </c>
      <c r="C395" s="45" t="s">
        <v>1416</v>
      </c>
      <c r="D395" s="45" t="s">
        <v>1475</v>
      </c>
      <c r="E395" s="43">
        <v>-0.34693877551020402</v>
      </c>
      <c r="F395" s="37"/>
      <c r="P395" s="34"/>
    </row>
    <row r="396" spans="1:16">
      <c r="A396" s="37"/>
      <c r="B396" s="36" t="s">
        <v>1182</v>
      </c>
      <c r="C396" s="45" t="s">
        <v>1416</v>
      </c>
      <c r="D396" s="45" t="s">
        <v>1475</v>
      </c>
      <c r="E396" s="43">
        <v>-0.34693877551020402</v>
      </c>
      <c r="F396" s="37"/>
      <c r="P396" s="34"/>
    </row>
    <row r="397" spans="1:16">
      <c r="A397" s="37"/>
      <c r="B397" s="36" t="s">
        <v>1183</v>
      </c>
      <c r="C397" s="45" t="s">
        <v>1440</v>
      </c>
      <c r="D397" s="45" t="s">
        <v>1446</v>
      </c>
      <c r="E397" s="43">
        <v>-0.31868131868131899</v>
      </c>
      <c r="F397" s="37"/>
      <c r="P397" s="34"/>
    </row>
    <row r="398" spans="1:16">
      <c r="A398" s="37"/>
      <c r="B398" s="36" t="s">
        <v>1184</v>
      </c>
      <c r="C398" s="45" t="s">
        <v>1476</v>
      </c>
      <c r="D398" s="45" t="s">
        <v>1476</v>
      </c>
      <c r="E398" s="43">
        <v>0</v>
      </c>
      <c r="F398" s="37"/>
      <c r="P398" s="34"/>
    </row>
    <row r="399" spans="1:16">
      <c r="A399" s="37"/>
      <c r="B399" s="36" t="s">
        <v>1185</v>
      </c>
      <c r="C399" s="45" t="s">
        <v>1476</v>
      </c>
      <c r="D399" s="45" t="s">
        <v>1476</v>
      </c>
      <c r="E399" s="43">
        <v>0</v>
      </c>
      <c r="F399" s="37"/>
      <c r="P399" s="34"/>
    </row>
    <row r="400" spans="1:16">
      <c r="A400" s="37"/>
      <c r="B400" s="36" t="s">
        <v>1186</v>
      </c>
      <c r="C400" s="45" t="s">
        <v>1333</v>
      </c>
      <c r="D400" s="45" t="s">
        <v>1333</v>
      </c>
      <c r="E400" s="43">
        <v>0</v>
      </c>
      <c r="F400" s="37"/>
      <c r="P400" s="34"/>
    </row>
    <row r="401" spans="1:16">
      <c r="A401" s="37"/>
      <c r="B401" s="36" t="s">
        <v>1187</v>
      </c>
      <c r="C401" s="45" t="s">
        <v>1477</v>
      </c>
      <c r="D401" s="45" t="s">
        <v>1477</v>
      </c>
      <c r="E401" s="43">
        <v>0</v>
      </c>
      <c r="F401" s="37"/>
      <c r="P401" s="34"/>
    </row>
    <row r="402" spans="1:16">
      <c r="A402" s="37"/>
      <c r="B402" s="36" t="s">
        <v>1188</v>
      </c>
      <c r="C402" s="45" t="s">
        <v>1478</v>
      </c>
      <c r="D402" s="45" t="s">
        <v>1479</v>
      </c>
      <c r="E402" s="43">
        <v>-3.5294117647058802E-2</v>
      </c>
      <c r="F402" s="37"/>
      <c r="P402" s="34"/>
    </row>
    <row r="403" spans="1:16">
      <c r="A403" s="37"/>
      <c r="B403" s="36" t="s">
        <v>1189</v>
      </c>
      <c r="C403" s="45" t="s">
        <v>1480</v>
      </c>
      <c r="D403" s="45" t="s">
        <v>1480</v>
      </c>
      <c r="E403" s="43">
        <v>0</v>
      </c>
      <c r="F403" s="37"/>
      <c r="P403" s="34"/>
    </row>
    <row r="404" spans="1:16">
      <c r="A404" s="37"/>
      <c r="B404" s="36" t="s">
        <v>1190</v>
      </c>
      <c r="C404" s="45" t="s">
        <v>1480</v>
      </c>
      <c r="D404" s="45" t="s">
        <v>1480</v>
      </c>
      <c r="E404" s="43">
        <v>0</v>
      </c>
      <c r="F404" s="37"/>
      <c r="P404" s="34"/>
    </row>
    <row r="405" spans="1:16">
      <c r="A405" s="37"/>
      <c r="B405" s="36" t="s">
        <v>1191</v>
      </c>
      <c r="C405" s="45" t="s">
        <v>1387</v>
      </c>
      <c r="D405" s="45" t="s">
        <v>1387</v>
      </c>
      <c r="E405" s="43">
        <v>0</v>
      </c>
      <c r="F405" s="37"/>
      <c r="P405" s="34"/>
    </row>
    <row r="406" spans="1:16">
      <c r="A406" s="37"/>
      <c r="B406" s="36" t="s">
        <v>1192</v>
      </c>
      <c r="C406" s="45" t="s">
        <v>1304</v>
      </c>
      <c r="D406" s="45" t="s">
        <v>1304</v>
      </c>
      <c r="E406" s="43">
        <v>0</v>
      </c>
      <c r="F406" s="37"/>
      <c r="P406" s="34"/>
    </row>
    <row r="407" spans="1:16">
      <c r="A407" s="37"/>
      <c r="B407" s="36" t="s">
        <v>1193</v>
      </c>
      <c r="C407" s="45" t="s">
        <v>1380</v>
      </c>
      <c r="D407" s="45" t="s">
        <v>1380</v>
      </c>
      <c r="E407" s="43">
        <v>0</v>
      </c>
      <c r="F407" s="37"/>
      <c r="P407" s="34"/>
    </row>
    <row r="408" spans="1:16">
      <c r="A408" s="37"/>
      <c r="B408" s="36" t="s">
        <v>1194</v>
      </c>
      <c r="C408" s="45" t="s">
        <v>1376</v>
      </c>
      <c r="D408" s="45" t="s">
        <v>1376</v>
      </c>
      <c r="E408" s="43">
        <v>0</v>
      </c>
      <c r="F408" s="37"/>
      <c r="P408" s="34"/>
    </row>
    <row r="409" spans="1:16">
      <c r="A409" s="37"/>
      <c r="B409" s="36" t="s">
        <v>1195</v>
      </c>
      <c r="C409" s="45" t="s">
        <v>1481</v>
      </c>
      <c r="D409" s="45" t="s">
        <v>1450</v>
      </c>
      <c r="E409" s="43">
        <v>-0.92307692307692302</v>
      </c>
      <c r="F409" s="37"/>
      <c r="P409" s="34"/>
    </row>
    <row r="410" spans="1:16">
      <c r="A410" s="37"/>
      <c r="B410" s="36" t="s">
        <v>1196</v>
      </c>
      <c r="C410" s="45" t="s">
        <v>1481</v>
      </c>
      <c r="D410" s="45" t="s">
        <v>1450</v>
      </c>
      <c r="E410" s="43">
        <v>-0.92307692307692302</v>
      </c>
      <c r="F410" s="37"/>
      <c r="P410" s="34"/>
    </row>
    <row r="411" spans="1:16">
      <c r="A411" s="37"/>
      <c r="B411" s="36" t="s">
        <v>1197</v>
      </c>
      <c r="C411" s="45" t="s">
        <v>1263</v>
      </c>
      <c r="D411" s="45" t="s">
        <v>1320</v>
      </c>
      <c r="E411" s="43">
        <v>-0.23529411764705899</v>
      </c>
      <c r="F411" s="37"/>
      <c r="P411" s="34"/>
    </row>
    <row r="412" spans="1:16">
      <c r="A412" s="37"/>
      <c r="B412" s="36" t="s">
        <v>1198</v>
      </c>
      <c r="C412" s="45" t="s">
        <v>1370</v>
      </c>
      <c r="D412" s="45" t="s">
        <v>1370</v>
      </c>
      <c r="E412" s="43">
        <v>0</v>
      </c>
      <c r="F412" s="37"/>
      <c r="P412" s="34"/>
    </row>
    <row r="413" spans="1:16">
      <c r="A413" s="37"/>
      <c r="B413" s="36" t="s">
        <v>1199</v>
      </c>
      <c r="C413" s="45" t="s">
        <v>1370</v>
      </c>
      <c r="D413" s="45" t="s">
        <v>1370</v>
      </c>
      <c r="E413" s="43">
        <v>0</v>
      </c>
      <c r="F413" s="37"/>
      <c r="P413" s="34"/>
    </row>
    <row r="414" spans="1:16">
      <c r="A414" s="37"/>
      <c r="B414" s="36" t="s">
        <v>1200</v>
      </c>
      <c r="C414" s="45" t="s">
        <v>1482</v>
      </c>
      <c r="D414" s="45" t="s">
        <v>1482</v>
      </c>
      <c r="E414" s="43">
        <v>0</v>
      </c>
      <c r="F414" s="37"/>
      <c r="P414" s="34"/>
    </row>
    <row r="415" spans="1:16">
      <c r="A415" s="37"/>
      <c r="B415" s="36" t="s">
        <v>1201</v>
      </c>
      <c r="C415" s="45" t="s">
        <v>1433</v>
      </c>
      <c r="D415" s="45" t="s">
        <v>1433</v>
      </c>
      <c r="E415" s="43">
        <v>0</v>
      </c>
      <c r="F415" s="37"/>
      <c r="P415" s="34"/>
    </row>
    <row r="416" spans="1:16">
      <c r="A416" s="37"/>
      <c r="B416" s="36" t="s">
        <v>1202</v>
      </c>
      <c r="C416" s="45" t="s">
        <v>1433</v>
      </c>
      <c r="D416" s="45" t="s">
        <v>1433</v>
      </c>
      <c r="E416" s="43">
        <v>0</v>
      </c>
      <c r="F416" s="37"/>
      <c r="P416" s="34"/>
    </row>
    <row r="417" spans="1:16">
      <c r="A417" s="37"/>
      <c r="B417" s="36" t="s">
        <v>1203</v>
      </c>
      <c r="C417" s="45" t="s">
        <v>1399</v>
      </c>
      <c r="D417" s="45" t="s">
        <v>1411</v>
      </c>
      <c r="E417" s="43">
        <v>-3.3333333333333402E-2</v>
      </c>
      <c r="F417" s="37"/>
      <c r="P417" s="34"/>
    </row>
    <row r="418" spans="1:16">
      <c r="A418" s="37"/>
      <c r="B418" s="36" t="s">
        <v>1204</v>
      </c>
      <c r="C418" s="45" t="s">
        <v>1399</v>
      </c>
      <c r="D418" s="45" t="s">
        <v>1411</v>
      </c>
      <c r="E418" s="43">
        <v>-3.3333333333333402E-2</v>
      </c>
      <c r="F418" s="37"/>
      <c r="P418" s="34"/>
    </row>
    <row r="419" spans="1:16">
      <c r="A419" s="37"/>
      <c r="B419" s="36" t="s">
        <v>1205</v>
      </c>
      <c r="C419" s="45" t="s">
        <v>1483</v>
      </c>
      <c r="D419" s="45" t="s">
        <v>1483</v>
      </c>
      <c r="E419" s="43">
        <v>0</v>
      </c>
      <c r="F419" s="37"/>
      <c r="P419" s="34"/>
    </row>
    <row r="420" spans="1:16">
      <c r="A420" s="37"/>
      <c r="B420" s="36" t="s">
        <v>1206</v>
      </c>
      <c r="C420" s="45" t="s">
        <v>1399</v>
      </c>
      <c r="D420" s="45" t="s">
        <v>1399</v>
      </c>
      <c r="E420" s="43">
        <v>0</v>
      </c>
      <c r="F420" s="37"/>
      <c r="P420" s="34"/>
    </row>
    <row r="421" spans="1:16">
      <c r="A421" s="37"/>
      <c r="B421" s="36" t="s">
        <v>1207</v>
      </c>
      <c r="C421" s="45" t="s">
        <v>1399</v>
      </c>
      <c r="D421" s="45" t="s">
        <v>1399</v>
      </c>
      <c r="E421" s="43">
        <v>0</v>
      </c>
      <c r="F421" s="37"/>
      <c r="P421" s="34"/>
    </row>
    <row r="422" spans="1:16">
      <c r="A422" s="37"/>
      <c r="B422" s="36" t="s">
        <v>1208</v>
      </c>
      <c r="C422" s="45" t="s">
        <v>1475</v>
      </c>
      <c r="D422" s="45" t="s">
        <v>1475</v>
      </c>
      <c r="E422" s="43">
        <v>0</v>
      </c>
      <c r="F422" s="37"/>
      <c r="P422" s="34"/>
    </row>
    <row r="423" spans="1:16">
      <c r="A423" s="37"/>
      <c r="B423" s="36" t="s">
        <v>1209</v>
      </c>
      <c r="C423" s="45" t="s">
        <v>1323</v>
      </c>
      <c r="D423" s="45" t="s">
        <v>1323</v>
      </c>
      <c r="E423" s="43">
        <v>0</v>
      </c>
      <c r="F423" s="37"/>
      <c r="P423" s="34"/>
    </row>
    <row r="424" spans="1:16">
      <c r="A424" s="37"/>
      <c r="B424" s="36" t="s">
        <v>1210</v>
      </c>
      <c r="C424" s="45" t="s">
        <v>1325</v>
      </c>
      <c r="D424" s="45" t="s">
        <v>1325</v>
      </c>
      <c r="E424" s="43">
        <v>0</v>
      </c>
      <c r="F424" s="37"/>
      <c r="P424" s="34"/>
    </row>
    <row r="425" spans="1:16">
      <c r="A425" s="37"/>
      <c r="B425" s="36" t="s">
        <v>1211</v>
      </c>
      <c r="C425" s="45" t="s">
        <v>1344</v>
      </c>
      <c r="D425" s="45" t="s">
        <v>1344</v>
      </c>
      <c r="E425" s="43">
        <v>0</v>
      </c>
      <c r="F425" s="37"/>
      <c r="P425" s="34"/>
    </row>
    <row r="426" spans="1:16">
      <c r="A426" s="37"/>
      <c r="B426" s="36" t="s">
        <v>1212</v>
      </c>
      <c r="C426" s="45" t="s">
        <v>1289</v>
      </c>
      <c r="D426" s="45" t="s">
        <v>1289</v>
      </c>
      <c r="E426" s="43">
        <v>0</v>
      </c>
      <c r="F426" s="37"/>
      <c r="P426" s="34"/>
    </row>
    <row r="427" spans="1:16">
      <c r="A427" s="37"/>
      <c r="B427" s="36" t="s">
        <v>1213</v>
      </c>
      <c r="C427" s="45" t="s">
        <v>1290</v>
      </c>
      <c r="D427" s="45" t="s">
        <v>1290</v>
      </c>
      <c r="E427" s="43">
        <v>0</v>
      </c>
      <c r="F427" s="37"/>
      <c r="P427" s="34"/>
    </row>
    <row r="428" spans="1:16">
      <c r="A428" s="37"/>
      <c r="B428" s="36" t="s">
        <v>1214</v>
      </c>
      <c r="C428" s="45" t="s">
        <v>1293</v>
      </c>
      <c r="D428" s="45" t="s">
        <v>1293</v>
      </c>
      <c r="E428" s="43">
        <v>0</v>
      </c>
      <c r="F428" s="37"/>
      <c r="P428" s="34"/>
    </row>
    <row r="429" spans="1:16">
      <c r="A429" s="37"/>
      <c r="B429" s="36" t="s">
        <v>1215</v>
      </c>
      <c r="C429" s="45" t="s">
        <v>1380</v>
      </c>
      <c r="D429" s="45" t="s">
        <v>1380</v>
      </c>
      <c r="E429" s="43">
        <v>0</v>
      </c>
      <c r="F429" s="37"/>
      <c r="P429" s="34"/>
    </row>
    <row r="430" spans="1:16">
      <c r="A430" s="37"/>
      <c r="B430" s="36" t="s">
        <v>1216</v>
      </c>
      <c r="C430" s="45" t="s">
        <v>1292</v>
      </c>
      <c r="D430" s="45" t="s">
        <v>1292</v>
      </c>
      <c r="E430" s="43">
        <v>0</v>
      </c>
      <c r="F430" s="37"/>
      <c r="P430" s="34"/>
    </row>
    <row r="431" spans="1:16">
      <c r="A431" s="37"/>
      <c r="B431" s="36" t="s">
        <v>1217</v>
      </c>
      <c r="C431" s="45" t="s">
        <v>1431</v>
      </c>
      <c r="D431" s="45" t="s">
        <v>1431</v>
      </c>
      <c r="E431" s="43">
        <v>0</v>
      </c>
      <c r="F431" s="37"/>
      <c r="P431" s="34"/>
    </row>
    <row r="432" spans="1:16">
      <c r="A432" s="37"/>
      <c r="B432" s="36" t="s">
        <v>1218</v>
      </c>
      <c r="C432" s="45" t="s">
        <v>1380</v>
      </c>
      <c r="D432" s="45" t="s">
        <v>1380</v>
      </c>
      <c r="E432" s="43">
        <v>0</v>
      </c>
      <c r="F432" s="37"/>
      <c r="P432" s="34"/>
    </row>
    <row r="433" spans="1:16">
      <c r="A433" s="37"/>
      <c r="B433" s="36" t="s">
        <v>1219</v>
      </c>
      <c r="C433" s="45" t="s">
        <v>1292</v>
      </c>
      <c r="D433" s="45" t="s">
        <v>1292</v>
      </c>
      <c r="E433" s="43">
        <v>0</v>
      </c>
      <c r="F433" s="37"/>
      <c r="P433" s="34"/>
    </row>
    <row r="434" spans="1:16">
      <c r="A434" s="37"/>
      <c r="B434" s="36" t="s">
        <v>1220</v>
      </c>
      <c r="C434" s="45" t="s">
        <v>1305</v>
      </c>
      <c r="D434" s="45" t="s">
        <v>1305</v>
      </c>
      <c r="E434" s="43">
        <v>0</v>
      </c>
      <c r="F434" s="37"/>
      <c r="P434" s="34"/>
    </row>
    <row r="435" spans="1:16">
      <c r="A435" s="37"/>
      <c r="B435" s="36" t="s">
        <v>1221</v>
      </c>
      <c r="C435" s="45" t="s">
        <v>1450</v>
      </c>
      <c r="D435" s="45" t="s">
        <v>1450</v>
      </c>
      <c r="E435" s="43">
        <v>0</v>
      </c>
      <c r="F435" s="37"/>
      <c r="P435" s="34"/>
    </row>
    <row r="436" spans="1:16">
      <c r="A436" s="37"/>
      <c r="B436" s="36" t="s">
        <v>1222</v>
      </c>
      <c r="C436" s="45" t="s">
        <v>1450</v>
      </c>
      <c r="D436" s="45" t="s">
        <v>1450</v>
      </c>
      <c r="E436" s="43">
        <v>0</v>
      </c>
      <c r="F436" s="37"/>
      <c r="P436" s="34"/>
    </row>
    <row r="437" spans="1:16">
      <c r="A437" s="37"/>
      <c r="B437" s="36" t="s">
        <v>1223</v>
      </c>
      <c r="C437" s="45" t="s">
        <v>1440</v>
      </c>
      <c r="D437" s="45" t="s">
        <v>1440</v>
      </c>
      <c r="E437" s="43">
        <v>0</v>
      </c>
      <c r="F437" s="37"/>
      <c r="P437" s="34"/>
    </row>
    <row r="438" spans="1:16">
      <c r="A438" s="37"/>
      <c r="B438" s="36" t="s">
        <v>1224</v>
      </c>
      <c r="C438" s="45" t="s">
        <v>1480</v>
      </c>
      <c r="D438" s="45" t="s">
        <v>1480</v>
      </c>
      <c r="E438" s="43">
        <v>0</v>
      </c>
      <c r="F438" s="37"/>
      <c r="P438" s="34"/>
    </row>
    <row r="439" spans="1:16">
      <c r="A439" s="37"/>
      <c r="B439" s="36" t="s">
        <v>1225</v>
      </c>
      <c r="C439" s="45" t="s">
        <v>1480</v>
      </c>
      <c r="D439" s="45" t="s">
        <v>1480</v>
      </c>
      <c r="E439" s="43">
        <v>0</v>
      </c>
      <c r="F439" s="37"/>
      <c r="P439" s="34"/>
    </row>
    <row r="440" spans="1:16">
      <c r="A440" s="37"/>
      <c r="B440" s="36" t="s">
        <v>1226</v>
      </c>
      <c r="C440" s="45" t="s">
        <v>1320</v>
      </c>
      <c r="D440" s="45" t="s">
        <v>1320</v>
      </c>
      <c r="E440" s="43">
        <v>0</v>
      </c>
      <c r="F440" s="37"/>
      <c r="P440" s="34"/>
    </row>
    <row r="441" spans="1:16">
      <c r="A441" s="37"/>
      <c r="B441" s="36" t="s">
        <v>1227</v>
      </c>
      <c r="C441" s="45" t="s">
        <v>1484</v>
      </c>
      <c r="D441" s="45" t="s">
        <v>1484</v>
      </c>
      <c r="E441" s="43">
        <v>0</v>
      </c>
      <c r="F441" s="37"/>
      <c r="P441" s="34"/>
    </row>
    <row r="442" spans="1:16">
      <c r="A442" s="37"/>
      <c r="B442" s="36" t="s">
        <v>1228</v>
      </c>
      <c r="C442" s="45" t="s">
        <v>1333</v>
      </c>
      <c r="D442" s="45" t="s">
        <v>1333</v>
      </c>
      <c r="E442" s="43">
        <v>0</v>
      </c>
      <c r="F442" s="37"/>
      <c r="P442" s="34"/>
    </row>
    <row r="443" spans="1:16">
      <c r="A443" s="37"/>
      <c r="B443" s="36" t="s">
        <v>1229</v>
      </c>
      <c r="C443" s="45" t="s">
        <v>1430</v>
      </c>
      <c r="D443" s="45" t="s">
        <v>1430</v>
      </c>
      <c r="E443" s="43">
        <v>0</v>
      </c>
      <c r="F443" s="37"/>
      <c r="P443" s="34"/>
    </row>
    <row r="444" spans="1:16">
      <c r="A444" s="37"/>
      <c r="B444" s="36" t="s">
        <v>1230</v>
      </c>
      <c r="C444" s="45" t="s">
        <v>1376</v>
      </c>
      <c r="D444" s="45" t="s">
        <v>1376</v>
      </c>
      <c r="E444" s="43">
        <v>0</v>
      </c>
      <c r="F444" s="37"/>
      <c r="P444" s="34"/>
    </row>
    <row r="445" spans="1:16">
      <c r="A445" s="37"/>
      <c r="B445" s="36" t="s">
        <v>1231</v>
      </c>
      <c r="C445" s="45" t="s">
        <v>1484</v>
      </c>
      <c r="D445" s="45" t="s">
        <v>1484</v>
      </c>
      <c r="E445" s="43">
        <v>0</v>
      </c>
      <c r="F445" s="37"/>
      <c r="P445" s="34"/>
    </row>
    <row r="446" spans="1:16">
      <c r="A446" s="37"/>
      <c r="B446" s="36" t="s">
        <v>1232</v>
      </c>
      <c r="C446" s="45" t="s">
        <v>1485</v>
      </c>
      <c r="D446" s="45" t="s">
        <v>1485</v>
      </c>
      <c r="E446" s="43">
        <v>0</v>
      </c>
      <c r="F446" s="37"/>
      <c r="P446" s="34"/>
    </row>
    <row r="447" spans="1:16">
      <c r="A447" s="37"/>
      <c r="B447" s="36" t="s">
        <v>1233</v>
      </c>
      <c r="C447" s="45" t="s">
        <v>1393</v>
      </c>
      <c r="D447" s="45" t="s">
        <v>1393</v>
      </c>
      <c r="E447" s="43">
        <v>0</v>
      </c>
      <c r="F447" s="37"/>
      <c r="P447" s="34"/>
    </row>
    <row r="448" spans="1:16">
      <c r="A448" s="37"/>
      <c r="B448" s="36" t="s">
        <v>1234</v>
      </c>
      <c r="C448" s="45" t="s">
        <v>1393</v>
      </c>
      <c r="D448" s="45" t="s">
        <v>1393</v>
      </c>
      <c r="E448" s="43">
        <v>0</v>
      </c>
      <c r="F448" s="37"/>
      <c r="P448" s="34"/>
    </row>
    <row r="449" spans="1:16">
      <c r="A449" s="37"/>
      <c r="B449" s="36" t="s">
        <v>1235</v>
      </c>
      <c r="C449" s="45" t="s">
        <v>1482</v>
      </c>
      <c r="D449" s="45" t="s">
        <v>1482</v>
      </c>
      <c r="E449" s="43">
        <v>0</v>
      </c>
      <c r="F449" s="37"/>
      <c r="P449" s="34"/>
    </row>
    <row r="450" spans="1:16">
      <c r="A450" s="37"/>
      <c r="B450" s="36" t="s">
        <v>1236</v>
      </c>
      <c r="C450" s="45" t="s">
        <v>1486</v>
      </c>
      <c r="D450" s="45" t="s">
        <v>1486</v>
      </c>
      <c r="E450" s="43">
        <v>0</v>
      </c>
      <c r="F450" s="37"/>
      <c r="P450" s="34"/>
    </row>
    <row r="451" spans="1:16">
      <c r="A451" s="37"/>
      <c r="B451" s="36" t="s">
        <v>1237</v>
      </c>
      <c r="C451" s="45" t="s">
        <v>1473</v>
      </c>
      <c r="D451" s="45" t="s">
        <v>1473</v>
      </c>
      <c r="E451" s="43">
        <v>0</v>
      </c>
      <c r="F451" s="37"/>
      <c r="P451" s="34"/>
    </row>
    <row r="452" spans="1:16">
      <c r="A452" s="37"/>
      <c r="B452" s="36" t="s">
        <v>1238</v>
      </c>
      <c r="C452" s="45" t="s">
        <v>1487</v>
      </c>
      <c r="D452" s="45" t="s">
        <v>1487</v>
      </c>
      <c r="E452" s="43">
        <v>0</v>
      </c>
      <c r="F452" s="37"/>
      <c r="P452" s="34"/>
    </row>
    <row r="453" spans="1:16">
      <c r="A453" s="37"/>
      <c r="B453" s="36" t="s">
        <v>1239</v>
      </c>
      <c r="C453" s="45" t="s">
        <v>1384</v>
      </c>
      <c r="D453" s="45" t="s">
        <v>1384</v>
      </c>
      <c r="E453" s="43">
        <v>0</v>
      </c>
      <c r="F453" s="37"/>
      <c r="P453" s="34"/>
    </row>
    <row r="454" spans="1:16">
      <c r="A454" s="37"/>
      <c r="B454" s="36" t="s">
        <v>1240</v>
      </c>
      <c r="C454" s="45" t="s">
        <v>1304</v>
      </c>
      <c r="D454" s="45" t="s">
        <v>1304</v>
      </c>
      <c r="E454" s="43">
        <v>0</v>
      </c>
      <c r="F454" s="37"/>
      <c r="P454" s="34"/>
    </row>
    <row r="455" spans="1:16">
      <c r="A455" s="37"/>
      <c r="B455" s="36" t="s">
        <v>1241</v>
      </c>
      <c r="C455" s="45" t="s">
        <v>1380</v>
      </c>
      <c r="D455" s="45" t="s">
        <v>1380</v>
      </c>
      <c r="E455" s="43">
        <v>0</v>
      </c>
      <c r="F455" s="37"/>
      <c r="P455" s="34"/>
    </row>
    <row r="456" spans="1:16">
      <c r="A456" s="37"/>
      <c r="B456" s="36" t="s">
        <v>1242</v>
      </c>
      <c r="C456" s="45" t="s">
        <v>1345</v>
      </c>
      <c r="D456" s="45" t="s">
        <v>1345</v>
      </c>
      <c r="E456" s="43">
        <v>0</v>
      </c>
      <c r="F456" s="37"/>
      <c r="P456" s="34"/>
    </row>
    <row r="457" spans="1:16">
      <c r="A457" s="37"/>
      <c r="B457" s="36" t="s">
        <v>1243</v>
      </c>
      <c r="C457" s="45" t="s">
        <v>1423</v>
      </c>
      <c r="D457" s="45" t="s">
        <v>1423</v>
      </c>
      <c r="E457" s="43">
        <v>0</v>
      </c>
      <c r="F457" s="37"/>
      <c r="P457" s="34"/>
    </row>
    <row r="458" spans="1:16">
      <c r="A458" s="37"/>
      <c r="B458" s="36" t="s">
        <v>1244</v>
      </c>
      <c r="C458" s="45" t="s">
        <v>1423</v>
      </c>
      <c r="D458" s="45" t="s">
        <v>1423</v>
      </c>
      <c r="E458" s="43">
        <v>0</v>
      </c>
      <c r="F458" s="37"/>
      <c r="P458" s="34"/>
    </row>
    <row r="459" spans="1:16">
      <c r="A459" s="37"/>
      <c r="B459" s="36" t="s">
        <v>1245</v>
      </c>
      <c r="C459" s="45" t="s">
        <v>1488</v>
      </c>
      <c r="D459" s="45" t="s">
        <v>1488</v>
      </c>
      <c r="E459" s="43">
        <v>0</v>
      </c>
      <c r="F459" s="37"/>
      <c r="P459" s="34"/>
    </row>
    <row r="460" spans="1:16">
      <c r="A460" s="37"/>
      <c r="B460" s="36" t="s">
        <v>1246</v>
      </c>
      <c r="C460" s="45" t="s">
        <v>1361</v>
      </c>
      <c r="D460" s="45" t="s">
        <v>1361</v>
      </c>
      <c r="E460" s="43">
        <v>0</v>
      </c>
      <c r="F460" s="37"/>
      <c r="P460" s="34"/>
    </row>
    <row r="461" spans="1:16">
      <c r="A461" s="37"/>
      <c r="B461" s="36" t="s">
        <v>1247</v>
      </c>
      <c r="C461" s="45" t="s">
        <v>1361</v>
      </c>
      <c r="D461" s="45" t="s">
        <v>1361</v>
      </c>
      <c r="E461" s="43">
        <v>0</v>
      </c>
      <c r="F461" s="37"/>
      <c r="P461" s="34"/>
    </row>
    <row r="462" spans="1:16">
      <c r="A462" s="37"/>
      <c r="B462" s="36" t="s">
        <v>1248</v>
      </c>
      <c r="C462" s="45" t="s">
        <v>1402</v>
      </c>
      <c r="D462" s="45" t="s">
        <v>1402</v>
      </c>
      <c r="E462" s="43">
        <v>0</v>
      </c>
      <c r="F462" s="37"/>
      <c r="P462" s="34"/>
    </row>
    <row r="463" spans="1:16">
      <c r="A463" s="37"/>
      <c r="B463" s="36" t="s">
        <v>1249</v>
      </c>
      <c r="C463" s="45" t="s">
        <v>1477</v>
      </c>
      <c r="D463" s="45" t="s">
        <v>1477</v>
      </c>
      <c r="E463" s="43">
        <v>0</v>
      </c>
      <c r="F463" s="37"/>
      <c r="P463" s="34"/>
    </row>
    <row r="464" spans="1:16">
      <c r="A464" s="37"/>
      <c r="B464" s="36" t="s">
        <v>1250</v>
      </c>
      <c r="C464" s="45" t="s">
        <v>1344</v>
      </c>
      <c r="D464" s="45" t="s">
        <v>1344</v>
      </c>
      <c r="E464" s="43">
        <v>0</v>
      </c>
      <c r="F464" s="37"/>
      <c r="P464" s="34"/>
    </row>
    <row r="465" spans="1:16">
      <c r="A465" s="37"/>
      <c r="B465" s="36" t="s">
        <v>1251</v>
      </c>
      <c r="C465" s="45" t="s">
        <v>1489</v>
      </c>
      <c r="D465" s="45" t="s">
        <v>1489</v>
      </c>
      <c r="E465" s="43">
        <v>0</v>
      </c>
      <c r="F465" s="37"/>
      <c r="P465" s="34"/>
    </row>
    <row r="466" spans="1:16">
      <c r="A466" s="37"/>
      <c r="B466" s="36" t="s">
        <v>1252</v>
      </c>
      <c r="C466" s="45" t="s">
        <v>1294</v>
      </c>
      <c r="D466" s="45" t="s">
        <v>1294</v>
      </c>
      <c r="E466" s="43">
        <v>0</v>
      </c>
      <c r="F466" s="37"/>
      <c r="P466" s="34"/>
    </row>
    <row r="467" spans="1:16">
      <c r="A467" s="37"/>
      <c r="B467" s="36" t="s">
        <v>1253</v>
      </c>
      <c r="C467" s="45" t="s">
        <v>1294</v>
      </c>
      <c r="D467" s="45" t="s">
        <v>1294</v>
      </c>
      <c r="E467" s="43">
        <v>0</v>
      </c>
      <c r="F467" s="37"/>
      <c r="P467" s="34"/>
    </row>
    <row r="468" spans="1:16">
      <c r="A468" s="37"/>
      <c r="B468" s="36" t="s">
        <v>1254</v>
      </c>
      <c r="C468" s="45" t="s">
        <v>1490</v>
      </c>
      <c r="D468" s="45" t="s">
        <v>1490</v>
      </c>
      <c r="E468" s="43">
        <v>0</v>
      </c>
      <c r="F468" s="37"/>
      <c r="P468" s="34"/>
    </row>
    <row r="469" spans="1:16">
      <c r="A469" s="37"/>
      <c r="B469" s="36" t="s">
        <v>1255</v>
      </c>
      <c r="C469" s="45" t="s">
        <v>1314</v>
      </c>
      <c r="D469" s="45" t="s">
        <v>1314</v>
      </c>
      <c r="E469" s="43">
        <v>0</v>
      </c>
      <c r="F469" s="37"/>
      <c r="P469" s="34"/>
    </row>
    <row r="470" spans="1:16">
      <c r="A470" s="37"/>
      <c r="B470" s="36" t="s">
        <v>1256</v>
      </c>
      <c r="C470" s="45" t="s">
        <v>1315</v>
      </c>
      <c r="D470" s="45" t="s">
        <v>1315</v>
      </c>
      <c r="E470" s="43">
        <v>0</v>
      </c>
      <c r="F470" s="37"/>
      <c r="P470" s="34"/>
    </row>
    <row r="471" spans="1:16">
      <c r="A471" s="37"/>
      <c r="B471" s="36" t="s">
        <v>1257</v>
      </c>
      <c r="C471" s="45" t="s">
        <v>1299</v>
      </c>
      <c r="D471" s="45" t="s">
        <v>1299</v>
      </c>
      <c r="E471" s="43">
        <v>0</v>
      </c>
      <c r="F471" s="37"/>
      <c r="P471" s="34"/>
    </row>
    <row r="472" spans="1:16">
      <c r="A472" s="37"/>
      <c r="B472" s="36" t="s">
        <v>1258</v>
      </c>
      <c r="C472" s="45" t="s">
        <v>1491</v>
      </c>
      <c r="D472" s="45" t="s">
        <v>1491</v>
      </c>
      <c r="E472" s="43">
        <v>0</v>
      </c>
      <c r="F472" s="37"/>
      <c r="P472" s="34"/>
    </row>
    <row r="473" spans="1:16">
      <c r="A473" s="37"/>
      <c r="B473" s="36" t="s">
        <v>1259</v>
      </c>
      <c r="C473" s="45" t="s">
        <v>1346</v>
      </c>
      <c r="D473" s="45" t="s">
        <v>1346</v>
      </c>
      <c r="E473" s="43">
        <v>0</v>
      </c>
      <c r="F473" s="37"/>
      <c r="P473" s="34"/>
    </row>
    <row r="474" spans="1:16">
      <c r="A474" s="37"/>
      <c r="B474" s="36" t="s">
        <v>1260</v>
      </c>
      <c r="C474" s="45" t="s">
        <v>1428</v>
      </c>
      <c r="D474" s="45" t="s">
        <v>1428</v>
      </c>
      <c r="E474" s="43">
        <v>0</v>
      </c>
      <c r="F474" s="37"/>
      <c r="P474" s="34"/>
    </row>
    <row r="475" spans="1:16">
      <c r="A475" s="35" t="s">
        <v>1261</v>
      </c>
      <c r="B475" s="36" t="s">
        <v>1262</v>
      </c>
      <c r="C475" s="45" t="s">
        <v>1428</v>
      </c>
      <c r="D475" s="45" t="s">
        <v>1428</v>
      </c>
      <c r="E475" s="43">
        <v>0</v>
      </c>
      <c r="F475" s="37" t="s">
        <v>1263</v>
      </c>
      <c r="P475" s="34"/>
    </row>
    <row r="476" spans="1:16">
      <c r="A476" s="37"/>
      <c r="B476" s="36" t="s">
        <v>1264</v>
      </c>
      <c r="C476" s="45" t="s">
        <v>1361</v>
      </c>
      <c r="D476" s="45" t="s">
        <v>1361</v>
      </c>
      <c r="E476" s="43">
        <v>0</v>
      </c>
      <c r="F476" s="37"/>
      <c r="P476" s="34"/>
    </row>
    <row r="477" spans="1:16">
      <c r="A477" s="40"/>
      <c r="B477" s="36" t="s">
        <v>1265</v>
      </c>
      <c r="C477" s="36"/>
      <c r="D477" s="36"/>
      <c r="E477" s="31">
        <v>0</v>
      </c>
      <c r="F477" s="40"/>
      <c r="P477" s="34"/>
    </row>
    <row r="478" spans="1:16">
      <c r="A478" s="35" t="s">
        <v>1261</v>
      </c>
      <c r="B478" s="36" t="s">
        <v>1266</v>
      </c>
      <c r="C478" s="36"/>
      <c r="D478" s="36"/>
      <c r="E478" s="31">
        <v>0</v>
      </c>
      <c r="F478" s="37" t="s">
        <v>1263</v>
      </c>
      <c r="P478" s="34"/>
    </row>
    <row r="479" spans="1:16">
      <c r="A479" s="37"/>
      <c r="B479" s="36" t="s">
        <v>1267</v>
      </c>
      <c r="C479" s="36"/>
      <c r="D479" s="36"/>
      <c r="E479" s="31">
        <v>0</v>
      </c>
      <c r="F479" s="37"/>
      <c r="P479" s="34"/>
    </row>
    <row r="480" spans="1:16">
      <c r="A480" s="37"/>
      <c r="B480" s="36" t="s">
        <v>1268</v>
      </c>
      <c r="C480" s="36"/>
      <c r="D480" s="36"/>
      <c r="E480" s="31">
        <v>0</v>
      </c>
      <c r="F480" s="37"/>
      <c r="P480" s="34"/>
    </row>
    <row r="481" spans="1:16">
      <c r="A481" s="37"/>
      <c r="B481" s="36" t="s">
        <v>1269</v>
      </c>
      <c r="C481" s="36"/>
      <c r="D481" s="36"/>
      <c r="E481" s="31">
        <v>0</v>
      </c>
      <c r="F481" s="37"/>
      <c r="P481" s="34"/>
    </row>
    <row r="482" spans="1:16">
      <c r="A482" s="37"/>
      <c r="B482" s="36" t="s">
        <v>1270</v>
      </c>
      <c r="C482" s="36"/>
      <c r="D482" s="36"/>
      <c r="E482" s="31">
        <v>0</v>
      </c>
      <c r="F482" s="37"/>
      <c r="P482" s="34"/>
    </row>
    <row r="483" spans="1:16">
      <c r="A483" s="37"/>
      <c r="B483" s="36" t="s">
        <v>1271</v>
      </c>
      <c r="C483" s="36"/>
      <c r="D483" s="36"/>
      <c r="E483" s="31">
        <v>0</v>
      </c>
      <c r="F483" s="37"/>
      <c r="P483" s="34"/>
    </row>
    <row r="484" spans="1:16">
      <c r="A484" s="37"/>
      <c r="B484" s="36" t="s">
        <v>1272</v>
      </c>
      <c r="C484" s="36"/>
      <c r="D484" s="36"/>
      <c r="E484" s="31">
        <v>0</v>
      </c>
      <c r="F484" s="37"/>
      <c r="P484" s="34"/>
    </row>
    <row r="485" spans="1:16">
      <c r="A485" s="37"/>
      <c r="B485" s="36" t="s">
        <v>1273</v>
      </c>
      <c r="C485" s="36"/>
      <c r="D485" s="36"/>
      <c r="E485" s="31">
        <v>0</v>
      </c>
      <c r="F485" s="37"/>
      <c r="P485" s="34"/>
    </row>
    <row r="486" spans="1:16">
      <c r="A486" s="37"/>
      <c r="B486" s="36" t="s">
        <v>1274</v>
      </c>
      <c r="C486" s="36"/>
      <c r="D486" s="36"/>
      <c r="E486" s="31">
        <v>0</v>
      </c>
      <c r="F486" s="37"/>
      <c r="P486" s="34"/>
    </row>
    <row r="487" spans="1:16">
      <c r="A487" s="37"/>
      <c r="B487" s="36" t="s">
        <v>1275</v>
      </c>
      <c r="C487" s="36"/>
      <c r="D487" s="36"/>
      <c r="E487" s="31">
        <v>0</v>
      </c>
      <c r="F487" s="37"/>
      <c r="P487" s="34"/>
    </row>
    <row r="488" spans="1:16">
      <c r="A488" s="37"/>
      <c r="B488" s="36" t="s">
        <v>1276</v>
      </c>
      <c r="C488" s="36"/>
      <c r="D488" s="36"/>
      <c r="E488" s="31">
        <v>0</v>
      </c>
      <c r="F488" s="37"/>
      <c r="P488" s="34"/>
    </row>
    <row r="489" spans="1:16">
      <c r="A489" s="37"/>
      <c r="B489" s="36" t="s">
        <v>1277</v>
      </c>
      <c r="C489" s="36"/>
      <c r="D489" s="36"/>
      <c r="E489" s="31">
        <v>0</v>
      </c>
      <c r="F489" s="37"/>
      <c r="P489" s="34"/>
    </row>
    <row r="490" spans="1:16">
      <c r="A490" s="37"/>
      <c r="B490" s="36" t="s">
        <v>1278</v>
      </c>
      <c r="C490" s="36"/>
      <c r="D490" s="36"/>
      <c r="E490" s="31">
        <v>0</v>
      </c>
      <c r="F490" s="37"/>
      <c r="P490" s="34"/>
    </row>
    <row r="491" spans="1:16">
      <c r="A491" s="37"/>
      <c r="B491" s="36" t="s">
        <v>1279</v>
      </c>
      <c r="C491" s="36"/>
      <c r="D491" s="36"/>
      <c r="E491" s="31">
        <v>0</v>
      </c>
      <c r="F491" s="37"/>
      <c r="P491" s="34"/>
    </row>
    <row r="492" spans="1:16">
      <c r="A492" s="37"/>
      <c r="B492" s="36" t="s">
        <v>1280</v>
      </c>
      <c r="C492" s="36"/>
      <c r="D492" s="36"/>
      <c r="E492" s="31">
        <v>0</v>
      </c>
      <c r="F492" s="37"/>
      <c r="P492" s="34"/>
    </row>
    <row r="493" spans="1:16">
      <c r="A493" s="37"/>
      <c r="B493" s="36" t="s">
        <v>1281</v>
      </c>
      <c r="C493" s="36"/>
      <c r="D493" s="36"/>
      <c r="E493" s="31">
        <v>0</v>
      </c>
      <c r="F493" s="37"/>
      <c r="P493" s="34"/>
    </row>
    <row r="494" spans="1:16">
      <c r="A494" s="37"/>
      <c r="B494" s="36" t="s">
        <v>1282</v>
      </c>
      <c r="C494" s="36"/>
      <c r="D494" s="36"/>
      <c r="E494" s="31">
        <v>0</v>
      </c>
      <c r="F494" s="37"/>
      <c r="P494" s="34"/>
    </row>
    <row r="495" spans="1:16">
      <c r="A495" s="37"/>
      <c r="B495" s="36" t="s">
        <v>1283</v>
      </c>
      <c r="C495" s="36"/>
      <c r="D495" s="36"/>
      <c r="E495" s="31">
        <v>0</v>
      </c>
      <c r="F495" s="37"/>
      <c r="P495" s="34"/>
    </row>
    <row r="496" spans="1:16">
      <c r="A496" s="37"/>
      <c r="B496" s="36" t="s">
        <v>1284</v>
      </c>
      <c r="C496" s="36"/>
      <c r="D496" s="36"/>
      <c r="E496" s="31">
        <v>0</v>
      </c>
      <c r="F496" s="37"/>
      <c r="P496" s="34"/>
    </row>
    <row r="497" spans="1:16">
      <c r="A497" s="37"/>
      <c r="B497" s="36" t="s">
        <v>1285</v>
      </c>
      <c r="C497" s="36"/>
      <c r="D497" s="36"/>
      <c r="E497" s="31">
        <v>0</v>
      </c>
      <c r="F497" s="37"/>
      <c r="P497" s="34"/>
    </row>
    <row r="498" spans="1:16">
      <c r="A498" s="37"/>
      <c r="B498" s="36" t="s">
        <v>1286</v>
      </c>
      <c r="C498" s="36"/>
      <c r="D498" s="36"/>
      <c r="E498" s="31">
        <v>0</v>
      </c>
      <c r="F498" s="37"/>
      <c r="P498" s="34"/>
    </row>
    <row r="499" spans="1:16">
      <c r="A499" s="37"/>
      <c r="B499" s="36" t="s">
        <v>1287</v>
      </c>
      <c r="C499" s="36"/>
      <c r="D499" s="36"/>
      <c r="E499" s="31">
        <v>0</v>
      </c>
      <c r="F499" s="37"/>
      <c r="P499" s="34"/>
    </row>
    <row r="500" spans="1:16">
      <c r="A500" s="37"/>
      <c r="B500" s="36" t="s">
        <v>1288</v>
      </c>
      <c r="C500" s="36"/>
      <c r="D500" s="36"/>
      <c r="E500" s="31">
        <v>0</v>
      </c>
      <c r="F500" s="37"/>
      <c r="P500" s="34"/>
    </row>
  </sheetData>
  <customSheetViews>
    <customSheetView guid="{B8B0FE89-E1D6-41C2-8E9F-C79A94CD4875}">
      <selection activeCell="B30" sqref="B30"/>
      <pageMargins left="0.7" right="0.7" top="0.75" bottom="0.75" header="0.3" footer="0.3"/>
    </customSheetView>
    <customSheetView guid="{E1631F07-A05E-45C9-B4BC-CB556E4C169C}">
      <selection activeCell="B30" sqref="B30"/>
      <pageMargins left="0.7" right="0.7" top="0.75" bottom="0.75" header="0.3" footer="0.3"/>
    </customSheetView>
    <customSheetView guid="{7A3AF26E-B96D-47DA-9945-BD00A7FA3CF3}">
      <pageMargins left="0.7" right="0.7" top="0.75" bottom="0.75" header="0.3" footer="0.3"/>
    </customSheetView>
    <customSheetView guid="{0BF649FB-054B-4E00-A5C7-E64FB868D81B}">
      <selection activeCell="B30" sqref="B30"/>
      <pageMargins left="0.7" right="0.7" top="0.75" bottom="0.75" header="0.3" footer="0.3"/>
    </customSheetView>
    <customSheetView guid="{2B7B1CB7-5D3C-440D-8CD7-9E70FD379EC0}" topLeftCell="A22">
      <selection activeCell="D156" sqref="D156"/>
      <pageMargins left="0.7" right="0.7" top="0.75" bottom="0.75" header="0.3" footer="0.3"/>
    </customSheetView>
    <customSheetView guid="{B93A7257-0686-40A4-8ADB-E302C61D1CF5}" topLeftCell="A97">
      <selection activeCell="D156" sqref="D156"/>
      <pageMargins left="0.7" right="0.7" top="0.75" bottom="0.75" header="0.3" footer="0.3"/>
    </customSheetView>
    <customSheetView guid="{D4920615-DC79-4B85-BE66-DA7E2657329D}">
      <selection activeCell="B30" sqref="B30"/>
      <pageMargins left="0.7" right="0.7" top="0.75" bottom="0.75" header="0.3" footer="0.3"/>
    </customSheetView>
    <customSheetView guid="{370A4DEA-EC8D-4BBF-A42F-A532C5F155B9}">
      <selection activeCell="B30" sqref="B30"/>
      <pageMargins left="0.7" right="0.7" top="0.75" bottom="0.75" header="0.3" footer="0.3"/>
    </customSheetView>
    <customSheetView guid="{04CD6250-EBB9-49B5-A154-3323C5A540CD}">
      <selection activeCell="E488" sqref="E488"/>
      <pageMargins left="0.7" right="0.7" top="0.75" bottom="0.75" header="0.3" footer="0.3"/>
    </customSheetView>
    <customSheetView guid="{46C8DCF2-88F5-4065-B732-89B771A0B55F}">
      <selection activeCell="E488" sqref="E488"/>
      <pageMargins left="0.7" right="0.7" top="0.75" bottom="0.75" header="0.3" footer="0.3"/>
    </customSheetView>
    <customSheetView guid="{9C1F981C-FFD6-4EF6-B28B-E117CB253ED3}">
      <selection activeCell="B30" sqref="B30"/>
      <pageMargins left="0.7" right="0.7" top="0.75" bottom="0.75" header="0.3" footer="0.3"/>
    </customSheetView>
    <customSheetView guid="{5E80CE5A-CC7B-46E6-BF66-CF5C8E81A83D}">
      <selection activeCell="B30" sqref="B30"/>
      <pageMargins left="0.7" right="0.7" top="0.75" bottom="0.75" header="0.3" footer="0.3"/>
    </customSheetView>
    <customSheetView guid="{F88C92E4-F5B1-48B6-8AF0-793E8E382C1A}">
      <selection activeCell="B30" sqref="B30"/>
      <pageMargins left="0.7" right="0.7" top="0.75" bottom="0.75" header="0.3" footer="0.3"/>
    </customSheetView>
  </customSheetViews>
  <phoneticPr fontId="3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selection activeCell="D24" sqref="D24"/>
    </sheetView>
  </sheetViews>
  <sheetFormatPr defaultColWidth="9" defaultRowHeight="14.25"/>
  <cols>
    <col min="1" max="1" width="11" style="26" customWidth="1"/>
    <col min="2" max="2" width="37" style="26" customWidth="1"/>
    <col min="3" max="4" width="24.625" style="26" customWidth="1"/>
    <col min="5" max="5" width="24.375" style="26" customWidth="1"/>
    <col min="6" max="16384" width="9" style="26"/>
  </cols>
  <sheetData>
    <row r="1" spans="1:16">
      <c r="A1" s="27" t="s">
        <v>380</v>
      </c>
      <c r="B1" s="28"/>
    </row>
    <row r="2" spans="1:16">
      <c r="A2" s="29" t="s">
        <v>780</v>
      </c>
      <c r="B2" s="29" t="s">
        <v>781</v>
      </c>
      <c r="C2" s="29" t="s">
        <v>782</v>
      </c>
      <c r="D2" s="29" t="s">
        <v>783</v>
      </c>
      <c r="E2" s="29" t="s">
        <v>784</v>
      </c>
      <c r="F2" s="29" t="s">
        <v>785</v>
      </c>
    </row>
    <row r="3" spans="1:16">
      <c r="A3" s="29"/>
      <c r="B3" s="29"/>
      <c r="C3" s="29"/>
      <c r="D3" s="29"/>
      <c r="E3" s="29"/>
      <c r="F3" s="29"/>
    </row>
    <row r="4" spans="1:16" ht="14.25" customHeight="1">
      <c r="A4" s="30" t="s">
        <v>786</v>
      </c>
      <c r="B4" s="29" t="s">
        <v>787</v>
      </c>
      <c r="C4" s="29" t="s">
        <v>1289</v>
      </c>
      <c r="D4" s="29" t="s">
        <v>1289</v>
      </c>
      <c r="E4" s="31">
        <v>0</v>
      </c>
      <c r="F4" s="32" t="s">
        <v>788</v>
      </c>
      <c r="P4" s="34"/>
    </row>
    <row r="5" spans="1:16">
      <c r="A5" s="30"/>
      <c r="B5" s="29" t="s">
        <v>789</v>
      </c>
      <c r="C5" s="29" t="s">
        <v>1290</v>
      </c>
      <c r="D5" s="29" t="s">
        <v>1290</v>
      </c>
      <c r="E5" s="31">
        <v>0</v>
      </c>
      <c r="F5" s="33"/>
      <c r="P5" s="34"/>
    </row>
    <row r="6" spans="1:16">
      <c r="A6" s="30"/>
      <c r="B6" s="29" t="s">
        <v>790</v>
      </c>
      <c r="C6" s="29" t="s">
        <v>1291</v>
      </c>
      <c r="D6" s="29" t="s">
        <v>1291</v>
      </c>
      <c r="E6" s="31">
        <v>0</v>
      </c>
      <c r="F6" s="33"/>
      <c r="P6" s="34"/>
    </row>
    <row r="7" spans="1:16">
      <c r="A7" s="30"/>
      <c r="B7" s="29" t="s">
        <v>791</v>
      </c>
      <c r="C7" s="29" t="s">
        <v>1292</v>
      </c>
      <c r="D7" s="29" t="s">
        <v>1292</v>
      </c>
      <c r="E7" s="31">
        <v>0</v>
      </c>
      <c r="F7" s="33"/>
      <c r="P7" s="34"/>
    </row>
    <row r="8" spans="1:16">
      <c r="A8" s="30"/>
      <c r="B8" s="29" t="s">
        <v>792</v>
      </c>
      <c r="C8" s="29" t="s">
        <v>1293</v>
      </c>
      <c r="D8" s="29" t="s">
        <v>1293</v>
      </c>
      <c r="E8" s="31">
        <v>0</v>
      </c>
      <c r="F8" s="33"/>
      <c r="P8" s="34"/>
    </row>
    <row r="9" spans="1:16">
      <c r="A9" s="30"/>
      <c r="B9" s="29" t="s">
        <v>793</v>
      </c>
      <c r="C9" s="29" t="s">
        <v>1294</v>
      </c>
      <c r="D9" s="29" t="s">
        <v>1294</v>
      </c>
      <c r="E9" s="31">
        <v>0</v>
      </c>
      <c r="F9" s="33"/>
      <c r="P9" s="34"/>
    </row>
    <row r="10" spans="1:16">
      <c r="A10" s="30"/>
      <c r="B10" s="29" t="s">
        <v>794</v>
      </c>
      <c r="C10" s="29" t="s">
        <v>1295</v>
      </c>
      <c r="D10" s="29" t="s">
        <v>1295</v>
      </c>
      <c r="E10" s="31">
        <v>0</v>
      </c>
      <c r="F10" s="33"/>
      <c r="P10" s="34"/>
    </row>
    <row r="11" spans="1:16">
      <c r="A11" s="30"/>
      <c r="B11" s="29" t="s">
        <v>795</v>
      </c>
      <c r="C11" s="29" t="s">
        <v>1296</v>
      </c>
      <c r="D11" s="29" t="s">
        <v>1296</v>
      </c>
      <c r="E11" s="31">
        <v>0</v>
      </c>
      <c r="F11" s="33"/>
      <c r="P11" s="34"/>
    </row>
    <row r="12" spans="1:16">
      <c r="A12" s="30"/>
      <c r="B12" s="29" t="s">
        <v>796</v>
      </c>
      <c r="C12" s="29" t="s">
        <v>1297</v>
      </c>
      <c r="D12" s="29" t="s">
        <v>1297</v>
      </c>
      <c r="E12" s="31">
        <v>0</v>
      </c>
      <c r="F12" s="33"/>
      <c r="P12" s="34"/>
    </row>
    <row r="13" spans="1:16">
      <c r="A13" s="30"/>
      <c r="B13" s="29" t="s">
        <v>797</v>
      </c>
      <c r="C13" s="29" t="s">
        <v>1298</v>
      </c>
      <c r="D13" s="29" t="s">
        <v>1298</v>
      </c>
      <c r="E13" s="31">
        <v>0</v>
      </c>
      <c r="F13" s="33"/>
      <c r="P13" s="34"/>
    </row>
    <row r="14" spans="1:16">
      <c r="A14" s="30"/>
      <c r="B14" s="29" t="s">
        <v>798</v>
      </c>
      <c r="C14" s="29" t="s">
        <v>1299</v>
      </c>
      <c r="D14" s="29" t="s">
        <v>1299</v>
      </c>
      <c r="E14" s="31">
        <v>0</v>
      </c>
      <c r="F14" s="33"/>
      <c r="P14" s="34"/>
    </row>
    <row r="15" spans="1:16">
      <c r="A15" s="30"/>
      <c r="B15" s="29" t="s">
        <v>799</v>
      </c>
      <c r="C15" s="29" t="s">
        <v>1300</v>
      </c>
      <c r="D15" s="29" t="s">
        <v>1300</v>
      </c>
      <c r="E15" s="31">
        <v>0</v>
      </c>
      <c r="F15" s="33"/>
      <c r="P15" s="34"/>
    </row>
    <row r="16" spans="1:16">
      <c r="A16" s="30"/>
      <c r="B16" s="29" t="s">
        <v>800</v>
      </c>
      <c r="C16" s="29" t="s">
        <v>1301</v>
      </c>
      <c r="D16" s="29" t="s">
        <v>1301</v>
      </c>
      <c r="E16" s="31">
        <v>0</v>
      </c>
      <c r="F16" s="33"/>
      <c r="P16" s="34"/>
    </row>
    <row r="17" spans="1:16">
      <c r="A17" s="30"/>
      <c r="B17" s="29" t="s">
        <v>801</v>
      </c>
      <c r="C17" s="29" t="s">
        <v>1302</v>
      </c>
      <c r="D17" s="29" t="s">
        <v>1302</v>
      </c>
      <c r="E17" s="31">
        <v>0</v>
      </c>
      <c r="F17" s="33"/>
      <c r="P17" s="34"/>
    </row>
    <row r="18" spans="1:16">
      <c r="A18" s="30"/>
      <c r="B18" s="29" t="s">
        <v>802</v>
      </c>
      <c r="C18" s="29" t="s">
        <v>1303</v>
      </c>
      <c r="D18" s="29" t="s">
        <v>1303</v>
      </c>
      <c r="E18" s="31">
        <v>0</v>
      </c>
      <c r="F18" s="33"/>
      <c r="P18" s="34"/>
    </row>
    <row r="19" spans="1:16">
      <c r="A19" s="30"/>
      <c r="B19" s="29" t="s">
        <v>803</v>
      </c>
      <c r="C19" s="29" t="s">
        <v>1290</v>
      </c>
      <c r="D19" s="29" t="s">
        <v>1290</v>
      </c>
      <c r="E19" s="31">
        <v>0</v>
      </c>
      <c r="F19" s="33"/>
      <c r="P19" s="34"/>
    </row>
    <row r="20" spans="1:16">
      <c r="A20" s="30"/>
      <c r="B20" s="29" t="s">
        <v>804</v>
      </c>
      <c r="C20" s="29" t="s">
        <v>1304</v>
      </c>
      <c r="D20" s="29" t="s">
        <v>1304</v>
      </c>
      <c r="E20" s="31">
        <v>0</v>
      </c>
      <c r="F20" s="33"/>
      <c r="P20" s="34"/>
    </row>
    <row r="21" spans="1:16">
      <c r="A21" s="30"/>
      <c r="B21" s="29" t="s">
        <v>805</v>
      </c>
      <c r="C21" s="29" t="s">
        <v>1305</v>
      </c>
      <c r="D21" s="29" t="s">
        <v>1305</v>
      </c>
      <c r="E21" s="31">
        <v>0</v>
      </c>
      <c r="F21" s="33"/>
      <c r="P21" s="34"/>
    </row>
    <row r="22" spans="1:16">
      <c r="A22" s="30"/>
      <c r="B22" s="29" t="s">
        <v>806</v>
      </c>
      <c r="C22" s="29" t="s">
        <v>1306</v>
      </c>
      <c r="D22" s="29" t="s">
        <v>1306</v>
      </c>
      <c r="E22" s="31">
        <v>0</v>
      </c>
      <c r="F22" s="33"/>
      <c r="P22" s="34"/>
    </row>
    <row r="23" spans="1:16">
      <c r="A23" s="30"/>
      <c r="B23" s="29" t="s">
        <v>807</v>
      </c>
      <c r="C23" s="29" t="s">
        <v>1306</v>
      </c>
      <c r="D23" s="29" t="s">
        <v>1306</v>
      </c>
      <c r="E23" s="31">
        <v>0</v>
      </c>
      <c r="F23" s="33"/>
      <c r="P23" s="34"/>
    </row>
    <row r="24" spans="1:16">
      <c r="A24" s="30"/>
      <c r="B24" s="29" t="s">
        <v>808</v>
      </c>
      <c r="C24" s="29" t="s">
        <v>1307</v>
      </c>
      <c r="D24" s="29" t="s">
        <v>1307</v>
      </c>
      <c r="E24" s="31">
        <v>0</v>
      </c>
      <c r="F24" s="33"/>
      <c r="P24" s="34"/>
    </row>
    <row r="25" spans="1:16">
      <c r="A25" s="30"/>
      <c r="B25" s="29" t="s">
        <v>809</v>
      </c>
      <c r="C25" s="29" t="s">
        <v>1308</v>
      </c>
      <c r="D25" s="29" t="s">
        <v>1308</v>
      </c>
      <c r="E25" s="31">
        <v>0</v>
      </c>
      <c r="F25" s="33"/>
      <c r="P25" s="34"/>
    </row>
    <row r="26" spans="1:16">
      <c r="A26" s="30"/>
      <c r="B26" s="29" t="s">
        <v>810</v>
      </c>
      <c r="C26" s="29" t="s">
        <v>1289</v>
      </c>
      <c r="D26" s="29" t="s">
        <v>1289</v>
      </c>
      <c r="E26" s="31">
        <v>0</v>
      </c>
      <c r="F26" s="33"/>
      <c r="P26" s="34"/>
    </row>
    <row r="27" spans="1:16">
      <c r="A27" s="30"/>
      <c r="B27" s="29" t="s">
        <v>811</v>
      </c>
      <c r="C27" s="29" t="s">
        <v>1309</v>
      </c>
      <c r="D27" s="29" t="s">
        <v>1309</v>
      </c>
      <c r="E27" s="31">
        <v>0</v>
      </c>
      <c r="F27" s="33"/>
      <c r="P27" s="34"/>
    </row>
    <row r="28" spans="1:16">
      <c r="A28" s="30"/>
      <c r="B28" s="29" t="s">
        <v>812</v>
      </c>
      <c r="C28" s="29" t="s">
        <v>1310</v>
      </c>
      <c r="D28" s="29" t="s">
        <v>1310</v>
      </c>
      <c r="E28" s="31">
        <v>0</v>
      </c>
      <c r="F28" s="33"/>
      <c r="P28" s="34"/>
    </row>
    <row r="29" spans="1:16">
      <c r="A29" s="30"/>
      <c r="B29" s="29" t="s">
        <v>813</v>
      </c>
      <c r="C29" s="29" t="s">
        <v>1310</v>
      </c>
      <c r="D29" s="29" t="s">
        <v>1310</v>
      </c>
      <c r="E29" s="31">
        <v>0</v>
      </c>
      <c r="F29" s="33"/>
      <c r="P29" s="34"/>
    </row>
    <row r="30" spans="1:16">
      <c r="A30" s="30"/>
      <c r="B30" s="29" t="s">
        <v>814</v>
      </c>
      <c r="C30" s="29" t="s">
        <v>1311</v>
      </c>
      <c r="D30" s="29" t="s">
        <v>1311</v>
      </c>
      <c r="E30" s="31">
        <v>0</v>
      </c>
      <c r="F30" s="33"/>
      <c r="P30" s="34"/>
    </row>
    <row r="31" spans="1:16">
      <c r="A31" s="30"/>
      <c r="B31" s="29" t="s">
        <v>815</v>
      </c>
      <c r="C31" s="29" t="s">
        <v>1312</v>
      </c>
      <c r="D31" s="29" t="s">
        <v>1312</v>
      </c>
      <c r="E31" s="31">
        <v>0</v>
      </c>
      <c r="F31" s="33"/>
      <c r="P31" s="34"/>
    </row>
    <row r="32" spans="1:16">
      <c r="A32" s="30"/>
      <c r="B32" s="29" t="s">
        <v>816</v>
      </c>
      <c r="C32" s="29" t="s">
        <v>1312</v>
      </c>
      <c r="D32" s="29" t="s">
        <v>1312</v>
      </c>
      <c r="E32" s="31">
        <v>0</v>
      </c>
      <c r="F32" s="33"/>
      <c r="P32" s="34"/>
    </row>
    <row r="33" spans="1:16">
      <c r="A33" s="30"/>
      <c r="B33" s="29" t="s">
        <v>817</v>
      </c>
      <c r="C33" s="29" t="s">
        <v>1310</v>
      </c>
      <c r="D33" s="29" t="s">
        <v>1310</v>
      </c>
      <c r="E33" s="31">
        <v>0</v>
      </c>
      <c r="F33" s="33"/>
      <c r="P33" s="34"/>
    </row>
    <row r="34" spans="1:16">
      <c r="A34" s="30"/>
      <c r="B34" s="29" t="s">
        <v>818</v>
      </c>
      <c r="C34" s="29" t="s">
        <v>1313</v>
      </c>
      <c r="D34" s="29" t="s">
        <v>1313</v>
      </c>
      <c r="E34" s="31">
        <v>0</v>
      </c>
      <c r="F34" s="33"/>
      <c r="P34" s="34"/>
    </row>
    <row r="35" spans="1:16">
      <c r="A35" s="30"/>
      <c r="B35" s="29" t="s">
        <v>819</v>
      </c>
      <c r="C35" s="29" t="s">
        <v>1314</v>
      </c>
      <c r="D35" s="29" t="s">
        <v>1314</v>
      </c>
      <c r="E35" s="31">
        <v>0</v>
      </c>
      <c r="F35" s="33"/>
      <c r="P35" s="34"/>
    </row>
    <row r="36" spans="1:16">
      <c r="A36" s="30"/>
      <c r="B36" s="29" t="s">
        <v>820</v>
      </c>
      <c r="C36" s="29" t="s">
        <v>1315</v>
      </c>
      <c r="D36" s="29" t="s">
        <v>1315</v>
      </c>
      <c r="E36" s="31">
        <v>0</v>
      </c>
      <c r="F36" s="33"/>
      <c r="P36" s="34"/>
    </row>
    <row r="37" spans="1:16">
      <c r="A37" s="30"/>
      <c r="B37" s="29" t="s">
        <v>821</v>
      </c>
      <c r="C37" s="29" t="s">
        <v>1289</v>
      </c>
      <c r="D37" s="29" t="s">
        <v>1289</v>
      </c>
      <c r="E37" s="31">
        <v>0</v>
      </c>
      <c r="F37" s="33"/>
      <c r="P37" s="34"/>
    </row>
    <row r="38" spans="1:16">
      <c r="A38" s="30"/>
      <c r="B38" s="29" t="s">
        <v>822</v>
      </c>
      <c r="C38" s="29" t="s">
        <v>1290</v>
      </c>
      <c r="D38" s="29" t="s">
        <v>1290</v>
      </c>
      <c r="E38" s="31">
        <v>0</v>
      </c>
      <c r="F38" s="33"/>
      <c r="P38" s="34"/>
    </row>
    <row r="39" spans="1:16">
      <c r="A39" s="30"/>
      <c r="B39" s="29" t="s">
        <v>823</v>
      </c>
      <c r="C39" s="29" t="s">
        <v>1316</v>
      </c>
      <c r="D39" s="29" t="s">
        <v>1316</v>
      </c>
      <c r="E39" s="31">
        <v>0</v>
      </c>
      <c r="F39" s="33"/>
      <c r="P39" s="34"/>
    </row>
    <row r="40" spans="1:16">
      <c r="A40" s="30"/>
      <c r="B40" s="29" t="s">
        <v>824</v>
      </c>
      <c r="C40" s="29" t="s">
        <v>1321</v>
      </c>
      <c r="D40" s="29" t="s">
        <v>1321</v>
      </c>
      <c r="E40" s="31">
        <v>0</v>
      </c>
      <c r="F40" s="33"/>
      <c r="P40" s="34"/>
    </row>
    <row r="41" spans="1:16">
      <c r="A41" s="30"/>
      <c r="B41" s="29" t="s">
        <v>825</v>
      </c>
      <c r="C41" s="29" t="s">
        <v>1322</v>
      </c>
      <c r="D41" s="29" t="s">
        <v>1322</v>
      </c>
      <c r="E41" s="31">
        <v>0</v>
      </c>
      <c r="F41" s="33"/>
      <c r="P41" s="34"/>
    </row>
    <row r="42" spans="1:16">
      <c r="A42" s="30"/>
      <c r="B42" s="29" t="s">
        <v>826</v>
      </c>
      <c r="C42" s="29" t="s">
        <v>1312</v>
      </c>
      <c r="D42" s="29" t="s">
        <v>1312</v>
      </c>
      <c r="E42" s="31">
        <v>0</v>
      </c>
      <c r="F42" s="33"/>
      <c r="P42" s="34"/>
    </row>
    <row r="43" spans="1:16">
      <c r="A43" s="30"/>
      <c r="B43" s="29" t="s">
        <v>827</v>
      </c>
      <c r="C43" s="29" t="s">
        <v>1290</v>
      </c>
      <c r="D43" s="29" t="s">
        <v>1290</v>
      </c>
      <c r="E43" s="31">
        <v>0</v>
      </c>
      <c r="F43" s="33"/>
      <c r="P43" s="34"/>
    </row>
    <row r="44" spans="1:16">
      <c r="A44" s="30"/>
      <c r="B44" s="29" t="s">
        <v>828</v>
      </c>
      <c r="C44" s="29" t="s">
        <v>1304</v>
      </c>
      <c r="D44" s="29" t="s">
        <v>1304</v>
      </c>
      <c r="E44" s="31">
        <v>0</v>
      </c>
      <c r="F44" s="33"/>
      <c r="P44" s="34"/>
    </row>
    <row r="45" spans="1:16">
      <c r="A45" s="30"/>
      <c r="B45" s="29" t="s">
        <v>829</v>
      </c>
      <c r="C45" s="29" t="s">
        <v>1323</v>
      </c>
      <c r="D45" s="29" t="s">
        <v>1323</v>
      </c>
      <c r="E45" s="31">
        <v>0</v>
      </c>
      <c r="F45" s="33"/>
      <c r="P45" s="34"/>
    </row>
    <row r="46" spans="1:16">
      <c r="A46" s="30"/>
      <c r="B46" s="29" t="s">
        <v>830</v>
      </c>
      <c r="C46" s="29" t="s">
        <v>1292</v>
      </c>
      <c r="D46" s="29" t="s">
        <v>1292</v>
      </c>
      <c r="E46" s="31">
        <v>0</v>
      </c>
      <c r="F46" s="33"/>
      <c r="P46" s="34"/>
    </row>
    <row r="47" spans="1:16">
      <c r="A47" s="30"/>
      <c r="B47" s="29" t="s">
        <v>831</v>
      </c>
      <c r="C47" s="29" t="s">
        <v>1293</v>
      </c>
      <c r="D47" s="29" t="s">
        <v>1293</v>
      </c>
      <c r="E47" s="31">
        <v>0</v>
      </c>
      <c r="F47" s="33"/>
      <c r="P47" s="34"/>
    </row>
    <row r="48" spans="1:16">
      <c r="A48" s="30"/>
      <c r="B48" s="29" t="s">
        <v>832</v>
      </c>
      <c r="C48" s="29" t="s">
        <v>1324</v>
      </c>
      <c r="D48" s="29" t="s">
        <v>1324</v>
      </c>
      <c r="E48" s="31">
        <v>0</v>
      </c>
      <c r="F48" s="33"/>
      <c r="P48" s="34"/>
    </row>
    <row r="49" spans="1:16">
      <c r="A49" s="30"/>
      <c r="B49" s="29" t="s">
        <v>833</v>
      </c>
      <c r="C49" s="29" t="s">
        <v>1289</v>
      </c>
      <c r="D49" s="29" t="s">
        <v>1289</v>
      </c>
      <c r="E49" s="31">
        <v>0</v>
      </c>
      <c r="F49" s="33"/>
      <c r="P49" s="34"/>
    </row>
    <row r="50" spans="1:16">
      <c r="A50" s="30"/>
      <c r="B50" s="29" t="s">
        <v>834</v>
      </c>
      <c r="C50" s="29" t="s">
        <v>1290</v>
      </c>
      <c r="D50" s="29" t="s">
        <v>1290</v>
      </c>
      <c r="E50" s="31">
        <v>0</v>
      </c>
      <c r="F50" s="33"/>
      <c r="P50" s="34"/>
    </row>
    <row r="51" spans="1:16">
      <c r="A51" s="30"/>
      <c r="B51" s="29" t="s">
        <v>835</v>
      </c>
      <c r="C51" s="29" t="s">
        <v>1325</v>
      </c>
      <c r="D51" s="29" t="s">
        <v>1325</v>
      </c>
      <c r="E51" s="31">
        <v>0</v>
      </c>
      <c r="F51" s="33"/>
      <c r="P51" s="34"/>
    </row>
    <row r="52" spans="1:16">
      <c r="A52" s="30"/>
      <c r="B52" s="29" t="s">
        <v>836</v>
      </c>
      <c r="C52" s="29" t="s">
        <v>1313</v>
      </c>
      <c r="D52" s="29" t="s">
        <v>1313</v>
      </c>
      <c r="E52" s="31">
        <v>0</v>
      </c>
      <c r="F52" s="33"/>
      <c r="P52" s="34"/>
    </row>
    <row r="53" spans="1:16">
      <c r="A53" s="30"/>
      <c r="B53" s="29" t="s">
        <v>837</v>
      </c>
      <c r="C53" s="29" t="s">
        <v>1308</v>
      </c>
      <c r="D53" s="29" t="s">
        <v>1308</v>
      </c>
      <c r="E53" s="31">
        <v>0</v>
      </c>
      <c r="F53" s="33"/>
      <c r="P53" s="34"/>
    </row>
    <row r="54" spans="1:16">
      <c r="A54" s="30"/>
      <c r="B54" s="29" t="s">
        <v>838</v>
      </c>
      <c r="C54" s="29" t="s">
        <v>1326</v>
      </c>
      <c r="D54" s="29" t="s">
        <v>1326</v>
      </c>
      <c r="E54" s="31">
        <v>0</v>
      </c>
      <c r="F54" s="33"/>
      <c r="P54" s="34"/>
    </row>
    <row r="55" spans="1:16">
      <c r="A55" s="30"/>
      <c r="B55" s="29" t="s">
        <v>839</v>
      </c>
      <c r="C55" s="29" t="s">
        <v>1327</v>
      </c>
      <c r="D55" s="29" t="s">
        <v>1327</v>
      </c>
      <c r="E55" s="31">
        <v>0</v>
      </c>
      <c r="F55" s="33"/>
      <c r="P55" s="34"/>
    </row>
    <row r="56" spans="1:16">
      <c r="A56" s="30"/>
      <c r="B56" s="29" t="s">
        <v>840</v>
      </c>
      <c r="C56" s="29" t="s">
        <v>1328</v>
      </c>
      <c r="D56" s="29" t="s">
        <v>1328</v>
      </c>
      <c r="E56" s="31">
        <v>0</v>
      </c>
      <c r="F56" s="33"/>
      <c r="P56" s="34"/>
    </row>
    <row r="57" spans="1:16">
      <c r="A57" s="30"/>
      <c r="B57" s="29" t="s">
        <v>841</v>
      </c>
      <c r="C57" s="29" t="s">
        <v>1329</v>
      </c>
      <c r="D57" s="29" t="s">
        <v>1329</v>
      </c>
      <c r="E57" s="31">
        <v>0</v>
      </c>
      <c r="F57" s="33"/>
      <c r="P57" s="34"/>
    </row>
    <row r="58" spans="1:16">
      <c r="A58" s="30"/>
      <c r="B58" s="29" t="s">
        <v>842</v>
      </c>
      <c r="C58" s="29" t="s">
        <v>1330</v>
      </c>
      <c r="D58" s="29" t="s">
        <v>1330</v>
      </c>
      <c r="E58" s="31">
        <v>0</v>
      </c>
      <c r="F58" s="33"/>
      <c r="P58" s="34"/>
    </row>
    <row r="59" spans="1:16">
      <c r="A59" s="30"/>
      <c r="B59" s="29" t="s">
        <v>843</v>
      </c>
      <c r="C59" s="29" t="s">
        <v>1324</v>
      </c>
      <c r="D59" s="29" t="s">
        <v>1324</v>
      </c>
      <c r="E59" s="31">
        <v>0</v>
      </c>
      <c r="F59" s="33"/>
      <c r="P59" s="34"/>
    </row>
    <row r="60" spans="1:16">
      <c r="A60" s="30"/>
      <c r="B60" s="29" t="s">
        <v>844</v>
      </c>
      <c r="C60" s="29" t="s">
        <v>1331</v>
      </c>
      <c r="D60" s="29" t="s">
        <v>1331</v>
      </c>
      <c r="E60" s="31">
        <v>0</v>
      </c>
      <c r="F60" s="33"/>
      <c r="P60" s="34"/>
    </row>
    <row r="61" spans="1:16">
      <c r="A61" s="30"/>
      <c r="B61" s="29" t="s">
        <v>845</v>
      </c>
      <c r="C61" s="29" t="s">
        <v>1316</v>
      </c>
      <c r="D61" s="29" t="s">
        <v>1316</v>
      </c>
      <c r="E61" s="31">
        <v>0</v>
      </c>
      <c r="F61" s="33"/>
      <c r="P61" s="34"/>
    </row>
    <row r="62" spans="1:16">
      <c r="A62" s="30"/>
      <c r="B62" s="29" t="s">
        <v>846</v>
      </c>
      <c r="C62" s="29" t="s">
        <v>1376</v>
      </c>
      <c r="D62" s="29" t="s">
        <v>1376</v>
      </c>
      <c r="E62" s="31">
        <v>0</v>
      </c>
      <c r="F62" s="33"/>
      <c r="P62" s="34"/>
    </row>
    <row r="63" spans="1:16">
      <c r="A63" s="30"/>
      <c r="B63" s="29" t="s">
        <v>847</v>
      </c>
      <c r="C63" s="29" t="s">
        <v>1430</v>
      </c>
      <c r="D63" s="29" t="s">
        <v>1430</v>
      </c>
      <c r="E63" s="31">
        <v>0</v>
      </c>
      <c r="F63" s="33"/>
      <c r="P63" s="34"/>
    </row>
    <row r="64" spans="1:16">
      <c r="A64" s="30"/>
      <c r="B64" s="29" t="s">
        <v>848</v>
      </c>
      <c r="C64" s="29" t="s">
        <v>1289</v>
      </c>
      <c r="D64" s="29" t="s">
        <v>1289</v>
      </c>
      <c r="E64" s="31">
        <v>0</v>
      </c>
      <c r="F64" s="33"/>
      <c r="P64" s="34"/>
    </row>
    <row r="65" spans="1:16">
      <c r="A65" s="30"/>
      <c r="B65" s="29" t="s">
        <v>849</v>
      </c>
      <c r="C65" s="29" t="s">
        <v>1290</v>
      </c>
      <c r="D65" s="29" t="s">
        <v>1290</v>
      </c>
      <c r="E65" s="31">
        <v>0</v>
      </c>
      <c r="F65" s="33"/>
      <c r="P65" s="34"/>
    </row>
    <row r="66" spans="1:16">
      <c r="A66" s="30"/>
      <c r="B66" s="29" t="s">
        <v>850</v>
      </c>
      <c r="C66" s="29" t="s">
        <v>1325</v>
      </c>
      <c r="D66" s="29" t="s">
        <v>1325</v>
      </c>
      <c r="E66" s="31">
        <v>0</v>
      </c>
      <c r="F66" s="33"/>
      <c r="P66" s="34"/>
    </row>
    <row r="67" spans="1:16">
      <c r="A67" s="30"/>
      <c r="B67" s="29" t="s">
        <v>851</v>
      </c>
      <c r="C67" s="29" t="s">
        <v>1332</v>
      </c>
      <c r="D67" s="29" t="s">
        <v>1332</v>
      </c>
      <c r="E67" s="31">
        <v>0</v>
      </c>
      <c r="F67" s="33"/>
      <c r="P67" s="34"/>
    </row>
    <row r="68" spans="1:16">
      <c r="A68" s="30"/>
      <c r="B68" s="29" t="s">
        <v>852</v>
      </c>
      <c r="C68" s="29" t="s">
        <v>1323</v>
      </c>
      <c r="D68" s="29" t="s">
        <v>1323</v>
      </c>
      <c r="E68" s="31">
        <v>0</v>
      </c>
      <c r="F68" s="33"/>
      <c r="P68" s="34"/>
    </row>
    <row r="69" spans="1:16">
      <c r="A69" s="30"/>
      <c r="B69" s="29" t="s">
        <v>853</v>
      </c>
      <c r="C69" s="29" t="s">
        <v>1333</v>
      </c>
      <c r="D69" s="29" t="s">
        <v>1333</v>
      </c>
      <c r="E69" s="31">
        <v>0</v>
      </c>
      <c r="F69" s="33"/>
      <c r="P69" s="34"/>
    </row>
    <row r="70" spans="1:16">
      <c r="A70" s="30"/>
      <c r="B70" s="29" t="s">
        <v>854</v>
      </c>
      <c r="C70" s="29" t="s">
        <v>1334</v>
      </c>
      <c r="D70" s="29" t="s">
        <v>1334</v>
      </c>
      <c r="E70" s="31">
        <v>0</v>
      </c>
      <c r="F70" s="33"/>
      <c r="P70" s="34"/>
    </row>
    <row r="71" spans="1:16">
      <c r="A71" s="30"/>
      <c r="B71" s="29" t="s">
        <v>855</v>
      </c>
      <c r="C71" s="29" t="s">
        <v>1334</v>
      </c>
      <c r="D71" s="29" t="s">
        <v>1334</v>
      </c>
      <c r="E71" s="31">
        <v>0</v>
      </c>
      <c r="F71" s="33"/>
      <c r="P71" s="34"/>
    </row>
    <row r="72" spans="1:16">
      <c r="A72" s="30"/>
      <c r="B72" s="29" t="s">
        <v>856</v>
      </c>
      <c r="C72" s="29" t="s">
        <v>1335</v>
      </c>
      <c r="D72" s="29" t="s">
        <v>1335</v>
      </c>
      <c r="E72" s="31">
        <v>0</v>
      </c>
      <c r="F72" s="33"/>
      <c r="P72" s="34"/>
    </row>
    <row r="73" spans="1:16">
      <c r="A73" s="30"/>
      <c r="B73" s="29" t="s">
        <v>857</v>
      </c>
      <c r="C73" s="29" t="s">
        <v>1313</v>
      </c>
      <c r="D73" s="29" t="s">
        <v>1313</v>
      </c>
      <c r="E73" s="31">
        <v>0</v>
      </c>
      <c r="F73" s="33"/>
      <c r="P73" s="34"/>
    </row>
    <row r="74" spans="1:16">
      <c r="A74" s="30"/>
      <c r="B74" s="29" t="s">
        <v>858</v>
      </c>
      <c r="C74" s="29" t="s">
        <v>1308</v>
      </c>
      <c r="D74" s="29" t="s">
        <v>1308</v>
      </c>
      <c r="E74" s="31">
        <v>0</v>
      </c>
      <c r="F74" s="33"/>
      <c r="P74" s="34"/>
    </row>
    <row r="75" spans="1:16">
      <c r="A75" s="30"/>
      <c r="B75" s="29" t="s">
        <v>859</v>
      </c>
      <c r="C75" s="29" t="s">
        <v>1304</v>
      </c>
      <c r="D75" s="29" t="s">
        <v>1304</v>
      </c>
      <c r="E75" s="31">
        <v>0</v>
      </c>
      <c r="F75" s="33"/>
      <c r="P75" s="34"/>
    </row>
    <row r="76" spans="1:16">
      <c r="A76" s="30"/>
      <c r="B76" s="29" t="s">
        <v>860</v>
      </c>
      <c r="C76" s="29" t="s">
        <v>1289</v>
      </c>
      <c r="D76" s="29" t="s">
        <v>1289</v>
      </c>
      <c r="E76" s="31">
        <v>0</v>
      </c>
      <c r="F76" s="33"/>
      <c r="P76" s="34"/>
    </row>
    <row r="77" spans="1:16">
      <c r="A77" s="30"/>
      <c r="B77" s="29" t="s">
        <v>861</v>
      </c>
      <c r="C77" s="29" t="s">
        <v>1290</v>
      </c>
      <c r="D77" s="29" t="s">
        <v>1290</v>
      </c>
      <c r="E77" s="31">
        <v>0</v>
      </c>
      <c r="F77" s="33"/>
      <c r="P77" s="34"/>
    </row>
    <row r="78" spans="1:16">
      <c r="A78" s="30"/>
      <c r="B78" s="29" t="s">
        <v>862</v>
      </c>
      <c r="C78" s="29" t="s">
        <v>1293</v>
      </c>
      <c r="D78" s="29" t="s">
        <v>1293</v>
      </c>
      <c r="E78" s="31">
        <v>0</v>
      </c>
      <c r="F78" s="33"/>
      <c r="P78" s="34"/>
    </row>
    <row r="79" spans="1:16">
      <c r="A79" s="30"/>
      <c r="B79" s="29" t="s">
        <v>863</v>
      </c>
      <c r="C79" s="29" t="s">
        <v>1336</v>
      </c>
      <c r="D79" s="29" t="s">
        <v>1336</v>
      </c>
      <c r="E79" s="31">
        <v>0</v>
      </c>
      <c r="F79" s="33"/>
      <c r="P79" s="34"/>
    </row>
    <row r="80" spans="1:16">
      <c r="A80" s="30"/>
      <c r="B80" s="29" t="s">
        <v>864</v>
      </c>
      <c r="C80" s="29" t="s">
        <v>1337</v>
      </c>
      <c r="D80" s="29" t="s">
        <v>1337</v>
      </c>
      <c r="E80" s="31">
        <v>0</v>
      </c>
      <c r="F80" s="33"/>
      <c r="P80" s="34"/>
    </row>
    <row r="81" spans="1:16">
      <c r="A81" s="30"/>
      <c r="B81" s="29" t="s">
        <v>865</v>
      </c>
      <c r="C81" s="29" t="s">
        <v>1338</v>
      </c>
      <c r="D81" s="29" t="s">
        <v>1338</v>
      </c>
      <c r="E81" s="31">
        <v>0</v>
      </c>
      <c r="F81" s="33"/>
      <c r="P81" s="34"/>
    </row>
    <row r="82" spans="1:16">
      <c r="A82" s="30"/>
      <c r="B82" s="29" t="s">
        <v>866</v>
      </c>
      <c r="C82" s="29" t="s">
        <v>1289</v>
      </c>
      <c r="D82" s="29" t="s">
        <v>1289</v>
      </c>
      <c r="E82" s="31">
        <v>0</v>
      </c>
      <c r="F82" s="33"/>
      <c r="P82" s="34"/>
    </row>
    <row r="83" spans="1:16">
      <c r="A83" s="30"/>
      <c r="B83" s="29" t="s">
        <v>867</v>
      </c>
      <c r="C83" s="29" t="s">
        <v>1290</v>
      </c>
      <c r="D83" s="29" t="s">
        <v>1290</v>
      </c>
      <c r="E83" s="31">
        <v>0</v>
      </c>
      <c r="F83" s="33"/>
      <c r="P83" s="34"/>
    </row>
    <row r="84" spans="1:16">
      <c r="A84" s="30"/>
      <c r="B84" s="29" t="s">
        <v>868</v>
      </c>
      <c r="C84" s="29" t="s">
        <v>1293</v>
      </c>
      <c r="D84" s="29" t="s">
        <v>1293</v>
      </c>
      <c r="E84" s="31">
        <v>0</v>
      </c>
      <c r="F84" s="33"/>
      <c r="P84" s="34"/>
    </row>
    <row r="85" spans="1:16">
      <c r="A85" s="30"/>
      <c r="B85" s="29" t="s">
        <v>869</v>
      </c>
      <c r="C85" s="29" t="s">
        <v>1337</v>
      </c>
      <c r="D85" s="29" t="s">
        <v>1337</v>
      </c>
      <c r="E85" s="31">
        <v>0</v>
      </c>
      <c r="F85" s="33"/>
      <c r="P85" s="34"/>
    </row>
    <row r="86" spans="1:16">
      <c r="A86" s="30"/>
      <c r="B86" s="29" t="s">
        <v>870</v>
      </c>
      <c r="C86" s="29" t="s">
        <v>1339</v>
      </c>
      <c r="D86" s="29" t="s">
        <v>1339</v>
      </c>
      <c r="E86" s="31">
        <v>0</v>
      </c>
      <c r="F86" s="33"/>
      <c r="P86" s="34"/>
    </row>
    <row r="87" spans="1:16">
      <c r="A87" s="30"/>
      <c r="B87" s="29" t="s">
        <v>871</v>
      </c>
      <c r="C87" s="29" t="s">
        <v>1340</v>
      </c>
      <c r="D87" s="29" t="s">
        <v>1340</v>
      </c>
      <c r="E87" s="31">
        <v>0</v>
      </c>
      <c r="F87" s="33"/>
      <c r="P87" s="34"/>
    </row>
    <row r="88" spans="1:16">
      <c r="A88" s="30"/>
      <c r="B88" s="29" t="s">
        <v>872</v>
      </c>
      <c r="C88" s="29" t="s">
        <v>1492</v>
      </c>
      <c r="D88" s="29" t="s">
        <v>1492</v>
      </c>
      <c r="E88" s="31">
        <v>0</v>
      </c>
      <c r="F88" s="33"/>
      <c r="P88" s="34"/>
    </row>
    <row r="89" spans="1:16">
      <c r="A89" s="30"/>
      <c r="B89" s="29" t="s">
        <v>873</v>
      </c>
      <c r="C89" s="29" t="s">
        <v>1341</v>
      </c>
      <c r="D89" s="29" t="s">
        <v>1341</v>
      </c>
      <c r="E89" s="31">
        <v>0</v>
      </c>
      <c r="F89" s="33"/>
      <c r="P89" s="34"/>
    </row>
    <row r="90" spans="1:16">
      <c r="A90" s="30"/>
      <c r="B90" s="29" t="s">
        <v>874</v>
      </c>
      <c r="C90" s="29" t="s">
        <v>1420</v>
      </c>
      <c r="D90" s="29" t="s">
        <v>1420</v>
      </c>
      <c r="E90" s="31">
        <v>0</v>
      </c>
      <c r="F90" s="33"/>
      <c r="P90" s="34"/>
    </row>
    <row r="91" spans="1:16">
      <c r="A91" s="30"/>
      <c r="B91" s="29" t="s">
        <v>875</v>
      </c>
      <c r="C91" s="29" t="s">
        <v>1344</v>
      </c>
      <c r="D91" s="29" t="s">
        <v>1344</v>
      </c>
      <c r="E91" s="31">
        <v>0</v>
      </c>
      <c r="F91" s="33"/>
      <c r="P91" s="34"/>
    </row>
    <row r="92" spans="1:16">
      <c r="A92" s="30"/>
      <c r="B92" s="29" t="s">
        <v>876</v>
      </c>
      <c r="C92" s="29" t="s">
        <v>1330</v>
      </c>
      <c r="D92" s="29" t="s">
        <v>1330</v>
      </c>
      <c r="E92" s="31">
        <v>0</v>
      </c>
      <c r="F92" s="33"/>
      <c r="P92" s="34"/>
    </row>
    <row r="93" spans="1:16">
      <c r="A93" s="30"/>
      <c r="B93" s="29" t="s">
        <v>877</v>
      </c>
      <c r="C93" s="29" t="s">
        <v>1345</v>
      </c>
      <c r="D93" s="29" t="s">
        <v>1345</v>
      </c>
      <c r="E93" s="31">
        <v>0</v>
      </c>
      <c r="F93" s="33"/>
      <c r="P93" s="34"/>
    </row>
    <row r="94" spans="1:16">
      <c r="A94" s="30"/>
      <c r="B94" s="29" t="s">
        <v>878</v>
      </c>
      <c r="C94" s="29" t="s">
        <v>1346</v>
      </c>
      <c r="D94" s="29" t="s">
        <v>1346</v>
      </c>
      <c r="E94" s="31">
        <v>0</v>
      </c>
      <c r="F94" s="33"/>
      <c r="P94" s="34"/>
    </row>
    <row r="95" spans="1:16">
      <c r="A95" s="30"/>
      <c r="B95" s="29" t="s">
        <v>879</v>
      </c>
      <c r="C95" s="29" t="s">
        <v>1346</v>
      </c>
      <c r="D95" s="29" t="s">
        <v>1346</v>
      </c>
      <c r="E95" s="31">
        <v>0</v>
      </c>
      <c r="F95" s="33"/>
      <c r="P95" s="34"/>
    </row>
    <row r="96" spans="1:16">
      <c r="A96" s="30"/>
      <c r="B96" s="29" t="s">
        <v>880</v>
      </c>
      <c r="C96" s="29" t="s">
        <v>1347</v>
      </c>
      <c r="D96" s="29" t="s">
        <v>1347</v>
      </c>
      <c r="E96" s="31">
        <v>0</v>
      </c>
      <c r="F96" s="33"/>
      <c r="P96" s="34"/>
    </row>
    <row r="97" spans="1:16">
      <c r="A97" s="30"/>
      <c r="B97" s="29" t="s">
        <v>881</v>
      </c>
      <c r="C97" s="29" t="s">
        <v>1403</v>
      </c>
      <c r="D97" s="29" t="s">
        <v>1403</v>
      </c>
      <c r="E97" s="31">
        <v>0</v>
      </c>
      <c r="F97" s="33"/>
      <c r="P97" s="34"/>
    </row>
    <row r="98" spans="1:16">
      <c r="A98" s="30"/>
      <c r="B98" s="29" t="s">
        <v>882</v>
      </c>
      <c r="C98" s="29" t="s">
        <v>1403</v>
      </c>
      <c r="D98" s="29" t="s">
        <v>1403</v>
      </c>
      <c r="E98" s="31">
        <v>0</v>
      </c>
      <c r="F98" s="33"/>
      <c r="P98" s="34"/>
    </row>
    <row r="99" spans="1:16">
      <c r="A99" s="30"/>
      <c r="B99" s="29" t="s">
        <v>883</v>
      </c>
      <c r="C99" s="29" t="s">
        <v>1493</v>
      </c>
      <c r="D99" s="29" t="s">
        <v>1493</v>
      </c>
      <c r="E99" s="31">
        <v>0</v>
      </c>
      <c r="F99" s="33"/>
      <c r="P99" s="34"/>
    </row>
    <row r="100" spans="1:16">
      <c r="A100" s="30"/>
      <c r="B100" s="29" t="s">
        <v>884</v>
      </c>
      <c r="C100" s="29" t="s">
        <v>1291</v>
      </c>
      <c r="D100" s="29" t="s">
        <v>1291</v>
      </c>
      <c r="E100" s="31">
        <v>0</v>
      </c>
      <c r="F100" s="33"/>
      <c r="P100" s="34"/>
    </row>
    <row r="101" spans="1:16">
      <c r="A101" s="30"/>
      <c r="B101" s="29" t="s">
        <v>885</v>
      </c>
      <c r="C101" s="29" t="s">
        <v>1350</v>
      </c>
      <c r="D101" s="29" t="s">
        <v>1350</v>
      </c>
      <c r="E101" s="31">
        <v>0</v>
      </c>
      <c r="F101" s="33"/>
      <c r="P101" s="34"/>
    </row>
    <row r="102" spans="1:16">
      <c r="A102" s="30"/>
      <c r="B102" s="29" t="s">
        <v>886</v>
      </c>
      <c r="C102" s="29" t="s">
        <v>1343</v>
      </c>
      <c r="D102" s="29" t="s">
        <v>1343</v>
      </c>
      <c r="E102" s="31">
        <v>0</v>
      </c>
      <c r="F102" s="33"/>
      <c r="P102" s="34"/>
    </row>
    <row r="103" spans="1:16">
      <c r="A103" s="30"/>
      <c r="B103" s="29" t="s">
        <v>887</v>
      </c>
      <c r="C103" s="29" t="s">
        <v>1289</v>
      </c>
      <c r="D103" s="29" t="s">
        <v>1289</v>
      </c>
      <c r="E103" s="31">
        <v>0</v>
      </c>
      <c r="F103" s="33"/>
      <c r="P103" s="34"/>
    </row>
    <row r="104" spans="1:16">
      <c r="A104" s="30"/>
      <c r="B104" s="29" t="s">
        <v>888</v>
      </c>
      <c r="C104" s="29" t="s">
        <v>1290</v>
      </c>
      <c r="D104" s="29" t="s">
        <v>1290</v>
      </c>
      <c r="E104" s="31">
        <v>0</v>
      </c>
      <c r="F104" s="33"/>
      <c r="P104" s="34"/>
    </row>
    <row r="105" spans="1:16">
      <c r="A105" s="30"/>
      <c r="B105" s="29" t="s">
        <v>889</v>
      </c>
      <c r="C105" s="29" t="s">
        <v>1351</v>
      </c>
      <c r="D105" s="29" t="s">
        <v>1351</v>
      </c>
      <c r="E105" s="31">
        <v>0</v>
      </c>
      <c r="F105" s="33"/>
      <c r="P105" s="34"/>
    </row>
    <row r="106" spans="1:16">
      <c r="A106" s="30"/>
      <c r="B106" s="29" t="s">
        <v>890</v>
      </c>
      <c r="C106" s="29" t="s">
        <v>1331</v>
      </c>
      <c r="D106" s="29" t="s">
        <v>1331</v>
      </c>
      <c r="E106" s="31">
        <v>0</v>
      </c>
      <c r="F106" s="33"/>
      <c r="P106" s="34"/>
    </row>
    <row r="107" spans="1:16">
      <c r="A107" s="30"/>
      <c r="B107" s="29" t="s">
        <v>891</v>
      </c>
      <c r="C107" s="29" t="s">
        <v>1352</v>
      </c>
      <c r="D107" s="29" t="s">
        <v>1352</v>
      </c>
      <c r="E107" s="31">
        <v>0</v>
      </c>
      <c r="F107" s="33"/>
      <c r="P107" s="34"/>
    </row>
    <row r="108" spans="1:16">
      <c r="A108" s="30"/>
      <c r="B108" s="29" t="s">
        <v>892</v>
      </c>
      <c r="C108" s="29" t="s">
        <v>1353</v>
      </c>
      <c r="D108" s="29" t="s">
        <v>1353</v>
      </c>
      <c r="E108" s="31">
        <v>0</v>
      </c>
      <c r="F108" s="33"/>
      <c r="P108" s="34"/>
    </row>
    <row r="109" spans="1:16">
      <c r="A109" s="35" t="s">
        <v>893</v>
      </c>
      <c r="B109" s="36" t="s">
        <v>894</v>
      </c>
      <c r="C109" s="36" t="s">
        <v>1292</v>
      </c>
      <c r="D109" s="36" t="s">
        <v>1292</v>
      </c>
      <c r="E109" s="31">
        <v>0</v>
      </c>
      <c r="F109" s="35" t="s">
        <v>895</v>
      </c>
      <c r="P109" s="34"/>
    </row>
    <row r="110" spans="1:16">
      <c r="A110" s="30"/>
      <c r="B110" s="36" t="s">
        <v>896</v>
      </c>
      <c r="C110" s="36" t="s">
        <v>1293</v>
      </c>
      <c r="D110" s="36" t="s">
        <v>1293</v>
      </c>
      <c r="E110" s="31">
        <v>0</v>
      </c>
      <c r="F110" s="33"/>
      <c r="P110" s="34"/>
    </row>
    <row r="111" spans="1:16">
      <c r="A111" s="30"/>
      <c r="B111" s="36" t="s">
        <v>897</v>
      </c>
      <c r="C111" s="36" t="s">
        <v>1333</v>
      </c>
      <c r="D111" s="36" t="s">
        <v>1333</v>
      </c>
      <c r="E111" s="31">
        <v>0</v>
      </c>
      <c r="F111" s="33"/>
      <c r="P111" s="34"/>
    </row>
    <row r="112" spans="1:16">
      <c r="A112" s="35" t="s">
        <v>893</v>
      </c>
      <c r="B112" s="36" t="s">
        <v>898</v>
      </c>
      <c r="C112" s="36" t="s">
        <v>1355</v>
      </c>
      <c r="D112" s="36" t="s">
        <v>1355</v>
      </c>
      <c r="E112" s="31">
        <v>0</v>
      </c>
      <c r="F112" s="35" t="s">
        <v>895</v>
      </c>
      <c r="P112" s="34"/>
    </row>
    <row r="113" spans="1:16">
      <c r="A113" s="37"/>
      <c r="B113" s="36" t="s">
        <v>899</v>
      </c>
      <c r="C113" s="36" t="s">
        <v>1356</v>
      </c>
      <c r="D113" s="36" t="s">
        <v>1356</v>
      </c>
      <c r="E113" s="31">
        <v>0</v>
      </c>
      <c r="F113" s="37"/>
      <c r="P113" s="34"/>
    </row>
    <row r="114" spans="1:16">
      <c r="A114" s="37"/>
      <c r="B114" s="36" t="s">
        <v>900</v>
      </c>
      <c r="C114" s="36" t="s">
        <v>1357</v>
      </c>
      <c r="D114" s="36" t="s">
        <v>1357</v>
      </c>
      <c r="E114" s="31">
        <v>0</v>
      </c>
      <c r="F114" s="37"/>
      <c r="P114" s="34"/>
    </row>
    <row r="115" spans="1:16">
      <c r="A115" s="37"/>
      <c r="B115" s="36" t="s">
        <v>901</v>
      </c>
      <c r="C115" s="36" t="s">
        <v>1358</v>
      </c>
      <c r="D115" s="36" t="s">
        <v>1358</v>
      </c>
      <c r="E115" s="31">
        <v>0</v>
      </c>
      <c r="F115" s="37"/>
      <c r="P115" s="34"/>
    </row>
    <row r="116" spans="1:16">
      <c r="A116" s="37"/>
      <c r="B116" s="36" t="s">
        <v>902</v>
      </c>
      <c r="C116" s="36" t="s">
        <v>1359</v>
      </c>
      <c r="D116" s="36" t="s">
        <v>1359</v>
      </c>
      <c r="E116" s="31">
        <v>0</v>
      </c>
      <c r="F116" s="37"/>
      <c r="P116" s="34"/>
    </row>
    <row r="117" spans="1:16">
      <c r="A117" s="37"/>
      <c r="B117" s="36" t="s">
        <v>903</v>
      </c>
      <c r="C117" s="36" t="s">
        <v>1360</v>
      </c>
      <c r="D117" s="36" t="s">
        <v>1360</v>
      </c>
      <c r="E117" s="31">
        <v>0</v>
      </c>
      <c r="F117" s="37"/>
      <c r="P117" s="34"/>
    </row>
    <row r="118" spans="1:16">
      <c r="A118" s="37"/>
      <c r="B118" s="36" t="s">
        <v>904</v>
      </c>
      <c r="C118" s="36" t="s">
        <v>1361</v>
      </c>
      <c r="D118" s="36" t="s">
        <v>1361</v>
      </c>
      <c r="E118" s="31">
        <v>0</v>
      </c>
      <c r="F118" s="37"/>
      <c r="P118" s="34"/>
    </row>
    <row r="119" spans="1:16">
      <c r="A119" s="37"/>
      <c r="B119" s="36" t="s">
        <v>905</v>
      </c>
      <c r="C119" s="36" t="s">
        <v>1361</v>
      </c>
      <c r="D119" s="36" t="s">
        <v>1361</v>
      </c>
      <c r="E119" s="31">
        <v>0</v>
      </c>
      <c r="F119" s="37"/>
      <c r="P119" s="34"/>
    </row>
    <row r="120" spans="1:16">
      <c r="A120" s="37"/>
      <c r="B120" s="36" t="s">
        <v>906</v>
      </c>
      <c r="C120" s="36" t="s">
        <v>1294</v>
      </c>
      <c r="D120" s="36" t="s">
        <v>1294</v>
      </c>
      <c r="E120" s="31">
        <v>0</v>
      </c>
      <c r="F120" s="37"/>
      <c r="P120" s="34"/>
    </row>
    <row r="121" spans="1:16">
      <c r="A121" s="37"/>
      <c r="B121" s="36" t="s">
        <v>907</v>
      </c>
      <c r="C121" s="36" t="s">
        <v>1294</v>
      </c>
      <c r="D121" s="36" t="s">
        <v>1294</v>
      </c>
      <c r="E121" s="31">
        <v>0</v>
      </c>
      <c r="F121" s="37"/>
      <c r="P121" s="34"/>
    </row>
    <row r="122" spans="1:16">
      <c r="A122" s="37"/>
      <c r="B122" s="36" t="s">
        <v>908</v>
      </c>
      <c r="C122" s="36" t="s">
        <v>1349</v>
      </c>
      <c r="D122" s="36" t="s">
        <v>1349</v>
      </c>
      <c r="E122" s="31">
        <v>0</v>
      </c>
      <c r="F122" s="37"/>
      <c r="P122" s="34"/>
    </row>
    <row r="123" spans="1:16">
      <c r="A123" s="37"/>
      <c r="B123" s="36" t="s">
        <v>909</v>
      </c>
      <c r="C123" s="36" t="s">
        <v>1364</v>
      </c>
      <c r="D123" s="36" t="s">
        <v>1364</v>
      </c>
      <c r="E123" s="31">
        <v>0</v>
      </c>
      <c r="F123" s="37"/>
      <c r="P123" s="34"/>
    </row>
    <row r="124" spans="1:16">
      <c r="A124" s="37"/>
      <c r="B124" s="36" t="s">
        <v>910</v>
      </c>
      <c r="C124" s="36" t="s">
        <v>1365</v>
      </c>
      <c r="D124" s="36" t="s">
        <v>1365</v>
      </c>
      <c r="E124" s="31">
        <v>0</v>
      </c>
      <c r="F124" s="37"/>
      <c r="P124" s="34"/>
    </row>
    <row r="125" spans="1:16">
      <c r="A125" s="37"/>
      <c r="B125" s="36" t="s">
        <v>911</v>
      </c>
      <c r="C125" s="36" t="s">
        <v>1294</v>
      </c>
      <c r="D125" s="36" t="s">
        <v>1294</v>
      </c>
      <c r="E125" s="31">
        <v>0</v>
      </c>
      <c r="F125" s="37"/>
      <c r="P125" s="34"/>
    </row>
    <row r="126" spans="1:16">
      <c r="A126" s="37"/>
      <c r="B126" s="36" t="s">
        <v>912</v>
      </c>
      <c r="C126" s="36" t="s">
        <v>1294</v>
      </c>
      <c r="D126" s="36" t="s">
        <v>1294</v>
      </c>
      <c r="E126" s="31">
        <v>0</v>
      </c>
      <c r="F126" s="37"/>
      <c r="P126" s="34"/>
    </row>
    <row r="127" spans="1:16">
      <c r="A127" s="37"/>
      <c r="B127" s="36" t="s">
        <v>913</v>
      </c>
      <c r="C127" s="36" t="s">
        <v>1263</v>
      </c>
      <c r="D127" s="36" t="s">
        <v>1263</v>
      </c>
      <c r="E127" s="31">
        <v>0</v>
      </c>
      <c r="F127" s="37"/>
      <c r="P127" s="34"/>
    </row>
    <row r="128" spans="1:16">
      <c r="A128" s="37"/>
      <c r="B128" s="36" t="s">
        <v>914</v>
      </c>
      <c r="C128" s="36" t="s">
        <v>1361</v>
      </c>
      <c r="D128" s="36" t="s">
        <v>1361</v>
      </c>
      <c r="E128" s="31">
        <v>0</v>
      </c>
      <c r="F128" s="37"/>
      <c r="P128" s="34"/>
    </row>
    <row r="129" spans="1:16">
      <c r="A129" s="37"/>
      <c r="B129" s="36" t="s">
        <v>915</v>
      </c>
      <c r="C129" s="36" t="s">
        <v>1361</v>
      </c>
      <c r="D129" s="36" t="s">
        <v>1361</v>
      </c>
      <c r="E129" s="31">
        <v>0</v>
      </c>
      <c r="F129" s="37"/>
      <c r="P129" s="34"/>
    </row>
    <row r="130" spans="1:16">
      <c r="A130" s="37"/>
      <c r="B130" s="36" t="s">
        <v>916</v>
      </c>
      <c r="C130" s="36" t="s">
        <v>1361</v>
      </c>
      <c r="D130" s="36" t="s">
        <v>1361</v>
      </c>
      <c r="E130" s="31">
        <v>0</v>
      </c>
      <c r="F130" s="37"/>
      <c r="P130" s="34"/>
    </row>
    <row r="131" spans="1:16">
      <c r="A131" s="37"/>
      <c r="B131" s="36" t="s">
        <v>917</v>
      </c>
      <c r="C131" s="36" t="s">
        <v>1361</v>
      </c>
      <c r="D131" s="36" t="s">
        <v>1361</v>
      </c>
      <c r="E131" s="31">
        <v>0</v>
      </c>
      <c r="F131" s="37"/>
      <c r="P131" s="34"/>
    </row>
    <row r="132" spans="1:16">
      <c r="A132" s="37"/>
      <c r="B132" s="36" t="s">
        <v>918</v>
      </c>
      <c r="C132" s="36" t="s">
        <v>1494</v>
      </c>
      <c r="D132" s="36" t="s">
        <v>1494</v>
      </c>
      <c r="E132" s="31">
        <v>0</v>
      </c>
      <c r="F132" s="37"/>
      <c r="P132" s="34"/>
    </row>
    <row r="133" spans="1:16">
      <c r="A133" s="37"/>
      <c r="B133" s="36" t="s">
        <v>919</v>
      </c>
      <c r="C133" s="36" t="s">
        <v>1312</v>
      </c>
      <c r="D133" s="36" t="s">
        <v>1312</v>
      </c>
      <c r="E133" s="31">
        <v>0</v>
      </c>
      <c r="F133" s="37"/>
      <c r="P133" s="34"/>
    </row>
    <row r="134" spans="1:16">
      <c r="A134" s="37"/>
      <c r="B134" s="36" t="s">
        <v>920</v>
      </c>
      <c r="C134" s="36" t="s">
        <v>1312</v>
      </c>
      <c r="D134" s="36" t="s">
        <v>1312</v>
      </c>
      <c r="E134" s="31">
        <v>0</v>
      </c>
      <c r="F134" s="37"/>
      <c r="P134" s="34"/>
    </row>
    <row r="135" spans="1:16">
      <c r="A135" s="37"/>
      <c r="B135" s="36" t="s">
        <v>921</v>
      </c>
      <c r="C135" s="36" t="s">
        <v>1293</v>
      </c>
      <c r="D135" s="36" t="s">
        <v>1293</v>
      </c>
      <c r="E135" s="31">
        <v>0</v>
      </c>
      <c r="F135" s="37"/>
      <c r="P135" s="34"/>
    </row>
    <row r="136" spans="1:16">
      <c r="A136" s="37"/>
      <c r="B136" s="36" t="s">
        <v>922</v>
      </c>
      <c r="C136" s="36" t="s">
        <v>1332</v>
      </c>
      <c r="D136" s="36" t="s">
        <v>1332</v>
      </c>
      <c r="E136" s="31">
        <v>0</v>
      </c>
      <c r="F136" s="37"/>
      <c r="P136" s="34"/>
    </row>
    <row r="137" spans="1:16">
      <c r="A137" s="37"/>
      <c r="B137" s="36" t="s">
        <v>923</v>
      </c>
      <c r="C137" s="36" t="s">
        <v>1451</v>
      </c>
      <c r="D137" s="36" t="s">
        <v>1451</v>
      </c>
      <c r="E137" s="31">
        <v>-0.45333333333333298</v>
      </c>
      <c r="F137" s="37"/>
      <c r="P137" s="34"/>
    </row>
    <row r="138" spans="1:16">
      <c r="A138" s="37"/>
      <c r="B138" s="36" t="s">
        <v>924</v>
      </c>
      <c r="C138" s="36" t="s">
        <v>1495</v>
      </c>
      <c r="D138" s="36" t="s">
        <v>1496</v>
      </c>
      <c r="E138" s="31">
        <v>-0.45333333333333298</v>
      </c>
      <c r="F138" s="37"/>
      <c r="P138" s="34"/>
    </row>
    <row r="139" spans="1:16">
      <c r="A139" s="37"/>
      <c r="B139" s="36" t="s">
        <v>925</v>
      </c>
      <c r="C139" s="36" t="s">
        <v>1495</v>
      </c>
      <c r="D139" s="36" t="s">
        <v>1496</v>
      </c>
      <c r="E139" s="31">
        <v>-0.69696969696969702</v>
      </c>
      <c r="F139" s="37"/>
      <c r="P139" s="34"/>
    </row>
    <row r="140" spans="1:16">
      <c r="A140" s="37"/>
      <c r="B140" s="36" t="s">
        <v>926</v>
      </c>
      <c r="C140" s="36" t="s">
        <v>1405</v>
      </c>
      <c r="D140" s="36" t="s">
        <v>1497</v>
      </c>
      <c r="E140" s="31">
        <v>-0.69696969696969702</v>
      </c>
      <c r="F140" s="37"/>
      <c r="K140" s="34"/>
      <c r="P140" s="34"/>
    </row>
    <row r="141" spans="1:16">
      <c r="A141" s="37"/>
      <c r="B141" s="36" t="s">
        <v>927</v>
      </c>
      <c r="C141" s="36" t="s">
        <v>1405</v>
      </c>
      <c r="D141" s="36" t="s">
        <v>1497</v>
      </c>
      <c r="E141" s="31">
        <v>-0.138539042821159</v>
      </c>
      <c r="F141" s="37"/>
      <c r="K141" s="34"/>
      <c r="P141" s="34"/>
    </row>
    <row r="142" spans="1:16">
      <c r="A142" s="37"/>
      <c r="B142" s="36" t="s">
        <v>928</v>
      </c>
      <c r="C142" s="36" t="s">
        <v>1498</v>
      </c>
      <c r="D142" s="36" t="s">
        <v>1499</v>
      </c>
      <c r="E142" s="31">
        <v>0</v>
      </c>
      <c r="F142" s="37"/>
      <c r="P142" s="34"/>
    </row>
    <row r="143" spans="1:16">
      <c r="A143" s="37"/>
      <c r="B143" s="36" t="s">
        <v>929</v>
      </c>
      <c r="C143" s="36" t="s">
        <v>1372</v>
      </c>
      <c r="D143" s="36" t="s">
        <v>1372</v>
      </c>
      <c r="E143" s="31">
        <v>0</v>
      </c>
      <c r="F143" s="37"/>
      <c r="P143" s="34"/>
    </row>
    <row r="144" spans="1:16">
      <c r="A144" s="37"/>
      <c r="B144" s="36" t="s">
        <v>930</v>
      </c>
      <c r="C144" s="36" t="s">
        <v>1374</v>
      </c>
      <c r="D144" s="36" t="s">
        <v>1374</v>
      </c>
      <c r="E144" s="31">
        <v>0</v>
      </c>
      <c r="F144" s="37"/>
      <c r="P144" s="34"/>
    </row>
    <row r="145" spans="1:16">
      <c r="A145" s="37"/>
      <c r="B145" s="36" t="s">
        <v>931</v>
      </c>
      <c r="C145" s="36" t="s">
        <v>1316</v>
      </c>
      <c r="D145" s="36" t="s">
        <v>1316</v>
      </c>
      <c r="E145" s="31">
        <v>0</v>
      </c>
      <c r="F145" s="37"/>
      <c r="P145" s="34"/>
    </row>
    <row r="146" spans="1:16">
      <c r="A146" s="37"/>
      <c r="B146" s="36" t="s">
        <v>932</v>
      </c>
      <c r="C146" s="36" t="s">
        <v>1376</v>
      </c>
      <c r="D146" s="36" t="s">
        <v>1376</v>
      </c>
      <c r="E146" s="31">
        <v>0</v>
      </c>
      <c r="F146" s="37"/>
      <c r="P146" s="34"/>
    </row>
    <row r="147" spans="1:16">
      <c r="A147" s="37"/>
      <c r="B147" s="36" t="s">
        <v>933</v>
      </c>
      <c r="C147" s="36" t="s">
        <v>1377</v>
      </c>
      <c r="D147" s="36" t="s">
        <v>1377</v>
      </c>
      <c r="E147" s="31">
        <v>0</v>
      </c>
      <c r="F147" s="37"/>
      <c r="P147" s="34"/>
    </row>
    <row r="148" spans="1:16">
      <c r="A148" s="37"/>
      <c r="B148" s="36" t="s">
        <v>934</v>
      </c>
      <c r="C148" s="36" t="s">
        <v>1290</v>
      </c>
      <c r="D148" s="36" t="s">
        <v>1290</v>
      </c>
      <c r="E148" s="31">
        <v>0</v>
      </c>
      <c r="F148" s="37"/>
      <c r="P148" s="34"/>
    </row>
    <row r="149" spans="1:16">
      <c r="A149" s="37"/>
      <c r="B149" s="36" t="s">
        <v>935</v>
      </c>
      <c r="C149" s="36" t="s">
        <v>1304</v>
      </c>
      <c r="D149" s="36" t="s">
        <v>1304</v>
      </c>
      <c r="E149" s="31">
        <v>0</v>
      </c>
      <c r="F149" s="37"/>
      <c r="P149" s="34"/>
    </row>
    <row r="150" spans="1:16">
      <c r="A150" s="37"/>
      <c r="B150" s="36" t="s">
        <v>936</v>
      </c>
      <c r="C150" s="36" t="s">
        <v>1333</v>
      </c>
      <c r="D150" s="36" t="s">
        <v>1333</v>
      </c>
      <c r="E150" s="31">
        <v>0</v>
      </c>
      <c r="F150" s="37"/>
      <c r="P150" s="34"/>
    </row>
    <row r="151" spans="1:16">
      <c r="A151" s="37"/>
      <c r="B151" s="36" t="s">
        <v>937</v>
      </c>
      <c r="C151" s="36" t="s">
        <v>1378</v>
      </c>
      <c r="D151" s="36" t="s">
        <v>1378</v>
      </c>
      <c r="E151" s="31">
        <v>0</v>
      </c>
      <c r="F151" s="37"/>
      <c r="P151" s="34"/>
    </row>
    <row r="152" spans="1:16">
      <c r="A152" s="37"/>
      <c r="B152" s="36" t="s">
        <v>938</v>
      </c>
      <c r="C152" s="36" t="s">
        <v>1379</v>
      </c>
      <c r="D152" s="36" t="s">
        <v>1379</v>
      </c>
      <c r="E152" s="31">
        <v>0</v>
      </c>
      <c r="F152" s="37"/>
      <c r="P152" s="34"/>
    </row>
    <row r="153" spans="1:16">
      <c r="A153" s="37"/>
      <c r="B153" s="36" t="s">
        <v>939</v>
      </c>
      <c r="C153" s="36" t="s">
        <v>1295</v>
      </c>
      <c r="D153" s="36" t="s">
        <v>1295</v>
      </c>
      <c r="E153" s="31">
        <v>0</v>
      </c>
      <c r="F153" s="37"/>
      <c r="P153" s="34"/>
    </row>
    <row r="154" spans="1:16">
      <c r="A154" s="37"/>
      <c r="B154" s="36" t="s">
        <v>940</v>
      </c>
      <c r="C154" s="36" t="s">
        <v>1304</v>
      </c>
      <c r="D154" s="36" t="s">
        <v>1304</v>
      </c>
      <c r="E154" s="31">
        <v>0</v>
      </c>
      <c r="F154" s="37"/>
      <c r="P154" s="34"/>
    </row>
    <row r="155" spans="1:16">
      <c r="A155" s="37"/>
      <c r="B155" s="36" t="s">
        <v>941</v>
      </c>
      <c r="C155" s="36" t="s">
        <v>1380</v>
      </c>
      <c r="D155" s="36" t="s">
        <v>1380</v>
      </c>
      <c r="E155" s="31">
        <v>0</v>
      </c>
      <c r="F155" s="37"/>
      <c r="P155" s="34"/>
    </row>
    <row r="156" spans="1:16">
      <c r="A156" s="37"/>
      <c r="B156" s="36" t="s">
        <v>942</v>
      </c>
      <c r="C156" s="36" t="s">
        <v>1325</v>
      </c>
      <c r="D156" s="36" t="s">
        <v>1325</v>
      </c>
      <c r="E156" s="31">
        <v>0</v>
      </c>
      <c r="F156" s="37"/>
      <c r="P156" s="34"/>
    </row>
    <row r="157" spans="1:16">
      <c r="A157" s="37"/>
      <c r="B157" s="36" t="s">
        <v>943</v>
      </c>
      <c r="C157" s="36" t="s">
        <v>1294</v>
      </c>
      <c r="D157" s="36" t="s">
        <v>1294</v>
      </c>
      <c r="E157" s="31">
        <v>0</v>
      </c>
      <c r="F157" s="37"/>
      <c r="P157" s="34"/>
    </row>
    <row r="158" spans="1:16">
      <c r="A158" s="37"/>
      <c r="B158" s="36" t="s">
        <v>944</v>
      </c>
      <c r="C158" s="36" t="s">
        <v>1294</v>
      </c>
      <c r="D158" s="36" t="s">
        <v>1294</v>
      </c>
      <c r="E158" s="31">
        <v>0</v>
      </c>
      <c r="F158" s="37"/>
      <c r="P158" s="34"/>
    </row>
    <row r="159" spans="1:16">
      <c r="A159" s="37"/>
      <c r="B159" s="36" t="s">
        <v>945</v>
      </c>
      <c r="C159" s="36" t="s">
        <v>1381</v>
      </c>
      <c r="D159" s="36" t="s">
        <v>1381</v>
      </c>
      <c r="E159" s="31">
        <v>0</v>
      </c>
      <c r="F159" s="37"/>
      <c r="P159" s="34"/>
    </row>
    <row r="160" spans="1:16">
      <c r="A160" s="37"/>
      <c r="B160" s="36" t="s">
        <v>946</v>
      </c>
      <c r="C160" s="36" t="s">
        <v>1382</v>
      </c>
      <c r="D160" s="36" t="s">
        <v>1382</v>
      </c>
      <c r="E160" s="31">
        <v>0</v>
      </c>
      <c r="F160" s="37"/>
      <c r="P160" s="34"/>
    </row>
    <row r="161" spans="1:16">
      <c r="A161" s="37"/>
      <c r="B161" s="36" t="s">
        <v>947</v>
      </c>
      <c r="C161" s="36" t="s">
        <v>1382</v>
      </c>
      <c r="D161" s="36" t="s">
        <v>1382</v>
      </c>
      <c r="E161" s="31">
        <v>0</v>
      </c>
      <c r="F161" s="37"/>
      <c r="P161" s="34"/>
    </row>
    <row r="162" spans="1:16">
      <c r="A162" s="37"/>
      <c r="B162" s="36" t="s">
        <v>948</v>
      </c>
      <c r="C162" s="36" t="s">
        <v>1294</v>
      </c>
      <c r="D162" s="36" t="s">
        <v>1294</v>
      </c>
      <c r="E162" s="31">
        <v>0</v>
      </c>
      <c r="F162" s="37"/>
      <c r="P162" s="34"/>
    </row>
    <row r="163" spans="1:16">
      <c r="A163" s="37"/>
      <c r="B163" s="36" t="s">
        <v>949</v>
      </c>
      <c r="C163" s="36" t="s">
        <v>1313</v>
      </c>
      <c r="D163" s="36" t="s">
        <v>1313</v>
      </c>
      <c r="E163" s="31">
        <v>0</v>
      </c>
      <c r="F163" s="37"/>
      <c r="P163" s="34"/>
    </row>
    <row r="164" spans="1:16">
      <c r="A164" s="37"/>
      <c r="B164" s="36" t="s">
        <v>950</v>
      </c>
      <c r="C164" s="36" t="s">
        <v>1308</v>
      </c>
      <c r="D164" s="36" t="s">
        <v>1308</v>
      </c>
      <c r="E164" s="31">
        <v>0</v>
      </c>
      <c r="F164" s="37"/>
      <c r="P164" s="34"/>
    </row>
    <row r="165" spans="1:16">
      <c r="A165" s="37"/>
      <c r="B165" s="36" t="s">
        <v>951</v>
      </c>
      <c r="C165" s="36" t="s">
        <v>1293</v>
      </c>
      <c r="D165" s="36" t="s">
        <v>1293</v>
      </c>
      <c r="E165" s="31">
        <v>0</v>
      </c>
      <c r="F165" s="37"/>
      <c r="P165" s="34"/>
    </row>
    <row r="166" spans="1:16">
      <c r="A166" s="37"/>
      <c r="B166" s="36" t="s">
        <v>952</v>
      </c>
      <c r="C166" s="36" t="s">
        <v>1380</v>
      </c>
      <c r="D166" s="36" t="s">
        <v>1380</v>
      </c>
      <c r="E166" s="31">
        <v>0</v>
      </c>
      <c r="F166" s="37"/>
      <c r="P166" s="34"/>
    </row>
    <row r="167" spans="1:16">
      <c r="A167" s="37"/>
      <c r="B167" s="36" t="s">
        <v>953</v>
      </c>
      <c r="C167" s="36" t="s">
        <v>1292</v>
      </c>
      <c r="D167" s="36" t="s">
        <v>1292</v>
      </c>
      <c r="E167" s="31">
        <v>0</v>
      </c>
      <c r="F167" s="37"/>
      <c r="P167" s="34"/>
    </row>
    <row r="168" spans="1:16">
      <c r="A168" s="37"/>
      <c r="B168" s="36" t="s">
        <v>954</v>
      </c>
      <c r="C168" s="36" t="s">
        <v>1333</v>
      </c>
      <c r="D168" s="36" t="s">
        <v>1333</v>
      </c>
      <c r="E168" s="31">
        <v>0</v>
      </c>
      <c r="F168" s="37"/>
      <c r="P168" s="34"/>
    </row>
    <row r="169" spans="1:16">
      <c r="A169" s="37"/>
      <c r="B169" s="36" t="s">
        <v>955</v>
      </c>
      <c r="C169" s="36" t="s">
        <v>1314</v>
      </c>
      <c r="D169" s="36" t="s">
        <v>1314</v>
      </c>
      <c r="E169" s="31">
        <v>0</v>
      </c>
      <c r="F169" s="37"/>
      <c r="P169" s="34"/>
    </row>
    <row r="170" spans="1:16">
      <c r="A170" s="37"/>
      <c r="B170" s="36" t="s">
        <v>956</v>
      </c>
      <c r="C170" s="36" t="s">
        <v>1315</v>
      </c>
      <c r="D170" s="36" t="s">
        <v>1315</v>
      </c>
      <c r="E170" s="31">
        <v>0</v>
      </c>
      <c r="F170" s="37"/>
      <c r="P170" s="34"/>
    </row>
    <row r="171" spans="1:16">
      <c r="A171" s="37"/>
      <c r="B171" s="36" t="s">
        <v>957</v>
      </c>
      <c r="C171" s="36" t="s">
        <v>1383</v>
      </c>
      <c r="D171" s="36" t="s">
        <v>1383</v>
      </c>
      <c r="E171" s="31">
        <v>0</v>
      </c>
      <c r="F171" s="37"/>
      <c r="P171" s="34"/>
    </row>
    <row r="172" spans="1:16">
      <c r="A172" s="37"/>
      <c r="B172" s="36" t="s">
        <v>958</v>
      </c>
      <c r="C172" s="36" t="s">
        <v>1345</v>
      </c>
      <c r="D172" s="36" t="s">
        <v>1345</v>
      </c>
      <c r="E172" s="31">
        <v>0</v>
      </c>
      <c r="F172" s="37"/>
      <c r="P172" s="34"/>
    </row>
    <row r="173" spans="1:16">
      <c r="A173" s="37"/>
      <c r="B173" s="36" t="s">
        <v>959</v>
      </c>
      <c r="C173" s="36" t="s">
        <v>1341</v>
      </c>
      <c r="D173" s="36" t="s">
        <v>1341</v>
      </c>
      <c r="E173" s="31">
        <v>0</v>
      </c>
      <c r="F173" s="37"/>
      <c r="P173" s="34"/>
    </row>
    <row r="174" spans="1:16">
      <c r="A174" s="37"/>
      <c r="B174" s="36" t="s">
        <v>960</v>
      </c>
      <c r="C174" s="36" t="s">
        <v>1433</v>
      </c>
      <c r="D174" s="36" t="s">
        <v>1433</v>
      </c>
      <c r="E174" s="31">
        <v>0</v>
      </c>
      <c r="F174" s="37"/>
      <c r="P174" s="34"/>
    </row>
    <row r="175" spans="1:16">
      <c r="A175" s="37"/>
      <c r="B175" s="36" t="s">
        <v>961</v>
      </c>
      <c r="C175" s="36" t="s">
        <v>1433</v>
      </c>
      <c r="D175" s="36" t="s">
        <v>1433</v>
      </c>
      <c r="E175" s="31">
        <v>0</v>
      </c>
      <c r="F175" s="37"/>
      <c r="P175" s="34"/>
    </row>
    <row r="176" spans="1:16">
      <c r="A176" s="37"/>
      <c r="B176" s="36" t="s">
        <v>962</v>
      </c>
      <c r="C176" s="36" t="s">
        <v>1403</v>
      </c>
      <c r="D176" s="36" t="s">
        <v>1403</v>
      </c>
      <c r="E176" s="31">
        <v>0</v>
      </c>
      <c r="F176" s="37"/>
      <c r="P176" s="34"/>
    </row>
    <row r="177" spans="1:16">
      <c r="A177" s="37"/>
      <c r="B177" s="36" t="s">
        <v>963</v>
      </c>
      <c r="C177" s="36" t="s">
        <v>1380</v>
      </c>
      <c r="D177" s="36" t="s">
        <v>1380</v>
      </c>
      <c r="E177" s="31">
        <v>0</v>
      </c>
      <c r="F177" s="37"/>
      <c r="P177" s="34"/>
    </row>
    <row r="178" spans="1:16">
      <c r="A178" s="37"/>
      <c r="B178" s="36" t="s">
        <v>964</v>
      </c>
      <c r="C178" s="36" t="s">
        <v>1292</v>
      </c>
      <c r="D178" s="36" t="s">
        <v>1292</v>
      </c>
      <c r="E178" s="31">
        <v>0</v>
      </c>
      <c r="F178" s="37"/>
      <c r="P178" s="34"/>
    </row>
    <row r="179" spans="1:16">
      <c r="A179" s="37"/>
      <c r="B179" s="36" t="s">
        <v>965</v>
      </c>
      <c r="C179" s="36" t="s">
        <v>1351</v>
      </c>
      <c r="D179" s="36" t="s">
        <v>1351</v>
      </c>
      <c r="E179" s="31">
        <v>0</v>
      </c>
      <c r="F179" s="37"/>
      <c r="P179" s="34"/>
    </row>
    <row r="180" spans="1:16">
      <c r="A180" s="37"/>
      <c r="B180" s="36" t="s">
        <v>966</v>
      </c>
      <c r="C180" s="36" t="s">
        <v>1385</v>
      </c>
      <c r="D180" s="36" t="s">
        <v>1385</v>
      </c>
      <c r="E180" s="31">
        <v>0</v>
      </c>
      <c r="F180" s="37"/>
      <c r="P180" s="34"/>
    </row>
    <row r="181" spans="1:16">
      <c r="A181" s="37"/>
      <c r="B181" s="36" t="s">
        <v>967</v>
      </c>
      <c r="C181" s="36" t="s">
        <v>1386</v>
      </c>
      <c r="D181" s="36" t="s">
        <v>1386</v>
      </c>
      <c r="E181" s="31">
        <v>0</v>
      </c>
      <c r="F181" s="37"/>
      <c r="P181" s="34"/>
    </row>
    <row r="182" spans="1:16">
      <c r="A182" s="37"/>
      <c r="B182" s="36" t="s">
        <v>968</v>
      </c>
      <c r="C182" s="36" t="s">
        <v>1361</v>
      </c>
      <c r="D182" s="36" t="s">
        <v>1361</v>
      </c>
      <c r="E182" s="31">
        <v>0</v>
      </c>
      <c r="F182" s="37"/>
      <c r="P182" s="34"/>
    </row>
    <row r="183" spans="1:16">
      <c r="A183" s="37"/>
      <c r="B183" s="36" t="s">
        <v>969</v>
      </c>
      <c r="C183" s="36" t="s">
        <v>1361</v>
      </c>
      <c r="D183" s="36" t="s">
        <v>1361</v>
      </c>
      <c r="E183" s="31">
        <v>0</v>
      </c>
      <c r="F183" s="37"/>
      <c r="P183" s="34"/>
    </row>
    <row r="184" spans="1:16">
      <c r="A184" s="37"/>
      <c r="B184" s="36" t="s">
        <v>970</v>
      </c>
      <c r="C184" s="36" t="s">
        <v>1263</v>
      </c>
      <c r="D184" s="36" t="s">
        <v>1263</v>
      </c>
      <c r="E184" s="31">
        <v>-0.31818181818181801</v>
      </c>
      <c r="F184" s="37"/>
      <c r="P184" s="34"/>
    </row>
    <row r="185" spans="1:16">
      <c r="A185" s="37"/>
      <c r="B185" s="36" t="s">
        <v>971</v>
      </c>
      <c r="C185" s="36" t="s">
        <v>1500</v>
      </c>
      <c r="D185" s="36" t="s">
        <v>1368</v>
      </c>
      <c r="E185" s="31">
        <v>-0.31818181818181801</v>
      </c>
      <c r="F185" s="37"/>
      <c r="P185" s="34"/>
    </row>
    <row r="186" spans="1:16">
      <c r="A186" s="37"/>
      <c r="B186" s="36" t="s">
        <v>972</v>
      </c>
      <c r="C186" s="36" t="s">
        <v>1500</v>
      </c>
      <c r="D186" s="36" t="s">
        <v>1368</v>
      </c>
      <c r="E186" s="31">
        <v>-0.99429086538461497</v>
      </c>
      <c r="F186" s="37"/>
      <c r="P186" s="34"/>
    </row>
    <row r="187" spans="1:16">
      <c r="A187" s="37"/>
      <c r="B187" s="36" t="s">
        <v>973</v>
      </c>
      <c r="C187" s="36" t="s">
        <v>1316</v>
      </c>
      <c r="D187" s="36" t="s">
        <v>1451</v>
      </c>
      <c r="E187" s="31">
        <v>-0.99399038461538503</v>
      </c>
      <c r="F187" s="37"/>
      <c r="K187" s="34"/>
      <c r="P187" s="34"/>
    </row>
    <row r="188" spans="1:16">
      <c r="A188" s="37"/>
      <c r="B188" s="36" t="s">
        <v>974</v>
      </c>
      <c r="C188" s="36" t="s">
        <v>1376</v>
      </c>
      <c r="D188" s="36" t="s">
        <v>1451</v>
      </c>
      <c r="E188" s="31">
        <v>-0.13043478260869601</v>
      </c>
      <c r="F188" s="37"/>
      <c r="K188" s="34"/>
      <c r="P188" s="34"/>
    </row>
    <row r="189" spans="1:16">
      <c r="A189" s="37"/>
      <c r="B189" s="36" t="s">
        <v>975</v>
      </c>
      <c r="C189" s="36" t="s">
        <v>1501</v>
      </c>
      <c r="D189" s="36" t="s">
        <v>1502</v>
      </c>
      <c r="E189" s="31">
        <v>0</v>
      </c>
      <c r="F189" s="37"/>
      <c r="P189" s="34"/>
    </row>
    <row r="190" spans="1:16">
      <c r="A190" s="37"/>
      <c r="B190" s="36" t="s">
        <v>976</v>
      </c>
      <c r="C190" s="36" t="s">
        <v>1454</v>
      </c>
      <c r="D190" s="36" t="s">
        <v>1454</v>
      </c>
      <c r="E190" s="31">
        <v>0</v>
      </c>
      <c r="F190" s="37"/>
      <c r="P190" s="34"/>
    </row>
    <row r="191" spans="1:16">
      <c r="A191" s="37"/>
      <c r="B191" s="36" t="s">
        <v>977</v>
      </c>
      <c r="C191" s="36" t="s">
        <v>1454</v>
      </c>
      <c r="D191" s="36" t="s">
        <v>1454</v>
      </c>
      <c r="E191" s="31">
        <v>0</v>
      </c>
      <c r="F191" s="37"/>
      <c r="P191" s="34"/>
    </row>
    <row r="192" spans="1:16">
      <c r="A192" s="37"/>
      <c r="B192" s="36" t="s">
        <v>978</v>
      </c>
      <c r="C192" s="36" t="s">
        <v>1405</v>
      </c>
      <c r="D192" s="36" t="s">
        <v>1405</v>
      </c>
      <c r="E192" s="31">
        <v>0</v>
      </c>
      <c r="F192" s="37"/>
      <c r="P192" s="34"/>
    </row>
    <row r="193" spans="1:16">
      <c r="A193" s="37"/>
      <c r="B193" s="36" t="s">
        <v>979</v>
      </c>
      <c r="C193" s="36" t="s">
        <v>1405</v>
      </c>
      <c r="D193" s="36" t="s">
        <v>1405</v>
      </c>
      <c r="E193" s="31">
        <v>0</v>
      </c>
      <c r="F193" s="37"/>
      <c r="P193" s="34"/>
    </row>
    <row r="194" spans="1:16">
      <c r="A194" s="37"/>
      <c r="B194" s="36" t="s">
        <v>980</v>
      </c>
      <c r="C194" s="36" t="s">
        <v>1503</v>
      </c>
      <c r="D194" s="36" t="s">
        <v>1503</v>
      </c>
      <c r="E194" s="31">
        <v>0</v>
      </c>
      <c r="F194" s="37"/>
      <c r="P194" s="34"/>
    </row>
    <row r="195" spans="1:16">
      <c r="A195" s="37"/>
      <c r="B195" s="36" t="s">
        <v>981</v>
      </c>
      <c r="C195" s="36" t="s">
        <v>1454</v>
      </c>
      <c r="D195" s="36" t="s">
        <v>1454</v>
      </c>
      <c r="E195" s="31">
        <v>0</v>
      </c>
      <c r="F195" s="37"/>
      <c r="P195" s="34"/>
    </row>
    <row r="196" spans="1:16">
      <c r="A196" s="37"/>
      <c r="B196" s="36" t="s">
        <v>982</v>
      </c>
      <c r="C196" s="36" t="s">
        <v>1454</v>
      </c>
      <c r="D196" s="36" t="s">
        <v>1454</v>
      </c>
      <c r="E196" s="31">
        <v>0</v>
      </c>
      <c r="F196" s="37"/>
      <c r="P196" s="34"/>
    </row>
    <row r="197" spans="1:16">
      <c r="A197" s="37"/>
      <c r="B197" s="36" t="s">
        <v>983</v>
      </c>
      <c r="C197" s="36" t="s">
        <v>1405</v>
      </c>
      <c r="D197" s="36" t="s">
        <v>1405</v>
      </c>
      <c r="E197" s="31">
        <v>0</v>
      </c>
      <c r="F197" s="37"/>
      <c r="P197" s="34"/>
    </row>
    <row r="198" spans="1:16">
      <c r="A198" s="37"/>
      <c r="B198" s="36" t="s">
        <v>984</v>
      </c>
      <c r="C198" s="36" t="s">
        <v>1405</v>
      </c>
      <c r="D198" s="36" t="s">
        <v>1405</v>
      </c>
      <c r="E198" s="31">
        <v>0</v>
      </c>
      <c r="F198" s="37"/>
      <c r="P198" s="34"/>
    </row>
    <row r="199" spans="1:16">
      <c r="A199" s="37"/>
      <c r="B199" s="36" t="s">
        <v>985</v>
      </c>
      <c r="C199" s="36" t="s">
        <v>1503</v>
      </c>
      <c r="D199" s="36" t="s">
        <v>1503</v>
      </c>
      <c r="E199" s="31">
        <v>0</v>
      </c>
      <c r="F199" s="37"/>
      <c r="P199" s="34"/>
    </row>
    <row r="200" spans="1:16">
      <c r="A200" s="37"/>
      <c r="B200" s="36" t="s">
        <v>986</v>
      </c>
      <c r="C200" s="36" t="s">
        <v>1385</v>
      </c>
      <c r="D200" s="36" t="s">
        <v>1385</v>
      </c>
      <c r="E200" s="31">
        <v>0</v>
      </c>
      <c r="F200" s="37"/>
      <c r="P200" s="34"/>
    </row>
    <row r="201" spans="1:16">
      <c r="A201" s="37"/>
      <c r="B201" s="36" t="s">
        <v>987</v>
      </c>
      <c r="C201" s="36" t="s">
        <v>1386</v>
      </c>
      <c r="D201" s="36" t="s">
        <v>1386</v>
      </c>
      <c r="E201" s="31">
        <v>0</v>
      </c>
      <c r="F201" s="37"/>
      <c r="P201" s="34"/>
    </row>
    <row r="202" spans="1:16">
      <c r="A202" s="37"/>
      <c r="B202" s="36" t="s">
        <v>988</v>
      </c>
      <c r="C202" s="36" t="s">
        <v>1334</v>
      </c>
      <c r="D202" s="36" t="s">
        <v>1334</v>
      </c>
      <c r="E202" s="31">
        <v>0</v>
      </c>
      <c r="F202" s="37"/>
      <c r="P202" s="34"/>
    </row>
    <row r="203" spans="1:16">
      <c r="A203" s="37"/>
      <c r="B203" s="36" t="s">
        <v>989</v>
      </c>
      <c r="C203" s="36" t="s">
        <v>1334</v>
      </c>
      <c r="D203" s="36" t="s">
        <v>1334</v>
      </c>
      <c r="E203" s="31">
        <v>0</v>
      </c>
      <c r="F203" s="37"/>
      <c r="P203" s="34"/>
    </row>
    <row r="204" spans="1:16">
      <c r="A204" s="37"/>
      <c r="B204" s="36" t="s">
        <v>990</v>
      </c>
      <c r="C204" s="36" t="s">
        <v>1396</v>
      </c>
      <c r="D204" s="36" t="s">
        <v>1396</v>
      </c>
      <c r="E204" s="31">
        <v>0</v>
      </c>
      <c r="F204" s="37"/>
      <c r="P204" s="34"/>
    </row>
    <row r="205" spans="1:16">
      <c r="A205" s="37"/>
      <c r="B205" s="36" t="s">
        <v>991</v>
      </c>
      <c r="C205" s="36" t="s">
        <v>1332</v>
      </c>
      <c r="D205" s="36" t="s">
        <v>1332</v>
      </c>
      <c r="E205" s="31">
        <v>0</v>
      </c>
      <c r="F205" s="37"/>
      <c r="P205" s="34"/>
    </row>
    <row r="206" spans="1:16">
      <c r="A206" s="37"/>
      <c r="B206" s="36" t="s">
        <v>992</v>
      </c>
      <c r="C206" s="36" t="s">
        <v>1323</v>
      </c>
      <c r="D206" s="36" t="s">
        <v>1323</v>
      </c>
      <c r="E206" s="31">
        <v>0</v>
      </c>
      <c r="F206" s="37"/>
      <c r="P206" s="34"/>
    </row>
    <row r="207" spans="1:16">
      <c r="A207" s="37"/>
      <c r="B207" s="36" t="s">
        <v>993</v>
      </c>
      <c r="C207" s="36" t="s">
        <v>1397</v>
      </c>
      <c r="D207" s="36" t="s">
        <v>1397</v>
      </c>
      <c r="E207" s="31">
        <v>0</v>
      </c>
      <c r="F207" s="37"/>
      <c r="P207" s="34"/>
    </row>
    <row r="208" spans="1:16">
      <c r="A208" s="37"/>
      <c r="B208" s="36" t="s">
        <v>994</v>
      </c>
      <c r="C208" s="36" t="s">
        <v>1325</v>
      </c>
      <c r="D208" s="36" t="s">
        <v>1325</v>
      </c>
      <c r="E208" s="31">
        <v>0</v>
      </c>
      <c r="F208" s="37"/>
      <c r="P208" s="34"/>
    </row>
    <row r="209" spans="1:16">
      <c r="A209" s="37"/>
      <c r="B209" s="36" t="s">
        <v>995</v>
      </c>
      <c r="C209" s="36" t="s">
        <v>1305</v>
      </c>
      <c r="D209" s="36" t="s">
        <v>1305</v>
      </c>
      <c r="E209" s="31">
        <v>0</v>
      </c>
      <c r="F209" s="37"/>
      <c r="P209" s="34"/>
    </row>
    <row r="210" spans="1:16">
      <c r="A210" s="37"/>
      <c r="B210" s="36" t="s">
        <v>996</v>
      </c>
      <c r="C210" s="36" t="s">
        <v>1398</v>
      </c>
      <c r="D210" s="36" t="s">
        <v>1398</v>
      </c>
      <c r="E210" s="31">
        <v>0</v>
      </c>
      <c r="F210" s="37"/>
      <c r="P210" s="34"/>
    </row>
    <row r="211" spans="1:16">
      <c r="A211" s="37"/>
      <c r="B211" s="36" t="s">
        <v>997</v>
      </c>
      <c r="C211" s="36" t="s">
        <v>1380</v>
      </c>
      <c r="D211" s="36" t="s">
        <v>1380</v>
      </c>
      <c r="E211" s="31">
        <v>0</v>
      </c>
      <c r="F211" s="37"/>
      <c r="P211" s="34"/>
    </row>
    <row r="212" spans="1:16">
      <c r="A212" s="37"/>
      <c r="B212" s="36" t="s">
        <v>998</v>
      </c>
      <c r="C212" s="36" t="s">
        <v>1292</v>
      </c>
      <c r="D212" s="36" t="s">
        <v>1292</v>
      </c>
      <c r="E212" s="31">
        <v>0</v>
      </c>
      <c r="F212" s="37"/>
      <c r="P212" s="34"/>
    </row>
    <row r="213" spans="1:16">
      <c r="A213" s="37"/>
      <c r="B213" s="36" t="s">
        <v>999</v>
      </c>
      <c r="C213" s="36" t="s">
        <v>1376</v>
      </c>
      <c r="D213" s="36" t="s">
        <v>1376</v>
      </c>
      <c r="E213" s="31">
        <v>0</v>
      </c>
      <c r="F213" s="37"/>
      <c r="P213" s="34"/>
    </row>
    <row r="214" spans="1:16">
      <c r="A214" s="37"/>
      <c r="B214" s="36" t="s">
        <v>1000</v>
      </c>
      <c r="C214" s="36" t="s">
        <v>1304</v>
      </c>
      <c r="D214" s="36" t="s">
        <v>1304</v>
      </c>
      <c r="E214" s="31">
        <v>0</v>
      </c>
      <c r="F214" s="37"/>
      <c r="P214" s="34"/>
    </row>
    <row r="215" spans="1:16">
      <c r="A215" s="37"/>
      <c r="B215" s="36" t="s">
        <v>1001</v>
      </c>
      <c r="C215" s="36" t="s">
        <v>1380</v>
      </c>
      <c r="D215" s="36" t="s">
        <v>1380</v>
      </c>
      <c r="E215" s="31">
        <v>0</v>
      </c>
      <c r="F215" s="37"/>
      <c r="P215" s="34"/>
    </row>
    <row r="216" spans="1:16">
      <c r="A216" s="37"/>
      <c r="B216" s="36" t="s">
        <v>1002</v>
      </c>
      <c r="C216" s="36" t="s">
        <v>1376</v>
      </c>
      <c r="D216" s="36" t="s">
        <v>1376</v>
      </c>
      <c r="E216" s="31">
        <v>0</v>
      </c>
      <c r="F216" s="37"/>
      <c r="P216" s="34"/>
    </row>
    <row r="217" spans="1:16">
      <c r="A217" s="37"/>
      <c r="B217" s="36" t="s">
        <v>1003</v>
      </c>
      <c r="C217" s="36" t="s">
        <v>1399</v>
      </c>
      <c r="D217" s="36" t="s">
        <v>1399</v>
      </c>
      <c r="E217" s="31">
        <v>0</v>
      </c>
      <c r="F217" s="37"/>
      <c r="P217" s="34"/>
    </row>
    <row r="218" spans="1:16">
      <c r="A218" s="37"/>
      <c r="B218" s="36" t="s">
        <v>1004</v>
      </c>
      <c r="C218" s="36" t="s">
        <v>1399</v>
      </c>
      <c r="D218" s="36" t="s">
        <v>1399</v>
      </c>
      <c r="E218" s="31">
        <v>0</v>
      </c>
      <c r="F218" s="37"/>
      <c r="P218" s="34"/>
    </row>
    <row r="219" spans="1:16">
      <c r="A219" s="37"/>
      <c r="B219" s="36" t="s">
        <v>1005</v>
      </c>
      <c r="C219" s="36" t="s">
        <v>1400</v>
      </c>
      <c r="D219" s="36" t="s">
        <v>1400</v>
      </c>
      <c r="E219" s="31">
        <v>0</v>
      </c>
      <c r="F219" s="37"/>
      <c r="P219" s="34"/>
    </row>
    <row r="220" spans="1:16">
      <c r="A220" s="37"/>
      <c r="B220" s="36" t="s">
        <v>1006</v>
      </c>
      <c r="C220" s="36" t="s">
        <v>1401</v>
      </c>
      <c r="D220" s="36" t="s">
        <v>1401</v>
      </c>
      <c r="E220" s="31">
        <v>0</v>
      </c>
      <c r="F220" s="37"/>
      <c r="P220" s="34"/>
    </row>
    <row r="221" spans="1:16">
      <c r="A221" s="37"/>
      <c r="B221" s="36" t="s">
        <v>1007</v>
      </c>
      <c r="C221" s="36" t="s">
        <v>1423</v>
      </c>
      <c r="D221" s="36" t="s">
        <v>1423</v>
      </c>
      <c r="E221" s="31">
        <v>0</v>
      </c>
      <c r="F221" s="37"/>
      <c r="P221" s="34"/>
    </row>
    <row r="222" spans="1:16">
      <c r="A222" s="37"/>
      <c r="B222" s="36" t="s">
        <v>1008</v>
      </c>
      <c r="C222" s="36" t="s">
        <v>1423</v>
      </c>
      <c r="D222" s="36" t="s">
        <v>1423</v>
      </c>
      <c r="E222" s="31">
        <v>0</v>
      </c>
      <c r="F222" s="37"/>
      <c r="P222" s="34"/>
    </row>
    <row r="223" spans="1:16">
      <c r="A223" s="37"/>
      <c r="B223" s="36" t="s">
        <v>1009</v>
      </c>
      <c r="C223" s="36" t="s">
        <v>1363</v>
      </c>
      <c r="D223" s="36" t="s">
        <v>1363</v>
      </c>
      <c r="E223" s="31">
        <v>0</v>
      </c>
      <c r="F223" s="37"/>
      <c r="P223" s="34"/>
    </row>
    <row r="224" spans="1:16">
      <c r="A224" s="37"/>
      <c r="B224" s="36" t="s">
        <v>1010</v>
      </c>
      <c r="C224" s="36" t="s">
        <v>1404</v>
      </c>
      <c r="D224" s="36" t="s">
        <v>1404</v>
      </c>
      <c r="E224" s="31">
        <v>0</v>
      </c>
      <c r="F224" s="37"/>
      <c r="P224" s="34"/>
    </row>
    <row r="225" spans="1:16">
      <c r="A225" s="37"/>
      <c r="B225" s="36" t="s">
        <v>1011</v>
      </c>
      <c r="C225" s="36" t="s">
        <v>1404</v>
      </c>
      <c r="D225" s="36" t="s">
        <v>1404</v>
      </c>
      <c r="E225" s="31">
        <v>0</v>
      </c>
      <c r="F225" s="37"/>
      <c r="P225" s="34"/>
    </row>
    <row r="226" spans="1:16">
      <c r="A226" s="37"/>
      <c r="B226" s="36" t="s">
        <v>1012</v>
      </c>
      <c r="C226" s="36" t="s">
        <v>1405</v>
      </c>
      <c r="D226" s="36" t="s">
        <v>1405</v>
      </c>
      <c r="E226" s="31">
        <v>0</v>
      </c>
      <c r="F226" s="37"/>
      <c r="P226" s="34"/>
    </row>
    <row r="227" spans="1:16">
      <c r="A227" s="37"/>
      <c r="B227" s="36" t="s">
        <v>1013</v>
      </c>
      <c r="C227" s="36" t="s">
        <v>1416</v>
      </c>
      <c r="D227" s="36" t="s">
        <v>1416</v>
      </c>
      <c r="E227" s="31">
        <v>0</v>
      </c>
      <c r="F227" s="37"/>
      <c r="P227" s="34"/>
    </row>
    <row r="228" spans="1:16">
      <c r="A228" s="37"/>
      <c r="B228" s="36" t="s">
        <v>1014</v>
      </c>
      <c r="C228" s="36" t="s">
        <v>1416</v>
      </c>
      <c r="D228" s="36" t="s">
        <v>1416</v>
      </c>
      <c r="E228" s="31">
        <v>0</v>
      </c>
      <c r="F228" s="37"/>
      <c r="P228" s="34"/>
    </row>
    <row r="229" spans="1:16">
      <c r="A229" s="37"/>
      <c r="B229" s="36" t="s">
        <v>1015</v>
      </c>
      <c r="C229" s="36" t="s">
        <v>1504</v>
      </c>
      <c r="D229" s="36" t="s">
        <v>1504</v>
      </c>
      <c r="E229" s="31">
        <v>0</v>
      </c>
      <c r="F229" s="37"/>
      <c r="P229" s="34"/>
    </row>
    <row r="230" spans="1:16">
      <c r="A230" s="37"/>
      <c r="B230" s="36" t="s">
        <v>1016</v>
      </c>
      <c r="C230" s="36" t="s">
        <v>1366</v>
      </c>
      <c r="D230" s="36" t="s">
        <v>1366</v>
      </c>
      <c r="E230" s="31">
        <v>0</v>
      </c>
      <c r="F230" s="37"/>
      <c r="P230" s="34"/>
    </row>
    <row r="231" spans="1:16">
      <c r="A231" s="37"/>
      <c r="B231" s="36" t="s">
        <v>1017</v>
      </c>
      <c r="C231" s="36" t="s">
        <v>1366</v>
      </c>
      <c r="D231" s="36" t="s">
        <v>1366</v>
      </c>
      <c r="E231" s="31">
        <v>0</v>
      </c>
      <c r="F231" s="37"/>
      <c r="P231" s="34"/>
    </row>
    <row r="232" spans="1:16">
      <c r="A232" s="37"/>
      <c r="B232" s="36" t="s">
        <v>1018</v>
      </c>
      <c r="C232" s="36" t="s">
        <v>1406</v>
      </c>
      <c r="D232" s="36" t="s">
        <v>1406</v>
      </c>
      <c r="E232" s="31">
        <v>0</v>
      </c>
      <c r="F232" s="37"/>
      <c r="P232" s="34"/>
    </row>
    <row r="233" spans="1:16">
      <c r="A233" s="37"/>
      <c r="B233" s="36" t="s">
        <v>1019</v>
      </c>
      <c r="C233" s="36" t="s">
        <v>1334</v>
      </c>
      <c r="D233" s="36" t="s">
        <v>1334</v>
      </c>
      <c r="E233" s="31">
        <v>0</v>
      </c>
      <c r="F233" s="37"/>
      <c r="P233" s="34"/>
    </row>
    <row r="234" spans="1:16">
      <c r="A234" s="37"/>
      <c r="B234" s="36" t="s">
        <v>1020</v>
      </c>
      <c r="C234" s="36" t="s">
        <v>1334</v>
      </c>
      <c r="D234" s="36" t="s">
        <v>1334</v>
      </c>
      <c r="E234" s="31">
        <v>0</v>
      </c>
      <c r="F234" s="37"/>
      <c r="P234" s="34"/>
    </row>
    <row r="235" spans="1:16">
      <c r="A235" s="37"/>
      <c r="B235" s="36" t="s">
        <v>1021</v>
      </c>
      <c r="C235" s="36" t="s">
        <v>1377</v>
      </c>
      <c r="D235" s="36" t="s">
        <v>1377</v>
      </c>
      <c r="E235" s="31">
        <v>0</v>
      </c>
      <c r="F235" s="37"/>
      <c r="P235" s="34"/>
    </row>
    <row r="236" spans="1:16">
      <c r="A236" s="37"/>
      <c r="B236" s="36" t="s">
        <v>1022</v>
      </c>
      <c r="C236" s="36" t="s">
        <v>1290</v>
      </c>
      <c r="D236" s="36" t="s">
        <v>1290</v>
      </c>
      <c r="E236" s="31">
        <v>0</v>
      </c>
      <c r="F236" s="37"/>
      <c r="P236" s="34"/>
    </row>
    <row r="237" spans="1:16">
      <c r="A237" s="37"/>
      <c r="B237" s="36" t="s">
        <v>1023</v>
      </c>
      <c r="C237" s="36" t="s">
        <v>1304</v>
      </c>
      <c r="D237" s="36" t="s">
        <v>1304</v>
      </c>
      <c r="E237" s="31">
        <v>0</v>
      </c>
      <c r="F237" s="37"/>
      <c r="P237" s="34"/>
    </row>
    <row r="238" spans="1:16">
      <c r="A238" s="37"/>
      <c r="B238" s="36" t="s">
        <v>1024</v>
      </c>
      <c r="C238" s="36" t="s">
        <v>1407</v>
      </c>
      <c r="D238" s="36" t="s">
        <v>1407</v>
      </c>
      <c r="E238" s="31">
        <v>0</v>
      </c>
      <c r="F238" s="37"/>
      <c r="P238" s="34"/>
    </row>
    <row r="239" spans="1:16">
      <c r="A239" s="37"/>
      <c r="B239" s="36" t="s">
        <v>1025</v>
      </c>
      <c r="C239" s="36" t="s">
        <v>1377</v>
      </c>
      <c r="D239" s="36" t="s">
        <v>1377</v>
      </c>
      <c r="E239" s="31">
        <v>0</v>
      </c>
      <c r="F239" s="37"/>
      <c r="P239" s="34"/>
    </row>
    <row r="240" spans="1:16">
      <c r="A240" s="37"/>
      <c r="B240" s="36" t="s">
        <v>1026</v>
      </c>
      <c r="C240" s="36" t="s">
        <v>1377</v>
      </c>
      <c r="D240" s="36" t="s">
        <v>1377</v>
      </c>
      <c r="E240" s="31">
        <v>0</v>
      </c>
      <c r="F240" s="37"/>
      <c r="P240" s="34"/>
    </row>
    <row r="241" spans="1:16">
      <c r="A241" s="37"/>
      <c r="B241" s="36" t="s">
        <v>1027</v>
      </c>
      <c r="C241" s="36" t="s">
        <v>1405</v>
      </c>
      <c r="D241" s="36" t="s">
        <v>1405</v>
      </c>
      <c r="E241" s="31">
        <v>0</v>
      </c>
      <c r="F241" s="37"/>
      <c r="P241" s="34"/>
    </row>
    <row r="242" spans="1:16">
      <c r="A242" s="37"/>
      <c r="B242" s="36" t="s">
        <v>1028</v>
      </c>
      <c r="C242" s="36" t="s">
        <v>1408</v>
      </c>
      <c r="D242" s="36" t="s">
        <v>1408</v>
      </c>
      <c r="E242" s="31">
        <v>0</v>
      </c>
      <c r="F242" s="37"/>
      <c r="P242" s="34"/>
    </row>
    <row r="243" spans="1:16">
      <c r="A243" s="37"/>
      <c r="B243" s="36" t="s">
        <v>1029</v>
      </c>
      <c r="C243" s="36" t="s">
        <v>1409</v>
      </c>
      <c r="D243" s="36" t="s">
        <v>1409</v>
      </c>
      <c r="E243" s="31">
        <v>0</v>
      </c>
      <c r="F243" s="37"/>
      <c r="P243" s="34"/>
    </row>
    <row r="244" spans="1:16">
      <c r="A244" s="37"/>
      <c r="B244" s="36" t="s">
        <v>1030</v>
      </c>
      <c r="C244" s="36" t="s">
        <v>1410</v>
      </c>
      <c r="D244" s="36" t="s">
        <v>1410</v>
      </c>
      <c r="E244" s="31">
        <v>0</v>
      </c>
      <c r="F244" s="37"/>
      <c r="P244" s="34"/>
    </row>
    <row r="245" spans="1:16">
      <c r="A245" s="37"/>
      <c r="B245" s="36" t="s">
        <v>1031</v>
      </c>
      <c r="C245" s="36" t="s">
        <v>1411</v>
      </c>
      <c r="D245" s="36" t="s">
        <v>1411</v>
      </c>
      <c r="E245" s="31">
        <v>0</v>
      </c>
      <c r="F245" s="37"/>
      <c r="P245" s="34"/>
    </row>
    <row r="246" spans="1:16">
      <c r="A246" s="37"/>
      <c r="B246" s="36" t="s">
        <v>1032</v>
      </c>
      <c r="C246" s="36" t="s">
        <v>1411</v>
      </c>
      <c r="D246" s="36" t="s">
        <v>1411</v>
      </c>
      <c r="E246" s="31">
        <v>0</v>
      </c>
      <c r="F246" s="37"/>
      <c r="P246" s="34"/>
    </row>
    <row r="247" spans="1:16">
      <c r="A247" s="37"/>
      <c r="B247" s="36" t="s">
        <v>1033</v>
      </c>
      <c r="C247" s="36" t="s">
        <v>1294</v>
      </c>
      <c r="D247" s="36" t="s">
        <v>1294</v>
      </c>
      <c r="E247" s="31">
        <v>0</v>
      </c>
      <c r="F247" s="37"/>
      <c r="P247" s="34"/>
    </row>
    <row r="248" spans="1:16">
      <c r="A248" s="37"/>
      <c r="B248" s="36" t="s">
        <v>1034</v>
      </c>
      <c r="C248" s="36" t="s">
        <v>1294</v>
      </c>
      <c r="D248" s="36" t="s">
        <v>1294</v>
      </c>
      <c r="E248" s="31">
        <v>0</v>
      </c>
      <c r="F248" s="37"/>
      <c r="P248" s="34"/>
    </row>
    <row r="249" spans="1:16">
      <c r="A249" s="37"/>
      <c r="B249" s="36" t="s">
        <v>1035</v>
      </c>
      <c r="C249" s="36" t="s">
        <v>1505</v>
      </c>
      <c r="D249" s="36" t="s">
        <v>1505</v>
      </c>
      <c r="E249" s="31">
        <v>0</v>
      </c>
      <c r="F249" s="37"/>
      <c r="P249" s="34"/>
    </row>
    <row r="250" spans="1:16">
      <c r="A250" s="37"/>
      <c r="B250" s="36" t="s">
        <v>1036</v>
      </c>
      <c r="C250" s="36" t="s">
        <v>1412</v>
      </c>
      <c r="D250" s="36" t="s">
        <v>1412</v>
      </c>
      <c r="E250" s="31">
        <v>0</v>
      </c>
      <c r="F250" s="37"/>
      <c r="P250" s="34"/>
    </row>
    <row r="251" spans="1:16">
      <c r="A251" s="37"/>
      <c r="B251" s="36" t="s">
        <v>1037</v>
      </c>
      <c r="C251" s="36" t="s">
        <v>1412</v>
      </c>
      <c r="D251" s="36" t="s">
        <v>1412</v>
      </c>
      <c r="E251" s="31">
        <v>0</v>
      </c>
      <c r="F251" s="37"/>
      <c r="P251" s="34"/>
    </row>
    <row r="252" spans="1:16">
      <c r="A252" s="37"/>
      <c r="B252" s="36" t="s">
        <v>1038</v>
      </c>
      <c r="C252" s="36" t="s">
        <v>1316</v>
      </c>
      <c r="D252" s="36" t="s">
        <v>1316</v>
      </c>
      <c r="E252" s="31">
        <v>0</v>
      </c>
      <c r="F252" s="37"/>
      <c r="P252" s="34"/>
    </row>
    <row r="253" spans="1:16">
      <c r="A253" s="37"/>
      <c r="B253" s="36" t="s">
        <v>1039</v>
      </c>
      <c r="C253" s="36" t="s">
        <v>1376</v>
      </c>
      <c r="D253" s="36" t="s">
        <v>1376</v>
      </c>
      <c r="E253" s="31">
        <v>0</v>
      </c>
      <c r="F253" s="37"/>
      <c r="P253" s="34"/>
    </row>
    <row r="254" spans="1:16">
      <c r="A254" s="37"/>
      <c r="B254" s="36" t="s">
        <v>1040</v>
      </c>
      <c r="C254" s="36" t="s">
        <v>1414</v>
      </c>
      <c r="D254" s="36" t="s">
        <v>1414</v>
      </c>
      <c r="E254" s="31">
        <v>0</v>
      </c>
      <c r="F254" s="37"/>
      <c r="P254" s="34"/>
    </row>
    <row r="255" spans="1:16">
      <c r="A255" s="37"/>
      <c r="B255" s="36" t="s">
        <v>1041</v>
      </c>
      <c r="C255" s="36" t="s">
        <v>1506</v>
      </c>
      <c r="D255" s="36" t="s">
        <v>1506</v>
      </c>
      <c r="E255" s="31">
        <v>0</v>
      </c>
      <c r="F255" s="37"/>
      <c r="P255" s="34"/>
    </row>
    <row r="256" spans="1:16">
      <c r="A256" s="37"/>
      <c r="B256" s="36" t="s">
        <v>1042</v>
      </c>
      <c r="C256" s="36" t="s">
        <v>1506</v>
      </c>
      <c r="D256" s="36" t="s">
        <v>1506</v>
      </c>
      <c r="E256" s="31">
        <v>0</v>
      </c>
      <c r="F256" s="37"/>
      <c r="P256" s="34"/>
    </row>
    <row r="257" spans="1:16">
      <c r="A257" s="37"/>
      <c r="B257" s="36" t="s">
        <v>1043</v>
      </c>
      <c r="C257" s="36" t="s">
        <v>1394</v>
      </c>
      <c r="D257" s="36" t="s">
        <v>1394</v>
      </c>
      <c r="E257" s="31">
        <v>0</v>
      </c>
      <c r="F257" s="37"/>
      <c r="P257" s="34"/>
    </row>
    <row r="258" spans="1:16">
      <c r="A258" s="37"/>
      <c r="B258" s="36" t="s">
        <v>1044</v>
      </c>
      <c r="C258" s="36" t="s">
        <v>1394</v>
      </c>
      <c r="D258" s="36" t="s">
        <v>1394</v>
      </c>
      <c r="E258" s="31">
        <v>0</v>
      </c>
      <c r="F258" s="37"/>
      <c r="P258" s="34"/>
    </row>
    <row r="259" spans="1:16">
      <c r="A259" s="37"/>
      <c r="B259" s="36" t="s">
        <v>1045</v>
      </c>
      <c r="C259" s="36" t="s">
        <v>1507</v>
      </c>
      <c r="D259" s="36" t="s">
        <v>1507</v>
      </c>
      <c r="E259" s="31">
        <v>0</v>
      </c>
      <c r="F259" s="37"/>
      <c r="P259" s="34"/>
    </row>
    <row r="260" spans="1:16">
      <c r="A260" s="37"/>
      <c r="B260" s="36" t="s">
        <v>1046</v>
      </c>
      <c r="C260" s="36" t="s">
        <v>1508</v>
      </c>
      <c r="D260" s="36" t="s">
        <v>1508</v>
      </c>
      <c r="E260" s="31">
        <v>0</v>
      </c>
      <c r="F260" s="37"/>
      <c r="P260" s="34"/>
    </row>
    <row r="261" spans="1:16">
      <c r="A261" s="37"/>
      <c r="B261" s="36" t="s">
        <v>1047</v>
      </c>
      <c r="C261" s="36" t="s">
        <v>1508</v>
      </c>
      <c r="D261" s="36" t="s">
        <v>1508</v>
      </c>
      <c r="E261" s="31">
        <v>0</v>
      </c>
      <c r="F261" s="37"/>
      <c r="P261" s="34"/>
    </row>
    <row r="262" spans="1:16">
      <c r="A262" s="37"/>
      <c r="B262" s="36" t="s">
        <v>1048</v>
      </c>
      <c r="C262" s="36" t="s">
        <v>1504</v>
      </c>
      <c r="D262" s="36" t="s">
        <v>1504</v>
      </c>
      <c r="E262" s="31">
        <v>0</v>
      </c>
      <c r="F262" s="37"/>
      <c r="P262" s="34"/>
    </row>
    <row r="263" spans="1:16">
      <c r="A263" s="37"/>
      <c r="B263" s="36" t="s">
        <v>1049</v>
      </c>
      <c r="C263" s="36" t="s">
        <v>1356</v>
      </c>
      <c r="D263" s="36" t="s">
        <v>1356</v>
      </c>
      <c r="E263" s="31">
        <v>0</v>
      </c>
      <c r="F263" s="37"/>
      <c r="P263" s="34"/>
    </row>
    <row r="264" spans="1:16">
      <c r="A264" s="37"/>
      <c r="B264" s="36" t="s">
        <v>1050</v>
      </c>
      <c r="C264" s="36" t="s">
        <v>1420</v>
      </c>
      <c r="D264" s="36" t="s">
        <v>1420</v>
      </c>
      <c r="E264" s="31">
        <v>0</v>
      </c>
      <c r="F264" s="37"/>
      <c r="P264" s="34"/>
    </row>
    <row r="265" spans="1:16">
      <c r="A265" s="37"/>
      <c r="B265" s="36" t="s">
        <v>1051</v>
      </c>
      <c r="C265" s="36" t="s">
        <v>1421</v>
      </c>
      <c r="D265" s="36" t="s">
        <v>1421</v>
      </c>
      <c r="E265" s="31">
        <v>0</v>
      </c>
      <c r="F265" s="37"/>
      <c r="P265" s="34"/>
    </row>
    <row r="266" spans="1:16">
      <c r="A266" s="37"/>
      <c r="B266" s="36" t="s">
        <v>1052</v>
      </c>
      <c r="C266" s="36" t="s">
        <v>1425</v>
      </c>
      <c r="D266" s="36" t="s">
        <v>1425</v>
      </c>
      <c r="E266" s="31">
        <v>0</v>
      </c>
      <c r="F266" s="37"/>
      <c r="P266" s="34"/>
    </row>
    <row r="267" spans="1:16">
      <c r="A267" s="37"/>
      <c r="B267" s="36" t="s">
        <v>1053</v>
      </c>
      <c r="C267" s="36" t="s">
        <v>1427</v>
      </c>
      <c r="D267" s="36" t="s">
        <v>1427</v>
      </c>
      <c r="E267" s="31">
        <v>0</v>
      </c>
      <c r="F267" s="37"/>
      <c r="P267" s="34"/>
    </row>
    <row r="268" spans="1:16">
      <c r="A268" s="37"/>
      <c r="B268" s="36" t="s">
        <v>1054</v>
      </c>
      <c r="C268" s="36" t="s">
        <v>1428</v>
      </c>
      <c r="D268" s="36" t="s">
        <v>1428</v>
      </c>
      <c r="E268" s="31">
        <v>0</v>
      </c>
      <c r="F268" s="37"/>
      <c r="P268" s="34"/>
    </row>
    <row r="269" spans="1:16">
      <c r="A269" s="37"/>
      <c r="B269" s="36" t="s">
        <v>1055</v>
      </c>
      <c r="C269" s="38" t="s">
        <v>1362</v>
      </c>
      <c r="D269" s="38" t="s">
        <v>1362</v>
      </c>
      <c r="E269" s="31">
        <v>0</v>
      </c>
      <c r="F269" s="37"/>
      <c r="P269" s="34"/>
    </row>
    <row r="270" spans="1:16">
      <c r="A270" s="37"/>
      <c r="B270" s="36" t="s">
        <v>1056</v>
      </c>
      <c r="C270" s="38" t="s">
        <v>1362</v>
      </c>
      <c r="D270" s="38" t="s">
        <v>1362</v>
      </c>
      <c r="E270" s="31">
        <v>0</v>
      </c>
      <c r="F270" s="37"/>
      <c r="P270" s="34"/>
    </row>
    <row r="271" spans="1:16">
      <c r="A271" s="37"/>
      <c r="B271" s="36" t="s">
        <v>1057</v>
      </c>
      <c r="C271" s="36" t="s">
        <v>1429</v>
      </c>
      <c r="D271" s="36" t="s">
        <v>1429</v>
      </c>
      <c r="E271" s="31">
        <v>0</v>
      </c>
      <c r="F271" s="37"/>
      <c r="P271" s="34"/>
    </row>
    <row r="272" spans="1:16">
      <c r="A272" s="37"/>
      <c r="B272" s="36" t="s">
        <v>1058</v>
      </c>
      <c r="C272" s="36" t="s">
        <v>1429</v>
      </c>
      <c r="D272" s="36" t="s">
        <v>1429</v>
      </c>
      <c r="E272" s="31">
        <v>0</v>
      </c>
      <c r="F272" s="37"/>
      <c r="P272" s="34"/>
    </row>
    <row r="273" spans="1:16">
      <c r="A273" s="37"/>
      <c r="B273" s="36" t="s">
        <v>1059</v>
      </c>
      <c r="C273" s="36" t="s">
        <v>1369</v>
      </c>
      <c r="D273" s="36" t="s">
        <v>1369</v>
      </c>
      <c r="E273" s="31">
        <v>0</v>
      </c>
      <c r="F273" s="37"/>
      <c r="P273" s="34"/>
    </row>
    <row r="274" spans="1:16">
      <c r="A274" s="37"/>
      <c r="B274" s="36" t="s">
        <v>1060</v>
      </c>
      <c r="C274" s="36" t="s">
        <v>1428</v>
      </c>
      <c r="D274" s="36" t="s">
        <v>1428</v>
      </c>
      <c r="E274" s="31">
        <v>0</v>
      </c>
      <c r="F274" s="37"/>
      <c r="P274" s="34"/>
    </row>
    <row r="275" spans="1:16">
      <c r="A275" s="37"/>
      <c r="B275" s="36" t="s">
        <v>1061</v>
      </c>
      <c r="C275" s="36" t="s">
        <v>1428</v>
      </c>
      <c r="D275" s="36" t="s">
        <v>1428</v>
      </c>
      <c r="E275" s="31">
        <v>0</v>
      </c>
      <c r="F275" s="37"/>
      <c r="P275" s="34"/>
    </row>
    <row r="276" spans="1:16">
      <c r="A276" s="37"/>
      <c r="B276" s="36" t="s">
        <v>1062</v>
      </c>
      <c r="C276" s="36" t="s">
        <v>1430</v>
      </c>
      <c r="D276" s="36" t="s">
        <v>1430</v>
      </c>
      <c r="E276" s="31">
        <v>0</v>
      </c>
      <c r="F276" s="37"/>
      <c r="P276" s="34"/>
    </row>
    <row r="277" spans="1:16">
      <c r="A277" s="37"/>
      <c r="B277" s="36" t="s">
        <v>1063</v>
      </c>
      <c r="C277" s="36" t="s">
        <v>1431</v>
      </c>
      <c r="D277" s="36" t="s">
        <v>1431</v>
      </c>
      <c r="E277" s="31">
        <v>0</v>
      </c>
      <c r="F277" s="37"/>
      <c r="P277" s="34"/>
    </row>
    <row r="278" spans="1:16">
      <c r="A278" s="37"/>
      <c r="B278" s="36" t="s">
        <v>1064</v>
      </c>
      <c r="C278" s="36" t="s">
        <v>1476</v>
      </c>
      <c r="D278" s="36" t="s">
        <v>1476</v>
      </c>
      <c r="E278" s="31">
        <v>0</v>
      </c>
      <c r="F278" s="37"/>
      <c r="P278" s="34"/>
    </row>
    <row r="279" spans="1:16">
      <c r="A279" s="37"/>
      <c r="B279" s="36" t="s">
        <v>1065</v>
      </c>
      <c r="C279" s="36" t="s">
        <v>1433</v>
      </c>
      <c r="D279" s="36" t="s">
        <v>1433</v>
      </c>
      <c r="E279" s="31">
        <v>0</v>
      </c>
      <c r="F279" s="37"/>
      <c r="P279" s="34"/>
    </row>
    <row r="280" spans="1:16">
      <c r="A280" s="37"/>
      <c r="B280" s="36" t="s">
        <v>1066</v>
      </c>
      <c r="C280" s="36" t="s">
        <v>1433</v>
      </c>
      <c r="D280" s="36" t="s">
        <v>1433</v>
      </c>
      <c r="E280" s="31">
        <v>0</v>
      </c>
      <c r="F280" s="37"/>
      <c r="P280" s="34"/>
    </row>
    <row r="281" spans="1:16">
      <c r="A281" s="37"/>
      <c r="B281" s="36" t="s">
        <v>1067</v>
      </c>
      <c r="C281" s="36" t="s">
        <v>1434</v>
      </c>
      <c r="D281" s="36" t="s">
        <v>1434</v>
      </c>
      <c r="E281" s="31">
        <v>0</v>
      </c>
      <c r="F281" s="37"/>
      <c r="P281" s="34"/>
    </row>
    <row r="282" spans="1:16">
      <c r="A282" s="37"/>
      <c r="B282" s="36" t="s">
        <v>1068</v>
      </c>
      <c r="C282" s="36" t="s">
        <v>1435</v>
      </c>
      <c r="D282" s="36" t="s">
        <v>1435</v>
      </c>
      <c r="E282" s="31">
        <v>0</v>
      </c>
      <c r="F282" s="37"/>
      <c r="P282" s="34"/>
    </row>
    <row r="283" spans="1:16">
      <c r="A283" s="37"/>
      <c r="B283" s="36" t="s">
        <v>1069</v>
      </c>
      <c r="C283" s="36" t="s">
        <v>1436</v>
      </c>
      <c r="D283" s="36" t="s">
        <v>1436</v>
      </c>
      <c r="E283" s="31">
        <v>0</v>
      </c>
      <c r="F283" s="37"/>
      <c r="P283" s="34"/>
    </row>
    <row r="284" spans="1:16">
      <c r="A284" s="37"/>
      <c r="B284" s="36" t="s">
        <v>1070</v>
      </c>
      <c r="C284" s="36" t="s">
        <v>1437</v>
      </c>
      <c r="D284" s="36" t="s">
        <v>1437</v>
      </c>
      <c r="E284" s="31">
        <v>0</v>
      </c>
      <c r="F284" s="37"/>
      <c r="P284" s="34"/>
    </row>
    <row r="285" spans="1:16">
      <c r="A285" s="37"/>
      <c r="B285" s="36" t="s">
        <v>1071</v>
      </c>
      <c r="C285" s="36" t="s">
        <v>1313</v>
      </c>
      <c r="D285" s="36" t="s">
        <v>1313</v>
      </c>
      <c r="E285" s="31">
        <v>0</v>
      </c>
      <c r="F285" s="37"/>
      <c r="P285" s="34"/>
    </row>
    <row r="286" spans="1:16">
      <c r="A286" s="37"/>
      <c r="B286" s="36" t="s">
        <v>1072</v>
      </c>
      <c r="C286" s="36" t="s">
        <v>1308</v>
      </c>
      <c r="D286" s="36" t="s">
        <v>1308</v>
      </c>
      <c r="E286" s="31">
        <v>0</v>
      </c>
      <c r="F286" s="37"/>
      <c r="P286" s="34"/>
    </row>
    <row r="287" spans="1:16">
      <c r="A287" s="37"/>
      <c r="B287" s="36" t="s">
        <v>1073</v>
      </c>
      <c r="C287" s="36" t="s">
        <v>1304</v>
      </c>
      <c r="D287" s="36" t="s">
        <v>1304</v>
      </c>
      <c r="E287" s="31">
        <v>0</v>
      </c>
      <c r="F287" s="37"/>
      <c r="P287" s="34"/>
    </row>
    <row r="288" spans="1:16">
      <c r="A288" s="37"/>
      <c r="B288" s="36" t="s">
        <v>1074</v>
      </c>
      <c r="C288" s="36" t="s">
        <v>1393</v>
      </c>
      <c r="D288" s="36" t="s">
        <v>1393</v>
      </c>
      <c r="E288" s="31">
        <v>0</v>
      </c>
      <c r="F288" s="37"/>
      <c r="P288" s="34"/>
    </row>
    <row r="289" spans="1:16">
      <c r="A289" s="37"/>
      <c r="B289" s="36" t="s">
        <v>1075</v>
      </c>
      <c r="C289" s="36" t="s">
        <v>1334</v>
      </c>
      <c r="D289" s="36" t="s">
        <v>1334</v>
      </c>
      <c r="E289" s="31">
        <v>0</v>
      </c>
      <c r="F289" s="37"/>
      <c r="P289" s="34"/>
    </row>
    <row r="290" spans="1:16">
      <c r="A290" s="37"/>
      <c r="B290" s="36" t="s">
        <v>1076</v>
      </c>
      <c r="C290" s="36" t="s">
        <v>1323</v>
      </c>
      <c r="D290" s="36" t="s">
        <v>1323</v>
      </c>
      <c r="E290" s="31">
        <v>0</v>
      </c>
      <c r="F290" s="37"/>
      <c r="P290" s="34"/>
    </row>
    <row r="291" spans="1:16">
      <c r="A291" s="37"/>
      <c r="B291" s="36" t="s">
        <v>1077</v>
      </c>
      <c r="C291" s="36" t="s">
        <v>1325</v>
      </c>
      <c r="D291" s="36" t="s">
        <v>1325</v>
      </c>
      <c r="E291" s="31">
        <v>0</v>
      </c>
      <c r="F291" s="37"/>
      <c r="P291" s="34"/>
    </row>
    <row r="292" spans="1:16">
      <c r="A292" s="37"/>
      <c r="B292" s="36" t="s">
        <v>1078</v>
      </c>
      <c r="C292" s="36" t="s">
        <v>1451</v>
      </c>
      <c r="D292" s="36" t="s">
        <v>1451</v>
      </c>
      <c r="E292" s="31">
        <v>0</v>
      </c>
      <c r="F292" s="37"/>
      <c r="P292" s="34"/>
    </row>
    <row r="293" spans="1:16">
      <c r="A293" s="37"/>
      <c r="B293" s="36" t="s">
        <v>1079</v>
      </c>
      <c r="C293" s="36" t="s">
        <v>1438</v>
      </c>
      <c r="D293" s="36" t="s">
        <v>1438</v>
      </c>
      <c r="E293" s="31">
        <v>0</v>
      </c>
      <c r="F293" s="37"/>
      <c r="P293" s="34"/>
    </row>
    <row r="294" spans="1:16">
      <c r="A294" s="37"/>
      <c r="B294" s="36" t="s">
        <v>1080</v>
      </c>
      <c r="C294" s="36" t="s">
        <v>1439</v>
      </c>
      <c r="D294" s="36" t="s">
        <v>1439</v>
      </c>
      <c r="E294" s="31">
        <v>0</v>
      </c>
      <c r="F294" s="37"/>
      <c r="P294" s="34"/>
    </row>
    <row r="295" spans="1:16">
      <c r="A295" s="37"/>
      <c r="B295" s="36" t="s">
        <v>1081</v>
      </c>
      <c r="C295" s="36" t="s">
        <v>1346</v>
      </c>
      <c r="D295" s="36" t="s">
        <v>1346</v>
      </c>
      <c r="E295" s="31">
        <v>0</v>
      </c>
      <c r="F295" s="37"/>
      <c r="P295" s="34"/>
    </row>
    <row r="296" spans="1:16">
      <c r="A296" s="37"/>
      <c r="B296" s="36" t="s">
        <v>1082</v>
      </c>
      <c r="C296" s="36" t="s">
        <v>1346</v>
      </c>
      <c r="D296" s="36" t="s">
        <v>1346</v>
      </c>
      <c r="E296" s="31">
        <v>0</v>
      </c>
      <c r="F296" s="37"/>
      <c r="P296" s="34"/>
    </row>
    <row r="297" spans="1:16">
      <c r="A297" s="37"/>
      <c r="B297" s="36" t="s">
        <v>1083</v>
      </c>
      <c r="C297" s="36" t="s">
        <v>1349</v>
      </c>
      <c r="D297" s="36" t="s">
        <v>1349</v>
      </c>
      <c r="E297" s="31">
        <v>0</v>
      </c>
      <c r="F297" s="37"/>
      <c r="P297" s="34"/>
    </row>
    <row r="298" spans="1:16">
      <c r="A298" s="37"/>
      <c r="B298" s="36" t="s">
        <v>1084</v>
      </c>
      <c r="C298" s="36" t="s">
        <v>1404</v>
      </c>
      <c r="D298" s="36" t="s">
        <v>1404</v>
      </c>
      <c r="E298" s="31">
        <v>0</v>
      </c>
      <c r="F298" s="37"/>
      <c r="P298" s="34"/>
    </row>
    <row r="299" spans="1:16">
      <c r="A299" s="37"/>
      <c r="B299" s="36" t="s">
        <v>1085</v>
      </c>
      <c r="C299" s="36" t="s">
        <v>1404</v>
      </c>
      <c r="D299" s="36" t="s">
        <v>1404</v>
      </c>
      <c r="E299" s="31">
        <v>0</v>
      </c>
      <c r="F299" s="37"/>
      <c r="P299" s="34"/>
    </row>
    <row r="300" spans="1:16">
      <c r="A300" s="37"/>
      <c r="B300" s="36" t="s">
        <v>1086</v>
      </c>
      <c r="C300" s="36" t="s">
        <v>1465</v>
      </c>
      <c r="D300" s="36" t="s">
        <v>1465</v>
      </c>
      <c r="E300" s="31">
        <v>0</v>
      </c>
      <c r="F300" s="37"/>
      <c r="P300" s="34"/>
    </row>
    <row r="301" spans="1:16">
      <c r="A301" s="37"/>
      <c r="B301" s="36" t="s">
        <v>1087</v>
      </c>
      <c r="C301" s="36" t="s">
        <v>1465</v>
      </c>
      <c r="D301" s="36" t="s">
        <v>1465</v>
      </c>
      <c r="E301" s="31">
        <v>0</v>
      </c>
      <c r="F301" s="37"/>
      <c r="P301" s="34"/>
    </row>
    <row r="302" spans="1:16">
      <c r="A302" s="37"/>
      <c r="B302" s="36" t="s">
        <v>1088</v>
      </c>
      <c r="C302" s="36" t="s">
        <v>1363</v>
      </c>
      <c r="D302" s="36" t="s">
        <v>1363</v>
      </c>
      <c r="E302" s="31">
        <v>0</v>
      </c>
      <c r="F302" s="37"/>
      <c r="P302" s="34"/>
    </row>
    <row r="303" spans="1:16">
      <c r="A303" s="37"/>
      <c r="B303" s="36" t="s">
        <v>1089</v>
      </c>
      <c r="C303" s="36" t="s">
        <v>1422</v>
      </c>
      <c r="D303" s="36" t="s">
        <v>1422</v>
      </c>
      <c r="E303" s="31">
        <v>0</v>
      </c>
      <c r="F303" s="37"/>
      <c r="P303" s="34"/>
    </row>
    <row r="304" spans="1:16">
      <c r="A304" s="37"/>
      <c r="B304" s="36" t="s">
        <v>1090</v>
      </c>
      <c r="C304" s="36" t="s">
        <v>1422</v>
      </c>
      <c r="D304" s="36" t="s">
        <v>1422</v>
      </c>
      <c r="E304" s="31">
        <v>0</v>
      </c>
      <c r="F304" s="37"/>
      <c r="P304" s="34"/>
    </row>
    <row r="305" spans="1:16">
      <c r="A305" s="37"/>
      <c r="B305" s="36" t="s">
        <v>1091</v>
      </c>
      <c r="C305" s="36" t="s">
        <v>1442</v>
      </c>
      <c r="D305" s="36" t="s">
        <v>1442</v>
      </c>
      <c r="E305" s="31">
        <v>0</v>
      </c>
      <c r="F305" s="37"/>
      <c r="P305" s="34"/>
    </row>
    <row r="306" spans="1:16">
      <c r="A306" s="37"/>
      <c r="B306" s="36" t="s">
        <v>1092</v>
      </c>
      <c r="C306" s="36" t="s">
        <v>1384</v>
      </c>
      <c r="D306" s="36" t="s">
        <v>1384</v>
      </c>
      <c r="E306" s="31">
        <v>0</v>
      </c>
      <c r="F306" s="37"/>
      <c r="K306" s="34"/>
      <c r="P306" s="34"/>
    </row>
    <row r="307" spans="1:16">
      <c r="A307" s="37"/>
      <c r="B307" s="36" t="s">
        <v>1093</v>
      </c>
      <c r="C307" s="36" t="s">
        <v>1384</v>
      </c>
      <c r="D307" s="36" t="s">
        <v>1384</v>
      </c>
      <c r="E307" s="31">
        <v>0</v>
      </c>
      <c r="F307" s="37"/>
      <c r="K307" s="34"/>
      <c r="P307" s="34"/>
    </row>
    <row r="308" spans="1:16">
      <c r="A308" s="37"/>
      <c r="B308" s="36" t="s">
        <v>1094</v>
      </c>
      <c r="C308" s="36" t="s">
        <v>1500</v>
      </c>
      <c r="D308" s="36" t="s">
        <v>1500</v>
      </c>
      <c r="E308" s="31">
        <v>0</v>
      </c>
      <c r="F308" s="37"/>
      <c r="P308" s="34"/>
    </row>
    <row r="309" spans="1:16">
      <c r="A309" s="37"/>
      <c r="B309" s="36" t="s">
        <v>1095</v>
      </c>
      <c r="C309" s="36" t="s">
        <v>1433</v>
      </c>
      <c r="D309" s="36" t="s">
        <v>1433</v>
      </c>
      <c r="E309" s="31">
        <v>0</v>
      </c>
      <c r="F309" s="37"/>
      <c r="P309" s="34"/>
    </row>
    <row r="310" spans="1:16">
      <c r="A310" s="37"/>
      <c r="B310" s="36" t="s">
        <v>1096</v>
      </c>
      <c r="C310" s="36" t="s">
        <v>1433</v>
      </c>
      <c r="D310" s="36" t="s">
        <v>1433</v>
      </c>
      <c r="E310" s="31">
        <v>0</v>
      </c>
      <c r="F310" s="37"/>
      <c r="P310" s="34"/>
    </row>
    <row r="311" spans="1:16">
      <c r="A311" s="37"/>
      <c r="B311" s="36" t="s">
        <v>1097</v>
      </c>
      <c r="C311" s="36" t="s">
        <v>1354</v>
      </c>
      <c r="D311" s="36" t="s">
        <v>1354</v>
      </c>
      <c r="E311" s="31">
        <v>0</v>
      </c>
      <c r="F311" s="37"/>
      <c r="P311" s="34"/>
    </row>
    <row r="312" spans="1:16">
      <c r="A312" s="37"/>
      <c r="B312" s="36" t="s">
        <v>1098</v>
      </c>
      <c r="C312" s="36" t="s">
        <v>1314</v>
      </c>
      <c r="D312" s="36" t="s">
        <v>1314</v>
      </c>
      <c r="E312" s="31">
        <v>0</v>
      </c>
      <c r="F312" s="37"/>
      <c r="P312" s="34"/>
    </row>
    <row r="313" spans="1:16">
      <c r="A313" s="37"/>
      <c r="B313" s="36" t="s">
        <v>1099</v>
      </c>
      <c r="C313" s="36" t="s">
        <v>1315</v>
      </c>
      <c r="D313" s="36" t="s">
        <v>1315</v>
      </c>
      <c r="E313" s="31">
        <v>0</v>
      </c>
      <c r="F313" s="37"/>
      <c r="P313" s="34"/>
    </row>
    <row r="314" spans="1:16">
      <c r="A314" s="37"/>
      <c r="B314" s="36" t="s">
        <v>1100</v>
      </c>
      <c r="C314" s="36" t="s">
        <v>1445</v>
      </c>
      <c r="D314" s="36" t="s">
        <v>1445</v>
      </c>
      <c r="E314" s="31">
        <v>0</v>
      </c>
      <c r="F314" s="37"/>
      <c r="P314" s="34"/>
    </row>
    <row r="315" spans="1:16">
      <c r="A315" s="37"/>
      <c r="B315" s="36" t="s">
        <v>1101</v>
      </c>
      <c r="C315" s="36" t="s">
        <v>1445</v>
      </c>
      <c r="D315" s="36" t="s">
        <v>1445</v>
      </c>
      <c r="E315" s="31">
        <v>0</v>
      </c>
      <c r="F315" s="37"/>
      <c r="P315" s="34"/>
    </row>
    <row r="316" spans="1:16">
      <c r="A316" s="37"/>
      <c r="B316" s="36" t="s">
        <v>1102</v>
      </c>
      <c r="C316" s="36" t="s">
        <v>1446</v>
      </c>
      <c r="D316" s="36" t="s">
        <v>1446</v>
      </c>
      <c r="E316" s="31">
        <v>0</v>
      </c>
      <c r="F316" s="37"/>
      <c r="P316" s="34"/>
    </row>
    <row r="317" spans="1:16">
      <c r="A317" s="37"/>
      <c r="B317" s="36" t="s">
        <v>1103</v>
      </c>
      <c r="C317" s="36" t="s">
        <v>1509</v>
      </c>
      <c r="D317" s="36" t="s">
        <v>1509</v>
      </c>
      <c r="E317" s="31">
        <v>0</v>
      </c>
      <c r="F317" s="37"/>
      <c r="P317" s="34"/>
    </row>
    <row r="318" spans="1:16">
      <c r="A318" s="37"/>
      <c r="B318" s="36" t="s">
        <v>1104</v>
      </c>
      <c r="C318" s="36" t="s">
        <v>1509</v>
      </c>
      <c r="D318" s="36" t="s">
        <v>1509</v>
      </c>
      <c r="E318" s="31">
        <v>0</v>
      </c>
      <c r="F318" s="37"/>
      <c r="P318" s="34"/>
    </row>
    <row r="319" spans="1:16">
      <c r="A319" s="37"/>
      <c r="B319" s="36" t="s">
        <v>1105</v>
      </c>
      <c r="C319" s="36" t="s">
        <v>1363</v>
      </c>
      <c r="D319" s="36" t="s">
        <v>1363</v>
      </c>
      <c r="E319" s="31">
        <v>0</v>
      </c>
      <c r="F319" s="37"/>
      <c r="P319" s="34"/>
    </row>
    <row r="320" spans="1:16">
      <c r="A320" s="37"/>
      <c r="B320" s="36" t="s">
        <v>1106</v>
      </c>
      <c r="C320" s="36" t="s">
        <v>1308</v>
      </c>
      <c r="D320" s="36" t="s">
        <v>1308</v>
      </c>
      <c r="E320" s="31">
        <v>0</v>
      </c>
      <c r="F320" s="37"/>
      <c r="P320" s="34"/>
    </row>
    <row r="321" spans="1:16">
      <c r="A321" s="37"/>
      <c r="B321" s="36" t="s">
        <v>1107</v>
      </c>
      <c r="C321" s="36" t="s">
        <v>1289</v>
      </c>
      <c r="D321" s="36" t="s">
        <v>1289</v>
      </c>
      <c r="E321" s="31">
        <v>0</v>
      </c>
      <c r="F321" s="37"/>
      <c r="P321" s="34"/>
    </row>
    <row r="322" spans="1:16">
      <c r="A322" s="37"/>
      <c r="B322" s="36" t="s">
        <v>1108</v>
      </c>
      <c r="C322" s="36" t="s">
        <v>1332</v>
      </c>
      <c r="D322" s="36" t="s">
        <v>1332</v>
      </c>
      <c r="E322" s="31">
        <v>0</v>
      </c>
      <c r="F322" s="37"/>
      <c r="P322" s="34"/>
    </row>
    <row r="323" spans="1:16">
      <c r="A323" s="37"/>
      <c r="B323" s="36" t="s">
        <v>1109</v>
      </c>
      <c r="C323" s="36" t="s">
        <v>1447</v>
      </c>
      <c r="D323" s="36" t="s">
        <v>1447</v>
      </c>
      <c r="E323" s="31">
        <v>0</v>
      </c>
      <c r="F323" s="37"/>
      <c r="P323" s="34"/>
    </row>
    <row r="324" spans="1:16">
      <c r="A324" s="37"/>
      <c r="B324" s="36" t="s">
        <v>1110</v>
      </c>
      <c r="C324" s="36" t="s">
        <v>1448</v>
      </c>
      <c r="D324" s="36" t="s">
        <v>1448</v>
      </c>
      <c r="E324" s="31">
        <v>0</v>
      </c>
      <c r="F324" s="37"/>
      <c r="P324" s="34"/>
    </row>
    <row r="325" spans="1:16">
      <c r="A325" s="37"/>
      <c r="B325" s="36" t="s">
        <v>1111</v>
      </c>
      <c r="C325" s="36" t="s">
        <v>1449</v>
      </c>
      <c r="D325" s="36" t="s">
        <v>1449</v>
      </c>
      <c r="E325" s="31">
        <v>0</v>
      </c>
      <c r="F325" s="37"/>
      <c r="P325" s="34"/>
    </row>
    <row r="326" spans="1:16">
      <c r="A326" s="37"/>
      <c r="B326" s="36" t="s">
        <v>1112</v>
      </c>
      <c r="C326" s="39" t="s">
        <v>1510</v>
      </c>
      <c r="D326" s="39" t="s">
        <v>1510</v>
      </c>
      <c r="E326" s="31">
        <v>0</v>
      </c>
      <c r="F326" s="37"/>
      <c r="P326" s="34"/>
    </row>
    <row r="327" spans="1:16">
      <c r="A327" s="37"/>
      <c r="B327" s="36" t="s">
        <v>1113</v>
      </c>
      <c r="C327" s="39" t="s">
        <v>1510</v>
      </c>
      <c r="D327" s="39" t="s">
        <v>1510</v>
      </c>
      <c r="E327" s="31">
        <v>0</v>
      </c>
      <c r="F327" s="37"/>
      <c r="P327" s="34"/>
    </row>
    <row r="328" spans="1:16">
      <c r="A328" s="37"/>
      <c r="B328" s="36" t="s">
        <v>1114</v>
      </c>
      <c r="C328" s="39" t="s">
        <v>1294</v>
      </c>
      <c r="D328" s="39" t="s">
        <v>1294</v>
      </c>
      <c r="E328" s="31">
        <v>0</v>
      </c>
      <c r="F328" s="37"/>
      <c r="P328" s="34"/>
    </row>
    <row r="329" spans="1:16">
      <c r="A329" s="37"/>
      <c r="B329" s="36" t="s">
        <v>1115</v>
      </c>
      <c r="C329" s="39" t="s">
        <v>1294</v>
      </c>
      <c r="D329" s="39" t="s">
        <v>1294</v>
      </c>
      <c r="E329" s="31">
        <v>0</v>
      </c>
      <c r="F329" s="37"/>
      <c r="P329" s="34"/>
    </row>
    <row r="330" spans="1:16">
      <c r="A330" s="37"/>
      <c r="B330" s="36" t="s">
        <v>1116</v>
      </c>
      <c r="C330" s="39" t="s">
        <v>1419</v>
      </c>
      <c r="D330" s="39" t="s">
        <v>1419</v>
      </c>
      <c r="E330" s="31">
        <v>0</v>
      </c>
      <c r="F330" s="37"/>
      <c r="P330" s="34"/>
    </row>
    <row r="331" spans="1:16">
      <c r="A331" s="37"/>
      <c r="B331" s="36" t="s">
        <v>1117</v>
      </c>
      <c r="C331" s="36" t="s">
        <v>1332</v>
      </c>
      <c r="D331" s="36" t="s">
        <v>1332</v>
      </c>
      <c r="E331" s="31">
        <v>0</v>
      </c>
      <c r="F331" s="37"/>
      <c r="P331" s="34"/>
    </row>
    <row r="332" spans="1:16">
      <c r="A332" s="37"/>
      <c r="B332" s="36" t="s">
        <v>1118</v>
      </c>
      <c r="C332" s="36" t="s">
        <v>1323</v>
      </c>
      <c r="D332" s="36" t="s">
        <v>1323</v>
      </c>
      <c r="E332" s="31">
        <v>0</v>
      </c>
      <c r="F332" s="37"/>
      <c r="P332" s="34"/>
    </row>
    <row r="333" spans="1:16">
      <c r="A333" s="37"/>
      <c r="B333" s="36" t="s">
        <v>1119</v>
      </c>
      <c r="C333" s="36" t="s">
        <v>1452</v>
      </c>
      <c r="D333" s="36" t="s">
        <v>1452</v>
      </c>
      <c r="E333" s="31">
        <v>0</v>
      </c>
      <c r="F333" s="37"/>
      <c r="P333" s="34"/>
    </row>
    <row r="334" spans="1:16">
      <c r="A334" s="37"/>
      <c r="B334" s="36" t="s">
        <v>1120</v>
      </c>
      <c r="C334" s="36" t="s">
        <v>1453</v>
      </c>
      <c r="D334" s="36" t="s">
        <v>1453</v>
      </c>
      <c r="E334" s="31">
        <v>0</v>
      </c>
      <c r="F334" s="37"/>
      <c r="P334" s="34"/>
    </row>
    <row r="335" spans="1:16">
      <c r="A335" s="37"/>
      <c r="B335" s="36" t="s">
        <v>1121</v>
      </c>
      <c r="C335" s="36" t="s">
        <v>1453</v>
      </c>
      <c r="D335" s="36" t="s">
        <v>1453</v>
      </c>
      <c r="E335" s="31">
        <v>0</v>
      </c>
      <c r="F335" s="37"/>
      <c r="P335" s="34"/>
    </row>
    <row r="336" spans="1:16">
      <c r="A336" s="37"/>
      <c r="B336" s="36" t="s">
        <v>1122</v>
      </c>
      <c r="C336" s="36" t="s">
        <v>1399</v>
      </c>
      <c r="D336" s="36" t="s">
        <v>1399</v>
      </c>
      <c r="E336" s="31">
        <v>0</v>
      </c>
      <c r="F336" s="37"/>
      <c r="P336" s="34"/>
    </row>
    <row r="337" spans="1:16">
      <c r="A337" s="37"/>
      <c r="B337" s="36" t="s">
        <v>1123</v>
      </c>
      <c r="C337" s="36" t="s">
        <v>1511</v>
      </c>
      <c r="D337" s="36" t="s">
        <v>1511</v>
      </c>
      <c r="E337" s="31">
        <v>0</v>
      </c>
      <c r="F337" s="37"/>
      <c r="P337" s="34"/>
    </row>
    <row r="338" spans="1:16">
      <c r="A338" s="37"/>
      <c r="B338" s="36" t="s">
        <v>1124</v>
      </c>
      <c r="C338" s="36" t="s">
        <v>1512</v>
      </c>
      <c r="D338" s="36" t="s">
        <v>1512</v>
      </c>
      <c r="E338" s="31">
        <v>0</v>
      </c>
      <c r="F338" s="37"/>
      <c r="P338" s="34"/>
    </row>
    <row r="339" spans="1:16">
      <c r="A339" s="37"/>
      <c r="B339" s="36" t="s">
        <v>1125</v>
      </c>
      <c r="C339" s="36" t="s">
        <v>1361</v>
      </c>
      <c r="D339" s="36" t="s">
        <v>1361</v>
      </c>
      <c r="E339" s="31">
        <v>0</v>
      </c>
      <c r="F339" s="37"/>
      <c r="P339" s="34"/>
    </row>
    <row r="340" spans="1:16">
      <c r="A340" s="37"/>
      <c r="B340" s="36" t="s">
        <v>1126</v>
      </c>
      <c r="C340" s="36" t="s">
        <v>1361</v>
      </c>
      <c r="D340" s="36" t="s">
        <v>1361</v>
      </c>
      <c r="E340" s="31">
        <v>0</v>
      </c>
      <c r="F340" s="37"/>
      <c r="P340" s="34"/>
    </row>
    <row r="341" spans="1:16">
      <c r="A341" s="37"/>
      <c r="B341" s="36" t="s">
        <v>1127</v>
      </c>
      <c r="C341" s="36" t="s">
        <v>1505</v>
      </c>
      <c r="D341" s="36" t="s">
        <v>1505</v>
      </c>
      <c r="E341" s="31">
        <v>0</v>
      </c>
      <c r="F341" s="37"/>
      <c r="P341" s="34"/>
    </row>
    <row r="342" spans="1:16">
      <c r="A342" s="37"/>
      <c r="B342" s="36" t="s">
        <v>1128</v>
      </c>
      <c r="C342" s="36" t="s">
        <v>1411</v>
      </c>
      <c r="D342" s="36" t="s">
        <v>1411</v>
      </c>
      <c r="E342" s="31">
        <v>0</v>
      </c>
      <c r="F342" s="37"/>
      <c r="P342" s="34"/>
    </row>
    <row r="343" spans="1:16">
      <c r="A343" s="37"/>
      <c r="B343" s="36" t="s">
        <v>1129</v>
      </c>
      <c r="C343" s="36" t="s">
        <v>1411</v>
      </c>
      <c r="D343" s="36" t="s">
        <v>1411</v>
      </c>
      <c r="E343" s="31">
        <v>0</v>
      </c>
      <c r="F343" s="37"/>
      <c r="P343" s="34"/>
    </row>
    <row r="344" spans="1:16">
      <c r="A344" s="37"/>
      <c r="B344" s="36" t="s">
        <v>1130</v>
      </c>
      <c r="C344" s="36" t="s">
        <v>1422</v>
      </c>
      <c r="D344" s="36" t="s">
        <v>1422</v>
      </c>
      <c r="E344" s="31">
        <v>0</v>
      </c>
      <c r="F344" s="37"/>
      <c r="P344" s="34"/>
    </row>
    <row r="345" spans="1:16">
      <c r="A345" s="37"/>
      <c r="B345" s="36" t="s">
        <v>1131</v>
      </c>
      <c r="C345" s="36" t="s">
        <v>1385</v>
      </c>
      <c r="D345" s="36" t="s">
        <v>1385</v>
      </c>
      <c r="E345" s="31">
        <v>0</v>
      </c>
      <c r="F345" s="37"/>
      <c r="P345" s="34"/>
    </row>
    <row r="346" spans="1:16">
      <c r="A346" s="37"/>
      <c r="B346" s="36" t="s">
        <v>1132</v>
      </c>
      <c r="C346" s="36" t="s">
        <v>1386</v>
      </c>
      <c r="D346" s="36" t="s">
        <v>1386</v>
      </c>
      <c r="E346" s="31">
        <v>0</v>
      </c>
      <c r="F346" s="37"/>
      <c r="P346" s="34"/>
    </row>
    <row r="347" spans="1:16">
      <c r="A347" s="37"/>
      <c r="B347" s="36" t="s">
        <v>1133</v>
      </c>
      <c r="C347" s="36" t="s">
        <v>1454</v>
      </c>
      <c r="D347" s="36" t="s">
        <v>1454</v>
      </c>
      <c r="E347" s="31">
        <v>0</v>
      </c>
      <c r="F347" s="37"/>
      <c r="P347" s="34"/>
    </row>
    <row r="348" spans="1:16">
      <c r="A348" s="37"/>
      <c r="B348" s="36" t="s">
        <v>1134</v>
      </c>
      <c r="C348" s="36" t="s">
        <v>1454</v>
      </c>
      <c r="D348" s="36" t="s">
        <v>1454</v>
      </c>
      <c r="E348" s="31">
        <v>0</v>
      </c>
      <c r="F348" s="37"/>
      <c r="P348" s="34"/>
    </row>
    <row r="349" spans="1:16">
      <c r="A349" s="37"/>
      <c r="B349" s="36" t="s">
        <v>1135</v>
      </c>
      <c r="C349" s="36" t="s">
        <v>1497</v>
      </c>
      <c r="D349" s="36" t="s">
        <v>1497</v>
      </c>
      <c r="E349" s="31">
        <v>0</v>
      </c>
      <c r="F349" s="37"/>
      <c r="P349" s="34"/>
    </row>
    <row r="350" spans="1:16">
      <c r="A350" s="37"/>
      <c r="B350" s="36" t="s">
        <v>1136</v>
      </c>
      <c r="C350" s="36" t="s">
        <v>1314</v>
      </c>
      <c r="D350" s="36" t="s">
        <v>1314</v>
      </c>
      <c r="E350" s="31">
        <v>0</v>
      </c>
      <c r="F350" s="37"/>
      <c r="P350" s="34"/>
    </row>
    <row r="351" spans="1:16">
      <c r="A351" s="37"/>
      <c r="B351" s="36" t="s">
        <v>1137</v>
      </c>
      <c r="C351" s="36" t="s">
        <v>1315</v>
      </c>
      <c r="D351" s="36" t="s">
        <v>1315</v>
      </c>
      <c r="E351" s="31">
        <v>0</v>
      </c>
      <c r="F351" s="37"/>
      <c r="P351" s="34"/>
    </row>
    <row r="352" spans="1:16">
      <c r="A352" s="37"/>
      <c r="B352" s="36" t="s">
        <v>1138</v>
      </c>
      <c r="C352" s="36" t="s">
        <v>1456</v>
      </c>
      <c r="D352" s="36" t="s">
        <v>1456</v>
      </c>
      <c r="E352" s="31">
        <v>0</v>
      </c>
      <c r="F352" s="37"/>
      <c r="P352" s="34"/>
    </row>
    <row r="353" spans="1:16">
      <c r="A353" s="37"/>
      <c r="B353" s="36" t="s">
        <v>1139</v>
      </c>
      <c r="C353" s="36" t="s">
        <v>1457</v>
      </c>
      <c r="D353" s="36" t="s">
        <v>1457</v>
      </c>
      <c r="E353" s="31">
        <v>0</v>
      </c>
      <c r="F353" s="37"/>
      <c r="P353" s="34"/>
    </row>
    <row r="354" spans="1:16">
      <c r="A354" s="37"/>
      <c r="B354" s="36" t="s">
        <v>1140</v>
      </c>
      <c r="C354" s="36" t="s">
        <v>1453</v>
      </c>
      <c r="D354" s="36" t="s">
        <v>1453</v>
      </c>
      <c r="E354" s="31">
        <v>0</v>
      </c>
      <c r="F354" s="37"/>
      <c r="P354" s="34"/>
    </row>
    <row r="355" spans="1:16">
      <c r="A355" s="37"/>
      <c r="B355" s="36" t="s">
        <v>1141</v>
      </c>
      <c r="C355" s="36" t="s">
        <v>1314</v>
      </c>
      <c r="D355" s="36" t="s">
        <v>1314</v>
      </c>
      <c r="E355" s="31">
        <v>0</v>
      </c>
      <c r="F355" s="37"/>
      <c r="P355" s="34"/>
    </row>
    <row r="356" spans="1:16">
      <c r="A356" s="37"/>
      <c r="B356" s="36" t="s">
        <v>1142</v>
      </c>
      <c r="C356" s="36" t="s">
        <v>1315</v>
      </c>
      <c r="D356" s="36" t="s">
        <v>1315</v>
      </c>
      <c r="E356" s="31">
        <v>0</v>
      </c>
      <c r="F356" s="37"/>
      <c r="P356" s="34"/>
    </row>
    <row r="357" spans="1:16">
      <c r="A357" s="37"/>
      <c r="B357" s="36" t="s">
        <v>1143</v>
      </c>
      <c r="C357" s="36" t="s">
        <v>1289</v>
      </c>
      <c r="D357" s="36" t="s">
        <v>1289</v>
      </c>
      <c r="E357" s="31">
        <v>0</v>
      </c>
      <c r="F357" s="37"/>
      <c r="P357" s="34"/>
    </row>
    <row r="358" spans="1:16">
      <c r="A358" s="37"/>
      <c r="B358" s="36" t="s">
        <v>1144</v>
      </c>
      <c r="C358" s="36" t="s">
        <v>1290</v>
      </c>
      <c r="D358" s="36" t="s">
        <v>1290</v>
      </c>
      <c r="E358" s="31">
        <v>0</v>
      </c>
      <c r="F358" s="37"/>
      <c r="P358" s="34"/>
    </row>
    <row r="359" spans="1:16">
      <c r="A359" s="37"/>
      <c r="B359" s="36" t="s">
        <v>1145</v>
      </c>
      <c r="C359" s="36" t="s">
        <v>1332</v>
      </c>
      <c r="D359" s="36" t="s">
        <v>1332</v>
      </c>
      <c r="E359" s="31">
        <v>0</v>
      </c>
      <c r="F359" s="37"/>
      <c r="P359" s="34"/>
    </row>
    <row r="360" spans="1:16">
      <c r="A360" s="37"/>
      <c r="B360" s="36" t="s">
        <v>1146</v>
      </c>
      <c r="C360" s="36" t="s">
        <v>1513</v>
      </c>
      <c r="D360" s="36" t="s">
        <v>1513</v>
      </c>
      <c r="E360" s="31">
        <v>0</v>
      </c>
      <c r="F360" s="37"/>
      <c r="P360" s="34"/>
    </row>
    <row r="361" spans="1:16">
      <c r="A361" s="37"/>
      <c r="B361" s="36" t="s">
        <v>1147</v>
      </c>
      <c r="C361" s="36" t="s">
        <v>1513</v>
      </c>
      <c r="D361" s="36" t="s">
        <v>1513</v>
      </c>
      <c r="E361" s="31">
        <v>0</v>
      </c>
      <c r="F361" s="37"/>
      <c r="P361" s="34"/>
    </row>
    <row r="362" spans="1:16">
      <c r="A362" s="37"/>
      <c r="B362" s="36" t="s">
        <v>1148</v>
      </c>
      <c r="C362" s="36" t="s">
        <v>1510</v>
      </c>
      <c r="D362" s="36" t="s">
        <v>1510</v>
      </c>
      <c r="E362" s="31">
        <v>0</v>
      </c>
      <c r="F362" s="37"/>
      <c r="P362" s="34"/>
    </row>
    <row r="363" spans="1:16">
      <c r="A363" s="37"/>
      <c r="B363" s="36" t="s">
        <v>1149</v>
      </c>
      <c r="C363" s="36" t="s">
        <v>1458</v>
      </c>
      <c r="D363" s="36" t="s">
        <v>1458</v>
      </c>
      <c r="E363" s="31">
        <v>0</v>
      </c>
      <c r="F363" s="37"/>
      <c r="P363" s="34"/>
    </row>
    <row r="364" spans="1:16">
      <c r="A364" s="37"/>
      <c r="B364" s="36" t="s">
        <v>1150</v>
      </c>
      <c r="C364" s="36" t="s">
        <v>1430</v>
      </c>
      <c r="D364" s="36" t="s">
        <v>1430</v>
      </c>
      <c r="E364" s="31">
        <v>0</v>
      </c>
      <c r="F364" s="37"/>
      <c r="P364" s="34"/>
    </row>
    <row r="365" spans="1:16">
      <c r="A365" s="37"/>
      <c r="B365" s="36" t="s">
        <v>1151</v>
      </c>
      <c r="C365" s="36" t="s">
        <v>1297</v>
      </c>
      <c r="D365" s="36" t="s">
        <v>1297</v>
      </c>
      <c r="E365" s="31">
        <v>0</v>
      </c>
      <c r="F365" s="37"/>
      <c r="P365" s="34"/>
    </row>
    <row r="366" spans="1:16">
      <c r="A366" s="37"/>
      <c r="B366" s="36" t="s">
        <v>1152</v>
      </c>
      <c r="C366" s="36" t="s">
        <v>1422</v>
      </c>
      <c r="D366" s="36" t="s">
        <v>1422</v>
      </c>
      <c r="E366" s="31">
        <v>0</v>
      </c>
      <c r="F366" s="37"/>
      <c r="P366" s="34"/>
    </row>
    <row r="367" spans="1:16">
      <c r="A367" s="37"/>
      <c r="B367" s="36" t="s">
        <v>1153</v>
      </c>
      <c r="C367" s="36" t="s">
        <v>1422</v>
      </c>
      <c r="D367" s="36" t="s">
        <v>1422</v>
      </c>
      <c r="E367" s="31">
        <v>0</v>
      </c>
      <c r="F367" s="37"/>
      <c r="P367" s="34"/>
    </row>
    <row r="368" spans="1:16">
      <c r="A368" s="37"/>
      <c r="B368" s="36" t="s">
        <v>1154</v>
      </c>
      <c r="C368" s="36" t="s">
        <v>1320</v>
      </c>
      <c r="D368" s="36" t="s">
        <v>1320</v>
      </c>
      <c r="E368" s="31">
        <v>0</v>
      </c>
      <c r="F368" s="37"/>
      <c r="P368" s="34"/>
    </row>
    <row r="369" spans="1:16">
      <c r="A369" s="37"/>
      <c r="B369" s="36" t="s">
        <v>1155</v>
      </c>
      <c r="C369" s="36" t="s">
        <v>1289</v>
      </c>
      <c r="D369" s="36" t="s">
        <v>1289</v>
      </c>
      <c r="E369" s="31">
        <v>0</v>
      </c>
      <c r="F369" s="37"/>
      <c r="P369" s="34"/>
    </row>
    <row r="370" spans="1:16">
      <c r="A370" s="37"/>
      <c r="B370" s="36" t="s">
        <v>1156</v>
      </c>
      <c r="C370" s="36" t="s">
        <v>1290</v>
      </c>
      <c r="D370" s="36" t="s">
        <v>1290</v>
      </c>
      <c r="E370" s="31">
        <v>0</v>
      </c>
      <c r="F370" s="37"/>
      <c r="P370" s="34"/>
    </row>
    <row r="371" spans="1:16">
      <c r="A371" s="37"/>
      <c r="B371" s="36" t="s">
        <v>1157</v>
      </c>
      <c r="C371" s="36" t="s">
        <v>1292</v>
      </c>
      <c r="D371" s="36" t="s">
        <v>1292</v>
      </c>
      <c r="E371" s="31">
        <v>0</v>
      </c>
      <c r="F371" s="37"/>
      <c r="P371" s="34"/>
    </row>
    <row r="372" spans="1:16">
      <c r="A372" s="37"/>
      <c r="B372" s="36" t="s">
        <v>1158</v>
      </c>
      <c r="C372" s="36" t="s">
        <v>1461</v>
      </c>
      <c r="D372" s="36" t="s">
        <v>1461</v>
      </c>
      <c r="E372" s="31">
        <v>0</v>
      </c>
      <c r="F372" s="37"/>
      <c r="P372" s="34"/>
    </row>
    <row r="373" spans="1:16">
      <c r="A373" s="37"/>
      <c r="B373" s="36" t="s">
        <v>1159</v>
      </c>
      <c r="C373" s="36" t="s">
        <v>1462</v>
      </c>
      <c r="D373" s="36" t="s">
        <v>1462</v>
      </c>
      <c r="E373" s="31">
        <v>0</v>
      </c>
      <c r="F373" s="37"/>
      <c r="P373" s="34"/>
    </row>
    <row r="374" spans="1:16">
      <c r="A374" s="37"/>
      <c r="B374" s="36" t="s">
        <v>1160</v>
      </c>
      <c r="C374" s="36" t="s">
        <v>1312</v>
      </c>
      <c r="D374" s="36" t="s">
        <v>1312</v>
      </c>
      <c r="E374" s="31">
        <v>0</v>
      </c>
      <c r="F374" s="37"/>
      <c r="P374" s="34"/>
    </row>
    <row r="375" spans="1:16">
      <c r="A375" s="37"/>
      <c r="B375" s="36" t="s">
        <v>1161</v>
      </c>
      <c r="C375" s="36" t="s">
        <v>1514</v>
      </c>
      <c r="D375" s="36" t="s">
        <v>1514</v>
      </c>
      <c r="E375" s="31">
        <v>0</v>
      </c>
      <c r="F375" s="37"/>
      <c r="P375" s="34"/>
    </row>
    <row r="376" spans="1:16">
      <c r="A376" s="37"/>
      <c r="B376" s="36" t="s">
        <v>1162</v>
      </c>
      <c r="C376" s="36" t="s">
        <v>1514</v>
      </c>
      <c r="D376" s="36" t="s">
        <v>1514</v>
      </c>
      <c r="E376" s="31">
        <v>0</v>
      </c>
      <c r="F376" s="37"/>
      <c r="P376" s="34"/>
    </row>
    <row r="377" spans="1:16">
      <c r="A377" s="37"/>
      <c r="B377" s="36" t="s">
        <v>1163</v>
      </c>
      <c r="C377" s="36" t="s">
        <v>1455</v>
      </c>
      <c r="D377" s="36" t="s">
        <v>1455</v>
      </c>
      <c r="E377" s="31">
        <v>0</v>
      </c>
      <c r="F377" s="37"/>
      <c r="P377" s="34"/>
    </row>
    <row r="378" spans="1:16">
      <c r="A378" s="37"/>
      <c r="B378" s="36" t="s">
        <v>1164</v>
      </c>
      <c r="C378" s="36" t="s">
        <v>1366</v>
      </c>
      <c r="D378" s="36" t="s">
        <v>1366</v>
      </c>
      <c r="E378" s="31">
        <v>0</v>
      </c>
      <c r="F378" s="37"/>
      <c r="P378" s="34"/>
    </row>
    <row r="379" spans="1:16">
      <c r="A379" s="37"/>
      <c r="B379" s="36" t="s">
        <v>1165</v>
      </c>
      <c r="C379" s="36" t="s">
        <v>1366</v>
      </c>
      <c r="D379" s="36" t="s">
        <v>1366</v>
      </c>
      <c r="E379" s="31">
        <v>0</v>
      </c>
      <c r="F379" s="37"/>
      <c r="P379" s="34"/>
    </row>
    <row r="380" spans="1:16">
      <c r="A380" s="37"/>
      <c r="B380" s="36" t="s">
        <v>1166</v>
      </c>
      <c r="C380" s="36" t="s">
        <v>1320</v>
      </c>
      <c r="D380" s="36" t="s">
        <v>1320</v>
      </c>
      <c r="E380" s="31">
        <v>0</v>
      </c>
      <c r="F380" s="37"/>
      <c r="P380" s="34"/>
    </row>
    <row r="381" spans="1:16">
      <c r="A381" s="37"/>
      <c r="B381" s="36" t="s">
        <v>1167</v>
      </c>
      <c r="C381" s="36" t="s">
        <v>1334</v>
      </c>
      <c r="D381" s="36" t="s">
        <v>1334</v>
      </c>
      <c r="E381" s="31">
        <v>0</v>
      </c>
      <c r="F381" s="37"/>
      <c r="P381" s="34"/>
    </row>
    <row r="382" spans="1:16">
      <c r="A382" s="37"/>
      <c r="B382" s="36" t="s">
        <v>1168</v>
      </c>
      <c r="C382" s="36" t="s">
        <v>1334</v>
      </c>
      <c r="D382" s="36" t="s">
        <v>1334</v>
      </c>
      <c r="E382" s="31">
        <v>0</v>
      </c>
      <c r="F382" s="37"/>
      <c r="P382" s="34"/>
    </row>
    <row r="383" spans="1:16">
      <c r="A383" s="37"/>
      <c r="B383" s="36" t="s">
        <v>1169</v>
      </c>
      <c r="C383" s="36" t="s">
        <v>1464</v>
      </c>
      <c r="D383" s="36" t="s">
        <v>1464</v>
      </c>
      <c r="E383" s="31">
        <v>0</v>
      </c>
      <c r="F383" s="37"/>
      <c r="P383" s="34"/>
    </row>
    <row r="384" spans="1:16">
      <c r="A384" s="37"/>
      <c r="B384" s="36" t="s">
        <v>1170</v>
      </c>
      <c r="C384" s="36" t="s">
        <v>1509</v>
      </c>
      <c r="D384" s="36" t="s">
        <v>1509</v>
      </c>
      <c r="E384" s="31">
        <v>0</v>
      </c>
      <c r="F384" s="37"/>
      <c r="P384" s="34"/>
    </row>
    <row r="385" spans="1:16">
      <c r="A385" s="37"/>
      <c r="B385" s="36" t="s">
        <v>1171</v>
      </c>
      <c r="C385" s="36" t="s">
        <v>1509</v>
      </c>
      <c r="D385" s="36" t="s">
        <v>1509</v>
      </c>
      <c r="E385" s="31">
        <v>0</v>
      </c>
      <c r="F385" s="37"/>
      <c r="P385" s="34"/>
    </row>
    <row r="386" spans="1:16">
      <c r="A386" s="37"/>
      <c r="B386" s="36" t="s">
        <v>1172</v>
      </c>
      <c r="C386" s="36" t="s">
        <v>1515</v>
      </c>
      <c r="D386" s="36" t="s">
        <v>1515</v>
      </c>
      <c r="E386" s="31">
        <v>0</v>
      </c>
      <c r="F386" s="37"/>
      <c r="P386" s="34"/>
    </row>
    <row r="387" spans="1:16">
      <c r="A387" s="37"/>
      <c r="B387" s="36" t="s">
        <v>1173</v>
      </c>
      <c r="C387" s="36" t="s">
        <v>1516</v>
      </c>
      <c r="D387" s="36" t="s">
        <v>1516</v>
      </c>
      <c r="E387" s="31">
        <v>0</v>
      </c>
      <c r="F387" s="37"/>
      <c r="P387" s="34"/>
    </row>
    <row r="388" spans="1:16">
      <c r="A388" s="37"/>
      <c r="B388" s="36" t="s">
        <v>1174</v>
      </c>
      <c r="C388" s="36" t="s">
        <v>1516</v>
      </c>
      <c r="D388" s="36" t="s">
        <v>1516</v>
      </c>
      <c r="E388" s="31">
        <v>0</v>
      </c>
      <c r="F388" s="37"/>
      <c r="P388" s="34"/>
    </row>
    <row r="389" spans="1:16">
      <c r="A389" s="37"/>
      <c r="B389" s="36" t="s">
        <v>1175</v>
      </c>
      <c r="C389" s="36" t="s">
        <v>1432</v>
      </c>
      <c r="D389" s="36" t="s">
        <v>1432</v>
      </c>
      <c r="E389" s="31">
        <v>0</v>
      </c>
      <c r="F389" s="37"/>
      <c r="P389" s="34"/>
    </row>
    <row r="390" spans="1:16">
      <c r="A390" s="37"/>
      <c r="B390" s="36" t="s">
        <v>1176</v>
      </c>
      <c r="C390" s="36" t="s">
        <v>1411</v>
      </c>
      <c r="D390" s="36" t="s">
        <v>1411</v>
      </c>
      <c r="E390" s="31">
        <v>0</v>
      </c>
      <c r="F390" s="37"/>
      <c r="P390" s="34"/>
    </row>
    <row r="391" spans="1:16">
      <c r="A391" s="37"/>
      <c r="B391" s="36" t="s">
        <v>1177</v>
      </c>
      <c r="C391" s="36" t="s">
        <v>1411</v>
      </c>
      <c r="D391" s="36" t="s">
        <v>1411</v>
      </c>
      <c r="E391" s="31">
        <v>0</v>
      </c>
      <c r="F391" s="37"/>
      <c r="P391" s="34"/>
    </row>
    <row r="392" spans="1:16">
      <c r="A392" s="37"/>
      <c r="B392" s="36" t="s">
        <v>1178</v>
      </c>
      <c r="C392" s="36" t="s">
        <v>1434</v>
      </c>
      <c r="D392" s="36" t="s">
        <v>1434</v>
      </c>
      <c r="E392" s="31">
        <v>0</v>
      </c>
      <c r="F392" s="37"/>
      <c r="P392" s="34"/>
    </row>
    <row r="393" spans="1:16">
      <c r="A393" s="37"/>
      <c r="B393" s="36" t="s">
        <v>1179</v>
      </c>
      <c r="C393" s="39" t="s">
        <v>1411</v>
      </c>
      <c r="D393" s="39" t="s">
        <v>1411</v>
      </c>
      <c r="E393" s="31">
        <v>0</v>
      </c>
      <c r="F393" s="37"/>
      <c r="P393" s="34"/>
    </row>
    <row r="394" spans="1:16">
      <c r="A394" s="37"/>
      <c r="B394" s="36" t="s">
        <v>1180</v>
      </c>
      <c r="C394" s="39" t="s">
        <v>1411</v>
      </c>
      <c r="D394" s="39" t="s">
        <v>1411</v>
      </c>
      <c r="E394" s="31">
        <v>0</v>
      </c>
      <c r="F394" s="37"/>
      <c r="P394" s="34"/>
    </row>
    <row r="395" spans="1:16">
      <c r="A395" s="37"/>
      <c r="B395" s="36" t="s">
        <v>1181</v>
      </c>
      <c r="C395" s="36" t="s">
        <v>1411</v>
      </c>
      <c r="D395" s="36" t="s">
        <v>1411</v>
      </c>
      <c r="E395" s="31">
        <v>0</v>
      </c>
      <c r="F395" s="37"/>
      <c r="P395" s="34"/>
    </row>
    <row r="396" spans="1:16">
      <c r="A396" s="37"/>
      <c r="B396" s="36" t="s">
        <v>1182</v>
      </c>
      <c r="C396" s="36" t="s">
        <v>1411</v>
      </c>
      <c r="D396" s="36" t="s">
        <v>1411</v>
      </c>
      <c r="E396" s="31">
        <v>0</v>
      </c>
      <c r="F396" s="37"/>
      <c r="P396" s="34"/>
    </row>
    <row r="397" spans="1:16">
      <c r="A397" s="37"/>
      <c r="B397" s="36" t="s">
        <v>1183</v>
      </c>
      <c r="C397" s="36" t="s">
        <v>1395</v>
      </c>
      <c r="D397" s="36" t="s">
        <v>1395</v>
      </c>
      <c r="E397" s="31">
        <v>0</v>
      </c>
      <c r="F397" s="37"/>
      <c r="P397" s="34"/>
    </row>
    <row r="398" spans="1:16">
      <c r="A398" s="37"/>
      <c r="B398" s="36" t="s">
        <v>1184</v>
      </c>
      <c r="C398" s="39" t="s">
        <v>1468</v>
      </c>
      <c r="D398" s="39" t="s">
        <v>1468</v>
      </c>
      <c r="E398" s="31">
        <v>0</v>
      </c>
      <c r="F398" s="37"/>
      <c r="P398" s="34"/>
    </row>
    <row r="399" spans="1:16">
      <c r="A399" s="37"/>
      <c r="B399" s="36" t="s">
        <v>1185</v>
      </c>
      <c r="C399" s="39" t="s">
        <v>1468</v>
      </c>
      <c r="D399" s="39" t="s">
        <v>1468</v>
      </c>
      <c r="E399" s="31">
        <v>0</v>
      </c>
      <c r="F399" s="37"/>
      <c r="P399" s="34"/>
    </row>
    <row r="400" spans="1:16">
      <c r="A400" s="37"/>
      <c r="B400" s="36" t="s">
        <v>1186</v>
      </c>
      <c r="C400" s="36" t="s">
        <v>1517</v>
      </c>
      <c r="D400" s="36" t="s">
        <v>1517</v>
      </c>
      <c r="E400" s="31">
        <v>0</v>
      </c>
      <c r="F400" s="37"/>
      <c r="P400" s="34"/>
    </row>
    <row r="401" spans="1:16">
      <c r="A401" s="37"/>
      <c r="B401" s="36" t="s">
        <v>1187</v>
      </c>
      <c r="C401" s="36" t="s">
        <v>1517</v>
      </c>
      <c r="D401" s="36" t="s">
        <v>1517</v>
      </c>
      <c r="E401" s="31">
        <v>0</v>
      </c>
      <c r="F401" s="37"/>
      <c r="P401" s="34"/>
    </row>
    <row r="402" spans="1:16">
      <c r="A402" s="37"/>
      <c r="B402" s="36" t="s">
        <v>1188</v>
      </c>
      <c r="C402" s="36" t="s">
        <v>1518</v>
      </c>
      <c r="D402" s="36" t="s">
        <v>1518</v>
      </c>
      <c r="E402" s="31">
        <v>0</v>
      </c>
      <c r="F402" s="37"/>
      <c r="P402" s="34"/>
    </row>
    <row r="403" spans="1:16">
      <c r="A403" s="37"/>
      <c r="B403" s="36" t="s">
        <v>1189</v>
      </c>
      <c r="C403" s="36" t="s">
        <v>1472</v>
      </c>
      <c r="D403" s="36" t="s">
        <v>1472</v>
      </c>
      <c r="E403" s="31">
        <v>0</v>
      </c>
      <c r="F403" s="37"/>
      <c r="P403" s="34"/>
    </row>
    <row r="404" spans="1:16">
      <c r="A404" s="37"/>
      <c r="B404" s="36" t="s">
        <v>1190</v>
      </c>
      <c r="C404" s="36" t="s">
        <v>1473</v>
      </c>
      <c r="D404" s="36" t="s">
        <v>1473</v>
      </c>
      <c r="E404" s="31">
        <v>0</v>
      </c>
      <c r="F404" s="37"/>
      <c r="P404" s="34"/>
    </row>
    <row r="405" spans="1:16">
      <c r="A405" s="37"/>
      <c r="B405" s="36" t="s">
        <v>1191</v>
      </c>
      <c r="C405" s="36" t="s">
        <v>1334</v>
      </c>
      <c r="D405" s="36" t="s">
        <v>1334</v>
      </c>
      <c r="E405" s="31">
        <v>0</v>
      </c>
      <c r="F405" s="37"/>
      <c r="P405" s="34"/>
    </row>
    <row r="406" spans="1:16">
      <c r="A406" s="37"/>
      <c r="B406" s="36" t="s">
        <v>1192</v>
      </c>
      <c r="C406" s="36" t="s">
        <v>1334</v>
      </c>
      <c r="D406" s="36" t="s">
        <v>1334</v>
      </c>
      <c r="E406" s="31">
        <v>0</v>
      </c>
      <c r="F406" s="37"/>
      <c r="P406" s="34"/>
    </row>
    <row r="407" spans="1:16">
      <c r="A407" s="37"/>
      <c r="B407" s="36" t="s">
        <v>1193</v>
      </c>
      <c r="C407" s="36" t="s">
        <v>1368</v>
      </c>
      <c r="D407" s="36" t="s">
        <v>1368</v>
      </c>
      <c r="E407" s="31">
        <v>0</v>
      </c>
      <c r="F407" s="37"/>
      <c r="P407" s="34"/>
    </row>
    <row r="408" spans="1:16">
      <c r="A408" s="37"/>
      <c r="B408" s="36" t="s">
        <v>1194</v>
      </c>
      <c r="C408" s="36" t="s">
        <v>1480</v>
      </c>
      <c r="D408" s="36" t="s">
        <v>1480</v>
      </c>
      <c r="E408" s="31">
        <v>0</v>
      </c>
      <c r="F408" s="37"/>
      <c r="P408" s="34"/>
    </row>
    <row r="409" spans="1:16">
      <c r="A409" s="37"/>
      <c r="B409" s="36" t="s">
        <v>1195</v>
      </c>
      <c r="C409" s="36" t="s">
        <v>1480</v>
      </c>
      <c r="D409" s="36" t="s">
        <v>1480</v>
      </c>
      <c r="E409" s="31">
        <v>0</v>
      </c>
      <c r="F409" s="37"/>
      <c r="P409" s="34"/>
    </row>
    <row r="410" spans="1:16">
      <c r="A410" s="37"/>
      <c r="B410" s="36" t="s">
        <v>1196</v>
      </c>
      <c r="C410" s="36" t="s">
        <v>1466</v>
      </c>
      <c r="D410" s="36" t="s">
        <v>1466</v>
      </c>
      <c r="E410" s="31">
        <v>0</v>
      </c>
      <c r="F410" s="37"/>
      <c r="P410" s="34"/>
    </row>
    <row r="411" spans="1:16">
      <c r="A411" s="37"/>
      <c r="B411" s="36" t="s">
        <v>1197</v>
      </c>
      <c r="C411" s="36" t="s">
        <v>1431</v>
      </c>
      <c r="D411" s="36" t="s">
        <v>1431</v>
      </c>
      <c r="E411" s="31">
        <v>0</v>
      </c>
      <c r="F411" s="37"/>
      <c r="P411" s="34"/>
    </row>
    <row r="412" spans="1:16">
      <c r="A412" s="37"/>
      <c r="B412" s="36" t="s">
        <v>1198</v>
      </c>
      <c r="C412" s="36" t="s">
        <v>1474</v>
      </c>
      <c r="D412" s="36" t="s">
        <v>1474</v>
      </c>
      <c r="E412" s="31">
        <v>0</v>
      </c>
      <c r="F412" s="37"/>
      <c r="P412" s="34"/>
    </row>
    <row r="413" spans="1:16">
      <c r="A413" s="37"/>
      <c r="B413" s="36" t="s">
        <v>1199</v>
      </c>
      <c r="C413" s="36" t="s">
        <v>1379</v>
      </c>
      <c r="D413" s="36" t="s">
        <v>1379</v>
      </c>
      <c r="E413" s="31">
        <v>0</v>
      </c>
      <c r="F413" s="37"/>
      <c r="P413" s="34"/>
    </row>
    <row r="414" spans="1:16">
      <c r="A414" s="37"/>
      <c r="B414" s="36" t="s">
        <v>1200</v>
      </c>
      <c r="C414" s="39" t="s">
        <v>1480</v>
      </c>
      <c r="D414" s="39" t="s">
        <v>1480</v>
      </c>
      <c r="E414" s="31">
        <v>0</v>
      </c>
      <c r="F414" s="37"/>
      <c r="P414" s="34"/>
    </row>
    <row r="415" spans="1:16">
      <c r="A415" s="37"/>
      <c r="B415" s="36" t="s">
        <v>1201</v>
      </c>
      <c r="C415" s="39" t="s">
        <v>1480</v>
      </c>
      <c r="D415" s="39" t="s">
        <v>1480</v>
      </c>
      <c r="E415" s="31">
        <v>0</v>
      </c>
      <c r="F415" s="37"/>
      <c r="P415" s="34"/>
    </row>
    <row r="416" spans="1:16">
      <c r="A416" s="37"/>
      <c r="B416" s="36" t="s">
        <v>1202</v>
      </c>
      <c r="C416" s="39" t="s">
        <v>1519</v>
      </c>
      <c r="D416" s="39" t="s">
        <v>1519</v>
      </c>
      <c r="E416" s="31">
        <v>0</v>
      </c>
      <c r="F416" s="37"/>
      <c r="P416" s="34"/>
    </row>
    <row r="417" spans="1:16">
      <c r="A417" s="37"/>
      <c r="B417" s="36" t="s">
        <v>1203</v>
      </c>
      <c r="C417" s="36" t="s">
        <v>1476</v>
      </c>
      <c r="D417" s="36" t="s">
        <v>1476</v>
      </c>
      <c r="E417" s="31">
        <v>0</v>
      </c>
      <c r="F417" s="37"/>
      <c r="P417" s="34"/>
    </row>
    <row r="418" spans="1:16">
      <c r="A418" s="37"/>
      <c r="B418" s="36" t="s">
        <v>1204</v>
      </c>
      <c r="C418" s="36" t="s">
        <v>1476</v>
      </c>
      <c r="D418" s="36" t="s">
        <v>1476</v>
      </c>
      <c r="E418" s="31">
        <v>0</v>
      </c>
      <c r="F418" s="37"/>
      <c r="P418" s="34"/>
    </row>
    <row r="419" spans="1:16">
      <c r="A419" s="37"/>
      <c r="B419" s="36" t="s">
        <v>1205</v>
      </c>
      <c r="C419" s="36" t="s">
        <v>1333</v>
      </c>
      <c r="D419" s="36" t="s">
        <v>1333</v>
      </c>
      <c r="E419" s="31">
        <v>0</v>
      </c>
      <c r="F419" s="37"/>
      <c r="P419" s="34"/>
    </row>
    <row r="420" spans="1:16">
      <c r="A420" s="37"/>
      <c r="B420" s="36" t="s">
        <v>1206</v>
      </c>
      <c r="C420" s="36" t="s">
        <v>1477</v>
      </c>
      <c r="D420" s="36" t="s">
        <v>1477</v>
      </c>
      <c r="E420" s="31">
        <v>0</v>
      </c>
      <c r="F420" s="37"/>
      <c r="P420" s="34"/>
    </row>
    <row r="421" spans="1:16">
      <c r="A421" s="37"/>
      <c r="B421" s="36" t="s">
        <v>1207</v>
      </c>
      <c r="C421" s="36" t="s">
        <v>1520</v>
      </c>
      <c r="D421" s="36" t="s">
        <v>1520</v>
      </c>
      <c r="E421" s="31">
        <v>0</v>
      </c>
      <c r="F421" s="37"/>
      <c r="P421" s="34"/>
    </row>
    <row r="422" spans="1:16">
      <c r="A422" s="37"/>
      <c r="B422" s="36" t="s">
        <v>1208</v>
      </c>
      <c r="C422" s="39" t="s">
        <v>1480</v>
      </c>
      <c r="D422" s="39" t="s">
        <v>1480</v>
      </c>
      <c r="E422" s="31">
        <v>0</v>
      </c>
      <c r="F422" s="37"/>
      <c r="P422" s="34"/>
    </row>
    <row r="423" spans="1:16">
      <c r="A423" s="37"/>
      <c r="B423" s="36" t="s">
        <v>1209</v>
      </c>
      <c r="C423" s="39" t="s">
        <v>1480</v>
      </c>
      <c r="D423" s="39" t="s">
        <v>1480</v>
      </c>
      <c r="E423" s="31">
        <v>0</v>
      </c>
      <c r="F423" s="37"/>
      <c r="P423" s="34"/>
    </row>
    <row r="424" spans="1:16">
      <c r="A424" s="37"/>
      <c r="B424" s="36" t="s">
        <v>1210</v>
      </c>
      <c r="C424" s="39" t="s">
        <v>1387</v>
      </c>
      <c r="D424" s="39" t="s">
        <v>1387</v>
      </c>
      <c r="E424" s="31">
        <v>0</v>
      </c>
      <c r="F424" s="37"/>
      <c r="P424" s="34"/>
    </row>
    <row r="425" spans="1:16">
      <c r="A425" s="37"/>
      <c r="B425" s="36" t="s">
        <v>1211</v>
      </c>
      <c r="C425" s="36" t="s">
        <v>1304</v>
      </c>
      <c r="D425" s="36" t="s">
        <v>1304</v>
      </c>
      <c r="E425" s="31">
        <v>0</v>
      </c>
      <c r="F425" s="37"/>
      <c r="P425" s="34"/>
    </row>
    <row r="426" spans="1:16">
      <c r="A426" s="37"/>
      <c r="B426" s="36" t="s">
        <v>1212</v>
      </c>
      <c r="C426" s="36" t="s">
        <v>1380</v>
      </c>
      <c r="D426" s="36" t="s">
        <v>1380</v>
      </c>
      <c r="E426" s="31">
        <v>0</v>
      </c>
      <c r="F426" s="37"/>
      <c r="P426" s="34"/>
    </row>
    <row r="427" spans="1:16">
      <c r="A427" s="37"/>
      <c r="B427" s="36" t="s">
        <v>1213</v>
      </c>
      <c r="C427" s="36" t="s">
        <v>1376</v>
      </c>
      <c r="D427" s="36" t="s">
        <v>1376</v>
      </c>
      <c r="E427" s="31">
        <v>0</v>
      </c>
      <c r="F427" s="37"/>
      <c r="P427" s="34"/>
    </row>
    <row r="428" spans="1:16">
      <c r="A428" s="37"/>
      <c r="B428" s="36" t="s">
        <v>1214</v>
      </c>
      <c r="C428" s="36" t="s">
        <v>1481</v>
      </c>
      <c r="D428" s="36" t="s">
        <v>1481</v>
      </c>
      <c r="E428" s="31">
        <v>0</v>
      </c>
      <c r="F428" s="37"/>
      <c r="P428" s="34"/>
    </row>
    <row r="429" spans="1:16">
      <c r="A429" s="37"/>
      <c r="B429" s="36" t="s">
        <v>1215</v>
      </c>
      <c r="C429" s="36" t="s">
        <v>1481</v>
      </c>
      <c r="D429" s="36" t="s">
        <v>1481</v>
      </c>
      <c r="E429" s="31">
        <v>0</v>
      </c>
      <c r="F429" s="37"/>
      <c r="P429" s="34"/>
    </row>
    <row r="430" spans="1:16">
      <c r="A430" s="37"/>
      <c r="B430" s="36" t="s">
        <v>1216</v>
      </c>
      <c r="C430" s="36" t="s">
        <v>1441</v>
      </c>
      <c r="D430" s="36" t="s">
        <v>1441</v>
      </c>
      <c r="E430" s="31">
        <v>0</v>
      </c>
      <c r="F430" s="37"/>
      <c r="P430" s="34"/>
    </row>
    <row r="431" spans="1:16">
      <c r="A431" s="37"/>
      <c r="B431" s="36" t="s">
        <v>1217</v>
      </c>
      <c r="C431" s="36" t="s">
        <v>1370</v>
      </c>
      <c r="D431" s="36" t="s">
        <v>1370</v>
      </c>
      <c r="E431" s="31">
        <v>0</v>
      </c>
      <c r="F431" s="37"/>
      <c r="P431" s="34"/>
    </row>
    <row r="432" spans="1:16">
      <c r="A432" s="37"/>
      <c r="B432" s="36" t="s">
        <v>1218</v>
      </c>
      <c r="C432" s="36" t="s">
        <v>1370</v>
      </c>
      <c r="D432" s="36" t="s">
        <v>1370</v>
      </c>
      <c r="E432" s="31">
        <v>0</v>
      </c>
      <c r="F432" s="37"/>
      <c r="P432" s="34"/>
    </row>
    <row r="433" spans="1:16">
      <c r="A433" s="37"/>
      <c r="B433" s="36" t="s">
        <v>1219</v>
      </c>
      <c r="C433" s="36" t="s">
        <v>1482</v>
      </c>
      <c r="D433" s="36" t="s">
        <v>1482</v>
      </c>
      <c r="E433" s="31">
        <v>-3.03030303030302E-2</v>
      </c>
      <c r="F433" s="37"/>
      <c r="P433" s="34"/>
    </row>
    <row r="434" spans="1:16">
      <c r="A434" s="37"/>
      <c r="B434" s="36" t="s">
        <v>1220</v>
      </c>
      <c r="C434" s="39" t="s">
        <v>1433</v>
      </c>
      <c r="D434" s="39" t="s">
        <v>1521</v>
      </c>
      <c r="E434" s="31">
        <v>0</v>
      </c>
      <c r="F434" s="37"/>
      <c r="P434" s="34"/>
    </row>
    <row r="435" spans="1:16">
      <c r="A435" s="37"/>
      <c r="B435" s="36" t="s">
        <v>1221</v>
      </c>
      <c r="C435" s="39" t="s">
        <v>1521</v>
      </c>
      <c r="D435" s="39" t="s">
        <v>1521</v>
      </c>
      <c r="E435" s="31">
        <v>0</v>
      </c>
      <c r="F435" s="37"/>
      <c r="P435" s="34"/>
    </row>
    <row r="436" spans="1:16">
      <c r="A436" s="37"/>
      <c r="B436" s="36" t="s">
        <v>1222</v>
      </c>
      <c r="C436" s="36" t="s">
        <v>1464</v>
      </c>
      <c r="D436" s="36" t="s">
        <v>1464</v>
      </c>
      <c r="E436" s="31">
        <v>0</v>
      </c>
      <c r="F436" s="37"/>
      <c r="P436" s="34"/>
    </row>
    <row r="437" spans="1:16">
      <c r="A437" s="37"/>
      <c r="B437" s="36" t="s">
        <v>1223</v>
      </c>
      <c r="C437" s="36" t="s">
        <v>1464</v>
      </c>
      <c r="D437" s="36" t="s">
        <v>1464</v>
      </c>
      <c r="E437" s="31">
        <v>0</v>
      </c>
      <c r="F437" s="37"/>
      <c r="P437" s="34"/>
    </row>
    <row r="438" spans="1:16">
      <c r="A438" s="37"/>
      <c r="B438" s="36" t="s">
        <v>1224</v>
      </c>
      <c r="C438" s="36" t="s">
        <v>1515</v>
      </c>
      <c r="D438" s="36" t="s">
        <v>1515</v>
      </c>
      <c r="E438" s="31">
        <v>0</v>
      </c>
      <c r="F438" s="37"/>
      <c r="P438" s="34"/>
    </row>
    <row r="439" spans="1:16">
      <c r="A439" s="37"/>
      <c r="B439" s="36" t="s">
        <v>1225</v>
      </c>
      <c r="C439" s="36" t="s">
        <v>1399</v>
      </c>
      <c r="D439" s="36" t="s">
        <v>1399</v>
      </c>
      <c r="E439" s="31">
        <v>0</v>
      </c>
      <c r="F439" s="37"/>
      <c r="P439" s="34"/>
    </row>
    <row r="440" spans="1:16">
      <c r="A440" s="37"/>
      <c r="B440" s="36" t="s">
        <v>1226</v>
      </c>
      <c r="C440" s="36" t="s">
        <v>1399</v>
      </c>
      <c r="D440" s="36" t="s">
        <v>1399</v>
      </c>
      <c r="E440" s="31">
        <v>0</v>
      </c>
      <c r="F440" s="37"/>
      <c r="P440" s="34"/>
    </row>
    <row r="441" spans="1:16">
      <c r="A441" s="37"/>
      <c r="B441" s="36" t="s">
        <v>1227</v>
      </c>
      <c r="C441" s="36" t="s">
        <v>1475</v>
      </c>
      <c r="D441" s="36" t="s">
        <v>1475</v>
      </c>
      <c r="E441" s="31">
        <v>0</v>
      </c>
      <c r="F441" s="37"/>
      <c r="P441" s="34"/>
    </row>
    <row r="442" spans="1:16">
      <c r="A442" s="37"/>
      <c r="B442" s="36" t="s">
        <v>1228</v>
      </c>
      <c r="C442" s="36" t="s">
        <v>1323</v>
      </c>
      <c r="D442" s="36" t="s">
        <v>1323</v>
      </c>
      <c r="E442" s="31">
        <v>0</v>
      </c>
      <c r="F442" s="37"/>
      <c r="P442" s="34"/>
    </row>
    <row r="443" spans="1:16">
      <c r="A443" s="37"/>
      <c r="B443" s="36" t="s">
        <v>1229</v>
      </c>
      <c r="C443" s="36" t="s">
        <v>1325</v>
      </c>
      <c r="D443" s="36" t="s">
        <v>1325</v>
      </c>
      <c r="E443" s="31">
        <v>0</v>
      </c>
      <c r="F443" s="37"/>
      <c r="P443" s="34"/>
    </row>
    <row r="444" spans="1:16">
      <c r="A444" s="37"/>
      <c r="B444" s="36" t="s">
        <v>1230</v>
      </c>
      <c r="C444" s="36" t="s">
        <v>1344</v>
      </c>
      <c r="D444" s="36" t="s">
        <v>1344</v>
      </c>
      <c r="E444" s="31">
        <v>0</v>
      </c>
      <c r="F444" s="37"/>
      <c r="P444" s="34"/>
    </row>
    <row r="445" spans="1:16">
      <c r="A445" s="37"/>
      <c r="B445" s="36" t="s">
        <v>1231</v>
      </c>
      <c r="C445" s="36" t="s">
        <v>1289</v>
      </c>
      <c r="D445" s="36" t="s">
        <v>1289</v>
      </c>
      <c r="E445" s="31">
        <v>0</v>
      </c>
      <c r="F445" s="37"/>
      <c r="P445" s="34"/>
    </row>
    <row r="446" spans="1:16">
      <c r="A446" s="37"/>
      <c r="B446" s="36" t="s">
        <v>1232</v>
      </c>
      <c r="C446" s="36" t="s">
        <v>1290</v>
      </c>
      <c r="D446" s="36" t="s">
        <v>1290</v>
      </c>
      <c r="E446" s="31">
        <v>0</v>
      </c>
      <c r="F446" s="37"/>
      <c r="P446" s="34"/>
    </row>
    <row r="447" spans="1:16">
      <c r="A447" s="37"/>
      <c r="B447" s="36" t="s">
        <v>1233</v>
      </c>
      <c r="C447" s="36" t="s">
        <v>1293</v>
      </c>
      <c r="D447" s="36" t="s">
        <v>1293</v>
      </c>
      <c r="E447" s="31">
        <v>0</v>
      </c>
      <c r="F447" s="37"/>
      <c r="P447" s="34"/>
    </row>
    <row r="448" spans="1:16">
      <c r="A448" s="37"/>
      <c r="B448" s="36" t="s">
        <v>1234</v>
      </c>
      <c r="C448" s="36" t="s">
        <v>1380</v>
      </c>
      <c r="D448" s="36" t="s">
        <v>1380</v>
      </c>
      <c r="E448" s="31">
        <v>0</v>
      </c>
      <c r="F448" s="37"/>
      <c r="P448" s="34"/>
    </row>
    <row r="449" spans="1:16">
      <c r="A449" s="37"/>
      <c r="B449" s="36" t="s">
        <v>1235</v>
      </c>
      <c r="C449" s="36" t="s">
        <v>1292</v>
      </c>
      <c r="D449" s="36" t="s">
        <v>1292</v>
      </c>
      <c r="E449" s="31">
        <v>0</v>
      </c>
      <c r="F449" s="37"/>
      <c r="P449" s="34"/>
    </row>
    <row r="450" spans="1:16">
      <c r="A450" s="37"/>
      <c r="B450" s="36" t="s">
        <v>1236</v>
      </c>
      <c r="C450" s="36" t="s">
        <v>1431</v>
      </c>
      <c r="D450" s="36" t="s">
        <v>1431</v>
      </c>
      <c r="E450" s="31">
        <v>0</v>
      </c>
      <c r="F450" s="37"/>
      <c r="P450" s="34"/>
    </row>
    <row r="451" spans="1:16">
      <c r="A451" s="37"/>
      <c r="B451" s="36" t="s">
        <v>1237</v>
      </c>
      <c r="C451" s="36" t="s">
        <v>1380</v>
      </c>
      <c r="D451" s="36" t="s">
        <v>1380</v>
      </c>
      <c r="E451" s="31">
        <v>0</v>
      </c>
      <c r="F451" s="37"/>
      <c r="P451" s="34"/>
    </row>
    <row r="452" spans="1:16">
      <c r="A452" s="37"/>
      <c r="B452" s="36" t="s">
        <v>1238</v>
      </c>
      <c r="C452" s="36" t="s">
        <v>1292</v>
      </c>
      <c r="D452" s="36" t="s">
        <v>1292</v>
      </c>
      <c r="E452" s="31">
        <v>0</v>
      </c>
      <c r="F452" s="37"/>
      <c r="P452" s="34"/>
    </row>
    <row r="453" spans="1:16">
      <c r="A453" s="37"/>
      <c r="B453" s="36" t="s">
        <v>1239</v>
      </c>
      <c r="C453" s="36" t="s">
        <v>1305</v>
      </c>
      <c r="D453" s="36" t="s">
        <v>1305</v>
      </c>
      <c r="E453" s="31">
        <v>0</v>
      </c>
      <c r="F453" s="37"/>
      <c r="P453" s="34"/>
    </row>
    <row r="454" spans="1:16">
      <c r="A454" s="37"/>
      <c r="B454" s="36" t="s">
        <v>1240</v>
      </c>
      <c r="C454" s="36" t="s">
        <v>1320</v>
      </c>
      <c r="D454" s="36" t="s">
        <v>1320</v>
      </c>
      <c r="E454" s="31">
        <v>0</v>
      </c>
      <c r="F454" s="37"/>
      <c r="P454" s="34"/>
    </row>
    <row r="455" spans="1:16">
      <c r="A455" s="37"/>
      <c r="B455" s="36" t="s">
        <v>1241</v>
      </c>
      <c r="C455" s="36" t="s">
        <v>1320</v>
      </c>
      <c r="D455" s="36" t="s">
        <v>1320</v>
      </c>
      <c r="E455" s="31">
        <v>0</v>
      </c>
      <c r="F455" s="37"/>
      <c r="P455" s="34"/>
    </row>
    <row r="456" spans="1:16">
      <c r="A456" s="37"/>
      <c r="B456" s="36" t="s">
        <v>1242</v>
      </c>
      <c r="C456" s="36" t="s">
        <v>1464</v>
      </c>
      <c r="D456" s="36" t="s">
        <v>1464</v>
      </c>
      <c r="E456" s="31">
        <v>0</v>
      </c>
      <c r="F456" s="37"/>
      <c r="P456" s="34"/>
    </row>
    <row r="457" spans="1:16">
      <c r="A457" s="37"/>
      <c r="B457" s="36" t="s">
        <v>1243</v>
      </c>
      <c r="C457" s="36" t="s">
        <v>1464</v>
      </c>
      <c r="D457" s="36" t="s">
        <v>1464</v>
      </c>
      <c r="E457" s="31">
        <v>0</v>
      </c>
      <c r="F457" s="37"/>
      <c r="P457" s="34"/>
    </row>
    <row r="458" spans="1:16">
      <c r="A458" s="37"/>
      <c r="B458" s="36" t="s">
        <v>1244</v>
      </c>
      <c r="C458" s="36" t="s">
        <v>1470</v>
      </c>
      <c r="D458" s="36" t="s">
        <v>1470</v>
      </c>
      <c r="E458" s="31">
        <v>0</v>
      </c>
      <c r="F458" s="37"/>
      <c r="P458" s="34"/>
    </row>
    <row r="459" spans="1:16">
      <c r="A459" s="37"/>
      <c r="B459" s="36" t="s">
        <v>1245</v>
      </c>
      <c r="C459" s="36" t="s">
        <v>1450</v>
      </c>
      <c r="D459" s="36" t="s">
        <v>1450</v>
      </c>
      <c r="E459" s="31">
        <v>0</v>
      </c>
      <c r="F459" s="37"/>
      <c r="P459" s="34"/>
    </row>
    <row r="460" spans="1:16">
      <c r="A460" s="37"/>
      <c r="B460" s="36" t="s">
        <v>1246</v>
      </c>
      <c r="C460" s="36" t="s">
        <v>1450</v>
      </c>
      <c r="D460" s="36" t="s">
        <v>1450</v>
      </c>
      <c r="E460" s="31">
        <v>0</v>
      </c>
      <c r="F460" s="37"/>
      <c r="P460" s="34"/>
    </row>
    <row r="461" spans="1:16">
      <c r="A461" s="37"/>
      <c r="B461" s="36" t="s">
        <v>1247</v>
      </c>
      <c r="C461" s="36" t="s">
        <v>1440</v>
      </c>
      <c r="D461" s="36" t="s">
        <v>1440</v>
      </c>
      <c r="E461" s="31">
        <v>0</v>
      </c>
      <c r="F461" s="37"/>
      <c r="P461" s="34"/>
    </row>
    <row r="462" spans="1:16">
      <c r="A462" s="37"/>
      <c r="B462" s="36" t="s">
        <v>1248</v>
      </c>
      <c r="C462" s="36" t="s">
        <v>1522</v>
      </c>
      <c r="D462" s="36" t="s">
        <v>1522</v>
      </c>
      <c r="E462" s="31">
        <v>0</v>
      </c>
      <c r="F462" s="37"/>
      <c r="P462" s="34"/>
    </row>
    <row r="463" spans="1:16">
      <c r="A463" s="37"/>
      <c r="B463" s="36" t="s">
        <v>1249</v>
      </c>
      <c r="C463" s="36" t="s">
        <v>1522</v>
      </c>
      <c r="D463" s="36" t="s">
        <v>1522</v>
      </c>
      <c r="E463" s="31">
        <v>0</v>
      </c>
      <c r="F463" s="37"/>
      <c r="P463" s="34"/>
    </row>
    <row r="464" spans="1:16">
      <c r="A464" s="37"/>
      <c r="B464" s="36" t="s">
        <v>1250</v>
      </c>
      <c r="C464" s="36" t="s">
        <v>1523</v>
      </c>
      <c r="D464" s="36" t="s">
        <v>1523</v>
      </c>
      <c r="E464" s="31">
        <v>0</v>
      </c>
      <c r="F464" s="37"/>
      <c r="P464" s="34"/>
    </row>
    <row r="465" spans="1:16">
      <c r="A465" s="37"/>
      <c r="B465" s="36" t="s">
        <v>1251</v>
      </c>
      <c r="C465" s="36" t="s">
        <v>1484</v>
      </c>
      <c r="D465" s="36" t="s">
        <v>1484</v>
      </c>
      <c r="E465" s="31">
        <v>0</v>
      </c>
      <c r="F465" s="37"/>
      <c r="P465" s="34"/>
    </row>
    <row r="466" spans="1:16">
      <c r="A466" s="37"/>
      <c r="B466" s="36" t="s">
        <v>1252</v>
      </c>
      <c r="C466" s="36" t="s">
        <v>1333</v>
      </c>
      <c r="D466" s="36" t="s">
        <v>1333</v>
      </c>
      <c r="E466" s="31">
        <v>0</v>
      </c>
      <c r="F466" s="37"/>
      <c r="P466" s="34"/>
    </row>
    <row r="467" spans="1:16">
      <c r="A467" s="37"/>
      <c r="B467" s="36" t="s">
        <v>1253</v>
      </c>
      <c r="C467" s="36" t="s">
        <v>1430</v>
      </c>
      <c r="D467" s="36" t="s">
        <v>1430</v>
      </c>
      <c r="E467" s="31">
        <v>0</v>
      </c>
      <c r="F467" s="37"/>
      <c r="P467" s="34"/>
    </row>
    <row r="468" spans="1:16">
      <c r="A468" s="37"/>
      <c r="B468" s="36" t="s">
        <v>1254</v>
      </c>
      <c r="C468" s="36" t="s">
        <v>1376</v>
      </c>
      <c r="D468" s="36" t="s">
        <v>1376</v>
      </c>
      <c r="E468" s="31">
        <v>0</v>
      </c>
      <c r="F468" s="37"/>
      <c r="P468" s="34"/>
    </row>
    <row r="469" spans="1:16">
      <c r="A469" s="37"/>
      <c r="B469" s="36" t="s">
        <v>1255</v>
      </c>
      <c r="C469" s="36" t="s">
        <v>1484</v>
      </c>
      <c r="D469" s="36" t="s">
        <v>1484</v>
      </c>
      <c r="E469" s="31">
        <v>0</v>
      </c>
      <c r="F469" s="37"/>
      <c r="P469" s="34"/>
    </row>
    <row r="470" spans="1:16">
      <c r="A470" s="37"/>
      <c r="B470" s="36" t="s">
        <v>1256</v>
      </c>
      <c r="C470" s="36" t="s">
        <v>1485</v>
      </c>
      <c r="D470" s="36" t="s">
        <v>1485</v>
      </c>
      <c r="E470" s="31">
        <v>0</v>
      </c>
      <c r="F470" s="37"/>
      <c r="P470" s="34"/>
    </row>
    <row r="471" spans="1:16">
      <c r="A471" s="37"/>
      <c r="B471" s="36" t="s">
        <v>1257</v>
      </c>
      <c r="C471" s="36" t="s">
        <v>1393</v>
      </c>
      <c r="D471" s="36" t="s">
        <v>1393</v>
      </c>
      <c r="E471" s="31">
        <v>0</v>
      </c>
      <c r="F471" s="37"/>
      <c r="P471" s="34"/>
    </row>
    <row r="472" spans="1:16">
      <c r="A472" s="37"/>
      <c r="B472" s="36" t="s">
        <v>1258</v>
      </c>
      <c r="C472" s="36" t="s">
        <v>1393</v>
      </c>
      <c r="D472" s="36" t="s">
        <v>1393</v>
      </c>
      <c r="E472" s="31">
        <v>0</v>
      </c>
      <c r="F472" s="37"/>
      <c r="P472" s="34"/>
    </row>
    <row r="473" spans="1:16">
      <c r="A473" s="37"/>
      <c r="B473" s="36" t="s">
        <v>1259</v>
      </c>
      <c r="C473" s="36" t="s">
        <v>1482</v>
      </c>
      <c r="D473" s="36" t="s">
        <v>1482</v>
      </c>
      <c r="E473" s="31">
        <v>0</v>
      </c>
      <c r="F473" s="37"/>
      <c r="P473" s="34"/>
    </row>
    <row r="474" spans="1:16">
      <c r="A474" s="37"/>
      <c r="B474" s="36" t="s">
        <v>1260</v>
      </c>
      <c r="C474" s="36" t="s">
        <v>1486</v>
      </c>
      <c r="D474" s="36" t="s">
        <v>1486</v>
      </c>
      <c r="E474" s="31">
        <v>0</v>
      </c>
      <c r="F474" s="37"/>
      <c r="P474" s="34"/>
    </row>
    <row r="475" spans="1:16">
      <c r="A475" s="35" t="s">
        <v>1261</v>
      </c>
      <c r="B475" s="36" t="s">
        <v>1262</v>
      </c>
      <c r="C475" s="36" t="s">
        <v>1473</v>
      </c>
      <c r="D475" s="36" t="s">
        <v>1473</v>
      </c>
      <c r="E475" s="31">
        <v>0</v>
      </c>
      <c r="F475" s="37" t="s">
        <v>1263</v>
      </c>
      <c r="P475" s="34"/>
    </row>
    <row r="476" spans="1:16">
      <c r="A476" s="37"/>
      <c r="B476" s="36" t="s">
        <v>1264</v>
      </c>
      <c r="C476" s="36" t="s">
        <v>1487</v>
      </c>
      <c r="D476" s="36" t="s">
        <v>1487</v>
      </c>
      <c r="E476" s="31">
        <v>0</v>
      </c>
      <c r="F476" s="37"/>
      <c r="P476" s="34"/>
    </row>
    <row r="477" spans="1:16">
      <c r="A477" s="40"/>
      <c r="B477" s="36" t="s">
        <v>1265</v>
      </c>
      <c r="C477" s="36" t="s">
        <v>1384</v>
      </c>
      <c r="D477" s="36" t="s">
        <v>1384</v>
      </c>
      <c r="E477" s="31">
        <v>0</v>
      </c>
      <c r="F477" s="40"/>
      <c r="P477" s="34"/>
    </row>
    <row r="478" spans="1:16">
      <c r="A478" s="35" t="s">
        <v>1261</v>
      </c>
      <c r="B478" s="36" t="s">
        <v>1266</v>
      </c>
      <c r="C478" s="36" t="s">
        <v>1304</v>
      </c>
      <c r="D478" s="36" t="s">
        <v>1304</v>
      </c>
      <c r="E478" s="31">
        <v>0</v>
      </c>
      <c r="F478" s="37" t="s">
        <v>1263</v>
      </c>
      <c r="P478" s="34"/>
    </row>
    <row r="479" spans="1:16">
      <c r="A479" s="37"/>
      <c r="B479" s="36" t="s">
        <v>1267</v>
      </c>
      <c r="C479" s="36" t="s">
        <v>1380</v>
      </c>
      <c r="D479" s="36" t="s">
        <v>1380</v>
      </c>
      <c r="E479" s="31">
        <v>0</v>
      </c>
      <c r="F479" s="37"/>
      <c r="P479" s="34"/>
    </row>
    <row r="480" spans="1:16">
      <c r="A480" s="37"/>
      <c r="B480" s="36" t="s">
        <v>1268</v>
      </c>
      <c r="C480" s="36" t="s">
        <v>1345</v>
      </c>
      <c r="D480" s="36" t="s">
        <v>1345</v>
      </c>
      <c r="E480" s="31">
        <v>0</v>
      </c>
      <c r="F480" s="37"/>
      <c r="P480" s="34"/>
    </row>
    <row r="481" spans="1:16">
      <c r="A481" s="37"/>
      <c r="B481" s="36" t="s">
        <v>1269</v>
      </c>
      <c r="C481" s="36" t="s">
        <v>1423</v>
      </c>
      <c r="D481" s="36" t="s">
        <v>1423</v>
      </c>
      <c r="E481" s="31">
        <v>0</v>
      </c>
      <c r="F481" s="37"/>
      <c r="P481" s="34"/>
    </row>
    <row r="482" spans="1:16">
      <c r="A482" s="37"/>
      <c r="B482" s="36" t="s">
        <v>1270</v>
      </c>
      <c r="C482" s="36" t="s">
        <v>1423</v>
      </c>
      <c r="D482" s="36" t="s">
        <v>1423</v>
      </c>
      <c r="E482" s="31">
        <v>0</v>
      </c>
      <c r="F482" s="37"/>
      <c r="P482" s="34"/>
    </row>
    <row r="483" spans="1:16">
      <c r="A483" s="37"/>
      <c r="B483" s="36" t="s">
        <v>1271</v>
      </c>
      <c r="C483" s="36" t="s">
        <v>1488</v>
      </c>
      <c r="D483" s="36" t="s">
        <v>1488</v>
      </c>
      <c r="E483" s="31">
        <v>0</v>
      </c>
      <c r="F483" s="37"/>
      <c r="P483" s="34"/>
    </row>
    <row r="484" spans="1:16">
      <c r="A484" s="37"/>
      <c r="B484" s="36" t="s">
        <v>1272</v>
      </c>
      <c r="C484" s="36" t="s">
        <v>1361</v>
      </c>
      <c r="D484" s="36" t="s">
        <v>1361</v>
      </c>
      <c r="E484" s="31">
        <v>0</v>
      </c>
      <c r="F484" s="37"/>
      <c r="P484" s="34"/>
    </row>
    <row r="485" spans="1:16">
      <c r="A485" s="37"/>
      <c r="B485" s="36" t="s">
        <v>1273</v>
      </c>
      <c r="C485" s="36" t="s">
        <v>1361</v>
      </c>
      <c r="D485" s="36" t="s">
        <v>1361</v>
      </c>
      <c r="E485" s="31">
        <v>0</v>
      </c>
      <c r="F485" s="37"/>
      <c r="P485" s="34"/>
    </row>
    <row r="486" spans="1:16">
      <c r="A486" s="37"/>
      <c r="B486" s="36" t="s">
        <v>1274</v>
      </c>
      <c r="C486" s="36" t="s">
        <v>1450</v>
      </c>
      <c r="D486" s="36" t="s">
        <v>1450</v>
      </c>
      <c r="E486" s="31">
        <v>0</v>
      </c>
      <c r="F486" s="37"/>
      <c r="P486" s="34"/>
    </row>
    <row r="487" spans="1:16">
      <c r="A487" s="37"/>
      <c r="B487" s="36" t="s">
        <v>1275</v>
      </c>
      <c r="C487" s="36" t="s">
        <v>1477</v>
      </c>
      <c r="D487" s="36" t="s">
        <v>1477</v>
      </c>
      <c r="E487" s="31">
        <v>0</v>
      </c>
      <c r="F487" s="37"/>
      <c r="P487" s="34"/>
    </row>
    <row r="488" spans="1:16">
      <c r="A488" s="37"/>
      <c r="B488" s="36" t="s">
        <v>1276</v>
      </c>
      <c r="C488" s="36" t="s">
        <v>1344</v>
      </c>
      <c r="D488" s="36" t="s">
        <v>1344</v>
      </c>
      <c r="E488" s="31">
        <v>0</v>
      </c>
      <c r="F488" s="37"/>
      <c r="P488" s="34"/>
    </row>
    <row r="489" spans="1:16">
      <c r="A489" s="37"/>
      <c r="B489" s="36" t="s">
        <v>1277</v>
      </c>
      <c r="C489" s="36" t="s">
        <v>1489</v>
      </c>
      <c r="D489" s="36" t="s">
        <v>1489</v>
      </c>
      <c r="E489" s="31">
        <v>0</v>
      </c>
      <c r="F489" s="37"/>
      <c r="P489" s="34"/>
    </row>
    <row r="490" spans="1:16">
      <c r="A490" s="37"/>
      <c r="B490" s="36" t="s">
        <v>1278</v>
      </c>
      <c r="C490" s="36" t="s">
        <v>1294</v>
      </c>
      <c r="D490" s="36" t="s">
        <v>1294</v>
      </c>
      <c r="E490" s="31">
        <v>0</v>
      </c>
      <c r="F490" s="37"/>
      <c r="P490" s="34"/>
    </row>
    <row r="491" spans="1:16">
      <c r="A491" s="37"/>
      <c r="B491" s="36" t="s">
        <v>1279</v>
      </c>
      <c r="C491" s="36" t="s">
        <v>1294</v>
      </c>
      <c r="D491" s="36" t="s">
        <v>1294</v>
      </c>
      <c r="E491" s="31">
        <v>0</v>
      </c>
      <c r="F491" s="37"/>
      <c r="P491" s="34"/>
    </row>
    <row r="492" spans="1:16">
      <c r="A492" s="37"/>
      <c r="B492" s="36" t="s">
        <v>1280</v>
      </c>
      <c r="C492" s="36" t="s">
        <v>1490</v>
      </c>
      <c r="D492" s="36" t="s">
        <v>1490</v>
      </c>
      <c r="E492" s="31">
        <v>0</v>
      </c>
      <c r="F492" s="37"/>
      <c r="P492" s="34"/>
    </row>
    <row r="493" spans="1:16">
      <c r="A493" s="37"/>
      <c r="B493" s="36" t="s">
        <v>1281</v>
      </c>
      <c r="C493" s="36" t="s">
        <v>1314</v>
      </c>
      <c r="D493" s="36" t="s">
        <v>1314</v>
      </c>
      <c r="E493" s="31">
        <v>0</v>
      </c>
      <c r="F493" s="37"/>
      <c r="P493" s="34"/>
    </row>
    <row r="494" spans="1:16">
      <c r="A494" s="37"/>
      <c r="B494" s="36" t="s">
        <v>1282</v>
      </c>
      <c r="C494" s="36" t="s">
        <v>1315</v>
      </c>
      <c r="D494" s="36" t="s">
        <v>1315</v>
      </c>
      <c r="E494" s="31">
        <v>0</v>
      </c>
      <c r="F494" s="37"/>
      <c r="P494" s="34"/>
    </row>
    <row r="495" spans="1:16">
      <c r="A495" s="37"/>
      <c r="B495" s="36" t="s">
        <v>1283</v>
      </c>
      <c r="C495" s="36" t="s">
        <v>1299</v>
      </c>
      <c r="D495" s="36" t="s">
        <v>1299</v>
      </c>
      <c r="E495" s="31">
        <v>0</v>
      </c>
      <c r="F495" s="37"/>
      <c r="P495" s="34"/>
    </row>
    <row r="496" spans="1:16">
      <c r="A496" s="37"/>
      <c r="B496" s="36" t="s">
        <v>1284</v>
      </c>
      <c r="C496" s="36" t="s">
        <v>1491</v>
      </c>
      <c r="D496" s="36" t="s">
        <v>1491</v>
      </c>
      <c r="E496" s="31">
        <v>0</v>
      </c>
      <c r="F496" s="37"/>
      <c r="P496" s="34"/>
    </row>
    <row r="497" spans="1:16">
      <c r="A497" s="37"/>
      <c r="B497" s="36" t="s">
        <v>1285</v>
      </c>
      <c r="C497" s="36" t="s">
        <v>1346</v>
      </c>
      <c r="D497" s="36" t="s">
        <v>1346</v>
      </c>
      <c r="E497" s="31">
        <v>0</v>
      </c>
      <c r="F497" s="37"/>
      <c r="P497" s="34"/>
    </row>
    <row r="498" spans="1:16">
      <c r="A498" s="37"/>
      <c r="B498" s="36" t="s">
        <v>1286</v>
      </c>
      <c r="C498" s="36" t="s">
        <v>1376</v>
      </c>
      <c r="D498" s="36" t="s">
        <v>1376</v>
      </c>
      <c r="E498" s="31">
        <v>0</v>
      </c>
      <c r="F498" s="37"/>
      <c r="P498" s="34"/>
    </row>
    <row r="499" spans="1:16">
      <c r="A499" s="37"/>
      <c r="B499" s="36" t="s">
        <v>1287</v>
      </c>
      <c r="C499" s="36" t="s">
        <v>1484</v>
      </c>
      <c r="D499" s="36" t="s">
        <v>1484</v>
      </c>
      <c r="E499" s="31">
        <v>0</v>
      </c>
      <c r="F499" s="37"/>
      <c r="P499" s="34"/>
    </row>
    <row r="500" spans="1:16">
      <c r="A500" s="37"/>
      <c r="B500" s="36" t="s">
        <v>1288</v>
      </c>
      <c r="C500" s="36" t="s">
        <v>1307</v>
      </c>
      <c r="D500" s="36" t="s">
        <v>1307</v>
      </c>
      <c r="E500" s="31">
        <v>0</v>
      </c>
      <c r="F500" s="37"/>
      <c r="P500" s="34"/>
    </row>
  </sheetData>
  <customSheetViews>
    <customSheetView guid="{B8B0FE89-E1D6-41C2-8E9F-C79A94CD4875}">
      <selection activeCell="D24" sqref="D24"/>
      <pageMargins left="0.7" right="0.7" top="0.75" bottom="0.75" header="0.3" footer="0.3"/>
    </customSheetView>
    <customSheetView guid="{E1631F07-A05E-45C9-B4BC-CB556E4C169C}">
      <selection activeCell="D24" sqref="D24"/>
      <pageMargins left="0.7" right="0.7" top="0.75" bottom="0.75" header="0.3" footer="0.3"/>
    </customSheetView>
    <customSheetView guid="{7A3AF26E-B96D-47DA-9945-BD00A7FA3CF3}">
      <selection activeCell="C9" sqref="C9"/>
      <pageMargins left="0.7" right="0.7" top="0.75" bottom="0.75" header="0.3" footer="0.3"/>
    </customSheetView>
    <customSheetView guid="{0BF649FB-054B-4E00-A5C7-E64FB868D81B}">
      <selection activeCell="D24" sqref="D24"/>
      <pageMargins left="0.7" right="0.7" top="0.75" bottom="0.75" header="0.3" footer="0.3"/>
    </customSheetView>
    <customSheetView guid="{2B7B1CB7-5D3C-440D-8CD7-9E70FD379EC0}">
      <selection activeCell="D24" sqref="D24"/>
      <pageMargins left="0.7" right="0.7" top="0.75" bottom="0.75" header="0.3" footer="0.3"/>
    </customSheetView>
    <customSheetView guid="{B93A7257-0686-40A4-8ADB-E302C61D1CF5}">
      <selection activeCell="D24" sqref="D24"/>
      <pageMargins left="0.7" right="0.7" top="0.75" bottom="0.75" header="0.3" footer="0.3"/>
    </customSheetView>
    <customSheetView guid="{D4920615-DC79-4B85-BE66-DA7E2657329D}">
      <selection activeCell="D24" sqref="D24"/>
      <pageMargins left="0.7" right="0.7" top="0.75" bottom="0.75" header="0.3" footer="0.3"/>
    </customSheetView>
    <customSheetView guid="{370A4DEA-EC8D-4BBF-A42F-A532C5F155B9}">
      <selection activeCell="D24" sqref="D24"/>
      <pageMargins left="0.7" right="0.7" top="0.75" bottom="0.75" header="0.3" footer="0.3"/>
    </customSheetView>
    <customSheetView guid="{04CD6250-EBB9-49B5-A154-3323C5A540CD}">
      <selection activeCell="D24" sqref="D24"/>
      <pageMargins left="0.7" right="0.7" top="0.75" bottom="0.75" header="0.3" footer="0.3"/>
    </customSheetView>
    <customSheetView guid="{46C8DCF2-88F5-4065-B732-89B771A0B55F}">
      <selection activeCell="D24" sqref="D24"/>
      <pageMargins left="0.7" right="0.7" top="0.75" bottom="0.75" header="0.3" footer="0.3"/>
    </customSheetView>
    <customSheetView guid="{9C1F981C-FFD6-4EF6-B28B-E117CB253ED3}">
      <selection activeCell="D24" sqref="D24"/>
      <pageMargins left="0.7" right="0.7" top="0.75" bottom="0.75" header="0.3" footer="0.3"/>
    </customSheetView>
    <customSheetView guid="{5E80CE5A-CC7B-46E6-BF66-CF5C8E81A83D}">
      <selection activeCell="D24" sqref="D24"/>
      <pageMargins left="0.7" right="0.7" top="0.75" bottom="0.75" header="0.3" footer="0.3"/>
    </customSheetView>
    <customSheetView guid="{F88C92E4-F5B1-48B6-8AF0-793E8E382C1A}">
      <selection activeCell="D24" sqref="D24"/>
      <pageMargins left="0.7" right="0.7" top="0.75" bottom="0.75" header="0.3" footer="0.3"/>
    </customSheetView>
  </customSheetViews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Phase4  Overview</vt:lpstr>
      <vt:lpstr>并发场景</vt:lpstr>
      <vt:lpstr>Boot Time</vt:lpstr>
      <vt:lpstr>综合打分</vt:lpstr>
      <vt:lpstr>Response Time </vt:lpstr>
      <vt:lpstr>App Sources</vt:lpstr>
      <vt:lpstr>Desay App</vt:lpstr>
      <vt:lpstr>Baidu App</vt:lpstr>
      <vt:lpstr>InHouse App</vt:lpstr>
      <vt:lpstr>Disk Partition (EMMC 64G)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windows10</cp:lastModifiedBy>
  <dcterms:created xsi:type="dcterms:W3CDTF">2015-06-05T18:17:00Z</dcterms:created>
  <dcterms:modified xsi:type="dcterms:W3CDTF">2022-07-28T01:44:01Z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63171A6FD39E477EB8B6F475EF0DB095</vt:lpwstr>
  </property>
  <property fmtid="{D5CDD505-2E9C-101B-9397-08002B2CF9AE}" pid="3" name="KSOProductBuildVer">
    <vt:lpwstr>2052-11.1.0.10938</vt:lpwstr>
  </property>
</Properties>
</file>