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1.xml" ContentType="application/vnd.openxmlformats-officedocument.spreadsheetml.revisionLog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zhe003a\DFS\DIDA3072\006-测试组工作文件\PTV_SW\13-软件接收记录表-欧美项目\Ford ICA2 AHU\02_VTR\08_CDX706L_13.2\专项测试\01-performance测试\20220706_0731_GF13_R06.PRO\"/>
    </mc:Choice>
  </mc:AlternateContent>
  <bookViews>
    <workbookView xWindow="-108" yWindow="-108" windowWidth="19308" windowHeight="7116" activeTab="2"/>
  </bookViews>
  <sheets>
    <sheet name="Phase4  Overview" sheetId="1" r:id="rId1"/>
    <sheet name="Boot Time" sheetId="2" r:id="rId2"/>
    <sheet name="综合打分" sheetId="3" r:id="rId3"/>
    <sheet name="Response Time " sheetId="4" r:id="rId4"/>
    <sheet name="App Sources" sheetId="5" r:id="rId5"/>
    <sheet name="Desay App" sheetId="6" r:id="rId6"/>
    <sheet name="Baidu App" sheetId="7" r:id="rId7"/>
    <sheet name="InHouse App" sheetId="8" r:id="rId8"/>
    <sheet name="Disk Partition (EMMC 64G)" sheetId="9" r:id="rId9"/>
  </sheets>
  <definedNames>
    <definedName name="_xlnm._FilterDatabase" localSheetId="4" hidden="1">'App Sources'!$A$2:$W$144</definedName>
    <definedName name="_xlnm._FilterDatabase" localSheetId="3" hidden="1">'Response Time '!$A$1:$M$66</definedName>
    <definedName name="_xlnm._FilterDatabase" localSheetId="2" hidden="1">综合打分!$A$1:$T$148</definedName>
    <definedName name="Z_04CD6250_EBB9_49B5_A154_3323C5A540CD_.wvu.FilterData" localSheetId="4" hidden="1">'App Sources'!$A$2:$W$144</definedName>
    <definedName name="Z_04CD6250_EBB9_49B5_A154_3323C5A540CD_.wvu.FilterData" localSheetId="3" hidden="1">'Response Time '!$A$1:$M$66</definedName>
    <definedName name="Z_04CD6250_EBB9_49B5_A154_3323C5A540CD_.wvu.FilterData" localSheetId="2" hidden="1">综合打分!$A$1:$T$148</definedName>
    <definedName name="Z_0BF649FB_054B_4E00_A5C7_E64FB868D81B_.wvu.FilterData" localSheetId="4" hidden="1">'App Sources'!$A$2:$W$144</definedName>
    <definedName name="Z_0BF649FB_054B_4E00_A5C7_E64FB868D81B_.wvu.FilterData" localSheetId="3" hidden="1">'Response Time '!$A$1:$M$66</definedName>
    <definedName name="Z_0BF649FB_054B_4E00_A5C7_E64FB868D81B_.wvu.FilterData" localSheetId="2" hidden="1">综合打分!$A$1:$T$148</definedName>
    <definedName name="Z_0EA55DCA_7FF2_4F36_8A7E_F0EACCC29DBE_.wvu.FilterData" localSheetId="3" hidden="1">'Response Time '!$A$1:$M$62</definedName>
    <definedName name="Z_0FF2BC90_AE58_4372_B5CB_17E8B0D191A8_.wvu.FilterData" localSheetId="4" hidden="1">'App Sources'!$A$2:$W$144</definedName>
    <definedName name="Z_0FF2BC90_AE58_4372_B5CB_17E8B0D191A8_.wvu.FilterData" localSheetId="3" hidden="1">'Response Time '!$A$1:$M$66</definedName>
    <definedName name="Z_0FF2BC90_AE58_4372_B5CB_17E8B0D191A8_.wvu.FilterData" localSheetId="2" hidden="1">综合打分!$A$1:$T$148</definedName>
    <definedName name="Z_16A41CC9_C03A_4F0A_B03A_44E212E13660_.wvu.FilterData" localSheetId="3" hidden="1">'Response Time '!$A$1:$M$60</definedName>
    <definedName name="Z_16DC14A2_7903_4025_B903_380A1366D4B8_.wvu.FilterData" localSheetId="3" hidden="1">'Response Time '!$A$1:$M$60</definedName>
    <definedName name="Z_18DD3AA4_C1F8_483F_827F_5089DE1D3B0E_.wvu.FilterData" localSheetId="3" hidden="1">'Response Time '!$A$1:$M$66</definedName>
    <definedName name="Z_18DD3AA4_C1F8_483F_827F_5089DE1D3B0E_.wvu.FilterData" localSheetId="2" hidden="1">综合打分!$A$1:$T$148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'!$A$1:$M$62</definedName>
    <definedName name="Z_2B7B1CB7_5D3C_440D_8CD7_9E70FD379EC0_.wvu.FilterData" localSheetId="4" hidden="1">'App Sources'!$A$2:$W$144</definedName>
    <definedName name="Z_2B7B1CB7_5D3C_440D_8CD7_9E70FD379EC0_.wvu.FilterData" localSheetId="3" hidden="1">'Response Time '!$A$1:$M$66</definedName>
    <definedName name="Z_2B7B1CB7_5D3C_440D_8CD7_9E70FD379EC0_.wvu.FilterData" localSheetId="2" hidden="1">综合打分!$A$1:$T$148</definedName>
    <definedName name="Z_2C138DE3_6B3B_41AE_80EE_3457970B39E0_.wvu.FilterData" localSheetId="4" hidden="1">'App Sources'!$A$2:$W$144</definedName>
    <definedName name="Z_2C138DE3_6B3B_41AE_80EE_3457970B39E0_.wvu.FilterData" localSheetId="3" hidden="1">'Response Time '!$A$1:$M$66</definedName>
    <definedName name="Z_2C138DE3_6B3B_41AE_80EE_3457970B39E0_.wvu.FilterData" localSheetId="2" hidden="1">综合打分!$A$1:$T$148</definedName>
    <definedName name="Z_2F5A4DEB_972B_44A6_8415_B3AF8AAB8DD1_.wvu.FilterData" localSheetId="3" hidden="1">'Response Time '!$A$1:$M$60</definedName>
    <definedName name="Z_36EEFEA7_1282_42BD_8A9A_4DBA20299567_.wvu.FilterData" localSheetId="4" hidden="1">'App Sources'!$A$2:$W$144</definedName>
    <definedName name="Z_36EEFEA7_1282_42BD_8A9A_4DBA20299567_.wvu.FilterData" localSheetId="3" hidden="1">'Response Time '!$A$1:$M$66</definedName>
    <definedName name="Z_36EEFEA7_1282_42BD_8A9A_4DBA20299567_.wvu.FilterData" localSheetId="2" hidden="1">综合打分!$A$1:$T$148</definedName>
    <definedName name="Z_370A4DEA_EC8D_4BBF_A42F_A532C5F155B9_.wvu.FilterData" localSheetId="4" hidden="1">'App Sources'!$A$2:$W$144</definedName>
    <definedName name="Z_370A4DEA_EC8D_4BBF_A42F_A532C5F155B9_.wvu.FilterData" localSheetId="3" hidden="1">'Response Time '!$A$1:$M$66</definedName>
    <definedName name="Z_370A4DEA_EC8D_4BBF_A42F_A532C5F155B9_.wvu.FilterData" localSheetId="2" hidden="1">综合打分!$A$1:$T$148</definedName>
    <definedName name="Z_46C8DCF2_88F5_4065_B732_89B771A0B55F_.wvu.FilterData" localSheetId="4" hidden="1">'App Sources'!$A$2:$W$144</definedName>
    <definedName name="Z_46C8DCF2_88F5_4065_B732_89B771A0B55F_.wvu.FilterData" localSheetId="3" hidden="1">'Response Time '!$A$1:$M$66</definedName>
    <definedName name="Z_46C8DCF2_88F5_4065_B732_89B771A0B55F_.wvu.FilterData" localSheetId="2" hidden="1">综合打分!$A$1:$T$148</definedName>
    <definedName name="Z_4E56EFD8_82B0_433B_87B4_FAE95366C90A_.wvu.FilterData" localSheetId="3" hidden="1">'Response Time '!$A$1:$M$62</definedName>
    <definedName name="Z_4F9FAC7D_988D_4758_90EF_88DF3886A37D_.wvu.FilterData" localSheetId="3" hidden="1">'Response Time '!$A$1:$M$66</definedName>
    <definedName name="Z_4F9FAC7D_988D_4758_90EF_88DF3886A37D_.wvu.FilterData" localSheetId="2" hidden="1">综合打分!$A$1:$T$148</definedName>
    <definedName name="Z_50D2B5B7_80D0_4780_BB59_F4E52620A863_.wvu.FilterData" localSheetId="3" hidden="1">'Response Time '!$J$1:$J$62</definedName>
    <definedName name="Z_5C368058_B7CB_41E8_9E5B_A3403221F859_.wvu.FilterData" localSheetId="3" hidden="1">'Response Time '!$A$1:$M$66</definedName>
    <definedName name="Z_5C368058_B7CB_41E8_9E5B_A3403221F859_.wvu.FilterData" localSheetId="2" hidden="1">综合打分!$A$1:$T$148</definedName>
    <definedName name="Z_5CC24854_A522_4C88_8CFE_57770BA087EE_.wvu.FilterData" localSheetId="3" hidden="1">'Response Time '!$A$1:$M$66</definedName>
    <definedName name="Z_5CC24854_A522_4C88_8CFE_57770BA087EE_.wvu.FilterData" localSheetId="2" hidden="1">综合打分!$A$1:$T$148</definedName>
    <definedName name="Z_5CDF8C16_2F7E_435C_8FBD_3B1E8B4F3415_.wvu.FilterData" localSheetId="4" hidden="1">'App Sources'!$A$2:$W$144</definedName>
    <definedName name="Z_5CDF8C16_2F7E_435C_8FBD_3B1E8B4F3415_.wvu.FilterData" localSheetId="3" hidden="1">'Response Time '!$A$1:$M$66</definedName>
    <definedName name="Z_5CDF8C16_2F7E_435C_8FBD_3B1E8B4F3415_.wvu.FilterData" localSheetId="2" hidden="1">综合打分!$A$1:$T$148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'!$A$1:$M$62</definedName>
    <definedName name="Z_61AA7062_6A49_4A90_807A_D205822DF957_.wvu.FilterData" localSheetId="2" hidden="1">综合打分!$A$1:$T$148</definedName>
    <definedName name="Z_64728F9F_AAFE_4C17_A15F_C96F3AE04D0C_.wvu.FilterData" localSheetId="3" hidden="1">'Response Time '!$A$1:$M$60</definedName>
    <definedName name="Z_67627A8C_5C40_462C_B63D_E064A913FD1B_.wvu.FilterData" localSheetId="3" hidden="1">'Response Time '!$A$1:$M$60</definedName>
    <definedName name="Z_694E1FEE_9F8D_45CE_9D48_ABDBD722E8EF_.wvu.FilterData" localSheetId="2" hidden="1">综合打分!$A$1:$T$148</definedName>
    <definedName name="Z_6A1708EE_78D5_4730_9EC1_32494DD84064_.wvu.FilterData" localSheetId="3" hidden="1">'Response Time '!$A$1:$M$60</definedName>
    <definedName name="Z_6BC56F0E_7D59_4B64_833A_2307543EB94F_.wvu.FilterData" localSheetId="3" hidden="1">'Response Time '!$A$1:$M$66</definedName>
    <definedName name="Z_6DADD848_2D76_4B20_B19E_54D2FA13E39A_.wvu.FilterData" localSheetId="4" hidden="1">'App Sources'!$A$2:$W$144</definedName>
    <definedName name="Z_6DADD848_2D76_4B20_B19E_54D2FA13E39A_.wvu.FilterData" localSheetId="3" hidden="1">'Response Time '!$A$1:$M$66</definedName>
    <definedName name="Z_6DADD848_2D76_4B20_B19E_54D2FA13E39A_.wvu.FilterData" localSheetId="2" hidden="1">综合打分!$A$1:$T$148</definedName>
    <definedName name="Z_75A5D5D5_3DF6_4DF0_A35D_F3AEF19FA0C8_.wvu.FilterData" localSheetId="3" hidden="1">'Response Time '!$J$1:$J$62</definedName>
    <definedName name="Z_81868EC3_D2C9_49E1_A7C4_56AD2CFDD907_.wvu.FilterData" localSheetId="3" hidden="1">'Response Time '!$A$1:$M$62</definedName>
    <definedName name="Z_82B7589E_14AC_4428_B990_D113B4B9C8B2_.wvu.FilterData" localSheetId="3" hidden="1">'Response Time '!$A$1:$M$62</definedName>
    <definedName name="Z_8D89C133_96F9_43B0_8C4E_E0376864494D_.wvu.FilterData" localSheetId="2" hidden="1">综合打分!$A$1:$T$148</definedName>
    <definedName name="Z_8ECEFF7C_F4CB_411A_AC60_15DDA09A9D97_.wvu.FilterData" localSheetId="4" hidden="1">'App Sources'!$A$2:$W$144</definedName>
    <definedName name="Z_8ECEFF7C_F4CB_411A_AC60_15DDA09A9D97_.wvu.FilterData" localSheetId="3" hidden="1">'Response Time '!$A$1:$M$66</definedName>
    <definedName name="Z_8ECEFF7C_F4CB_411A_AC60_15DDA09A9D97_.wvu.FilterData" localSheetId="2" hidden="1">综合打分!$A$1:$T$148</definedName>
    <definedName name="Z_9905B039_5D9C_4BC1_BCAD_85093189CE48_.wvu.FilterData" localSheetId="3" hidden="1">'Response Time '!$A$1:$M$60</definedName>
    <definedName name="Z_9C1F981C_FFD6_4EF6_B28B_E117CB253ED3_.wvu.FilterData" localSheetId="4" hidden="1">'App Sources'!$A$2:$W$144</definedName>
    <definedName name="Z_9C1F981C_FFD6_4EF6_B28B_E117CB253ED3_.wvu.FilterData" localSheetId="3" hidden="1">'Response Time '!$A$1:$M$66</definedName>
    <definedName name="Z_9C1F981C_FFD6_4EF6_B28B_E117CB253ED3_.wvu.FilterData" localSheetId="2" hidden="1">综合打分!$A$1:$T$148</definedName>
    <definedName name="Z_A17A2F87_19DB_4AF8_AC37_28F784855FD7_.wvu.FilterData" localSheetId="3" hidden="1">'Response Time '!$A$1:$M$62</definedName>
    <definedName name="Z_A1C2E0EA_0798_4EE9_BA53_3DA16A20F391_.wvu.FilterData" localSheetId="3" hidden="1">'Response Time '!$A$1:$M$62</definedName>
    <definedName name="Z_A99A3D86_A34A_473E_B03A_12349844E9E8_.wvu.FilterData" localSheetId="4" hidden="1">'App Sources'!$A$2:$W$144</definedName>
    <definedName name="Z_A99A3D86_A34A_473E_B03A_12349844E9E8_.wvu.FilterData" localSheetId="3" hidden="1">'Response Time '!$A$1:$M$66</definedName>
    <definedName name="Z_A99A3D86_A34A_473E_B03A_12349844E9E8_.wvu.FilterData" localSheetId="2" hidden="1">综合打分!$A$1:$T$148</definedName>
    <definedName name="Z_B0B1D487_08B5_4EE3_B1A5_0E537BA44F6F_.wvu.FilterData" localSheetId="3" hidden="1">'Response Time '!$J$1:$J$62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'!$A$1:$M$62</definedName>
    <definedName name="Z_B93A7257_0686_40A4_8ADB_E302C61D1CF5_.wvu.FilterData" localSheetId="4" hidden="1">'App Sources'!$A$2:$W$144</definedName>
    <definedName name="Z_B93A7257_0686_40A4_8ADB_E302C61D1CF5_.wvu.FilterData" localSheetId="3" hidden="1">'Response Time '!$A$1:$M$66</definedName>
    <definedName name="Z_B93A7257_0686_40A4_8ADB_E302C61D1CF5_.wvu.FilterData" localSheetId="2" hidden="1">综合打分!$A$1:$T$148</definedName>
    <definedName name="Z_BF2ACD2E_0E2D_4EE9_BC45_2F0A355D0CA3_.wvu.FilterData" localSheetId="4" hidden="1">'App Sources'!$A$2:$W$144</definedName>
    <definedName name="Z_BF2ACD2E_0E2D_4EE9_BC45_2F0A355D0CA3_.wvu.FilterData" localSheetId="3" hidden="1">'Response Time '!$A$1:$M$66</definedName>
    <definedName name="Z_BF2ACD2E_0E2D_4EE9_BC45_2F0A355D0CA3_.wvu.FilterData" localSheetId="2" hidden="1">综合打分!$A$1:$T$148</definedName>
    <definedName name="Z_BFE5DC58_F040_475A_8F39_87308C22B1B1_.wvu.FilterData" localSheetId="3" hidden="1">'Response Time '!$A$1:$M$62</definedName>
    <definedName name="Z_C1B07055_596B_45B6_86C6_953C71D183AA_.wvu.FilterData" localSheetId="4" hidden="1">'App Sources'!$A$2:$W$144</definedName>
    <definedName name="Z_C1B07055_596B_45B6_86C6_953C71D183AA_.wvu.FilterData" localSheetId="2" hidden="1">综合打分!$A$1:$T$148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'!$A$1:$M$62</definedName>
    <definedName name="Z_C90D8798_17C6_47BF_BEB0_60AD1A62BA71_.wvu.FilterData" localSheetId="4" hidden="1">'App Sources'!$A$2:$W$144</definedName>
    <definedName name="Z_C90D8798_17C6_47BF_BEB0_60AD1A62BA71_.wvu.FilterData" localSheetId="3" hidden="1">'Response Time '!$A$1:$M$66</definedName>
    <definedName name="Z_C90D8798_17C6_47BF_BEB0_60AD1A62BA71_.wvu.FilterData" localSheetId="2" hidden="1">综合打分!$A$1:$T$148</definedName>
    <definedName name="Z_CB05707F_24A9_4357_8065_43BE4DD90B2D_.wvu.FilterData" localSheetId="3" hidden="1">'Response Time '!$A$1:$M$62</definedName>
    <definedName name="Z_CBD5096E_BAF9_415A_BBB1_DF56398280F6_.wvu.FilterData" localSheetId="3" hidden="1">'Response Time '!$A$1:$M$66</definedName>
    <definedName name="Z_CBD5096E_BAF9_415A_BBB1_DF56398280F6_.wvu.FilterData" localSheetId="2" hidden="1">综合打分!$A$1:$T$148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'!$A$1:$M$62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'!$A$1:$M$62</definedName>
    <definedName name="Z_D4920615_DC79_4B85_BE66_DA7E2657329D_.wvu.FilterData" localSheetId="4" hidden="1">'App Sources'!$A$2:$W$144</definedName>
    <definedName name="Z_D4920615_DC79_4B85_BE66_DA7E2657329D_.wvu.FilterData" localSheetId="3" hidden="1">'Response Time '!$A$1:$M$66</definedName>
    <definedName name="Z_D4920615_DC79_4B85_BE66_DA7E2657329D_.wvu.FilterData" localSheetId="2" hidden="1">综合打分!$A$1:$T$148</definedName>
    <definedName name="Z_D5D8FF49_5975_4281_B8A8_1C54B4065097_.wvu.FilterData" localSheetId="2" hidden="1">综合打分!$A$1:$T$148</definedName>
    <definedName name="Z_D5DBAA85_75AF_4B22_A11A_712F702DBAE3_.wvu.FilterData" localSheetId="3" hidden="1">'Response Time '!$A$1:$M$66</definedName>
    <definedName name="Z_D87286FB_0520_4298_A624_A7320681392F_.wvu.FilterData" localSheetId="4" hidden="1">'App Sources'!$A$2:$W$144</definedName>
    <definedName name="Z_D87286FB_0520_4298_A624_A7320681392F_.wvu.FilterData" localSheetId="3" hidden="1">'Response Time '!$A$1:$M$66</definedName>
    <definedName name="Z_D87286FB_0520_4298_A624_A7320681392F_.wvu.FilterData" localSheetId="2" hidden="1">综合打分!$A$1:$T$148</definedName>
    <definedName name="Z_E3F0DD2F_B4B7_440E_B6E2_120742CBE6C3_.wvu.FilterData" localSheetId="3" hidden="1">'Response Time '!$A$1:$M$60</definedName>
    <definedName name="Z_E8307395_024D_4010_9582_28FCAB3138D4_.wvu.FilterData" localSheetId="4" hidden="1">'App Sources'!$A$2:$W$144</definedName>
    <definedName name="Z_F2292B89_B249_407C_9F60_58BD83C5901D_.wvu.FilterData" localSheetId="3" hidden="1">'Response Time '!$A$1:$M$60</definedName>
    <definedName name="Z_F22B7963_1DE0_432C_ABFF_052348A2C1B1_.wvu.FilterData" localSheetId="4" hidden="1">'App Sources'!$A$2:$W$144</definedName>
    <definedName name="Z_F22B7963_1DE0_432C_ABFF_052348A2C1B1_.wvu.FilterData" localSheetId="3" hidden="1">'Response Time '!$A$1:$M$66</definedName>
    <definedName name="Z_F22B7963_1DE0_432C_ABFF_052348A2C1B1_.wvu.FilterData" localSheetId="2" hidden="1">综合打分!$A$1:$T$148</definedName>
    <definedName name="Z_F5DE3CB0_C52E_433A_B531_B98B1F605089_.wvu.FilterData" localSheetId="3" hidden="1">'Response Time '!$A$1:$M$62</definedName>
    <definedName name="Z_F7BDDCB9_826A_46DE_855D_C867F78FC26E_.wvu.FilterData" localSheetId="2" hidden="1">综合打分!$A$1:$T$148</definedName>
    <definedName name="Z_F88C92E4_F5B1_48B6_8AF0_793E8E382C1A_.wvu.FilterData" localSheetId="4" hidden="1">'App Sources'!$A$2:$W$144</definedName>
    <definedName name="Z_F88C92E4_F5B1_48B6_8AF0_793E8E382C1A_.wvu.FilterData" localSheetId="3" hidden="1">'Response Time '!$A$1:$M$66</definedName>
    <definedName name="Z_F88C92E4_F5B1_48B6_8AF0_793E8E382C1A_.wvu.FilterData" localSheetId="2" hidden="1">综合打分!$A$1:$T$148</definedName>
  </definedNames>
  <calcPr calcId="162913"/>
  <customWorkbookViews>
    <customWorkbookView name="WWP - 个人视图" guid="{9C1F981C-FFD6-4EF6-B28B-E117CB253ED3}" mergeInterval="0" personalView="1" maximized="1" xWindow="-2409" yWindow="-9" windowWidth="2418" windowHeight="1318" activeSheetId="3"/>
    <customWorkbookView name="pc - 个人视图" guid="{2C138DE3-6B3B-41AE-80EE-3457970B39E0}" personalView="1" maximized="1" xWindow="-11" yWindow="-11" windowWidth="1942" windowHeight="1042" activeSheetId="5"/>
    <customWorkbookView name="HYQ - 个人视图" guid="{0FF2BC90-AE58-4372-B5CB-17E8B0D191A8}" mergeInterval="0" personalView="1" maximized="1" xWindow="-8" yWindow="-8" windowWidth="1382" windowHeight="744" activeSheetId="5"/>
    <customWorkbookView name="LZP - 个人视图" guid="{F22B7963-1DE0-432C-ABFF-052348A2C1B1}" mergeInterval="0" personalView="1" maximized="1" xWindow="2391" yWindow="-9" windowWidth="2418" windowHeight="1318" activeSheetId="4"/>
    <customWorkbookView name="LDE - 个人视图" guid="{5CDF8C16-2F7E-435C-8FBD-3B1E8B4F3415}" mergeInterval="0" personalView="1" maximized="1" xWindow="-8" yWindow="-1631" windowWidth="2902" windowHeight="1582" activeSheetId="4"/>
    <customWorkbookView name="林嘉漳 - 个人视图" guid="{2B7B1CB7-5D3C-440D-8CD7-9E70FD379EC0}" mergeInterval="0" personalView="1" maximized="1" xWindow="2869" yWindow="-11" windowWidth="2902" windowHeight="1582" activeSheetId="3"/>
    <customWorkbookView name="Guo Hongying - 个人视图" guid="{B93A7257-0686-40A4-8ADB-E302C61D1CF5}" mergeInterval="0" personalView="1" maximized="1" xWindow="-8" yWindow="-8" windowWidth="1936" windowHeight="1056" activeSheetId="3"/>
    <customWorkbookView name="LXL - 个人视图" guid="{0BF649FB-054B-4E00-A5C7-E64FB868D81B}" mergeInterval="0" personalView="1" maximized="1" xWindow="-8" yWindow="-8" windowWidth="1936" windowHeight="1056" activeSheetId="5"/>
    <customWorkbookView name="lty - 个人视图" guid="{46C8DCF2-88F5-4065-B732-89B771A0B55F}" mergeInterval="0" personalView="1" maximized="1" xWindow="-8" yWindow="-8" windowWidth="1936" windowHeight="1056" activeSheetId="3"/>
    <customWorkbookView name="ZQF - 个人视图" guid="{04CD6250-EBB9-49B5-A154-3323C5A540CD}" mergeInterval="0" personalView="1" xWindow="885" yWindow="237" windowWidth="1026" windowHeight="825" activeSheetId="4"/>
    <customWorkbookView name="LSL - 个人视图" guid="{370A4DEA-EC8D-4BBF-A42F-A532C5F155B9}" mergeInterval="0" personalView="1" maximized="1" xWindow="-8" yWindow="-8" windowWidth="1936" windowHeight="1056" activeSheetId="3"/>
    <customWorkbookView name="qsq - 个人视图" guid="{D4920615-DC79-4B85-BE66-DA7E2657329D}" mergeInterval="0" personalView="1" xWindow="671" yWindow="53" windowWidth="1247" windowHeight="942" activeSheetId="3"/>
    <customWorkbookView name="windows10 - 个人视图" guid="{BF2ACD2E-0E2D-4EE9-BC45-2F0A355D0CA3}" mergeInterval="0" personalView="1" maximized="1" xWindow="-9" yWindow="-9" windowWidth="1938" windowHeight="1048" activeSheetId="3"/>
    <customWorkbookView name="Lu Pinliang - 个人视图" guid="{F88C92E4-F5B1-48B6-8AF0-793E8E382C1A}" mergeInterval="0" personalView="1" maximized="1" xWindow="1358" yWindow="-83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73" i="3"/>
  <c r="K72" i="3"/>
  <c r="K44" i="3"/>
  <c r="K37" i="3"/>
  <c r="G53" i="4"/>
  <c r="G52" i="4"/>
  <c r="G51" i="4"/>
  <c r="G50" i="4"/>
  <c r="K78" i="3"/>
  <c r="K79" i="3"/>
  <c r="K76" i="3"/>
  <c r="K43" i="3"/>
  <c r="H46" i="4"/>
  <c r="H45" i="4"/>
  <c r="H44" i="4"/>
  <c r="H43" i="4"/>
  <c r="H42" i="4"/>
  <c r="H41" i="4"/>
  <c r="H48" i="4"/>
  <c r="K36" i="3"/>
  <c r="H24" i="4"/>
  <c r="H23" i="4"/>
  <c r="G23" i="4"/>
  <c r="K11" i="3" l="1"/>
  <c r="K4" i="3"/>
  <c r="K74" i="3" l="1"/>
  <c r="K32" i="3"/>
  <c r="K8" i="3"/>
  <c r="K40" i="3" l="1"/>
  <c r="K33" i="3"/>
  <c r="K68" i="3"/>
  <c r="K16" i="3"/>
  <c r="K18" i="3"/>
  <c r="K15" i="3"/>
  <c r="K17" i="3"/>
  <c r="K3" i="3"/>
  <c r="K2" i="3"/>
  <c r="J18" i="3" l="1"/>
  <c r="I8" i="3" l="1"/>
  <c r="J79" i="3"/>
  <c r="J17" i="3"/>
  <c r="J15" i="3"/>
  <c r="J74" i="3"/>
  <c r="J44" i="3"/>
  <c r="J37" i="3"/>
  <c r="J8" i="3"/>
  <c r="J16" i="3"/>
  <c r="H53" i="4"/>
  <c r="H52" i="4"/>
  <c r="H51" i="4"/>
  <c r="H50" i="4"/>
  <c r="H47" i="4"/>
  <c r="H25" i="4"/>
  <c r="G24" i="4"/>
  <c r="J33" i="3" l="1"/>
  <c r="J40" i="3"/>
  <c r="J68" i="3"/>
  <c r="J76" i="3"/>
  <c r="J43" i="3"/>
  <c r="H54" i="4"/>
  <c r="J78" i="3"/>
  <c r="J10" i="3"/>
  <c r="J9" i="3"/>
  <c r="J3" i="3"/>
  <c r="J2" i="3"/>
  <c r="J11" i="3"/>
  <c r="J4" i="3"/>
  <c r="J73" i="3"/>
  <c r="J72" i="3"/>
  <c r="I69" i="3"/>
  <c r="J69" i="3"/>
  <c r="I36" i="3"/>
  <c r="J36" i="3"/>
  <c r="J32" i="3"/>
  <c r="G41" i="4"/>
  <c r="G42" i="4"/>
  <c r="G48" i="4"/>
  <c r="G43" i="4"/>
  <c r="G44" i="4"/>
  <c r="G45" i="4"/>
  <c r="G46" i="4"/>
  <c r="I79" i="3" l="1"/>
  <c r="I78" i="3"/>
  <c r="I32" i="3"/>
  <c r="I68" i="3" l="1"/>
  <c r="I76" i="3"/>
  <c r="I77" i="3" l="1"/>
  <c r="I40" i="3"/>
  <c r="I33" i="3"/>
  <c r="I16" i="3"/>
  <c r="I18" i="3"/>
  <c r="I15" i="3"/>
  <c r="I17" i="3"/>
  <c r="F54" i="4"/>
  <c r="F53" i="4"/>
  <c r="F52" i="4"/>
  <c r="F51" i="4"/>
  <c r="F50" i="4"/>
  <c r="F47" i="4"/>
  <c r="I10" i="3"/>
  <c r="I9" i="3"/>
  <c r="I2" i="3"/>
  <c r="I3" i="3"/>
  <c r="F25" i="4" l="1"/>
  <c r="F24" i="4"/>
  <c r="F23" i="4"/>
  <c r="I73" i="3"/>
  <c r="I72" i="3"/>
  <c r="I43" i="3"/>
  <c r="I11" i="3"/>
  <c r="I4" i="3"/>
  <c r="F48" i="4"/>
  <c r="F49" i="4"/>
  <c r="F43" i="4"/>
  <c r="F44" i="4"/>
  <c r="F45" i="4"/>
  <c r="F46" i="4"/>
  <c r="F42" i="4"/>
  <c r="F41" i="4"/>
  <c r="F41" i="3" l="1"/>
  <c r="I75" i="3"/>
  <c r="I74" i="3"/>
  <c r="I67" i="3"/>
  <c r="I66" i="3"/>
  <c r="I44" i="3"/>
  <c r="I37" i="3"/>
  <c r="F62" i="4" l="1"/>
  <c r="F61" i="4"/>
  <c r="E26" i="4"/>
  <c r="E25" i="4"/>
  <c r="E24" i="4"/>
  <c r="E23" i="4"/>
  <c r="S4" i="2"/>
  <c r="P4" i="2"/>
  <c r="M4" i="2"/>
  <c r="J4" i="2"/>
  <c r="G4" i="2"/>
  <c r="S3" i="2"/>
  <c r="P3" i="2"/>
  <c r="M3" i="2"/>
  <c r="J3" i="2"/>
  <c r="G3" i="2"/>
</calcChain>
</file>

<file path=xl/comments1.xml><?xml version="1.0" encoding="utf-8"?>
<comments xmlns="http://schemas.openxmlformats.org/spreadsheetml/2006/main">
  <authors>
    <author>Hong Jinchao</author>
  </authors>
  <commentList>
    <comment ref="L2" authorId="0" guid="{91763741-6233-4D1C-9F0B-13074FC158FB}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guid="{E2AC1CA8-C150-401A-8393-DEBA0D5F6C5E}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tc={C9758C69-8839-4A0D-8A04-1F88C90B049D}</author>
    <author>tc={C398A42D-3E10-4ECF-818E-43A41F5D56BC}</author>
  </authors>
  <commentList>
    <comment ref="L1" authorId="0" guid="{E496C64C-5A9A-46E4-A7E8-19DC1771F780}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guid="{B6D275D2-1BA2-4C15-BC0D-68432728A9D9}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M2" authorId="0" guid="{1DE53C1A-43B4-499C-B465-BFDE06DEC82E}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<sst xmlns="http://schemas.openxmlformats.org/spreadsheetml/2006/main" count="7119" uniqueCount="1771">
  <si>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</si>
  <si>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</si>
  <si>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</si>
  <si>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</si>
  <si>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</si>
  <si>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</si>
  <si>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</si>
  <si>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</si>
  <si>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</si>
  <si>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</si>
  <si>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Y</t>
  </si>
  <si>
    <t>车机休眠状态，IVI完全关机</t>
  </si>
  <si>
    <t>IVI完全关机以后，发送Ignition on的can消息，整个测试过程中录屏</t>
  </si>
  <si>
    <t>Power on导航启动时间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</si>
  <si>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</si>
  <si>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</si>
  <si>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</si>
  <si>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</si>
  <si>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1.车机播放BT音乐，进入休眠状态，IVI完全关机
2.蓝牙音乐选择没有空白音，单曲循环</t>
  </si>
  <si>
    <t>1.IVI完全关机以后，发送Ignition on的can消息
2.整个测试过程中录屏</t>
  </si>
  <si>
    <t>Power onFM/在线电台音源恢复</t>
  </si>
  <si>
    <t>计算从Launcher第一帧至FM播放（播放按钮从暂停到播放状态，认定为开始播放）</t>
  </si>
  <si>
    <t>Power on到根目录两首歌的USB音源恢复</t>
  </si>
  <si>
    <t>计算从Launcher第一帧至U盘音乐播放（播放按钮从暂停到播放状态，认定为开始播放）</t>
  </si>
  <si>
    <t>Power onQQ音源恢复</t>
  </si>
  <si>
    <t>计算从Launcher第一帧至QQ音乐播放（播放按钮从暂停到播放状态，认定为开始播放）</t>
  </si>
  <si>
    <t>1.IVI完全关机以后，发送Ignition on的can消息
2.Launcher显示后等待1s，点击设置图标
3.整个测试过程中录屏</t>
  </si>
  <si>
    <t>Power on空调设置界面打开/快捷菜单上点击空调按钮可用</t>
  </si>
  <si>
    <t>1.IVI完全关机以后，发送Ignition on的can消息
2.Launcher显示后等待1s，点击空调控制按钮</t>
  </si>
  <si>
    <t>Power on SDM可用</t>
  </si>
  <si>
    <t>SDM切换成功</t>
  </si>
  <si>
    <t>路测</t>
  </si>
  <si>
    <t>CPU常用场景一下归一化CPU Free</t>
  </si>
  <si>
    <t>路测常用场景一持续运行20分钟，以5秒为间隔持续用top抓取CPU数据（nice -n -10 top -d 5）</t>
  </si>
  <si>
    <t>计算20分钟整个周期下cpu Free换算成100%下的平均值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</si>
  <si>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</si>
  <si>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</si>
  <si>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</si>
  <si>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</si>
  <si>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</si>
  <si>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</si>
  <si>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</si>
  <si>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</si>
  <si>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</si>
  <si>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</si>
  <si>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</si>
  <si>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</si>
  <si>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</si>
  <si>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</si>
  <si>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</si>
  <si>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</si>
  <si>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</si>
  <si>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</si>
  <si>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</si>
  <si>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</si>
  <si>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</si>
  <si>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</si>
  <si>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开机Launcher出来以后等待5分钟，点击音乐按钮</t>
  </si>
  <si>
    <t>系统稳定状态下USB音乐首次启动</t>
  </si>
  <si>
    <t>开机Launcher出来以后等待5分钟，点击U盘音乐按钮</t>
  </si>
  <si>
    <t>系统稳定状态下蓝牙音乐首次启动</t>
  </si>
  <si>
    <t>默认关机前的音乐播放不是FM</t>
  </si>
  <si>
    <t>系统稳定状态下Navigation首次启动</t>
  </si>
  <si>
    <t>开机Launcher出来以后等待5分钟，点击导航按钮</t>
  </si>
  <si>
    <t>计算从手指抬起动作到应用界面稳定展示</t>
  </si>
  <si>
    <t>Setting热启动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</si>
  <si>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</si>
  <si>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</si>
  <si>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</si>
  <si>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</si>
  <si>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</si>
  <si>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</si>
  <si>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</si>
  <si>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</si>
  <si>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</si>
  <si>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</si>
  <si>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</si>
  <si>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</si>
  <si>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</si>
  <si>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</si>
  <si>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</si>
  <si>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</si>
  <si>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</si>
  <si>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</si>
  <si>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</si>
  <si>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</si>
  <si>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</si>
  <si>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</si>
  <si>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</si>
  <si>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</si>
  <si>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</si>
  <si>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</si>
  <si>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</si>
  <si>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</si>
  <si>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</si>
  <si>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</si>
  <si>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</si>
  <si>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</si>
  <si>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</si>
  <si>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</si>
  <si>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</si>
  <si>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</si>
  <si>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</si>
  <si>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</si>
  <si>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</si>
  <si>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</si>
  <si>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</si>
  <si>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</si>
  <si>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</si>
  <si>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</si>
  <si>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</si>
  <si>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</si>
  <si>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</si>
  <si>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</si>
  <si>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</si>
  <si>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</si>
  <si>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</si>
  <si>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</si>
  <si>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</si>
  <si>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</si>
  <si>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</si>
  <si>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</si>
  <si>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</si>
  <si>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</si>
  <si>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</si>
  <si>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</si>
  <si>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</si>
  <si>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</si>
  <si>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</si>
  <si>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</si>
  <si>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</si>
  <si>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</si>
  <si>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</si>
  <si>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计算从手指抬起动作到导航定位信息加载完成</t>
  </si>
  <si>
    <t>开机后一直抓top数据，一直等到top降下来到200%（nice -n -10 top -d 5）</t>
    <phoneticPr fontId="1" type="noConversion"/>
  </si>
  <si>
    <t>计算从Launcher第一帧至cpu稳定到200%</t>
    <phoneticPr fontId="1" type="noConversion"/>
  </si>
  <si>
    <t>1. IVI完全关机以后，发送Ignition on的can消息
2.进入设置，驾驶模式
3.切换驾驶模式</t>
    <phoneticPr fontId="1" type="noConversion"/>
  </si>
  <si>
    <t>计算从点击切换按钮到切换成功的时间</t>
    <phoneticPr fontId="1" type="noConversion"/>
  </si>
  <si>
    <t>系统稳定状态下Setting首次启动</t>
    <phoneticPr fontId="1" type="noConversion"/>
  </si>
  <si>
    <t>1. IVI完全关机以后，发送Ignition on的can消息
2.开机后1s内点击设置按钮，进入驾驶模式界面
3.整个测试过程中录屏</t>
  </si>
  <si>
    <t>系统稳定状态下QQ音乐首次启动</t>
  </si>
  <si>
    <t>89M</t>
  </si>
  <si>
    <t>67M</t>
  </si>
  <si>
    <t>75M</t>
  </si>
  <si>
    <t>26M</t>
  </si>
  <si>
    <t>38M</t>
  </si>
  <si>
    <t>56M</t>
  </si>
  <si>
    <t>41M</t>
  </si>
  <si>
    <t xml:space="preserve">计算从手指抬起动作到FM界面稳定展示，暂停按钮切换到播放按钮
</t>
  </si>
  <si>
    <t>FM播放</t>
  </si>
  <si>
    <t>图库</t>
  </si>
  <si>
    <t>air conditioner</t>
  </si>
  <si>
    <t>工程模式</t>
  </si>
  <si>
    <t>RVC</t>
  </si>
  <si>
    <t>蓝牙音乐</t>
  </si>
  <si>
    <t>副驾蓝牙音乐</t>
  </si>
  <si>
    <t>蓝牙电话</t>
  </si>
  <si>
    <t>投屏</t>
  </si>
  <si>
    <t>电源管理</t>
  </si>
  <si>
    <t>后台下载</t>
  </si>
  <si>
    <t>紧急呼叫</t>
  </si>
  <si>
    <t>车辆中心</t>
  </si>
  <si>
    <t>通信组件</t>
  </si>
  <si>
    <t>精简屏幕</t>
  </si>
  <si>
    <t>车辆出入服务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</si>
  <si>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</si>
  <si>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</si>
  <si>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</si>
  <si>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</si>
  <si>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</si>
  <si>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</si>
  <si>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</si>
  <si>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</si>
  <si>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</si>
  <si>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</si>
  <si>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</si>
  <si>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</si>
  <si>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</si>
  <si>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</si>
  <si>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</si>
  <si>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</si>
  <si>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</si>
  <si>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</si>
  <si>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</si>
  <si>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</si>
  <si>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</si>
  <si>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</si>
  <si>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</si>
  <si>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</si>
  <si>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</si>
  <si>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</si>
  <si>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</si>
  <si>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</si>
  <si>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</si>
  <si>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</si>
  <si>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</si>
  <si>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</si>
  <si>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</si>
  <si>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</si>
  <si>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</si>
  <si>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</si>
  <si>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</si>
  <si>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</si>
  <si>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</si>
  <si>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</si>
  <si>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</si>
  <si>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</si>
  <si>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</si>
  <si>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</si>
  <si>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</si>
  <si>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</si>
  <si>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</si>
  <si>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</si>
  <si>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</si>
  <si>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</si>
  <si>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</si>
  <si>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</si>
  <si>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</si>
  <si>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</si>
  <si>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</si>
  <si>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</si>
  <si>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</si>
  <si>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</si>
  <si>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</si>
  <si>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</si>
  <si>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</si>
  <si>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</si>
  <si>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</si>
  <si>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</si>
  <si>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</si>
  <si>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</si>
  <si>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</si>
  <si>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</si>
  <si>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</si>
  <si>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</si>
  <si>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</si>
  <si>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</si>
  <si>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</si>
  <si>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</si>
  <si>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</si>
  <si>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</si>
  <si>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</si>
  <si>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</si>
  <si>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</si>
  <si>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</si>
  <si>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</si>
  <si>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</si>
  <si>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</si>
  <si>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</si>
  <si>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</si>
  <si>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</si>
  <si>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</si>
  <si>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</si>
  <si>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</si>
  <si>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</si>
  <si>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</si>
  <si>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</si>
  <si>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</si>
  <si>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</si>
  <si>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</si>
  <si>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</si>
  <si>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</si>
  <si>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</si>
  <si>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</si>
  <si>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</si>
  <si>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</si>
  <si>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</si>
  <si>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</si>
  <si>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</si>
  <si>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</si>
  <si>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</si>
  <si>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</si>
  <si>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</si>
  <si>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</si>
  <si>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</si>
  <si>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</si>
  <si>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</si>
  <si>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</si>
  <si>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</si>
  <si>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</si>
  <si>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</si>
  <si>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</si>
  <si>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</si>
  <si>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</si>
  <si>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</si>
  <si>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</si>
  <si>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</si>
  <si>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</si>
  <si>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</si>
  <si>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</si>
  <si>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</si>
  <si>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</si>
  <si>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</si>
  <si>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</si>
  <si>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</si>
  <si>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</si>
  <si>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</si>
  <si>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</si>
  <si>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</si>
  <si>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</si>
  <si>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</si>
  <si>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</si>
  <si>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</si>
  <si>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</si>
  <si>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</si>
  <si>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</si>
  <si>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</si>
  <si>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</si>
  <si>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</si>
  <si>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</si>
  <si>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</si>
  <si>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</si>
  <si>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</si>
  <si>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</si>
  <si>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</si>
  <si>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category</t>
  </si>
  <si>
    <t>Ford FO</t>
  </si>
  <si>
    <t>test item</t>
  </si>
  <si>
    <t>Spec</t>
  </si>
  <si>
    <t>Reference (0408)</t>
  </si>
  <si>
    <t>BUG ID</t>
  </si>
  <si>
    <t>SW Version</t>
  </si>
  <si>
    <t>5s</t>
  </si>
  <si>
    <t>12s</t>
  </si>
  <si>
    <t>Desay/Baidu</t>
  </si>
  <si>
    <t>庄琼飞</t>
  </si>
  <si>
    <t xml:space="preserve">2s </t>
  </si>
  <si>
    <t>6s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</si>
  <si>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</si>
  <si>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</si>
  <si>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</si>
  <si>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</si>
  <si>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</si>
  <si>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</si>
  <si>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</si>
  <si>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</si>
  <si>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</si>
  <si>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</si>
  <si>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</si>
  <si>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</si>
  <si>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</si>
  <si>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</si>
  <si>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</si>
  <si>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</si>
  <si>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</si>
  <si>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</si>
  <si>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</si>
  <si>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</si>
  <si>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</si>
  <si>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</si>
  <si>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</si>
  <si>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</si>
  <si>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</si>
  <si>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</si>
  <si>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</si>
  <si>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</si>
  <si>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</si>
  <si>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</si>
  <si>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</si>
  <si>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</si>
  <si>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</si>
  <si>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</si>
  <si>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</si>
  <si>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</si>
  <si>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</si>
  <si>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</si>
  <si>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</si>
  <si>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</si>
  <si>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</si>
  <si>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</si>
  <si>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</si>
  <si>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</si>
  <si>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</si>
  <si>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</si>
  <si>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</si>
  <si>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</si>
  <si>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</si>
  <si>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</si>
  <si>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</si>
  <si>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</si>
  <si>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</si>
  <si>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</si>
  <si>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</si>
  <si>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</si>
  <si>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</si>
  <si>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</si>
  <si>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</si>
  <si>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</si>
  <si>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</si>
  <si>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</si>
  <si>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</si>
  <si>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</si>
  <si>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</si>
  <si>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</si>
  <si>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</si>
  <si>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</si>
  <si>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</si>
  <si>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</si>
  <si>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</si>
  <si>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</si>
  <si>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</si>
  <si>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</si>
  <si>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</si>
  <si>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</si>
  <si>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</si>
  <si>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</si>
  <si>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</si>
  <si>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</si>
  <si>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</si>
  <si>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</si>
  <si>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</si>
  <si>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</si>
  <si>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</si>
  <si>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</si>
  <si>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</si>
  <si>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</si>
  <si>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</si>
  <si>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</si>
  <si>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</si>
  <si>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</si>
  <si>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</si>
  <si>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</si>
  <si>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</si>
  <si>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</si>
  <si>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</si>
  <si>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3s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</si>
  <si>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</si>
  <si>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</si>
  <si>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</si>
  <si>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</si>
  <si>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</si>
  <si>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</si>
  <si>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</si>
  <si>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</si>
  <si>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</si>
  <si>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</si>
  <si>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</si>
  <si>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</si>
  <si>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</si>
  <si>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RAM Avg</t>
  </si>
  <si>
    <t>RAM Max</t>
  </si>
  <si>
    <t>log打印量检查</t>
  </si>
  <si>
    <t>前台显示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</si>
  <si>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</si>
  <si>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</si>
  <si>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</si>
  <si>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</si>
  <si>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</si>
  <si>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</si>
  <si>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</si>
  <si>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</si>
  <si>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</si>
  <si>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com.dsv.engmodeservice</t>
  </si>
  <si>
    <t>com.desay_svautomotive.svhvac</t>
  </si>
  <si>
    <t>com.desay_svautomotive.service.rvcsupportservice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</si>
  <si>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</si>
  <si>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</si>
  <si>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</si>
  <si>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</si>
  <si>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</si>
  <si>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</si>
  <si>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</si>
  <si>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</si>
  <si>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com.desay.power</t>
  </si>
  <si>
    <t>com.desay.fota</t>
  </si>
  <si>
    <t>com.desay.svecall</t>
  </si>
  <si>
    <t>com.dsv.vehiclecenterservice</t>
  </si>
  <si>
    <t>com.dsv.mediainteractservice</t>
  </si>
  <si>
    <t>com.desay.calmScreen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</si>
  <si>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</si>
  <si>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</si>
  <si>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</si>
  <si>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</si>
  <si>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</si>
  <si>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</si>
  <si>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</si>
  <si>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</si>
  <si>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</si>
  <si>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</si>
  <si>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</si>
  <si>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</si>
  <si>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</si>
  <si>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</si>
  <si>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</si>
  <si>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</si>
  <si>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</si>
  <si>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</si>
  <si>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</si>
  <si>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</si>
  <si>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</si>
  <si>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</si>
  <si>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</si>
  <si>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</si>
  <si>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</si>
  <si>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</si>
  <si>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</si>
  <si>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</si>
  <si>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</si>
  <si>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</si>
  <si>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</si>
  <si>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</si>
  <si>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</si>
  <si>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</si>
  <si>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</si>
  <si>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</si>
  <si>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</si>
  <si>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</si>
  <si>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</si>
  <si>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</si>
  <si>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</si>
  <si>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</si>
  <si>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</si>
  <si>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</si>
  <si>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</si>
  <si>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</si>
  <si>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</si>
  <si>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</si>
  <si>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</si>
  <si>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</si>
  <si>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</si>
  <si>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</si>
  <si>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</si>
  <si>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</si>
  <si>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</si>
  <si>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</si>
  <si>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</si>
  <si>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</si>
  <si>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</si>
  <si>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</si>
  <si>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</si>
  <si>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</si>
  <si>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</si>
  <si>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</si>
  <si>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</si>
  <si>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</si>
  <si>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</si>
  <si>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</si>
  <si>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</si>
  <si>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</si>
  <si>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</si>
  <si>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</si>
  <si>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</si>
  <si>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</si>
  <si>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</si>
  <si>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</si>
  <si>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</si>
  <si>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uuid</t>
  </si>
  <si>
    <t>Comment</t>
  </si>
  <si>
    <t>GPT</t>
  </si>
  <si>
    <t>gpt_backup0.bin</t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</si>
  <si>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</si>
  <si>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</si>
  <si>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</si>
  <si>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</si>
  <si>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</si>
  <si>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</si>
  <si>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</si>
  <si>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</si>
  <si>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</si>
  <si>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</si>
  <si>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</si>
  <si>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</si>
  <si>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</si>
  <si>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</si>
  <si>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</si>
  <si>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</si>
  <si>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</si>
  <si>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</si>
  <si>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</si>
  <si>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</si>
  <si>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</si>
  <si>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</si>
  <si>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</si>
  <si>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</si>
  <si>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</si>
  <si>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</si>
  <si>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</si>
  <si>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</si>
  <si>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</si>
  <si>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</si>
  <si>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</si>
  <si>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</si>
  <si>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</si>
  <si>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</si>
  <si>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</si>
  <si>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</si>
  <si>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</si>
  <si>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</si>
  <si>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</si>
  <si>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</si>
  <si>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</si>
  <si>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</si>
  <si>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</si>
  <si>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</si>
  <si>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97D7B011-54DA-4835-B3C4-917AD6E73D74</t>
  </si>
  <si>
    <t>system_b</t>
  </si>
  <si>
    <t>vendor_a</t>
  </si>
  <si>
    <t>vendor.img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</si>
  <si>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</si>
  <si>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</si>
  <si>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</si>
  <si>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</si>
  <si>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</si>
  <si>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</si>
  <si>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</si>
  <si>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</si>
  <si>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</si>
  <si>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</si>
  <si>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</si>
  <si>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</si>
  <si>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</si>
  <si>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</si>
  <si>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</si>
  <si>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</si>
  <si>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</si>
  <si>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</si>
  <si>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</si>
  <si>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</si>
  <si>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</si>
  <si>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</si>
  <si>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</si>
  <si>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</si>
  <si>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</si>
  <si>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</si>
  <si>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</si>
  <si>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</si>
  <si>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</si>
  <si>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</si>
  <si>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</si>
  <si>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</si>
  <si>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</si>
  <si>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</si>
  <si>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</si>
  <si>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</si>
  <si>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</si>
  <si>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</si>
  <si>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</si>
  <si>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</si>
  <si>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</si>
  <si>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</si>
  <si>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</si>
  <si>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</si>
  <si>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</si>
  <si>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</si>
  <si>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</si>
  <si>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</si>
  <si>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</si>
  <si>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</si>
  <si>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</si>
  <si>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</si>
  <si>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</si>
  <si>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</si>
  <si>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</si>
  <si>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</si>
  <si>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</si>
  <si>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</si>
  <si>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</si>
  <si>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</si>
  <si>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</si>
  <si>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</si>
  <si>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</si>
  <si>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</si>
  <si>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</si>
  <si>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</si>
  <si>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</si>
  <si>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</si>
  <si>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</si>
  <si>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</si>
  <si>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</si>
  <si>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</si>
  <si>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</si>
  <si>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</si>
  <si>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</si>
  <si>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</si>
  <si>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</si>
  <si>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</si>
  <si>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</si>
  <si>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</si>
  <si>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</si>
  <si>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</si>
  <si>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</si>
  <si>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</si>
  <si>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</si>
  <si>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</si>
  <si>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</si>
  <si>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</si>
  <si>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</si>
  <si>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</si>
  <si>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CD764 R08.PRO</t>
    <phoneticPr fontId="1" type="noConversion"/>
  </si>
  <si>
    <t>所在目录</t>
  </si>
  <si>
    <t>App</t>
  </si>
  <si>
    <t>新版本ROM占用</t>
    <phoneticPr fontId="1" type="noConversion"/>
  </si>
  <si>
    <t>上个版本ROM占用</t>
    <phoneticPr fontId="1" type="noConversion"/>
  </si>
  <si>
    <t>偏差超过5%需要说明</t>
  </si>
  <si>
    <t>Total</t>
  </si>
  <si>
    <t>/system/priv-app</t>
    <phoneticPr fontId="1" type="noConversion"/>
  </si>
  <si>
    <t>/BackupRestoreConfirmation/oat/arm64</t>
  </si>
  <si>
    <t>36K</t>
  </si>
  <si>
    <t>263M</t>
    <phoneticPr fontId="1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</si>
  <si>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</si>
  <si>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</si>
  <si>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</si>
  <si>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</si>
  <si>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</si>
  <si>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</si>
  <si>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</si>
  <si>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</si>
  <si>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</si>
  <si>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</si>
  <si>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</si>
  <si>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</si>
  <si>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</si>
  <si>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</si>
  <si>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</si>
  <si>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</si>
  <si>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</si>
  <si>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</si>
  <si>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</si>
  <si>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</si>
  <si>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</si>
  <si>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</si>
  <si>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</si>
  <si>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</si>
  <si>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</si>
  <si>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</si>
  <si>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</si>
  <si>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</si>
  <si>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</si>
  <si>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</si>
  <si>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</si>
  <si>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</si>
  <si>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</si>
  <si>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</si>
  <si>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</si>
  <si>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</si>
  <si>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</si>
  <si>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</si>
  <si>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</si>
  <si>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</si>
  <si>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</si>
  <si>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</si>
  <si>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</si>
  <si>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</si>
  <si>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</si>
  <si>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</si>
  <si>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</si>
  <si>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</si>
  <si>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</si>
  <si>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</si>
  <si>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</si>
  <si>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</si>
  <si>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</si>
  <si>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</si>
  <si>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</si>
  <si>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</si>
  <si>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</si>
  <si>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</si>
  <si>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</si>
  <si>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</si>
  <si>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</si>
  <si>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</si>
  <si>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</si>
  <si>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</si>
  <si>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</si>
  <si>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</si>
  <si>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</si>
  <si>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</si>
  <si>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</si>
  <si>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</si>
  <si>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</si>
  <si>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</si>
  <si>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</si>
  <si>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</si>
  <si>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</si>
  <si>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</si>
  <si>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</si>
  <si>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</si>
  <si>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</si>
  <si>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</si>
  <si>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</si>
  <si>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</si>
  <si>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</si>
  <si>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</si>
  <si>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</si>
  <si>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</si>
  <si>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</si>
  <si>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</si>
  <si>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</si>
  <si>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</si>
  <si>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</si>
  <si>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</si>
  <si>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</si>
  <si>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</si>
  <si>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</si>
  <si>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</si>
  <si>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</si>
  <si>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</si>
  <si>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</si>
  <si>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</si>
  <si>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</si>
  <si>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</si>
  <si>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</si>
  <si>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</si>
  <si>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</si>
  <si>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</si>
  <si>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</si>
  <si>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</si>
  <si>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</si>
  <si>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</si>
  <si>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</si>
  <si>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</si>
  <si>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</si>
  <si>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</si>
  <si>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</si>
  <si>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</si>
  <si>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</si>
  <si>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</si>
  <si>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</si>
  <si>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</si>
  <si>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</si>
  <si>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</si>
  <si>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</si>
  <si>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</si>
  <si>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</si>
  <si>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</si>
  <si>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</si>
  <si>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</si>
  <si>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</si>
  <si>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</si>
  <si>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</si>
  <si>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</si>
  <si>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</si>
  <si>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</si>
  <si>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</si>
  <si>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</si>
  <si>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</si>
  <si>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</si>
  <si>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</si>
  <si>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</si>
  <si>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</si>
  <si>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</si>
  <si>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</si>
  <si>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</si>
  <si>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</si>
  <si>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</si>
  <si>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</si>
  <si>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</si>
  <si>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</si>
  <si>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</si>
  <si>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</si>
  <si>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</si>
  <si>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</si>
  <si>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</si>
  <si>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</si>
  <si>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</si>
  <si>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</si>
  <si>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</si>
  <si>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</si>
  <si>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</si>
  <si>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</si>
  <si>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</si>
  <si>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</si>
  <si>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</si>
  <si>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</si>
  <si>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</si>
  <si>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</si>
  <si>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  <phoneticPr fontId="1" type="noConversion"/>
  </si>
  <si>
    <t>/AntHalService/oat/arm64</t>
  </si>
  <si>
    <t>2.5G</t>
    <phoneticPr fontId="1" type="noConversion"/>
  </si>
  <si>
    <t>/AntHalService/oat</t>
  </si>
  <si>
    <t>/AntHalService</t>
  </si>
  <si>
    <t>/system/app</t>
  </si>
  <si>
    <t>/AnwBTSdkService/oat/arm64</t>
  </si>
  <si>
    <t>512K</t>
  </si>
  <si>
    <t>2.5G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</si>
  <si>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</si>
  <si>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</si>
  <si>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</si>
  <si>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</si>
  <si>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</si>
  <si>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</si>
  <si>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</si>
  <si>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</si>
  <si>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</si>
  <si>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</si>
  <si>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</si>
  <si>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</si>
  <si>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</si>
  <si>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</si>
  <si>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</si>
  <si>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</si>
  <si>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</si>
  <si>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</si>
  <si>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</si>
  <si>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</si>
  <si>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</si>
  <si>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</si>
  <si>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</si>
  <si>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</si>
  <si>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</si>
  <si>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</si>
  <si>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</si>
  <si>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</si>
  <si>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</si>
  <si>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</si>
  <si>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</si>
  <si>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</si>
  <si>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</si>
  <si>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</si>
  <si>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</si>
  <si>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</si>
  <si>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</si>
  <si>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</si>
  <si>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</si>
  <si>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</si>
  <si>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</si>
  <si>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</si>
  <si>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</si>
  <si>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</si>
  <si>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</si>
  <si>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</si>
  <si>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</si>
  <si>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</si>
  <si>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</si>
  <si>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</si>
  <si>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</si>
  <si>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</si>
  <si>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</si>
  <si>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</si>
  <si>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</si>
  <si>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</si>
  <si>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</si>
  <si>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</si>
  <si>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</si>
  <si>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</si>
  <si>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</si>
  <si>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</si>
  <si>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</si>
  <si>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</si>
  <si>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</si>
  <si>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</si>
  <si>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</si>
  <si>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</si>
  <si>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</si>
  <si>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</si>
  <si>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</si>
  <si>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</si>
  <si>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</si>
  <si>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</si>
  <si>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</si>
  <si>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</si>
  <si>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</si>
  <si>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</si>
  <si>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</si>
  <si>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</si>
  <si>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</si>
  <si>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</si>
  <si>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</si>
  <si>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</si>
  <si>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</si>
  <si>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</si>
  <si>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</si>
  <si>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</si>
  <si>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</si>
  <si>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</si>
  <si>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</si>
  <si>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</si>
  <si>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</si>
  <si>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</si>
  <si>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</si>
  <si>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</si>
  <si>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</si>
  <si>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</si>
  <si>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</si>
  <si>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</si>
  <si>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</si>
  <si>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</si>
  <si>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</si>
  <si>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</si>
  <si>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</si>
  <si>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</si>
  <si>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</si>
  <si>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</si>
  <si>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</si>
  <si>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</si>
  <si>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</si>
  <si>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</si>
  <si>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</si>
  <si>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</si>
  <si>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</si>
  <si>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</si>
  <si>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</si>
  <si>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</si>
  <si>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</si>
  <si>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</si>
  <si>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</si>
  <si>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</si>
  <si>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</si>
  <si>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</si>
  <si>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</si>
  <si>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</si>
  <si>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</si>
  <si>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</si>
  <si>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</si>
  <si>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</si>
  <si>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</si>
  <si>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</si>
  <si>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</si>
  <si>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</si>
  <si>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</si>
  <si>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</si>
  <si>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</si>
  <si>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</si>
  <si>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</si>
  <si>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</si>
  <si>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</si>
  <si>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</si>
  <si>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</si>
  <si>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</si>
  <si>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</si>
  <si>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</si>
  <si>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</si>
  <si>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</si>
  <si>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</si>
  <si>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</si>
  <si>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</si>
  <si>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</si>
  <si>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</si>
  <si>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</si>
  <si>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</si>
  <si>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</si>
  <si>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</si>
  <si>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</si>
  <si>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</si>
  <si>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</si>
  <si>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</si>
  <si>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</si>
  <si>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</si>
  <si>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</si>
  <si>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</si>
  <si>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</si>
  <si>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</si>
  <si>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</si>
  <si>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</si>
  <si>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</si>
  <si>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</si>
  <si>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</si>
  <si>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</si>
  <si>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</si>
  <si>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</si>
  <si>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</si>
  <si>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</si>
  <si>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</si>
  <si>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</si>
  <si>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</si>
  <si>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</si>
  <si>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</si>
  <si>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</si>
  <si>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</si>
  <si>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</si>
  <si>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</si>
  <si>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</si>
  <si>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</si>
  <si>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</si>
  <si>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</si>
  <si>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</si>
  <si>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</si>
  <si>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</si>
  <si>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</si>
  <si>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</si>
  <si>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</si>
  <si>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</si>
  <si>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</si>
  <si>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</si>
  <si>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</si>
  <si>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</si>
  <si>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</si>
  <si>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</si>
  <si>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</si>
  <si>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</si>
  <si>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</si>
  <si>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</si>
  <si>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</si>
  <si>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</si>
  <si>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</si>
  <si>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</si>
  <si>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</si>
  <si>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</si>
  <si>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</si>
  <si>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</si>
  <si>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</si>
  <si>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</si>
  <si>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</si>
  <si>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</si>
  <si>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</si>
  <si>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</si>
  <si>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</si>
  <si>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</si>
  <si>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</si>
  <si>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</si>
  <si>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</si>
  <si>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</si>
  <si>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</si>
  <si>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</si>
  <si>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</si>
  <si>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</si>
  <si>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</si>
  <si>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</si>
  <si>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</si>
  <si>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</si>
  <si>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</si>
  <si>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</si>
  <si>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</si>
  <si>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</si>
  <si>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</si>
  <si>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</si>
  <si>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</si>
  <si>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</si>
  <si>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</si>
  <si>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</si>
  <si>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</si>
  <si>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</si>
  <si>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</si>
  <si>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</si>
  <si>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</si>
  <si>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</si>
  <si>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</si>
  <si>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</si>
  <si>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</si>
  <si>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</si>
  <si>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</si>
  <si>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</si>
  <si>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</si>
  <si>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</si>
  <si>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</si>
  <si>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</si>
  <si>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</si>
  <si>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</si>
  <si>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</si>
  <si>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</si>
  <si>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</si>
  <si>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</si>
  <si>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</si>
  <si>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</si>
  <si>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</si>
  <si>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</si>
  <si>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</si>
  <si>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</si>
  <si>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</si>
  <si>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</si>
  <si>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</si>
  <si>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</si>
  <si>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</si>
  <si>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</si>
  <si>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</si>
  <si>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</si>
  <si>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</si>
  <si>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</si>
  <si>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</si>
  <si>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</si>
  <si>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</si>
  <si>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</si>
  <si>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</si>
  <si>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</si>
  <si>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</si>
  <si>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</si>
  <si>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</si>
  <si>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</si>
  <si>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</si>
  <si>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</si>
  <si>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</si>
  <si>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</si>
  <si>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</si>
  <si>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</si>
  <si>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</si>
  <si>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</si>
  <si>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</si>
  <si>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</si>
  <si>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</si>
  <si>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</si>
  <si>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</si>
  <si>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</si>
  <si>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</si>
  <si>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</si>
  <si>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</si>
  <si>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</si>
  <si>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</si>
  <si>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</si>
  <si>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</si>
  <si>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</si>
  <si>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</si>
  <si>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</si>
  <si>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</si>
  <si>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</si>
  <si>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</si>
  <si>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</si>
  <si>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</si>
  <si>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</si>
  <si>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</si>
  <si>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</si>
  <si>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</si>
  <si>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</si>
  <si>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</si>
  <si>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</si>
  <si>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</si>
  <si>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</si>
  <si>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</si>
  <si>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</si>
  <si>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</si>
  <si>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</si>
  <si>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</si>
  <si>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</si>
  <si>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</si>
  <si>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</si>
  <si>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</si>
  <si>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</si>
  <si>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</si>
  <si>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</si>
  <si>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</si>
  <si>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</si>
  <si>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</si>
  <si>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</si>
  <si>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</si>
  <si>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</si>
  <si>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</si>
  <si>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</si>
  <si>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</si>
  <si>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</si>
  <si>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</si>
  <si>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</si>
  <si>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</si>
  <si>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</si>
  <si>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</si>
  <si>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</si>
  <si>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</si>
  <si>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</si>
  <si>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</si>
  <si>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</si>
  <si>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</si>
  <si>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</si>
  <si>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</si>
  <si>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</si>
  <si>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</si>
  <si>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</si>
  <si>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</si>
  <si>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</si>
  <si>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</si>
  <si>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</si>
  <si>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</si>
  <si>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</si>
  <si>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</si>
  <si>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</si>
  <si>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</si>
  <si>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</si>
  <si>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</si>
  <si>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</si>
  <si>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</si>
  <si>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</si>
  <si>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</si>
  <si>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</si>
  <si>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</si>
  <si>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</si>
  <si>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</si>
  <si>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</si>
  <si>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</si>
  <si>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</si>
  <si>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</si>
  <si>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</si>
  <si>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</si>
  <si>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</si>
  <si>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</si>
  <si>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</si>
  <si>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</si>
  <si>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</si>
  <si>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</si>
  <si>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</si>
  <si>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</si>
  <si>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</si>
  <si>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</si>
  <si>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</si>
  <si>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</si>
  <si>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</si>
  <si>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</si>
  <si>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</si>
  <si>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</si>
  <si>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</si>
  <si>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</si>
  <si>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</si>
  <si>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</si>
  <si>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</si>
  <si>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</si>
  <si>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</si>
  <si>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</si>
  <si>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</si>
  <si>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</si>
  <si>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</si>
  <si>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</si>
  <si>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</si>
  <si>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</si>
  <si>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</si>
  <si>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</si>
  <si>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</si>
  <si>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</si>
  <si>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</si>
  <si>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</si>
  <si>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</si>
  <si>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</si>
  <si>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</si>
  <si>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</si>
  <si>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</si>
  <si>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</si>
  <si>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</si>
  <si>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</si>
  <si>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</si>
  <si>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</si>
  <si>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</si>
  <si>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</si>
  <si>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</si>
  <si>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</si>
  <si>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</si>
  <si>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</si>
  <si>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</si>
  <si>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</si>
  <si>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</si>
  <si>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</si>
  <si>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</si>
  <si>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</si>
  <si>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</si>
  <si>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</si>
  <si>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</si>
  <si>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</si>
  <si>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</si>
  <si>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</si>
  <si>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</si>
  <si>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</si>
  <si>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</si>
  <si>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</si>
  <si>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</si>
  <si>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</si>
  <si>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</si>
  <si>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</si>
  <si>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</si>
  <si>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</si>
  <si>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</si>
  <si>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</si>
  <si>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</si>
  <si>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</si>
  <si>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</si>
  <si>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</si>
  <si>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</si>
  <si>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</si>
  <si>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</si>
  <si>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</si>
  <si>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</si>
  <si>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</si>
  <si>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</si>
  <si>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</si>
  <si>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</si>
  <si>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</si>
  <si>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</si>
  <si>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</si>
  <si>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</si>
  <si>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</si>
  <si>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</si>
  <si>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t>/</t>
    </r>
    <r>
      <rPr>
        <sz val="11"/>
        <color theme="1"/>
        <rFont val="等线"/>
        <family val="3"/>
        <charset val="134"/>
        <scheme val="minor"/>
      </rPr>
      <t>vendor/app</t>
    </r>
    <phoneticPr fontId="1" type="noConversion"/>
  </si>
  <si>
    <t>/CarStateManagerService/oat/arm64</t>
  </si>
  <si>
    <t>21M</t>
    <phoneticPr fontId="1" type="noConversion"/>
  </si>
  <si>
    <t>/CarStateManagerService/oat</t>
  </si>
  <si>
    <t>844K</t>
  </si>
  <si>
    <t>/CarStateManagerService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</si>
  <si>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</si>
  <si>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</si>
  <si>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</si>
  <si>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</si>
  <si>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</si>
  <si>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</si>
  <si>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</si>
  <si>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</si>
  <si>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</si>
  <si>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</si>
  <si>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</si>
  <si>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</si>
  <si>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</si>
  <si>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</si>
  <si>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</si>
  <si>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</si>
  <si>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</si>
  <si>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</si>
  <si>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</si>
  <si>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</si>
  <si>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</si>
  <si>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</si>
  <si>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</si>
  <si>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</si>
  <si>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</si>
  <si>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</si>
  <si>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</si>
  <si>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</si>
  <si>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</si>
  <si>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</si>
  <si>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</si>
  <si>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冷/热启动到账号自动登录时间 （账号已登录，未开启人脸识别）</t>
    <phoneticPr fontId="1" type="noConversion"/>
  </si>
  <si>
    <t>Desay</t>
    <phoneticPr fontId="1" type="noConversion"/>
  </si>
  <si>
    <t>Baidu</t>
    <phoneticPr fontId="1" type="noConversion"/>
  </si>
  <si>
    <t>Desay/Baidu</t>
    <phoneticPr fontId="1" type="noConversion"/>
  </si>
  <si>
    <t>账号 &amp; FaceID</t>
    <phoneticPr fontId="1" type="noConversion"/>
  </si>
  <si>
    <t>InHouse</t>
    <phoneticPr fontId="1" type="noConversion"/>
  </si>
  <si>
    <t>Desay</t>
    <phoneticPr fontId="1" type="noConversion"/>
  </si>
  <si>
    <t>计算从手指抬起动作到USB音乐界面稳定展示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</si>
  <si>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</si>
  <si>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</si>
  <si>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</si>
  <si>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非首次进行投屏</t>
    <phoneticPr fontId="1" type="noConversion"/>
  </si>
  <si>
    <t>手机端进行DLNA投屏</t>
    <phoneticPr fontId="1" type="noConversion"/>
  </si>
  <si>
    <t>计算从手指抬起动作到蓝牙耳机输出USB音乐声音</t>
    <phoneticPr fontId="1" type="noConversion"/>
  </si>
  <si>
    <t>主屏音乐播放中
副屏蓝牙耳机已连接</t>
    <phoneticPr fontId="1" type="noConversion"/>
  </si>
  <si>
    <t>点击副屏USB音乐播放</t>
    <phoneticPr fontId="1" type="noConversion"/>
  </si>
  <si>
    <t>冷启动</t>
    <phoneticPr fontId="1" type="noConversion"/>
  </si>
  <si>
    <t>冷启动</t>
    <phoneticPr fontId="1" type="noConversion"/>
  </si>
  <si>
    <t>冷启动</t>
    <phoneticPr fontId="1" type="noConversion"/>
  </si>
  <si>
    <t>Launcher后1s启动</t>
  </si>
  <si>
    <t>1、已经调起语音进程
2、点击语音唤醒图标</t>
  </si>
  <si>
    <t>1、系统启动，进入launcher后，等待5min
2、点击车机管家图标
3、进入车机管家首页</t>
  </si>
  <si>
    <t>计算点击app图标到进入首页后完全展示的时间</t>
  </si>
  <si>
    <t>1、返回到上一页
2、再次点击车机管家图标
3、进入车机管家首页</t>
  </si>
  <si>
    <t>1、系统启动，进入launcher后，等待5min
2、点击随心拍图标
3、进入随心拍首页</t>
  </si>
  <si>
    <t>1、返回到上一页
2、再次点击随心拍图标
3、进入随心拍首页</t>
  </si>
  <si>
    <t>1、系统启动，进入launcher后，等待5min
2、点击消息盒子图标
3、进入消息盒子首页</t>
  </si>
  <si>
    <t>1、返回到上一页
2、再次点击消息盒子图标
3、进入消息盒子首页</t>
  </si>
  <si>
    <t>1、系统启动，进入launcher后，等待5min
2、点击随心看图标
3、进入随心看首页</t>
  </si>
  <si>
    <t>1、返回到上一页
2、再次点击随心看图标
3、进入随心看首页</t>
  </si>
  <si>
    <t>1、系统启动，黑屏状态
2、首次进入launcher</t>
  </si>
  <si>
    <t>1、系统启动，进入launcher后，等待5min
2、点击车家互联图标
3、进入车家互联首页</t>
  </si>
  <si>
    <t>1、返回到上一页
2、再次点击车家互联图标
3、进入车家互联首页</t>
  </si>
  <si>
    <t>1、系统启动，进入launcher后，等待5min
2、点击预约保养图标
3、进入预约保养首页</t>
  </si>
  <si>
    <t>1、返回到上一页
2、再次点击预约保养图标
3、进入预约保养首页</t>
  </si>
  <si>
    <t>计算展示launcher页面到进入首页后完全展示的时间</t>
  </si>
  <si>
    <t>1、系统启动，进入launcher后，等待5min，进入个人中心
2、点击登录图标
3、进入人脸识别首页</t>
  </si>
  <si>
    <t>1、返回到上一页
2、再次点击登录图标
3、进入人脸识别首页</t>
  </si>
  <si>
    <t>1、系统启动，进入launcher后，等待5min
2、点击个人中心图标
3、进入个人中心首页</t>
  </si>
  <si>
    <t>1、返回到上一页
2、再次点击个人中心图标
3、进入个人中心首页</t>
  </si>
  <si>
    <t>1、系统启动，进入launcher后，无需等待，未分屏
2、立即点击地图图标
3、进入地图首页</t>
  </si>
  <si>
    <t>1、系统启动，进入launcher后，未分屏，等待5min
2、点击地图图标
3、进入地图首页</t>
  </si>
  <si>
    <t>1、返回到上一页
2、再次点击地图图标
3、进入地图首页</t>
  </si>
  <si>
    <t>1、系统启动，进入launcher后，点击分屏，等待5min
2、点击地图图标
3、进入地图首页</t>
  </si>
  <si>
    <t>1、系统启动，进入launcher后，等待5min，点击地图
2、全屏地图选点发起导航
3、路线规划页点击AR导航，进入AR导航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</si>
  <si>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</si>
  <si>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</si>
  <si>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</si>
  <si>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1、系统启动，进入launcher后，等待5min
2、点击搜索图标
3、进入个性化档案首页</t>
  </si>
  <si>
    <t>1、返回到上一页
2、再次点击个性化档案图标
3、进入个性化档案首页</t>
  </si>
  <si>
    <t>1、系统启动，进入launcher后，个人中心，等待5min
2、点击个性化档案图标
3、进入个性化档案首页</t>
  </si>
  <si>
    <t>1、系统启动，进入launcher后，等待5min
2、点击电影票图标
3、进入电影票场首页</t>
  </si>
  <si>
    <t>1、返回到上一页
2、再次点击电影票图标
3、进入电影票首页</t>
  </si>
  <si>
    <t>1、系统启动，进入launcher后，等待5min
2、点击智慧停车场图标
3、进入智慧停车场首页</t>
  </si>
  <si>
    <t>1、返回到上一页
2、再次点击智慧停车场图标
3、进入智慧停车场首页</t>
  </si>
  <si>
    <t>1、系统启动，进入launcher后，等待5min
2、点击外卖图标
3、进入外卖首页</t>
  </si>
  <si>
    <t>1、返回到上一页
2、再次点击外卖图标
3、进入外卖首页</t>
  </si>
  <si>
    <t>1、系统启动，进入launcher后，等待5min
2、点击酒店预订图标
3、进入酒店预订首页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</si>
  <si>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</si>
  <si>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</si>
  <si>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</si>
  <si>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</si>
  <si>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</si>
  <si>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</si>
  <si>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2.进程后台常驻
3.不做操作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</si>
  <si>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</si>
  <si>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</si>
  <si>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</si>
  <si>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</si>
  <si>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</si>
  <si>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</si>
  <si>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</si>
  <si>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</si>
  <si>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</si>
  <si>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com.ford.sync.vpa</t>
  </si>
  <si>
    <t>1.IVI完全关机以后，发送Ignition on的can消息
2.Launcher显示后等待1s，点击导航图标
3.整个测试过程中录屏</t>
  </si>
  <si>
    <t>1.IVI完全关机以后，发送Ignition on的can消息
2.Launcher显示后等待1s，尝试福特定制唤醒词唤醒
3.若第一次无响应，间隔1s再次尝试</t>
  </si>
  <si>
    <t>路测真实场景,强网/弱网/V2I环境都存在</t>
  </si>
  <si>
    <t>在FM播放界面，点击TAB上的USB音乐按键</t>
  </si>
  <si>
    <t>1.U盘根目录存放两首歌曲，两张图片，两个视频
2.车机播放USB视频
3.退出USB图库</t>
  </si>
  <si>
    <t>1.副驾蓝牙耳机播放USB音乐，进入休眠状态，IVI完全关机
2.USB音乐选择没有空白音，单曲循环</t>
  </si>
  <si>
    <t>1.车机已连接，进入休眠状态，IVI完全关机
2.手机通话中</t>
  </si>
  <si>
    <t>计算从Launcher第一帧至蓝牙电话声音从车机端输出</t>
  </si>
  <si>
    <t>计算从Launcher第一帧至车机端显示本地图片投屏界面（待确认）</t>
  </si>
  <si>
    <t>Susan</t>
  </si>
  <si>
    <t>Reserved</t>
    <phoneticPr fontId="1" type="noConversion"/>
  </si>
  <si>
    <t>SPEC</t>
    <phoneticPr fontId="1" type="noConversion"/>
  </si>
  <si>
    <t>偏差</t>
    <phoneticPr fontId="1" type="noConversion"/>
  </si>
  <si>
    <t>分析</t>
    <phoneticPr fontId="1" type="noConversion"/>
  </si>
  <si>
    <t>图库冷启动时间</t>
  </si>
  <si>
    <t>图库热启动时间</t>
  </si>
  <si>
    <t>蓝牙音乐过渡期间冷启动时间</t>
  </si>
  <si>
    <t>副驾蓝牙音乐冷启动时间</t>
  </si>
  <si>
    <t>副驾蓝牙音乐热启动时间</t>
  </si>
  <si>
    <t>蓝牙电话冷启动时间</t>
  </si>
  <si>
    <t>蓝牙电话热启动时间</t>
  </si>
  <si>
    <t>投屏冷启动时间</t>
  </si>
  <si>
    <t>投屏热启动时间</t>
  </si>
  <si>
    <t>紧急呼叫冷启动时间</t>
  </si>
  <si>
    <t>紧急呼叫热启动时间</t>
  </si>
  <si>
    <t>语音热启动时间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</si>
  <si>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</si>
  <si>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</si>
  <si>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</si>
  <si>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</si>
  <si>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</si>
  <si>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</si>
  <si>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</si>
  <si>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</si>
  <si>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launcher冷启动时间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</si>
  <si>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</si>
  <si>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</si>
  <si>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</si>
  <si>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</si>
  <si>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</si>
  <si>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</si>
  <si>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</si>
  <si>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账号热启动时间</t>
  </si>
  <si>
    <t>普通导航-全屏过渡期间冷启动时间</t>
  </si>
  <si>
    <t>普通导航-全屏冷启动时间</t>
  </si>
  <si>
    <t>普通导航-全屏热启动时间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</si>
  <si>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</si>
  <si>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</si>
  <si>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</si>
  <si>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</si>
  <si>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</si>
  <si>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</si>
  <si>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</si>
  <si>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</si>
  <si>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</si>
  <si>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</si>
  <si>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</si>
  <si>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</si>
  <si>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</si>
  <si>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</si>
  <si>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</si>
  <si>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</si>
  <si>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</si>
  <si>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</si>
  <si>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</si>
  <si>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</si>
  <si>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</si>
  <si>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</si>
  <si>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时空密信热启动时间</t>
  </si>
  <si>
    <t>？（什么启动）</t>
  </si>
  <si>
    <t>福特金融冷启动时间</t>
  </si>
  <si>
    <t>福特金融热启动时间</t>
  </si>
  <si>
    <t>电子手册冷启动时间</t>
  </si>
  <si>
    <t>电子手册热启动时间</t>
  </si>
  <si>
    <t>VPA热启动时间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</si>
  <si>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</si>
  <si>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</si>
  <si>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</si>
  <si>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</si>
  <si>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</si>
  <si>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7s</t>
  </si>
  <si>
    <t>&gt;30%</t>
    <phoneticPr fontId="1" type="noConversion"/>
  </si>
  <si>
    <t>&gt;60% for 400%</t>
    <phoneticPr fontId="1" type="noConversion"/>
  </si>
  <si>
    <t>&gt;40%</t>
    <phoneticPr fontId="1" type="noConversion"/>
  </si>
  <si>
    <t>1.5s</t>
    <phoneticPr fontId="1" type="noConversion"/>
  </si>
  <si>
    <t>200ms</t>
    <phoneticPr fontId="1" type="noConversion"/>
  </si>
  <si>
    <t>3s</t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</si>
  <si>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CPU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</si>
  <si>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RAM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</si>
  <si>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GPU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</si>
  <si>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中内存泄露进程数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</si>
  <si>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</si>
  <si>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</si>
  <si>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  <phoneticPr fontId="1" type="noConversion"/>
  </si>
  <si>
    <t>非首次启动</t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</si>
  <si>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随心听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</si>
  <si>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-Launcher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</si>
  <si>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family val="2"/>
        <charset val="134"/>
      </rPr>
      <t>导航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</si>
  <si>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输入法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</si>
  <si>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宋体"/>
        <family val="2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</si>
  <si>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</si>
  <si>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</si>
  <si>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</si>
  <si>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2"/>
      </rPr>
      <t>adb reboot</t>
    </r>
    <r>
      <rPr>
        <sz val="14"/>
        <color theme="1"/>
        <rFont val="宋体"/>
        <family val="3"/>
        <charset val="134"/>
      </rPr>
      <t>命令后，屏幕黑屏至车机网络连接，通过</t>
    </r>
    <r>
      <rPr>
        <sz val="14"/>
        <color theme="1"/>
        <rFont val="Verdana Pro"/>
        <family val="2"/>
      </rPr>
      <t>ifconfig</t>
    </r>
    <r>
      <rPr>
        <sz val="14"/>
        <color theme="1"/>
        <rFont val="宋体"/>
        <family val="3"/>
        <charset val="134"/>
      </rPr>
      <t>查看网卡建立情况</t>
    </r>
    <phoneticPr fontId="1" type="noConversion"/>
  </si>
  <si>
    <r>
      <t>1.U</t>
    </r>
    <r>
      <rPr>
        <sz val="14"/>
        <color theme="1"/>
        <rFont val="宋体"/>
        <family val="3"/>
        <charset val="134"/>
      </rPr>
      <t xml:space="preserve">盘根目录存放两首歌曲
</t>
    </r>
    <r>
      <rPr>
        <sz val="14"/>
        <color theme="1"/>
        <rFont val="Verdana Pro"/>
        <family val="2"/>
      </rPr>
      <t>2.IVI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>消息</t>
    </r>
    <phoneticPr fontId="1" type="noConversion"/>
  </si>
  <si>
    <r>
      <rPr>
        <sz val="14"/>
        <color theme="1"/>
        <rFont val="宋体"/>
        <family val="3"/>
        <charset val="134"/>
      </rPr>
      <t>计算第</t>
    </r>
    <r>
      <rPr>
        <sz val="14"/>
        <color theme="1"/>
        <rFont val="Verdana Pro"/>
        <family val="2"/>
      </rPr>
      <t>N</t>
    </r>
    <r>
      <rPr>
        <sz val="14"/>
        <color theme="1"/>
        <rFont val="宋体"/>
        <family val="3"/>
        <charset val="134"/>
      </rPr>
      <t>次按下空调控制按钮生效，响应时间为从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第一帧到空调可用时间</t>
    </r>
    <phoneticPr fontId="1" type="noConversion"/>
  </si>
  <si>
    <r>
      <rPr>
        <sz val="14"/>
        <color theme="1"/>
        <rFont val="宋体"/>
        <family val="3"/>
        <charset val="134"/>
      </rPr>
      <t>计算从挂</t>
    </r>
    <r>
      <rPr>
        <sz val="14"/>
        <color theme="1"/>
        <rFont val="Verdana Pro"/>
        <family val="2"/>
      </rPr>
      <t>R</t>
    </r>
    <r>
      <rPr>
        <sz val="14"/>
        <color theme="1"/>
        <rFont val="宋体"/>
        <family val="3"/>
        <charset val="134"/>
      </rPr>
      <t>档的消息灯亮</t>
    </r>
    <r>
      <rPr>
        <sz val="14"/>
        <color theme="1"/>
        <rFont val="宋体"/>
        <family val="3"/>
        <charset val="134"/>
      </rPr>
      <t>至界面稳定显示倒车界面</t>
    </r>
    <phoneticPr fontId="1" type="noConversion"/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</si>
  <si>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第一帧到驾驶模式从置灰到可点击状态的第一帧</t>
    </r>
    <phoneticPr fontId="1" type="noConversion"/>
  </si>
  <si>
    <t>Tester</t>
    <phoneticPr fontId="1" type="noConversion"/>
  </si>
  <si>
    <t>Tester</t>
    <phoneticPr fontId="1" type="noConversion"/>
  </si>
  <si>
    <t>Test Result</t>
    <phoneticPr fontId="1" type="noConversion"/>
  </si>
  <si>
    <t>Test Result</t>
    <phoneticPr fontId="1" type="noConversion"/>
  </si>
  <si>
    <t>Reference</t>
    <phoneticPr fontId="1" type="noConversion"/>
  </si>
  <si>
    <t>TBD</t>
    <phoneticPr fontId="1" type="noConversion"/>
  </si>
  <si>
    <t>庄琼飞</t>
    <phoneticPr fontId="1" type="noConversion"/>
  </si>
  <si>
    <t>丘诗琪</t>
    <phoneticPr fontId="1" type="noConversion"/>
  </si>
  <si>
    <t>测试责任人</t>
    <phoneticPr fontId="1" type="noConversion"/>
  </si>
  <si>
    <t>车机休眠状态，IVI完全关机
休眠前蓝牙、WIFI、热点关闭</t>
    <phoneticPr fontId="1" type="noConversion"/>
  </si>
  <si>
    <r>
      <t>1.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2"/>
      </rPr>
      <t>BT</t>
    </r>
    <r>
      <rPr>
        <sz val="14"/>
        <color theme="1"/>
        <rFont val="宋体"/>
        <family val="3"/>
        <charset val="134"/>
      </rPr>
      <t>音乐，进入休眠状态，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 xml:space="preserve">完全关机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蓝牙音乐选择没有空白音，单曲循环</t>
    </r>
    <phoneticPr fontId="1" type="noConversion"/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</si>
  <si>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>完全关机
休眠前蓝牙、</t>
    </r>
    <r>
      <rPr>
        <sz val="14"/>
        <color theme="1"/>
        <rFont val="Verdana Pro"/>
        <family val="2"/>
      </rPr>
      <t>WIFI</t>
    </r>
    <r>
      <rPr>
        <sz val="14"/>
        <color theme="1"/>
        <rFont val="宋体"/>
        <family val="3"/>
        <charset val="134"/>
      </rPr>
      <t>、热点关闭</t>
    </r>
    <phoneticPr fontId="1" type="noConversion"/>
  </si>
  <si>
    <t>非首次进入蓝牙音乐界面
当前在随心听，USB音乐播放界面</t>
    <phoneticPr fontId="1" type="noConversion"/>
  </si>
  <si>
    <t>非首次进入FM界面
当前在随心听，USB音乐播放界面</t>
    <phoneticPr fontId="1" type="noConversion"/>
  </si>
  <si>
    <t>车机开机状态，非首次进入空调界面</t>
    <phoneticPr fontId="1" type="noConversion"/>
  </si>
  <si>
    <t>主屏音乐播放中
副屏蓝牙耳机已连接</t>
    <phoneticPr fontId="1" type="noConversion"/>
  </si>
  <si>
    <t>非首次进入蓝牙电话界面</t>
    <phoneticPr fontId="1" type="noConversion"/>
  </si>
  <si>
    <t>车机休眠状态，IVI完全关机
休眠前蓝牙、WIFI、热点关闭</t>
    <phoneticPr fontId="1" type="noConversion"/>
  </si>
  <si>
    <t>默认关机前的音乐播放不是蓝牙音乐</t>
    <phoneticPr fontId="1" type="noConversion"/>
  </si>
  <si>
    <t>非首次进入setting界面
当前在launcher界面</t>
    <phoneticPr fontId="1" type="noConversion"/>
  </si>
  <si>
    <r>
      <t>1.U</t>
    </r>
    <r>
      <rPr>
        <sz val="14"/>
        <color theme="1"/>
        <rFont val="宋体"/>
        <family val="3"/>
        <charset val="134"/>
      </rPr>
      <t xml:space="preserve">盘根目录存放两首歌曲，两张图片，两个视频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2"/>
      </rPr>
      <t>USB</t>
    </r>
    <r>
      <rPr>
        <sz val="14"/>
        <color theme="1"/>
        <rFont val="宋体"/>
        <family val="3"/>
        <charset val="134"/>
      </rPr>
      <t xml:space="preserve">视频
</t>
    </r>
    <r>
      <rPr>
        <sz val="14"/>
        <color theme="1"/>
        <rFont val="Verdana Pro"/>
        <family val="2"/>
      </rPr>
      <t>3.</t>
    </r>
    <r>
      <rPr>
        <sz val="14"/>
        <color theme="1"/>
        <rFont val="宋体"/>
        <family val="3"/>
        <charset val="134"/>
      </rPr>
      <t>退出</t>
    </r>
    <r>
      <rPr>
        <sz val="14"/>
        <color theme="1"/>
        <rFont val="Verdana Pro"/>
        <family val="2"/>
      </rPr>
      <t>USB</t>
    </r>
    <r>
      <rPr>
        <sz val="14"/>
        <color theme="1"/>
        <rFont val="宋体"/>
        <family val="3"/>
        <charset val="134"/>
      </rPr>
      <t>图库</t>
    </r>
    <phoneticPr fontId="1" type="noConversion"/>
  </si>
  <si>
    <t>非首次进行投屏</t>
    <phoneticPr fontId="1" type="noConversion"/>
  </si>
  <si>
    <t>非首次启动</t>
    <phoneticPr fontId="1" type="noConversion"/>
  </si>
  <si>
    <t>非首次打开精简屏幕界面</t>
    <phoneticPr fontId="1" type="noConversion"/>
  </si>
  <si>
    <t>点击图库开始计时，缩略图界面显示结束计时</t>
    <phoneticPr fontId="1" type="noConversion"/>
  </si>
  <si>
    <t>上一次测试结果</t>
    <phoneticPr fontId="1" type="noConversion"/>
  </si>
  <si>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2"/>
      </rPr>
      <t>adb reboot</t>
    </r>
    <r>
      <rPr>
        <sz val="14"/>
        <color theme="1"/>
        <rFont val="宋体"/>
        <family val="3"/>
        <charset val="134"/>
      </rPr>
      <t>命令后，屏幕黑屏开始计时到第一帧动画时间</t>
    </r>
    <phoneticPr fontId="1" type="noConversion"/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</si>
  <si>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>完全关机
休眠前蓝牙、</t>
    </r>
    <r>
      <rPr>
        <sz val="14"/>
        <color theme="1"/>
        <rFont val="Verdana Pro"/>
        <family val="2"/>
      </rPr>
      <t>WIFI</t>
    </r>
    <r>
      <rPr>
        <sz val="14"/>
        <color theme="1"/>
        <rFont val="宋体"/>
        <family val="3"/>
        <charset val="134"/>
      </rPr>
      <t xml:space="preserve">、热点关闭
</t>
    </r>
    <phoneticPr fontId="1" type="noConversion"/>
  </si>
  <si>
    <r>
      <t xml:space="preserve">
</t>
    </r>
    <r>
      <rPr>
        <sz val="14"/>
        <color theme="1"/>
        <rFont val="宋体"/>
        <family val="3"/>
        <charset val="134"/>
      </rPr>
      <t>计算从手部离开点击开始第一帧到导航地图加载全部成功（地图上定位地址信息全部展示）。</t>
    </r>
    <phoneticPr fontId="1" type="noConversion"/>
  </si>
  <si>
    <t>Pass</t>
  </si>
  <si>
    <t>计算从手指抬起动作到设置界面稳定展示</t>
  </si>
  <si>
    <r>
      <t>1.</t>
    </r>
    <r>
      <rPr>
        <sz val="14"/>
        <color theme="1"/>
        <rFont val="宋体"/>
        <family val="3"/>
        <charset val="134"/>
      </rPr>
      <t>操作间隔：</t>
    </r>
    <r>
      <rPr>
        <sz val="14"/>
        <color theme="1"/>
        <rFont val="Verdana Pro"/>
        <family val="2"/>
      </rPr>
      <t>500ms
2.</t>
    </r>
    <r>
      <rPr>
        <sz val="14"/>
        <color theme="1"/>
        <rFont val="宋体"/>
        <family val="3"/>
        <charset val="134"/>
      </rPr>
      <t>覆盖应用：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 xml:space="preserve">所有应用
</t>
    </r>
    <r>
      <rPr>
        <sz val="14"/>
        <color theme="1"/>
        <rFont val="Verdana Pro"/>
        <family val="2"/>
      </rPr>
      <t>3.4G</t>
    </r>
    <r>
      <rPr>
        <sz val="14"/>
        <color theme="1"/>
        <rFont val="宋体"/>
        <family val="3"/>
        <charset val="134"/>
      </rPr>
      <t xml:space="preserve">网络连接
</t>
    </r>
    <r>
      <rPr>
        <sz val="14"/>
        <color theme="1"/>
        <rFont val="Verdana Pro"/>
        <family val="2"/>
      </rPr>
      <t>4.</t>
    </r>
    <r>
      <rPr>
        <sz val="14"/>
        <color theme="1"/>
        <rFont val="宋体"/>
        <family val="3"/>
        <charset val="134"/>
      </rPr>
      <t xml:space="preserve">保持车机登录状态，所有应用登录状态（音乐，视频）
</t>
    </r>
  </si>
  <si>
    <r>
      <rPr>
        <sz val="14"/>
        <color theme="1"/>
        <rFont val="宋体"/>
        <family val="3"/>
        <charset val="134"/>
      </rPr>
      <t>开机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出来以后等待</t>
    </r>
    <r>
      <rPr>
        <sz val="14"/>
        <color theme="1"/>
        <rFont val="Verdana Pro"/>
        <family val="2"/>
      </rPr>
      <t>5</t>
    </r>
    <r>
      <rPr>
        <sz val="14"/>
        <color theme="1"/>
        <rFont val="宋体"/>
        <family val="3"/>
        <charset val="134"/>
      </rPr>
      <t>分钟，点击设置按钮</t>
    </r>
  </si>
  <si>
    <r>
      <rPr>
        <sz val="14"/>
        <color theme="1"/>
        <rFont val="宋体"/>
        <family val="3"/>
        <charset val="134"/>
      </rPr>
      <t>在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界面点击</t>
    </r>
    <r>
      <rPr>
        <sz val="14"/>
        <color theme="1"/>
        <rFont val="Verdana Pro"/>
        <family val="2"/>
      </rPr>
      <t>setting</t>
    </r>
    <r>
      <rPr>
        <sz val="14"/>
        <color theme="1"/>
        <rFont val="宋体"/>
        <family val="3"/>
        <charset val="134"/>
      </rPr>
      <t>按钮</t>
    </r>
  </si>
  <si>
    <t>打开空调界面</t>
  </si>
  <si>
    <t>计算从点击空调按钮到空调界面稳定显示</t>
  </si>
  <si>
    <t>BUG202205241156_413776</t>
  </si>
  <si>
    <r>
      <rPr>
        <sz val="14"/>
        <color theme="1"/>
        <rFont val="宋体"/>
        <family val="3"/>
        <charset val="134"/>
      </rPr>
      <t>车机休眠状态，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>完全关机
休眠前蓝牙、</t>
    </r>
    <r>
      <rPr>
        <sz val="14"/>
        <color theme="1"/>
        <rFont val="Verdana Pro"/>
        <family val="2"/>
      </rPr>
      <t>WIFI</t>
    </r>
    <r>
      <rPr>
        <sz val="14"/>
        <color theme="1"/>
        <rFont val="宋体"/>
        <family val="3"/>
        <charset val="134"/>
      </rPr>
      <t>、热点关闭</t>
    </r>
  </si>
  <si>
    <t>1.添加图库应用卡片
2.点击图库</t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</si>
  <si>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2.Launcher</t>
    </r>
    <r>
      <rPr>
        <sz val="14"/>
        <color theme="1"/>
        <rFont val="宋体"/>
        <family val="3"/>
        <charset val="134"/>
      </rPr>
      <t>显示后等待</t>
    </r>
    <r>
      <rPr>
        <sz val="14"/>
        <color theme="1"/>
        <rFont val="Verdana Pro"/>
        <family val="2"/>
      </rPr>
      <t>1s</t>
    </r>
    <r>
      <rPr>
        <sz val="14"/>
        <color theme="1"/>
        <rFont val="宋体"/>
        <family val="3"/>
        <charset val="134"/>
      </rPr>
      <t>，手机端进行</t>
    </r>
    <r>
      <rPr>
        <sz val="14"/>
        <color theme="1"/>
        <rFont val="Verdana Pro"/>
        <family val="2"/>
      </rPr>
      <t>DLNA</t>
    </r>
    <r>
      <rPr>
        <sz val="14"/>
        <color theme="1"/>
        <rFont val="宋体"/>
        <family val="3"/>
        <charset val="134"/>
      </rPr>
      <t>投屏</t>
    </r>
  </si>
  <si>
    <r>
      <rPr>
        <sz val="14"/>
        <color theme="1"/>
        <rFont val="宋体"/>
        <family val="3"/>
        <charset val="134"/>
      </rPr>
      <t>开机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出来以后等待</t>
    </r>
    <r>
      <rPr>
        <sz val="14"/>
        <color theme="1"/>
        <rFont val="Verdana Pro"/>
        <family val="2"/>
      </rPr>
      <t>5</t>
    </r>
    <r>
      <rPr>
        <sz val="14"/>
        <color theme="1"/>
        <rFont val="宋体"/>
        <family val="3"/>
        <charset val="134"/>
      </rPr>
      <t>分钟，打开</t>
    </r>
    <r>
      <rPr>
        <sz val="14"/>
        <color theme="1"/>
        <rFont val="Verdana Pro"/>
        <family val="2"/>
      </rPr>
      <t>FM</t>
    </r>
  </si>
  <si>
    <r>
      <rPr>
        <sz val="14"/>
        <color theme="1"/>
        <rFont val="宋体"/>
        <family val="3"/>
        <charset val="134"/>
      </rPr>
      <t>系统稳定状态下</t>
    </r>
    <r>
      <rPr>
        <sz val="14"/>
        <color theme="1"/>
        <rFont val="Verdana Pro"/>
        <family val="2"/>
      </rPr>
      <t>FM</t>
    </r>
    <r>
      <rPr>
        <sz val="14"/>
        <color theme="1"/>
        <rFont val="宋体"/>
        <family val="3"/>
        <charset val="134"/>
      </rPr>
      <t>首次启动</t>
    </r>
  </si>
  <si>
    <r>
      <t>FM</t>
    </r>
    <r>
      <rPr>
        <sz val="14"/>
        <color theme="1"/>
        <rFont val="宋体"/>
        <family val="3"/>
        <charset val="134"/>
      </rPr>
      <t>热启动</t>
    </r>
  </si>
  <si>
    <t>BUG202205241639_419517</t>
  </si>
  <si>
    <t>BUG202205241647_419634</t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</si>
  <si>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2.Launcher</t>
    </r>
    <r>
      <rPr>
        <sz val="14"/>
        <color theme="1"/>
        <rFont val="宋体"/>
        <family val="3"/>
        <charset val="134"/>
      </rPr>
      <t>显示后等待</t>
    </r>
    <r>
      <rPr>
        <sz val="14"/>
        <color theme="1"/>
        <rFont val="Verdana Pro"/>
        <family val="2"/>
      </rPr>
      <t>1s</t>
    </r>
    <r>
      <rPr>
        <sz val="14"/>
        <color theme="1"/>
        <rFont val="宋体"/>
        <family val="3"/>
        <charset val="134"/>
      </rPr>
      <t>，进行紧急呼叫</t>
    </r>
  </si>
  <si>
    <r>
      <rPr>
        <sz val="14"/>
        <color theme="1"/>
        <rFont val="宋体"/>
        <family val="3"/>
        <charset val="134"/>
      </rPr>
      <t>计算从</t>
    </r>
    <r>
      <rPr>
        <sz val="14"/>
        <color theme="1"/>
        <rFont val="Verdana Pro"/>
        <family val="2"/>
      </rPr>
      <t>Launcher</t>
    </r>
    <r>
      <rPr>
        <sz val="14"/>
        <color theme="1"/>
        <rFont val="宋体"/>
        <family val="3"/>
        <charset val="134"/>
      </rPr>
      <t>第一帧至</t>
    </r>
    <r>
      <rPr>
        <sz val="14"/>
        <color theme="1"/>
        <rFont val="Verdana Pro"/>
        <family val="2"/>
      </rPr>
      <t>ECALL</t>
    </r>
    <r>
      <rPr>
        <sz val="14"/>
        <color theme="1"/>
        <rFont val="宋体"/>
        <family val="3"/>
        <charset val="134"/>
      </rPr>
      <t>被激活瞬间</t>
    </r>
  </si>
  <si>
    <r>
      <t>Power on Launcher</t>
    </r>
    <r>
      <rPr>
        <sz val="14"/>
        <color theme="1"/>
        <rFont val="宋体"/>
        <family val="3"/>
        <charset val="134"/>
      </rPr>
      <t>界面可见</t>
    </r>
  </si>
  <si>
    <r>
      <t>Power on</t>
    </r>
    <r>
      <rPr>
        <sz val="14"/>
        <color theme="1"/>
        <rFont val="宋体"/>
        <family val="3"/>
        <charset val="134"/>
      </rPr>
      <t>第一帧动画播放</t>
    </r>
  </si>
  <si>
    <r>
      <t xml:space="preserve">
</t>
    </r>
    <r>
      <rPr>
        <sz val="14"/>
        <color theme="1"/>
        <rFont val="宋体"/>
        <family val="3"/>
        <charset val="134"/>
      </rPr>
      <t>计算输入</t>
    </r>
    <r>
      <rPr>
        <sz val="14"/>
        <color theme="1"/>
        <rFont val="Verdana Pro"/>
        <family val="2"/>
      </rPr>
      <t>adb reboot</t>
    </r>
    <r>
      <rPr>
        <sz val="14"/>
        <color theme="1"/>
        <rFont val="宋体"/>
        <family val="3"/>
        <charset val="134"/>
      </rPr>
      <t>命令后，屏幕黑屏开始计时到</t>
    </r>
    <r>
      <rPr>
        <sz val="14"/>
        <color theme="1"/>
        <rFont val="Verdana Pro"/>
        <family val="2"/>
      </rPr>
      <t xml:space="preserve">launcher </t>
    </r>
    <r>
      <rPr>
        <sz val="14"/>
        <color theme="1"/>
        <rFont val="宋体"/>
        <family val="3"/>
        <charset val="134"/>
      </rPr>
      <t>第一帧稳定展示显示的时间</t>
    </r>
    <phoneticPr fontId="1" type="noConversion"/>
  </si>
  <si>
    <r>
      <t>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>消息，整个测试过程中录屏</t>
    </r>
    <phoneticPr fontId="1" type="noConversion"/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</si>
  <si>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2.Launcher</t>
    </r>
    <r>
      <rPr>
        <sz val="14"/>
        <color theme="1"/>
        <rFont val="宋体"/>
        <family val="3"/>
        <charset val="134"/>
      </rPr>
      <t>启动后</t>
    </r>
    <r>
      <rPr>
        <sz val="14"/>
        <color theme="1"/>
        <rFont val="Verdana Pro"/>
        <family val="2"/>
      </rPr>
      <t>1s</t>
    </r>
    <r>
      <rPr>
        <sz val="14"/>
        <color theme="1"/>
        <rFont val="宋体"/>
        <family val="3"/>
        <charset val="134"/>
      </rPr>
      <t>，挂</t>
    </r>
    <r>
      <rPr>
        <sz val="14"/>
        <color theme="1"/>
        <rFont val="Verdana Pro"/>
        <family val="2"/>
      </rPr>
      <t>R</t>
    </r>
    <r>
      <rPr>
        <sz val="14"/>
        <color theme="1"/>
        <rFont val="宋体"/>
        <family val="3"/>
        <charset val="134"/>
      </rPr>
      <t xml:space="preserve">挡
</t>
    </r>
    <r>
      <rPr>
        <sz val="14"/>
        <color theme="1"/>
        <rFont val="Verdana Pro"/>
        <family val="2"/>
      </rPr>
      <t>3.</t>
    </r>
    <r>
      <rPr>
        <sz val="14"/>
        <color theme="1"/>
        <rFont val="宋体"/>
        <family val="3"/>
        <charset val="134"/>
      </rPr>
      <t>整个测试过程中录屏</t>
    </r>
    <phoneticPr fontId="1" type="noConversion"/>
  </si>
  <si>
    <r>
      <rPr>
        <sz val="14"/>
        <color theme="1"/>
        <rFont val="宋体"/>
        <family val="3"/>
        <charset val="134"/>
      </rPr>
      <t>计算从挂</t>
    </r>
    <r>
      <rPr>
        <sz val="14"/>
        <color theme="1"/>
        <rFont val="Verdana Pro"/>
        <family val="2"/>
      </rPr>
      <t>R</t>
    </r>
    <r>
      <rPr>
        <sz val="14"/>
        <color theme="1"/>
        <rFont val="宋体"/>
        <family val="3"/>
        <charset val="134"/>
      </rPr>
      <t>档的消息灯亮</t>
    </r>
    <r>
      <rPr>
        <sz val="14"/>
        <color theme="1"/>
        <rFont val="宋体"/>
        <family val="3"/>
        <charset val="134"/>
      </rPr>
      <t>至界面稳定显示倒车界面</t>
    </r>
    <phoneticPr fontId="1" type="noConversion"/>
  </si>
  <si>
    <t>路测</t>
    <phoneticPr fontId="1" type="noConversion"/>
  </si>
  <si>
    <t>路测</t>
    <phoneticPr fontId="1" type="noConversion"/>
  </si>
  <si>
    <t>monkey</t>
    <phoneticPr fontId="1" type="noConversion"/>
  </si>
  <si>
    <t>系统稳定状态下其他应用首次启动的平均时长</t>
    <phoneticPr fontId="1" type="noConversion"/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</si>
  <si>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开机动画播放过程中，挂</t>
    </r>
    <r>
      <rPr>
        <sz val="14"/>
        <color theme="1"/>
        <rFont val="Verdana Pro"/>
        <family val="2"/>
      </rPr>
      <t>R</t>
    </r>
    <r>
      <rPr>
        <sz val="14"/>
        <color theme="1"/>
        <rFont val="宋体"/>
        <family val="3"/>
        <charset val="134"/>
      </rPr>
      <t xml:space="preserve">挡
</t>
    </r>
    <r>
      <rPr>
        <sz val="14"/>
        <color theme="1"/>
        <rFont val="Verdana Pro"/>
        <family val="2"/>
      </rPr>
      <t>3.</t>
    </r>
    <r>
      <rPr>
        <sz val="14"/>
        <color theme="1"/>
        <rFont val="宋体"/>
        <family val="3"/>
        <charset val="134"/>
      </rPr>
      <t>整个测试过程中录屏</t>
    </r>
    <phoneticPr fontId="1" type="noConversion"/>
  </si>
  <si>
    <t>IVI主机运行时，RVC显示时间</t>
    <phoneticPr fontId="1" type="noConversion"/>
  </si>
  <si>
    <t>com.desay_svautomotive.bluetoothtel</t>
    <phoneticPr fontId="1" type="noConversion"/>
  </si>
  <si>
    <t>com.desaysv.mediaplayer</t>
    <phoneticPr fontId="1" type="noConversion"/>
  </si>
  <si>
    <t>com.desay.setting</t>
    <phoneticPr fontId="1" type="noConversion"/>
  </si>
  <si>
    <t>NT</t>
    <phoneticPr fontId="1" type="noConversion"/>
  </si>
  <si>
    <t>无法实现，没有副驾</t>
    <phoneticPr fontId="1" type="noConversion"/>
  </si>
  <si>
    <t>20220524_0699_GF13_R05.1.PRO</t>
  </si>
  <si>
    <t>R05.1</t>
  </si>
  <si>
    <t>无AM功能</t>
  </si>
  <si>
    <t>BUG202205270949_462194</t>
  </si>
  <si>
    <t>BUG202205261730_455264</t>
  </si>
  <si>
    <r>
      <t>Power on</t>
    </r>
    <r>
      <rPr>
        <sz val="14"/>
        <color theme="1"/>
        <rFont val="宋体"/>
        <family val="3"/>
        <charset val="134"/>
      </rPr>
      <t>车辆设置界面打开</t>
    </r>
  </si>
  <si>
    <r>
      <t>air conditioner</t>
    </r>
    <r>
      <rPr>
        <sz val="14"/>
        <color theme="1"/>
        <rFont val="宋体"/>
        <family val="3"/>
        <charset val="134"/>
      </rPr>
      <t>热启动时间</t>
    </r>
  </si>
  <si>
    <t>BUG202205301425_499156</t>
  </si>
  <si>
    <t>com.android.systemui</t>
  </si>
  <si>
    <t>systemui</t>
  </si>
  <si>
    <t xml:space="preserve">BUG202205301701_504744
</t>
  </si>
  <si>
    <t xml:space="preserve">20220524_0699_GF13_R05.1.PRO
</t>
  </si>
  <si>
    <t>Ford EMMC Partitions (64GB)</t>
  </si>
  <si>
    <t>Free Size</t>
  </si>
  <si>
    <t>1.5G</t>
  </si>
  <si>
    <t>1.2G</t>
  </si>
  <si>
    <t>软件版本：20220524_0699_GF13_R05.1.PRO</t>
    <phoneticPr fontId="1" type="noConversion"/>
  </si>
  <si>
    <r>
      <t>1.</t>
    </r>
    <r>
      <rPr>
        <strike/>
        <sz val="14"/>
        <color theme="1"/>
        <rFont val="宋体"/>
        <family val="3"/>
        <charset val="134"/>
      </rPr>
      <t>操作间隔：</t>
    </r>
    <r>
      <rPr>
        <strike/>
        <sz val="14"/>
        <color theme="1"/>
        <rFont val="Verdana Pro"/>
        <family val="2"/>
      </rPr>
      <t>500ms
2.</t>
    </r>
    <r>
      <rPr>
        <strike/>
        <sz val="14"/>
        <color theme="1"/>
        <rFont val="宋体"/>
        <family val="3"/>
        <charset val="134"/>
      </rPr>
      <t>覆盖应用：</t>
    </r>
    <r>
      <rPr>
        <strike/>
        <sz val="14"/>
        <color theme="1"/>
        <rFont val="Verdana Pro"/>
        <family val="2"/>
      </rPr>
      <t>IVI</t>
    </r>
    <r>
      <rPr>
        <strike/>
        <sz val="14"/>
        <color theme="1"/>
        <rFont val="宋体"/>
        <family val="3"/>
        <charset val="134"/>
      </rPr>
      <t>所有应用</t>
    </r>
    <r>
      <rPr>
        <strike/>
        <sz val="14"/>
        <color rgb="FF0000FF"/>
        <rFont val="宋体"/>
        <family val="3"/>
        <charset val="134"/>
      </rPr>
      <t>（德赛所有应用）</t>
    </r>
    <r>
      <rPr>
        <strike/>
        <sz val="14"/>
        <color theme="1"/>
        <rFont val="宋体"/>
        <family val="3"/>
        <charset val="134"/>
      </rPr>
      <t xml:space="preserve">
</t>
    </r>
    <r>
      <rPr>
        <strike/>
        <sz val="14"/>
        <color theme="1"/>
        <rFont val="Verdana Pro"/>
        <family val="2"/>
      </rPr>
      <t>3.4G</t>
    </r>
    <r>
      <rPr>
        <strike/>
        <sz val="14"/>
        <color theme="1"/>
        <rFont val="宋体"/>
        <family val="3"/>
        <charset val="134"/>
      </rPr>
      <t xml:space="preserve">网络连接
</t>
    </r>
    <r>
      <rPr>
        <strike/>
        <sz val="14"/>
        <color theme="1"/>
        <rFont val="Verdana Pro"/>
        <family val="2"/>
      </rPr>
      <t>4.</t>
    </r>
    <r>
      <rPr>
        <strike/>
        <sz val="14"/>
        <color theme="1"/>
        <rFont val="宋体"/>
        <family val="3"/>
        <charset val="134"/>
      </rPr>
      <t>保持车机登录状态，所有应用登录状态（音乐，视频）</t>
    </r>
    <phoneticPr fontId="1" type="noConversion"/>
  </si>
  <si>
    <r>
      <rPr>
        <strike/>
        <sz val="14"/>
        <color theme="1"/>
        <rFont val="宋体"/>
        <family val="3"/>
        <charset val="134"/>
      </rPr>
      <t>开机</t>
    </r>
    <r>
      <rPr>
        <strike/>
        <sz val="14"/>
        <color theme="1"/>
        <rFont val="Verdana Pro"/>
        <family val="2"/>
      </rPr>
      <t>Launcher</t>
    </r>
    <r>
      <rPr>
        <strike/>
        <sz val="14"/>
        <color theme="1"/>
        <rFont val="宋体"/>
        <family val="3"/>
        <charset val="134"/>
      </rPr>
      <t>出来以后等待</t>
    </r>
    <r>
      <rPr>
        <strike/>
        <sz val="14"/>
        <color theme="1"/>
        <rFont val="Verdana Pro"/>
        <family val="2"/>
      </rPr>
      <t>5</t>
    </r>
    <r>
      <rPr>
        <strike/>
        <sz val="14"/>
        <color theme="1"/>
        <rFont val="宋体"/>
        <family val="3"/>
        <charset val="134"/>
      </rPr>
      <t>分钟，点击应用按钮</t>
    </r>
    <phoneticPr fontId="1" type="noConversion"/>
  </si>
  <si>
    <r>
      <t>1.</t>
    </r>
    <r>
      <rPr>
        <sz val="14"/>
        <color theme="1"/>
        <rFont val="宋体"/>
        <family val="3"/>
        <charset val="134"/>
      </rPr>
      <t>车机播放</t>
    </r>
    <r>
      <rPr>
        <sz val="14"/>
        <color theme="1"/>
        <rFont val="Verdana Pro"/>
        <family val="2"/>
      </rPr>
      <t>BT</t>
    </r>
    <r>
      <rPr>
        <sz val="14"/>
        <color theme="1"/>
        <rFont val="宋体"/>
        <family val="3"/>
        <charset val="134"/>
      </rPr>
      <t>音乐，进入休眠状态，</t>
    </r>
    <r>
      <rPr>
        <sz val="14"/>
        <color theme="1"/>
        <rFont val="Verdana Pro"/>
        <family val="2"/>
      </rPr>
      <t>IVI</t>
    </r>
    <r>
      <rPr>
        <sz val="14"/>
        <color theme="1"/>
        <rFont val="宋体"/>
        <family val="3"/>
        <charset val="134"/>
      </rPr>
      <t xml:space="preserve">完全关机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播放</t>
    </r>
    <r>
      <rPr>
        <sz val="14"/>
        <color theme="1"/>
        <rFont val="Verdana Pro"/>
        <family val="2"/>
      </rPr>
      <t>FM</t>
    </r>
    <phoneticPr fontId="1" type="noConversion"/>
  </si>
  <si>
    <t>计算从点击蓝牙音乐Tab栏至蓝牙音乐播放界面</t>
    <phoneticPr fontId="1" type="noConversion"/>
  </si>
  <si>
    <r>
      <rPr>
        <strike/>
        <sz val="14"/>
        <color theme="1"/>
        <rFont val="宋体"/>
        <family val="3"/>
        <charset val="134"/>
      </rPr>
      <t>计算从</t>
    </r>
    <r>
      <rPr>
        <strike/>
        <sz val="14"/>
        <color theme="1"/>
        <rFont val="Verdana Pro"/>
        <family val="2"/>
      </rPr>
      <t>Launcher</t>
    </r>
    <r>
      <rPr>
        <strike/>
        <sz val="14"/>
        <color theme="1"/>
        <rFont val="宋体"/>
        <family val="3"/>
        <charset val="134"/>
      </rPr>
      <t>第一帧至蓝牙耳机输出</t>
    </r>
    <r>
      <rPr>
        <strike/>
        <sz val="14"/>
        <color theme="1"/>
        <rFont val="Verdana Pro"/>
        <family val="2"/>
      </rPr>
      <t>USB</t>
    </r>
    <r>
      <rPr>
        <strike/>
        <sz val="14"/>
        <color theme="1"/>
        <rFont val="宋体"/>
        <family val="3"/>
        <charset val="134"/>
      </rPr>
      <t>音乐声音</t>
    </r>
    <phoneticPr fontId="1" type="noConversion"/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</si>
  <si>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>的</t>
    </r>
    <r>
      <rPr>
        <sz val="14"/>
        <color theme="1"/>
        <rFont val="Verdana Pro"/>
        <family val="2"/>
      </rPr>
      <t>can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等待2min从</t>
    </r>
    <r>
      <rPr>
        <sz val="14"/>
        <color theme="1"/>
        <rFont val="Verdana Pro"/>
        <family val="2"/>
      </rPr>
      <t>FM tab</t>
    </r>
    <r>
      <rPr>
        <sz val="14"/>
        <color theme="1"/>
        <rFont val="宋体"/>
        <family val="3"/>
        <charset val="134"/>
      </rPr>
      <t>栏切换到蓝牙音乐</t>
    </r>
    <phoneticPr fontId="1" type="noConversion"/>
  </si>
  <si>
    <t>12s</t>
    <phoneticPr fontId="1" type="noConversion"/>
  </si>
  <si>
    <t>精简屏幕冷启动时间(系统已启动2min后测试)</t>
  </si>
  <si>
    <r>
      <t>1.IVI</t>
    </r>
    <r>
      <rPr>
        <sz val="14"/>
        <color theme="1"/>
        <rFont val="宋体"/>
        <family val="3"/>
        <charset val="134"/>
      </rPr>
      <t>完全关机以后，发送</t>
    </r>
    <r>
      <rPr>
        <sz val="14"/>
        <color theme="1"/>
        <rFont val="Verdana Pro"/>
        <family val="2"/>
      </rPr>
      <t>Ignition on</t>
    </r>
    <r>
      <rPr>
        <sz val="14"/>
        <color theme="1"/>
        <rFont val="宋体"/>
        <family val="3"/>
        <charset val="134"/>
      </rPr>
      <t xml:space="preserve">的can消息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开机两分钟后进入系统设置，打开精简屏幕</t>
    </r>
  </si>
  <si>
    <t>计算从手指抬起动作到精简屏幕界面稳定展示</t>
  </si>
  <si>
    <r>
      <rPr>
        <sz val="14"/>
        <color theme="1"/>
        <rFont val="宋体"/>
        <family val="3"/>
        <charset val="134"/>
      </rPr>
      <t>精简屏幕热启动时间</t>
    </r>
    <r>
      <rPr>
        <sz val="14"/>
        <color theme="1"/>
        <rFont val="Verdana Pro"/>
        <family val="2"/>
      </rPr>
      <t>(</t>
    </r>
    <r>
      <rPr>
        <sz val="14"/>
        <color theme="1"/>
        <rFont val="宋体"/>
        <family val="3"/>
        <charset val="134"/>
      </rPr>
      <t>系统已启动</t>
    </r>
    <r>
      <rPr>
        <sz val="14"/>
        <color theme="1"/>
        <rFont val="Verdana Pro"/>
        <family val="2"/>
      </rPr>
      <t>2min</t>
    </r>
    <r>
      <rPr>
        <sz val="14"/>
        <color theme="1"/>
        <rFont val="宋体"/>
        <family val="3"/>
        <charset val="134"/>
      </rPr>
      <t>后测试</t>
    </r>
    <r>
      <rPr>
        <sz val="14"/>
        <color theme="1"/>
        <rFont val="Verdana Pro"/>
        <family val="2"/>
      </rPr>
      <t>)</t>
    </r>
  </si>
  <si>
    <t>200ms</t>
  </si>
  <si>
    <t>非首次打开精简屏幕界面</t>
  </si>
  <si>
    <r>
      <t>1</t>
    </r>
    <r>
      <rPr>
        <sz val="14"/>
        <color theme="1"/>
        <rFont val="宋体"/>
        <family val="3"/>
        <charset val="134"/>
      </rPr>
      <t>、系统设置界面点击精简屏幕
2.退出精简屏幕再次进入精简屏幕</t>
    </r>
  </si>
  <si>
    <r>
      <t>1.</t>
    </r>
    <r>
      <rPr>
        <strike/>
        <sz val="14"/>
        <color theme="1"/>
        <rFont val="宋体"/>
        <family val="3"/>
        <charset val="134"/>
      </rPr>
      <t>副驾蓝牙耳机播放</t>
    </r>
    <r>
      <rPr>
        <strike/>
        <sz val="14"/>
        <color theme="1"/>
        <rFont val="Verdana Pro"/>
        <family val="2"/>
      </rPr>
      <t>USB</t>
    </r>
    <r>
      <rPr>
        <strike/>
        <sz val="14"/>
        <color theme="1"/>
        <rFont val="宋体"/>
        <family val="3"/>
        <charset val="134"/>
      </rPr>
      <t>音乐，进入休眠状态，</t>
    </r>
    <r>
      <rPr>
        <strike/>
        <sz val="14"/>
        <color theme="1"/>
        <rFont val="Verdana Pro"/>
        <family val="2"/>
      </rPr>
      <t>IVI</t>
    </r>
    <r>
      <rPr>
        <strike/>
        <sz val="14"/>
        <color theme="1"/>
        <rFont val="宋体"/>
        <family val="3"/>
        <charset val="134"/>
      </rPr>
      <t xml:space="preserve">完全关机
</t>
    </r>
    <r>
      <rPr>
        <strike/>
        <sz val="14"/>
        <color theme="1"/>
        <rFont val="Verdana Pro"/>
        <family val="2"/>
      </rPr>
      <t>2.USB</t>
    </r>
    <r>
      <rPr>
        <strike/>
        <sz val="14"/>
        <color theme="1"/>
        <rFont val="宋体"/>
        <family val="3"/>
        <charset val="134"/>
      </rPr>
      <t>音乐选择没有空白音，单曲循环</t>
    </r>
    <phoneticPr fontId="1" type="noConversion"/>
  </si>
  <si>
    <r>
      <t>R06</t>
    </r>
    <r>
      <rPr>
        <sz val="14"/>
        <color theme="1"/>
        <rFont val="宋体"/>
        <family val="3"/>
        <charset val="134"/>
      </rPr>
      <t>版本可以优化至2.5s内</t>
    </r>
  </si>
  <si>
    <t>目前无太大优化空间</t>
  </si>
  <si>
    <r>
      <t>R06</t>
    </r>
    <r>
      <rPr>
        <sz val="14"/>
        <color theme="1"/>
        <rFont val="宋体"/>
        <family val="3"/>
        <charset val="134"/>
      </rPr>
      <t>版本可以优化至500ms内</t>
    </r>
  </si>
  <si>
    <r>
      <t>1.U</t>
    </r>
    <r>
      <rPr>
        <strike/>
        <sz val="14"/>
        <color theme="1"/>
        <rFont val="宋体"/>
        <family val="3"/>
        <charset val="134"/>
      </rPr>
      <t xml:space="preserve">盘根目录存放两首歌曲，两张图片，两个视频
</t>
    </r>
    <r>
      <rPr>
        <strike/>
        <sz val="14"/>
        <color theme="1"/>
        <rFont val="Verdana Pro"/>
        <family val="2"/>
      </rPr>
      <t>2.</t>
    </r>
    <r>
      <rPr>
        <strike/>
        <sz val="14"/>
        <color theme="1"/>
        <rFont val="宋体"/>
        <family val="3"/>
        <charset val="134"/>
      </rPr>
      <t>车机播放</t>
    </r>
    <r>
      <rPr>
        <strike/>
        <sz val="14"/>
        <color theme="1"/>
        <rFont val="Verdana Pro"/>
        <family val="2"/>
      </rPr>
      <t>USB</t>
    </r>
    <r>
      <rPr>
        <strike/>
        <sz val="14"/>
        <color theme="1"/>
        <rFont val="宋体"/>
        <family val="3"/>
        <charset val="134"/>
      </rPr>
      <t xml:space="preserve">视频
</t>
    </r>
    <r>
      <rPr>
        <strike/>
        <sz val="14"/>
        <color theme="1"/>
        <rFont val="Verdana Pro"/>
        <family val="2"/>
      </rPr>
      <t>3.</t>
    </r>
    <r>
      <rPr>
        <strike/>
        <sz val="14"/>
        <color theme="1"/>
        <rFont val="宋体"/>
        <family val="3"/>
        <charset val="134"/>
      </rPr>
      <t>车机休眠状态，</t>
    </r>
    <r>
      <rPr>
        <strike/>
        <sz val="14"/>
        <color theme="1"/>
        <rFont val="Verdana Pro"/>
        <family val="2"/>
      </rPr>
      <t>IVI</t>
    </r>
    <r>
      <rPr>
        <strike/>
        <sz val="14"/>
        <color theme="1"/>
        <rFont val="宋体"/>
        <family val="3"/>
        <charset val="134"/>
      </rPr>
      <t>完全关机</t>
    </r>
  </si>
  <si>
    <r>
      <t>IVI</t>
    </r>
    <r>
      <rPr>
        <strike/>
        <sz val="14"/>
        <color theme="1"/>
        <rFont val="宋体"/>
        <family val="3"/>
        <charset val="134"/>
      </rPr>
      <t>完全关机以后，发送</t>
    </r>
    <r>
      <rPr>
        <strike/>
        <sz val="14"/>
        <color theme="1"/>
        <rFont val="Verdana Pro"/>
        <family val="2"/>
      </rPr>
      <t>Ignition on</t>
    </r>
    <r>
      <rPr>
        <strike/>
        <sz val="14"/>
        <color theme="1"/>
        <rFont val="宋体"/>
        <family val="3"/>
        <charset val="134"/>
      </rPr>
      <t>的</t>
    </r>
    <r>
      <rPr>
        <strike/>
        <sz val="14"/>
        <color theme="1"/>
        <rFont val="Verdana Pro"/>
        <family val="2"/>
      </rPr>
      <t>can</t>
    </r>
    <r>
      <rPr>
        <strike/>
        <sz val="14"/>
        <color theme="1"/>
        <rFont val="宋体"/>
        <family val="3"/>
        <charset val="134"/>
      </rPr>
      <t>消息，整个测试过程中录屏</t>
    </r>
  </si>
  <si>
    <r>
      <rPr>
        <strike/>
        <sz val="14"/>
        <color theme="1"/>
        <rFont val="宋体"/>
        <family val="3"/>
        <charset val="134"/>
      </rPr>
      <t>计算从</t>
    </r>
    <r>
      <rPr>
        <strike/>
        <sz val="14"/>
        <color theme="1"/>
        <rFont val="Verdana Pro"/>
        <family val="2"/>
      </rPr>
      <t>Launcher 2</t>
    </r>
    <r>
      <rPr>
        <strike/>
        <sz val="14"/>
        <color theme="1"/>
        <rFont val="宋体"/>
        <family val="3"/>
        <charset val="134"/>
      </rPr>
      <t>分钟后输入打开图库的命令开始计时，缩略图界面显示结束计时</t>
    </r>
  </si>
  <si>
    <t>开发确认无冷热启动区分</t>
  </si>
  <si>
    <t>R05.1.HF1</t>
    <phoneticPr fontId="1" type="noConversion"/>
  </si>
  <si>
    <t>R05.1.HF1</t>
    <phoneticPr fontId="1" type="noConversion"/>
  </si>
  <si>
    <t>20220615_0715_GF13_R05.1.PRO.HF1</t>
  </si>
  <si>
    <t xml:space="preserve"> </t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</si>
  <si>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设置</t>
    </r>
  </si>
  <si>
    <t>pidof不了</t>
  </si>
  <si>
    <t>已删除图库</t>
  </si>
  <si>
    <t>BUG202206171353_02770</t>
    <phoneticPr fontId="1" type="noConversion"/>
  </si>
  <si>
    <t>BUG202206171358_02771</t>
    <phoneticPr fontId="1" type="noConversion"/>
  </si>
  <si>
    <r>
      <t>Power on</t>
    </r>
    <r>
      <rPr>
        <sz val="14"/>
        <color theme="1"/>
        <rFont val="宋体"/>
        <family val="3"/>
        <charset val="134"/>
      </rPr>
      <t>车机网络时间同步完成</t>
    </r>
  </si>
  <si>
    <t>adb shell monkey -p com.android.cts.priv.ctsshim  -p com.desay_svautomotive.bluetoothtel  -p com.desay_svautomotive.svhvac.overlay.green  -p com.desaysv.svadapter  -p com.desaysv.logmanager  -p com.desay_svautomotive.radioapp.overlay.golden  -p com.desaysv.soagateway  -p com.desay_svautomotive.bluetoothtel.overlay.golden  -p com.desay.picture.overlay.green  -p com.desay_svautomotive.service.rvcsupportservice.overlay.godlen  -p com.desay.setting  -p com.desaysv.dlnadmr.overlay.green  -p com.desay_svautomotive.radioapp  -p com.desay_svautomotive.service.rvcsupportservice.overlay.green  -p com.desay_svautomotive.svhvac  -p com.desay_svautomotive.hardkey  -p com.desay.picture.overlay.golden  -p com.desaysv.dlnadmr.overlay.golden  -p com.desaysv.mediaplayer  -p com.desaysv.mediaplayer.overlay.golden  -p com.desay.setting.overlay.golden  -p com.desay_svautomotive.svhvac.overlay.golden  -p com.desay.rootdetector  -p com.desay.picture  -p com.desay.fota  -p com.desay.setting.overlay.green  -p com.desay_svautomotive.radioapp.overlay.green  -p com.desay_svautomotive.bluetoothtel.overlay.green  -p com.desaysv.databus.service  -p com.desaysv.vehicle.havchelper  -p com.desay.diagnostic  -p com.desaysdk.btservice  -p com.desay_svautomotive.btservice  -p com.desaysv.dlnadmr  -p com.desay_svautomotive.power  -p com.desaysv.mediaplayer.overlay.green  -p com.desay.power -s 10 --throttle 300 --ignore-crashes --ignore-timeouts --ignore-native-crashes --bugreport  -v -v -v 300000   &gt;&gt; "%CD%\log\monkey_log.txt"</t>
  </si>
  <si>
    <t>1131803K</t>
    <phoneticPr fontId="1" type="noConversion"/>
  </si>
  <si>
    <t>1042904K</t>
    <phoneticPr fontId="1" type="noConversion"/>
  </si>
  <si>
    <t>林嘉漳</t>
    <phoneticPr fontId="1" type="noConversion"/>
  </si>
  <si>
    <t>林嘉漳</t>
    <phoneticPr fontId="1" type="noConversion"/>
  </si>
  <si>
    <t>袁泽贤</t>
    <phoneticPr fontId="1" type="noConversion"/>
  </si>
  <si>
    <t>吴炜鹏</t>
    <phoneticPr fontId="1" type="noConversion"/>
  </si>
  <si>
    <t>邓剑峰</t>
    <phoneticPr fontId="1" type="noConversion"/>
  </si>
  <si>
    <t>邓剑峰</t>
    <phoneticPr fontId="1" type="noConversion"/>
  </si>
  <si>
    <t>袁泽贤</t>
    <phoneticPr fontId="1" type="noConversion"/>
  </si>
  <si>
    <t>林嘉漳</t>
    <phoneticPr fontId="1" type="noConversion"/>
  </si>
  <si>
    <t>空调按键能够响应</t>
    <phoneticPr fontId="1" type="noConversion"/>
  </si>
  <si>
    <t>吴炜鹏</t>
    <phoneticPr fontId="1" type="noConversion"/>
  </si>
  <si>
    <t>林嘉漳</t>
    <phoneticPr fontId="1" type="noConversion"/>
  </si>
  <si>
    <t>袁泽贤</t>
    <phoneticPr fontId="1" type="noConversion"/>
  </si>
  <si>
    <t>李东娥</t>
    <phoneticPr fontId="1" type="noConversion"/>
  </si>
  <si>
    <t>林嘉漳</t>
    <phoneticPr fontId="1" type="noConversion"/>
  </si>
  <si>
    <t>李东娥</t>
    <phoneticPr fontId="1" type="noConversion"/>
  </si>
  <si>
    <t>1.车机播放BT音乐</t>
  </si>
  <si>
    <t>1.IVI开机，发送adb reboot消息
2.Launcher出来后等待3分钟，点击随心听，从QQ音乐切换到蓝牙音乐</t>
  </si>
  <si>
    <t>计算从手指抬起动作到蓝牙界面稳定展示</t>
  </si>
  <si>
    <t>冷启动</t>
    <phoneticPr fontId="1" type="noConversion"/>
  </si>
  <si>
    <t>袁泽贤</t>
    <phoneticPr fontId="1" type="noConversion"/>
  </si>
  <si>
    <t>吴炜鹏</t>
    <phoneticPr fontId="1" type="noConversion"/>
  </si>
  <si>
    <t>何远琼</t>
    <phoneticPr fontId="1" type="noConversion"/>
  </si>
  <si>
    <t>何远琼</t>
    <phoneticPr fontId="1" type="noConversion"/>
  </si>
  <si>
    <r>
      <rPr>
        <sz val="16"/>
        <color theme="1"/>
        <rFont val="宋体"/>
        <family val="3"/>
        <charset val="134"/>
      </rPr>
      <t>林嘉漳</t>
    </r>
    <r>
      <rPr>
        <sz val="16"/>
        <color theme="1"/>
        <rFont val="Verdana Pro"/>
        <family val="2"/>
      </rPr>
      <t>/</t>
    </r>
    <r>
      <rPr>
        <sz val="16"/>
        <color theme="1"/>
        <rFont val="宋体"/>
        <family val="3"/>
        <charset val="134"/>
      </rPr>
      <t>吴炜鹏</t>
    </r>
    <phoneticPr fontId="1" type="noConversion"/>
  </si>
  <si>
    <r>
      <rPr>
        <sz val="16"/>
        <color theme="1"/>
        <rFont val="宋体"/>
        <family val="3"/>
        <charset val="134"/>
      </rPr>
      <t>柯大进</t>
    </r>
    <r>
      <rPr>
        <sz val="16"/>
        <color theme="1"/>
        <rFont val="Verdana Pro"/>
        <family val="2"/>
      </rPr>
      <t>/</t>
    </r>
    <r>
      <rPr>
        <sz val="16"/>
        <color theme="1"/>
        <rFont val="宋体"/>
        <family val="3"/>
        <charset val="134"/>
      </rPr>
      <t>邓剑峰</t>
    </r>
    <phoneticPr fontId="1" type="noConversion"/>
  </si>
  <si>
    <r>
      <rPr>
        <sz val="16"/>
        <color theme="1"/>
        <rFont val="宋体"/>
        <family val="3"/>
        <charset val="134"/>
      </rPr>
      <t>罗志鹏</t>
    </r>
    <r>
      <rPr>
        <sz val="16"/>
        <color theme="1"/>
        <rFont val="Verdana Pro"/>
        <family val="2"/>
      </rPr>
      <t>/</t>
    </r>
    <r>
      <rPr>
        <sz val="16"/>
        <color theme="1"/>
        <rFont val="宋体"/>
        <family val="3"/>
        <charset val="134"/>
      </rPr>
      <t>袁泽贤</t>
    </r>
    <phoneticPr fontId="1" type="noConversion"/>
  </si>
  <si>
    <r>
      <rPr>
        <sz val="16"/>
        <color theme="1"/>
        <rFont val="宋体"/>
        <family val="3"/>
        <charset val="134"/>
      </rPr>
      <t>何远琼</t>
    </r>
    <r>
      <rPr>
        <sz val="16"/>
        <color theme="1"/>
        <rFont val="Verdana Pro"/>
        <family val="2"/>
      </rPr>
      <t>/</t>
    </r>
    <r>
      <rPr>
        <sz val="16"/>
        <color theme="1"/>
        <rFont val="宋体"/>
        <family val="3"/>
        <charset val="134"/>
      </rPr>
      <t>李东娥</t>
    </r>
    <phoneticPr fontId="1" type="noConversion"/>
  </si>
  <si>
    <t>李东娥</t>
    <phoneticPr fontId="1" type="noConversion"/>
  </si>
  <si>
    <t>罗志鹏</t>
    <phoneticPr fontId="1" type="noConversion"/>
  </si>
  <si>
    <t>罗志鹏</t>
    <phoneticPr fontId="1" type="noConversion"/>
  </si>
  <si>
    <t>罗志鹏</t>
    <phoneticPr fontId="1" type="noConversion"/>
  </si>
  <si>
    <t>罗志鹏</t>
    <phoneticPr fontId="1" type="noConversion"/>
  </si>
  <si>
    <t>柯大进</t>
    <phoneticPr fontId="1" type="noConversion"/>
  </si>
  <si>
    <t>柯大进</t>
    <phoneticPr fontId="1" type="noConversion"/>
  </si>
  <si>
    <t>柯大进</t>
    <phoneticPr fontId="1" type="noConversion"/>
  </si>
  <si>
    <t>柯大进</t>
    <phoneticPr fontId="1" type="noConversion"/>
  </si>
  <si>
    <t>NA</t>
    <phoneticPr fontId="1" type="noConversion"/>
  </si>
  <si>
    <t>柯大进</t>
    <phoneticPr fontId="1" type="noConversion"/>
  </si>
  <si>
    <t>李东娥</t>
    <phoneticPr fontId="1" type="noConversion"/>
  </si>
  <si>
    <t>柯大进</t>
    <phoneticPr fontId="1" type="noConversion"/>
  </si>
  <si>
    <t>柯大进</t>
    <phoneticPr fontId="1" type="noConversion"/>
  </si>
  <si>
    <t>吴炜鹏</t>
    <phoneticPr fontId="1" type="noConversion"/>
  </si>
  <si>
    <t>李东娥</t>
    <phoneticPr fontId="1" type="noConversion"/>
  </si>
  <si>
    <t>李东娥</t>
    <phoneticPr fontId="1" type="noConversion"/>
  </si>
  <si>
    <t>何远琼</t>
    <phoneticPr fontId="1" type="noConversion"/>
  </si>
  <si>
    <t>R06</t>
    <phoneticPr fontId="1" type="noConversion"/>
  </si>
  <si>
    <t>Fail</t>
  </si>
  <si>
    <t>BUG202205241156_413776</t>
    <phoneticPr fontId="1" type="noConversion"/>
  </si>
  <si>
    <t>重启前，车机播放BT音乐</t>
  </si>
  <si>
    <t>计算从launcher界面启动第一帧到homepage蓝牙图标展示完成</t>
  </si>
  <si>
    <r>
      <t>IVI</t>
    </r>
    <r>
      <rPr>
        <sz val="14"/>
        <color theme="1"/>
        <rFont val="宋体"/>
        <family val="3"/>
        <charset val="134"/>
      </rPr>
      <t>开机，发送</t>
    </r>
    <r>
      <rPr>
        <sz val="14"/>
        <color rgb="FFFF0000"/>
        <rFont val="Verdana Pro"/>
        <family val="2"/>
      </rPr>
      <t>adb reboot</t>
    </r>
    <r>
      <rPr>
        <sz val="14"/>
        <color theme="1"/>
        <rFont val="宋体"/>
        <family val="3"/>
        <charset val="134"/>
      </rPr>
      <t>消息，整个测试过程中录屏</t>
    </r>
  </si>
  <si>
    <t>1.车机播放BT音乐
2.蓝牙音乐选择没有空白音，单曲循环</t>
  </si>
  <si>
    <t>计算从Launcher第一帧至蓝牙音乐播放（卡片上的播放按钮从暂停到播放状态，认定为开始播放）</t>
  </si>
  <si>
    <r>
      <t>1.IVI</t>
    </r>
    <r>
      <rPr>
        <sz val="14"/>
        <color theme="1"/>
        <rFont val="宋体"/>
        <family val="3"/>
        <charset val="134"/>
      </rPr>
      <t>开机，发送</t>
    </r>
    <r>
      <rPr>
        <sz val="14"/>
        <color rgb="FFFF0000"/>
        <rFont val="Verdana Pro"/>
        <family val="2"/>
      </rPr>
      <t>adb reboot</t>
    </r>
    <r>
      <rPr>
        <sz val="14"/>
        <color theme="1"/>
        <rFont val="宋体"/>
        <family val="3"/>
        <charset val="134"/>
      </rPr>
      <t xml:space="preserve">消息
</t>
    </r>
    <r>
      <rPr>
        <sz val="14"/>
        <color theme="1"/>
        <rFont val="Verdana Pro"/>
        <family val="2"/>
      </rPr>
      <t>2.</t>
    </r>
    <r>
      <rPr>
        <sz val="14"/>
        <color theme="1"/>
        <rFont val="宋体"/>
        <family val="3"/>
        <charset val="134"/>
      </rPr>
      <t>整个测试过程中录屏</t>
    </r>
  </si>
  <si>
    <t>1.手机通话中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</si>
  <si>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</si>
  <si>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</si>
  <si>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</si>
  <si>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默认关机前的音乐播放不是蓝牙音乐</t>
  </si>
  <si>
    <t>开机Launcher出来以后等待3分钟，打开蓝牙音乐</t>
  </si>
  <si>
    <t>计算从手指抬起动作到蓝牙音乐界面暂停按钮切换到播放按钮（蓝牙音乐页面歌曲列表不考虑）</t>
  </si>
  <si>
    <t>无副驾蓝牙功能</t>
  </si>
  <si>
    <r>
      <t>Power on</t>
    </r>
    <r>
      <rPr>
        <sz val="14"/>
        <color theme="1"/>
        <rFont val="宋体"/>
        <family val="3"/>
        <charset val="134"/>
      </rPr>
      <t>优先蓝牙重连完成</t>
    </r>
  </si>
  <si>
    <r>
      <t>Power on</t>
    </r>
    <r>
      <rPr>
        <sz val="14"/>
        <color theme="1"/>
        <rFont val="宋体"/>
        <family val="3"/>
        <charset val="134"/>
      </rPr>
      <t>优先设备</t>
    </r>
    <r>
      <rPr>
        <sz val="14"/>
        <color theme="1"/>
        <rFont val="Verdana Pro"/>
        <family val="2"/>
      </rPr>
      <t>BT</t>
    </r>
    <r>
      <rPr>
        <sz val="14"/>
        <color theme="1"/>
        <rFont val="宋体"/>
        <family val="3"/>
        <charset val="134"/>
      </rPr>
      <t>音源恢复</t>
    </r>
  </si>
  <si>
    <t>BUG202207081136_02812</t>
  </si>
  <si>
    <t>R06.PRO</t>
    <phoneticPr fontId="1" type="noConversion"/>
  </si>
  <si>
    <t>NT（无pid号）</t>
  </si>
  <si>
    <r>
      <t>Power on Launcher</t>
    </r>
    <r>
      <rPr>
        <sz val="14"/>
        <color theme="1"/>
        <rFont val="宋体"/>
        <family val="3"/>
        <charset val="134"/>
      </rPr>
      <t>启动后</t>
    </r>
    <r>
      <rPr>
        <sz val="14"/>
        <color theme="1"/>
        <rFont val="Verdana Pro"/>
        <family val="1"/>
      </rPr>
      <t>Fast RVC</t>
    </r>
    <r>
      <rPr>
        <sz val="14"/>
        <color theme="1"/>
        <rFont val="宋体"/>
        <family val="3"/>
        <charset val="134"/>
      </rPr>
      <t>显示</t>
    </r>
  </si>
  <si>
    <r>
      <t>Power on</t>
    </r>
    <r>
      <rPr>
        <sz val="14"/>
        <color theme="1"/>
        <rFont val="宋体"/>
        <family val="3"/>
        <charset val="134"/>
      </rPr>
      <t>开机动画过程中到</t>
    </r>
    <r>
      <rPr>
        <sz val="14"/>
        <color theme="1"/>
        <rFont val="Verdana Pro"/>
        <family val="1"/>
      </rPr>
      <t>Fast RVC</t>
    </r>
    <r>
      <rPr>
        <sz val="14"/>
        <color theme="1"/>
        <rFont val="宋体"/>
        <family val="3"/>
        <charset val="134"/>
      </rPr>
      <t>显示</t>
    </r>
  </si>
  <si>
    <t>BUG202205241156_413776</t>
    <phoneticPr fontId="1" type="noConversion"/>
  </si>
  <si>
    <t>车机开机状态，非首次进入空调界面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</si>
</sst>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0_);[Red]\(0.00\)"/>
    <numFmt numFmtId="178" formatCode="0.00_ "/>
  </numFmts>
  <fonts count="4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  <charset val="177"/>
    </font>
    <font>
      <sz val="16"/>
      <name val="Aharoni"/>
      <charset val="177"/>
    </font>
    <font>
      <b/>
      <sz val="14"/>
      <color theme="1"/>
      <name val="Verdana Pro"/>
      <family val="2"/>
    </font>
    <font>
      <sz val="14"/>
      <color theme="1"/>
      <name val="Verdana Pro"/>
      <family val="2"/>
    </font>
    <font>
      <sz val="16"/>
      <name val="Verdana Pro"/>
      <family val="2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34"/>
    </font>
    <font>
      <sz val="14"/>
      <color theme="1"/>
      <name val="Verdana Pro"/>
      <family val="2"/>
      <charset val="134"/>
    </font>
    <font>
      <sz val="14"/>
      <color theme="1"/>
      <name val="宋体"/>
      <family val="3"/>
      <charset val="134"/>
    </font>
    <font>
      <sz val="16"/>
      <name val="KaiTi"/>
      <family val="3"/>
      <charset val="134"/>
    </font>
    <font>
      <sz val="11"/>
      <color rgb="FF00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0"/>
      <color rgb="FF606266"/>
      <name val="Segoe UI"/>
      <family val="2"/>
    </font>
    <font>
      <sz val="10.5"/>
      <color theme="1"/>
      <name val="等线"/>
      <family val="2"/>
      <scheme val="minor"/>
    </font>
    <font>
      <strike/>
      <sz val="14"/>
      <color theme="1"/>
      <name val="Verdana Pro"/>
      <family val="2"/>
    </font>
    <font>
      <strike/>
      <sz val="14"/>
      <color theme="1"/>
      <name val="宋体"/>
      <family val="3"/>
      <charset val="134"/>
    </font>
    <font>
      <strike/>
      <sz val="14"/>
      <color rgb="FF0000FF"/>
      <name val="宋体"/>
      <family val="3"/>
      <charset val="134"/>
    </font>
    <font>
      <strike/>
      <sz val="16"/>
      <color theme="1"/>
      <name val="Aharoni"/>
      <charset val="177"/>
    </font>
    <font>
      <sz val="14"/>
      <color theme="1"/>
      <name val="Verdana Pro"/>
    </font>
    <font>
      <strike/>
      <sz val="14"/>
      <color theme="1"/>
      <name val="宋体"/>
      <family val="2"/>
      <charset val="134"/>
    </font>
    <font>
      <sz val="11"/>
      <color rgb="FF000000"/>
      <name val="等线"/>
      <family val="2"/>
      <scheme val="minor"/>
    </font>
    <font>
      <sz val="14"/>
      <color rgb="FF000000"/>
      <name val="等线"/>
      <family val="3"/>
      <charset val="134"/>
      <scheme val="minor"/>
    </font>
    <font>
      <sz val="16"/>
      <color theme="1"/>
      <name val="Verdana Pro"/>
      <family val="2"/>
    </font>
    <font>
      <sz val="16"/>
      <color theme="1"/>
      <name val="宋体"/>
      <family val="3"/>
      <charset val="134"/>
    </font>
    <font>
      <strike/>
      <sz val="10.5"/>
      <color theme="1"/>
      <name val="等线"/>
      <family val="3"/>
      <charset val="134"/>
      <scheme val="minor"/>
    </font>
    <font>
      <strike/>
      <sz val="10"/>
      <color rgb="FF606266"/>
      <name val="宋体"/>
      <family val="3"/>
      <charset val="134"/>
    </font>
    <font>
      <strike/>
      <sz val="16"/>
      <color theme="1"/>
      <name val="Verdana Pro"/>
      <family val="2"/>
    </font>
    <font>
      <sz val="14"/>
      <color rgb="FFFF0000"/>
      <name val="Verdana Pro"/>
      <family val="2"/>
    </font>
    <font>
      <sz val="11"/>
      <color theme="1"/>
      <name val="等线"/>
      <family val="3"/>
      <charset val="134"/>
      <scheme val="minor"/>
    </font>
    <font>
      <sz val="16"/>
      <name val="KaiTi"/>
      <family val="3"/>
      <charset val="134"/>
    </font>
    <font>
      <sz val="14"/>
      <color theme="1"/>
      <name val="Verdana Pro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3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5" fillId="0" borderId="0" xfId="2" applyFont="1"/>
    <xf numFmtId="0" fontId="4" fillId="4" borderId="1" xfId="2" applyFill="1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4" fillId="5" borderId="1" xfId="2" applyFill="1" applyBorder="1" applyAlignment="1">
      <alignment horizontal="center" vertical="center"/>
    </xf>
    <xf numFmtId="0" fontId="4" fillId="0" borderId="1" xfId="2" applyBorder="1"/>
    <xf numFmtId="0" fontId="4" fillId="6" borderId="0" xfId="2" applyFill="1" applyAlignment="1">
      <alignment horizontal="left"/>
    </xf>
    <xf numFmtId="0" fontId="4" fillId="7" borderId="1" xfId="2" applyFill="1" applyBorder="1" applyAlignment="1">
      <alignment wrapText="1"/>
    </xf>
    <xf numFmtId="0" fontId="4" fillId="7" borderId="1" xfId="2" applyFill="1" applyBorder="1"/>
    <xf numFmtId="0" fontId="4" fillId="0" borderId="1" xfId="2" applyBorder="1" applyAlignment="1">
      <alignment wrapText="1"/>
    </xf>
    <xf numFmtId="0" fontId="4" fillId="6" borderId="0" xfId="2" applyFill="1" applyAlignment="1">
      <alignment horizontal="left" wrapText="1"/>
    </xf>
    <xf numFmtId="0" fontId="5" fillId="0" borderId="0" xfId="3" applyFont="1"/>
    <xf numFmtId="0" fontId="4" fillId="0" borderId="0" xfId="3"/>
    <xf numFmtId="0" fontId="7" fillId="8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3" applyBorder="1"/>
    <xf numFmtId="0" fontId="4" fillId="0" borderId="1" xfId="3" applyBorder="1" applyAlignment="1">
      <alignment wrapText="1"/>
    </xf>
    <xf numFmtId="0" fontId="10" fillId="9" borderId="1" xfId="3" applyFont="1" applyFill="1" applyBorder="1" applyAlignment="1">
      <alignment horizontal="left" wrapText="1"/>
    </xf>
    <xf numFmtId="0" fontId="10" fillId="9" borderId="1" xfId="3" applyFont="1" applyFill="1" applyBorder="1" applyAlignment="1">
      <alignment horizontal="left" vertical="center" wrapText="1"/>
    </xf>
    <xf numFmtId="0" fontId="10" fillId="9" borderId="1" xfId="3" applyFont="1" applyFill="1" applyBorder="1" applyAlignment="1">
      <alignment horizont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176" fontId="4" fillId="5" borderId="1" xfId="3" applyNumberFormat="1" applyFill="1" applyBorder="1" applyAlignment="1">
      <alignment horizontal="center" vertical="center" wrapText="1"/>
    </xf>
    <xf numFmtId="0" fontId="4" fillId="5" borderId="1" xfId="3" applyFill="1" applyBorder="1" applyAlignment="1">
      <alignment vertical="center" wrapText="1"/>
    </xf>
    <xf numFmtId="176" fontId="4" fillId="0" borderId="1" xfId="3" applyNumberFormat="1" applyBorder="1" applyAlignment="1">
      <alignment horizontal="center" vertical="center" wrapText="1"/>
    </xf>
    <xf numFmtId="0" fontId="11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177" fontId="4" fillId="5" borderId="1" xfId="4" applyNumberForma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4" fillId="5" borderId="1" xfId="3" applyFill="1" applyBorder="1" applyAlignment="1">
      <alignment horizontal="left" vertical="center" wrapText="1"/>
    </xf>
    <xf numFmtId="0" fontId="4" fillId="5" borderId="1" xfId="3" applyFill="1" applyBorder="1" applyAlignment="1">
      <alignment horizontal="center" vertical="center" wrapText="1"/>
    </xf>
    <xf numFmtId="176" fontId="4" fillId="5" borderId="1" xfId="2" applyNumberFormat="1" applyFill="1" applyBorder="1" applyAlignment="1">
      <alignment horizontal="center" vertical="center" wrapText="1"/>
    </xf>
    <xf numFmtId="0" fontId="4" fillId="0" borderId="1" xfId="5" applyBorder="1" applyAlignment="1">
      <alignment vertical="center"/>
    </xf>
    <xf numFmtId="0" fontId="4" fillId="0" borderId="0" xfId="3" applyAlignment="1">
      <alignment horizontal="center" vertical="center" wrapText="1"/>
    </xf>
    <xf numFmtId="0" fontId="4" fillId="0" borderId="4" xfId="3" applyBorder="1" applyAlignment="1">
      <alignment horizontal="left" vertical="top" wrapText="1"/>
    </xf>
    <xf numFmtId="0" fontId="4" fillId="0" borderId="1" xfId="4" applyBorder="1" applyAlignment="1">
      <alignment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3" xfId="3" applyBorder="1" applyAlignment="1">
      <alignment horizontal="left" vertical="top" wrapText="1"/>
    </xf>
    <xf numFmtId="0" fontId="4" fillId="5" borderId="1" xfId="4" applyFill="1" applyBorder="1" applyAlignment="1">
      <alignment wrapText="1"/>
    </xf>
    <xf numFmtId="0" fontId="4" fillId="0" borderId="1" xfId="4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wrapText="1"/>
    </xf>
    <xf numFmtId="0" fontId="4" fillId="0" borderId="2" xfId="3" applyBorder="1" applyAlignment="1">
      <alignment vertical="center" wrapText="1"/>
    </xf>
    <xf numFmtId="176" fontId="4" fillId="5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177" fontId="4" fillId="5" borderId="1" xfId="5" applyNumberFormat="1" applyFill="1" applyBorder="1" applyAlignment="1">
      <alignment horizontal="center"/>
    </xf>
    <xf numFmtId="0" fontId="4" fillId="5" borderId="1" xfId="3" quotePrefix="1" applyFill="1" applyBorder="1" applyAlignment="1">
      <alignment horizontal="left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/>
    <xf numFmtId="0" fontId="7" fillId="10" borderId="1" xfId="1" applyFont="1" applyFill="1" applyBorder="1"/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justify" vertical="center"/>
    </xf>
    <xf numFmtId="0" fontId="14" fillId="0" borderId="1" xfId="1" applyFont="1" applyBorder="1" applyAlignment="1">
      <alignment horizontal="justify" vertical="center"/>
    </xf>
    <xf numFmtId="0" fontId="4" fillId="2" borderId="1" xfId="1" applyFill="1" applyBorder="1"/>
    <xf numFmtId="0" fontId="4" fillId="5" borderId="1" xfId="1" applyFill="1" applyBorder="1"/>
    <xf numFmtId="0" fontId="4" fillId="5" borderId="0" xfId="1" applyFill="1"/>
    <xf numFmtId="0" fontId="14" fillId="11" borderId="1" xfId="1" applyFont="1" applyFill="1" applyBorder="1" applyAlignment="1">
      <alignment horizontal="justify" vertical="center"/>
    </xf>
    <xf numFmtId="0" fontId="4" fillId="11" borderId="1" xfId="1" applyFill="1" applyBorder="1"/>
    <xf numFmtId="0" fontId="4" fillId="11" borderId="0" xfId="1" applyFill="1"/>
    <xf numFmtId="0" fontId="4" fillId="0" borderId="5" xfId="1" applyBorder="1"/>
    <xf numFmtId="0" fontId="7" fillId="0" borderId="0" xfId="2" applyFont="1"/>
    <xf numFmtId="0" fontId="13" fillId="0" borderId="0" xfId="2" applyFont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1" xfId="2" applyBorder="1" applyAlignment="1">
      <alignment horizontal="center" vertical="center"/>
    </xf>
    <xf numFmtId="0" fontId="7" fillId="0" borderId="6" xfId="6" applyFont="1" applyBorder="1">
      <alignment vertical="center"/>
    </xf>
    <xf numFmtId="0" fontId="4" fillId="0" borderId="7" xfId="6" applyBorder="1" applyAlignment="1">
      <alignment horizontal="left" vertical="center"/>
    </xf>
    <xf numFmtId="0" fontId="4" fillId="0" borderId="8" xfId="6" applyBorder="1">
      <alignment vertical="center"/>
    </xf>
    <xf numFmtId="0" fontId="7" fillId="0" borderId="9" xfId="6" applyFont="1" applyBorder="1">
      <alignment vertical="center"/>
    </xf>
    <xf numFmtId="0" fontId="4" fillId="0" borderId="10" xfId="6" applyBorder="1" applyAlignment="1">
      <alignment horizontal="left" vertical="center"/>
    </xf>
    <xf numFmtId="0" fontId="4" fillId="0" borderId="11" xfId="6" applyBorder="1">
      <alignment vertical="center"/>
    </xf>
    <xf numFmtId="0" fontId="4" fillId="0" borderId="0" xfId="6" applyAlignment="1">
      <alignment horizontal="left" vertical="center"/>
    </xf>
    <xf numFmtId="0" fontId="4" fillId="0" borderId="8" xfId="6" applyBorder="1" applyAlignment="1">
      <alignment horizontal="left" vertical="center"/>
    </xf>
    <xf numFmtId="0" fontId="7" fillId="0" borderId="12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3" xfId="6" applyBorder="1">
      <alignment vertical="center"/>
    </xf>
    <xf numFmtId="0" fontId="7" fillId="0" borderId="1" xfId="2" applyFont="1" applyBorder="1" applyAlignment="1">
      <alignment vertical="center"/>
    </xf>
    <xf numFmtId="0" fontId="7" fillId="0" borderId="0" xfId="5" applyFont="1"/>
    <xf numFmtId="0" fontId="5" fillId="0" borderId="0" xfId="5" applyFont="1"/>
    <xf numFmtId="0" fontId="4" fillId="0" borderId="0" xfId="5"/>
    <xf numFmtId="0" fontId="4" fillId="0" borderId="1" xfId="5" applyBorder="1" applyAlignment="1">
      <alignment horizontal="center" vertical="center" wrapText="1"/>
    </xf>
    <xf numFmtId="10" fontId="4" fillId="0" borderId="1" xfId="5" applyNumberFormat="1" applyBorder="1" applyAlignment="1">
      <alignment vertical="center"/>
    </xf>
    <xf numFmtId="0" fontId="4" fillId="0" borderId="2" xfId="5" applyBorder="1" applyAlignment="1">
      <alignment horizontal="center" vertical="center" wrapText="1"/>
    </xf>
    <xf numFmtId="10" fontId="4" fillId="0" borderId="0" xfId="5" applyNumberFormat="1"/>
    <xf numFmtId="0" fontId="4" fillId="0" borderId="4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1" xfId="5" applyBorder="1" applyAlignment="1">
      <alignment horizontal="left" vertical="top"/>
    </xf>
    <xf numFmtId="0" fontId="4" fillId="0" borderId="1" xfId="5" applyBorder="1" applyAlignment="1">
      <alignment horizontal="left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4" fillId="0" borderId="1" xfId="3" applyBorder="1" applyAlignment="1">
      <alignment horizontal="center" vertical="center" wrapText="1"/>
    </xf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19" fillId="0" borderId="1" xfId="0" applyFont="1" applyBorder="1"/>
    <xf numFmtId="0" fontId="19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wrapText="1"/>
    </xf>
    <xf numFmtId="0" fontId="20" fillId="0" borderId="1" xfId="0" applyFont="1" applyFill="1" applyBorder="1"/>
    <xf numFmtId="0" fontId="19" fillId="0" borderId="1" xfId="0" applyFont="1" applyBorder="1" applyAlignment="1">
      <alignment horizontal="left" wrapText="1" readingOrder="1"/>
    </xf>
    <xf numFmtId="0" fontId="19" fillId="0" borderId="1" xfId="0" applyFont="1" applyFill="1" applyBorder="1" applyAlignment="1">
      <alignment horizontal="left" wrapText="1" readingOrder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16" fillId="0" borderId="0" xfId="0" applyFont="1" applyFill="1" applyBorder="1"/>
    <xf numFmtId="0" fontId="16" fillId="0" borderId="0" xfId="0" applyFont="1" applyBorder="1"/>
    <xf numFmtId="0" fontId="17" fillId="0" borderId="0" xfId="0" applyFont="1" applyFill="1" applyBorder="1"/>
    <xf numFmtId="0" fontId="16" fillId="2" borderId="0" xfId="0" applyFont="1" applyFill="1" applyBorder="1"/>
    <xf numFmtId="0" fontId="16" fillId="12" borderId="0" xfId="0" applyFont="1" applyFill="1" applyBorder="1"/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0" fontId="23" fillId="0" borderId="1" xfId="0" applyFont="1" applyFill="1" applyBorder="1"/>
    <xf numFmtId="0" fontId="19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7" fillId="10" borderId="14" xfId="1" applyFont="1" applyFill="1" applyBorder="1"/>
    <xf numFmtId="0" fontId="4" fillId="0" borderId="14" xfId="1" applyBorder="1"/>
    <xf numFmtId="0" fontId="4" fillId="11" borderId="14" xfId="1" applyFill="1" applyBorder="1"/>
    <xf numFmtId="0" fontId="7" fillId="10" borderId="5" xfId="1" applyFont="1" applyFill="1" applyBorder="1"/>
    <xf numFmtId="0" fontId="4" fillId="0" borderId="1" xfId="5" applyNumberFormat="1" applyFont="1" applyFill="1" applyBorder="1" applyAlignment="1" applyProtection="1">
      <alignment vertical="center"/>
    </xf>
    <xf numFmtId="0" fontId="25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left" wrapText="1"/>
    </xf>
    <xf numFmtId="0" fontId="4" fillId="0" borderId="1" xfId="1" applyNumberFormat="1" applyFont="1" applyFill="1" applyBorder="1" applyAlignment="1" applyProtection="1"/>
    <xf numFmtId="0" fontId="4" fillId="0" borderId="14" xfId="1" applyNumberFormat="1" applyFont="1" applyFill="1" applyBorder="1" applyAlignment="1" applyProtection="1"/>
    <xf numFmtId="0" fontId="4" fillId="5" borderId="14" xfId="1" applyNumberFormat="1" applyFont="1" applyFill="1" applyBorder="1" applyAlignment="1" applyProtection="1"/>
    <xf numFmtId="0" fontId="4" fillId="5" borderId="1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/>
    <xf numFmtId="0" fontId="19" fillId="2" borderId="1" xfId="0" applyFont="1" applyFill="1" applyBorder="1" applyAlignment="1">
      <alignment horizontal="left" vertical="center" wrapText="1"/>
    </xf>
    <xf numFmtId="0" fontId="4" fillId="2" borderId="14" xfId="1" applyNumberFormat="1" applyFont="1" applyFill="1" applyBorder="1" applyAlignment="1" applyProtection="1"/>
    <xf numFmtId="0" fontId="4" fillId="2" borderId="1" xfId="1" applyNumberFormat="1" applyFont="1" applyFill="1" applyBorder="1" applyAlignment="1" applyProtection="1"/>
    <xf numFmtId="0" fontId="24" fillId="0" borderId="1" xfId="0" applyFont="1" applyBorder="1"/>
    <xf numFmtId="0" fontId="4" fillId="5" borderId="15" xfId="1" applyFill="1" applyBorder="1"/>
    <xf numFmtId="0" fontId="4" fillId="5" borderId="4" xfId="1" applyFill="1" applyBorder="1"/>
    <xf numFmtId="0" fontId="26" fillId="0" borderId="0" xfId="0" applyFont="1"/>
    <xf numFmtId="0" fontId="19" fillId="2" borderId="1" xfId="0" applyFont="1" applyFill="1" applyBorder="1" applyAlignment="1">
      <alignment wrapText="1"/>
    </xf>
    <xf numFmtId="0" fontId="27" fillId="2" borderId="1" xfId="4" applyFont="1" applyFill="1" applyBorder="1" applyAlignment="1">
      <alignment horizontal="left" vertical="center" wrapText="1"/>
    </xf>
    <xf numFmtId="0" fontId="27" fillId="5" borderId="1" xfId="3" applyFont="1" applyFill="1" applyBorder="1" applyAlignment="1">
      <alignment horizontal="left" vertical="center" wrapText="1"/>
    </xf>
    <xf numFmtId="177" fontId="27" fillId="5" borderId="1" xfId="4" applyNumberFormat="1" applyFont="1" applyFill="1" applyBorder="1" applyAlignment="1">
      <alignment horizontal="center" vertical="center" wrapText="1"/>
    </xf>
    <xf numFmtId="0" fontId="27" fillId="5" borderId="1" xfId="3" applyFont="1" applyFill="1" applyBorder="1" applyAlignment="1">
      <alignment horizontal="center" vertical="center" wrapText="1"/>
    </xf>
    <xf numFmtId="0" fontId="27" fillId="5" borderId="1" xfId="3" applyFont="1" applyFill="1" applyBorder="1" applyAlignment="1">
      <alignment vertical="center" wrapText="1"/>
    </xf>
    <xf numFmtId="176" fontId="27" fillId="0" borderId="1" xfId="3" applyNumberFormat="1" applyFont="1" applyBorder="1" applyAlignment="1">
      <alignment horizontal="center" vertical="center" wrapText="1"/>
    </xf>
    <xf numFmtId="0" fontId="27" fillId="0" borderId="1" xfId="3" applyFont="1" applyBorder="1" applyAlignment="1">
      <alignment vertical="center" wrapText="1"/>
    </xf>
    <xf numFmtId="0" fontId="27" fillId="0" borderId="0" xfId="3" applyFont="1" applyAlignment="1">
      <alignment wrapText="1"/>
    </xf>
    <xf numFmtId="0" fontId="27" fillId="0" borderId="1" xfId="3" applyFont="1" applyBorder="1" applyAlignment="1">
      <alignment horizontal="left" vertical="top" wrapText="1"/>
    </xf>
    <xf numFmtId="0" fontId="27" fillId="0" borderId="1" xfId="3" applyFont="1" applyBorder="1" applyAlignment="1">
      <alignment wrapText="1"/>
    </xf>
    <xf numFmtId="176" fontId="27" fillId="5" borderId="1" xfId="5" applyNumberFormat="1" applyFont="1" applyFill="1" applyBorder="1" applyAlignment="1">
      <alignment horizontal="center"/>
    </xf>
    <xf numFmtId="0" fontId="27" fillId="0" borderId="0" xfId="0" applyFont="1"/>
    <xf numFmtId="0" fontId="27" fillId="0" borderId="1" xfId="5" applyNumberFormat="1" applyFont="1" applyFill="1" applyBorder="1" applyAlignment="1" applyProtection="1">
      <alignment vertical="center"/>
    </xf>
    <xf numFmtId="0" fontId="27" fillId="0" borderId="1" xfId="3" applyFont="1" applyBorder="1" applyAlignment="1">
      <alignment horizontal="left" vertical="center" wrapText="1"/>
    </xf>
    <xf numFmtId="0" fontId="27" fillId="0" borderId="1" xfId="5" applyFont="1" applyBorder="1" applyAlignment="1">
      <alignment vertical="center"/>
    </xf>
    <xf numFmtId="0" fontId="28" fillId="0" borderId="0" xfId="0" applyFont="1" applyAlignment="1">
      <alignment wrapText="1"/>
    </xf>
    <xf numFmtId="0" fontId="19" fillId="5" borderId="1" xfId="0" applyFont="1" applyFill="1" applyBorder="1" applyAlignment="1">
      <alignment wrapText="1"/>
    </xf>
    <xf numFmtId="0" fontId="29" fillId="0" borderId="1" xfId="0" applyFont="1" applyBorder="1" applyAlignment="1">
      <alignment vertical="center"/>
    </xf>
    <xf numFmtId="0" fontId="25" fillId="0" borderId="0" xfId="0" applyFont="1"/>
    <xf numFmtId="0" fontId="4" fillId="0" borderId="1" xfId="0" applyNumberFormat="1" applyFont="1" applyFill="1" applyBorder="1" applyAlignment="1" applyProtection="1"/>
    <xf numFmtId="0" fontId="4" fillId="0" borderId="0" xfId="1" applyBorder="1"/>
    <xf numFmtId="0" fontId="4" fillId="5" borderId="4" xfId="1" applyNumberFormat="1" applyFont="1" applyFill="1" applyBorder="1" applyAlignment="1" applyProtection="1"/>
    <xf numFmtId="0" fontId="7" fillId="0" borderId="0" xfId="6" applyFont="1" applyBorder="1">
      <alignment vertical="center"/>
    </xf>
    <xf numFmtId="0" fontId="4" fillId="0" borderId="0" xfId="6" applyBorder="1">
      <alignment vertical="center"/>
    </xf>
    <xf numFmtId="0" fontId="4" fillId="13" borderId="1" xfId="2" applyFont="1" applyFill="1" applyBorder="1" applyAlignment="1">
      <alignment horizontal="left" vertical="center"/>
    </xf>
    <xf numFmtId="0" fontId="4" fillId="13" borderId="1" xfId="2" applyFont="1" applyFill="1" applyBorder="1" applyAlignment="1">
      <alignment vertical="center"/>
    </xf>
    <xf numFmtId="0" fontId="4" fillId="14" borderId="1" xfId="2" applyFont="1" applyFill="1" applyBorder="1" applyAlignment="1">
      <alignment horizontal="left" vertical="center"/>
    </xf>
    <xf numFmtId="0" fontId="4" fillId="14" borderId="1" xfId="2" applyFont="1" applyFill="1" applyBorder="1" applyAlignment="1">
      <alignment vertical="center"/>
    </xf>
    <xf numFmtId="0" fontId="30" fillId="0" borderId="1" xfId="0" applyFont="1" applyFill="1" applyBorder="1"/>
    <xf numFmtId="0" fontId="30" fillId="0" borderId="1" xfId="0" applyFont="1" applyBorder="1" applyAlignment="1">
      <alignment horizontal="left" vertical="center" wrapText="1" readingOrder="1"/>
    </xf>
    <xf numFmtId="0" fontId="31" fillId="0" borderId="1" xfId="0" applyFont="1" applyFill="1" applyBorder="1" applyAlignment="1">
      <alignment horizontal="left" wrapText="1" readingOrder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wrapText="1"/>
    </xf>
    <xf numFmtId="0" fontId="30" fillId="0" borderId="1" xfId="0" applyFont="1" applyBorder="1"/>
    <xf numFmtId="0" fontId="33" fillId="0" borderId="0" xfId="0" applyFont="1" applyFill="1" applyBorder="1"/>
    <xf numFmtId="0" fontId="19" fillId="5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wrapText="1"/>
    </xf>
    <xf numFmtId="0" fontId="30" fillId="0" borderId="1" xfId="0" applyFont="1" applyBorder="1" applyAlignment="1">
      <alignment wrapText="1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left" vertical="center" wrapText="1" readingOrder="1"/>
    </xf>
    <xf numFmtId="0" fontId="24" fillId="2" borderId="1" xfId="0" applyFont="1" applyFill="1" applyBorder="1"/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/>
    </xf>
    <xf numFmtId="0" fontId="4" fillId="2" borderId="1" xfId="3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19" fillId="5" borderId="1" xfId="0" applyFont="1" applyFill="1" applyBorder="1"/>
    <xf numFmtId="0" fontId="19" fillId="5" borderId="1" xfId="0" applyFont="1" applyFill="1" applyBorder="1" applyAlignment="1">
      <alignment horizontal="left" vertical="center" wrapText="1" readingOrder="1"/>
    </xf>
    <xf numFmtId="0" fontId="19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6" fillId="5" borderId="0" xfId="0" applyFont="1" applyFill="1" applyBorder="1"/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3" fillId="0" borderId="0" xfId="0" applyFont="1" applyBorder="1"/>
    <xf numFmtId="0" fontId="30" fillId="0" borderId="1" xfId="0" applyFont="1" applyFill="1" applyBorder="1" applyAlignment="1">
      <alignment horizontal="left" vertical="center" wrapText="1" readingOrder="1"/>
    </xf>
    <xf numFmtId="0" fontId="24" fillId="2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wrapText="1"/>
    </xf>
    <xf numFmtId="0" fontId="30" fillId="0" borderId="1" xfId="0" applyFont="1" applyFill="1" applyBorder="1" applyAlignment="1">
      <alignment horizontal="left" vertical="center" wrapText="1"/>
    </xf>
    <xf numFmtId="176" fontId="4" fillId="5" borderId="0" xfId="3" applyNumberForma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176" fontId="4" fillId="5" borderId="18" xfId="3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11" borderId="1" xfId="1" applyNumberFormat="1" applyFont="1" applyFill="1" applyBorder="1" applyAlignment="1" applyProtection="1"/>
    <xf numFmtId="0" fontId="4" fillId="0" borderId="14" xfId="0" applyNumberFormat="1" applyFont="1" applyFill="1" applyBorder="1" applyAlignment="1" applyProtection="1"/>
    <xf numFmtId="0" fontId="28" fillId="0" borderId="0" xfId="0" applyFont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36" fillId="0" borderId="18" xfId="0" applyFont="1" applyBorder="1" applyAlignment="1">
      <alignment wrapText="1"/>
    </xf>
    <xf numFmtId="0" fontId="37" fillId="0" borderId="19" xfId="0" applyFont="1" applyBorder="1" applyAlignment="1">
      <alignment vertical="top" wrapText="1"/>
    </xf>
    <xf numFmtId="0" fontId="37" fillId="0" borderId="15" xfId="0" applyFont="1" applyFill="1" applyBorder="1" applyAlignment="1">
      <alignment vertical="top" wrapText="1"/>
    </xf>
    <xf numFmtId="0" fontId="37" fillId="0" borderId="16" xfId="0" applyFont="1" applyFill="1" applyBorder="1" applyAlignment="1">
      <alignment vertical="top" wrapText="1"/>
    </xf>
    <xf numFmtId="10" fontId="19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7" fillId="0" borderId="1" xfId="4" applyFont="1" applyBorder="1" applyAlignment="1">
      <alignment horizontal="left" vertical="center" wrapText="1"/>
    </xf>
    <xf numFmtId="176" fontId="27" fillId="5" borderId="1" xfId="3" applyNumberFormat="1" applyFont="1" applyFill="1" applyBorder="1" applyAlignment="1" applyProtection="1">
      <alignment horizontal="center" vertical="center" wrapText="1"/>
    </xf>
    <xf numFmtId="0" fontId="40" fillId="0" borderId="1" xfId="5" applyFont="1" applyBorder="1" applyAlignment="1">
      <alignment vertical="center"/>
    </xf>
    <xf numFmtId="178" fontId="30" fillId="0" borderId="1" xfId="0" applyNumberFormat="1" applyFont="1" applyBorder="1"/>
    <xf numFmtId="178" fontId="30" fillId="0" borderId="1" xfId="0" applyNumberFormat="1" applyFont="1" applyBorder="1" applyAlignment="1">
      <alignment horizontal="left" vertical="center" wrapText="1" readingOrder="1"/>
    </xf>
    <xf numFmtId="178" fontId="30" fillId="0" borderId="1" xfId="0" applyNumberFormat="1" applyFont="1" applyBorder="1" applyAlignment="1">
      <alignment horizontal="center" wrapText="1"/>
    </xf>
    <xf numFmtId="178" fontId="30" fillId="0" borderId="1" xfId="0" applyNumberFormat="1" applyFont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 wrapText="1"/>
    </xf>
    <xf numFmtId="178" fontId="31" fillId="0" borderId="1" xfId="0" applyNumberFormat="1" applyFont="1" applyBorder="1" applyAlignment="1">
      <alignment horizontal="center" vertical="center" wrapText="1"/>
    </xf>
    <xf numFmtId="178" fontId="41" fillId="0" borderId="0" xfId="0" applyNumberFormat="1" applyFont="1"/>
    <xf numFmtId="0" fontId="42" fillId="5" borderId="1" xfId="0" applyFont="1" applyFill="1" applyBorder="1" applyAlignment="1">
      <alignment horizontal="left" vertical="center" wrapText="1"/>
    </xf>
    <xf numFmtId="0" fontId="42" fillId="5" borderId="1" xfId="0" applyFont="1" applyFill="1" applyBorder="1" applyAlignment="1">
      <alignment wrapText="1"/>
    </xf>
    <xf numFmtId="0" fontId="42" fillId="5" borderId="1" xfId="0" applyFont="1" applyFill="1" applyBorder="1"/>
    <xf numFmtId="178" fontId="33" fillId="0" borderId="0" xfId="0" applyNumberFormat="1" applyFont="1" applyFill="1" applyBorder="1"/>
    <xf numFmtId="178" fontId="33" fillId="0" borderId="0" xfId="0" applyNumberFormat="1" applyFont="1" applyBorder="1"/>
    <xf numFmtId="0" fontId="4" fillId="0" borderId="4" xfId="1" applyBorder="1"/>
    <xf numFmtId="0" fontId="44" fillId="0" borderId="1" xfId="1" applyNumberFormat="1" applyFont="1" applyFill="1" applyBorder="1" applyAlignment="1" applyProtection="1"/>
    <xf numFmtId="0" fontId="4" fillId="0" borderId="3" xfId="1" applyBorder="1"/>
    <xf numFmtId="0" fontId="4" fillId="0" borderId="2" xfId="1" applyBorder="1"/>
    <xf numFmtId="177" fontId="0" fillId="0" borderId="0" xfId="0" applyNumberFormat="1" applyAlignment="1">
      <alignment vertical="center" wrapText="1"/>
    </xf>
    <xf numFmtId="0" fontId="24" fillId="0" borderId="1" xfId="0" applyFont="1" applyBorder="1" applyAlignment="1">
      <alignment horizontal="left" wrapText="1" readingOrder="1"/>
    </xf>
    <xf numFmtId="0" fontId="24" fillId="0" borderId="1" xfId="0" applyFont="1" applyFill="1" applyBorder="1" applyAlignment="1">
      <alignment horizontal="left" wrapText="1" readingOrder="1"/>
    </xf>
    <xf numFmtId="0" fontId="25" fillId="0" borderId="0" xfId="0" applyFont="1" applyAlignment="1"/>
    <xf numFmtId="0" fontId="45" fillId="0" borderId="0" xfId="0" applyFont="1" applyAlignment="1"/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5" xfId="0" applyBorder="1"/>
    <xf numFmtId="178" fontId="19" fillId="0" borderId="1" xfId="0" applyNumberFormat="1" applyFont="1" applyBorder="1" applyAlignment="1">
      <alignment horizontal="center" vertical="center" wrapText="1"/>
    </xf>
    <xf numFmtId="178" fontId="19" fillId="0" borderId="1" xfId="0" applyNumberFormat="1" applyFont="1" applyFill="1" applyBorder="1" applyAlignment="1">
      <alignment horizontal="center" vertical="center" wrapText="1"/>
    </xf>
    <xf numFmtId="0" fontId="4" fillId="5" borderId="1" xfId="3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 readingOrder="1"/>
    </xf>
    <xf numFmtId="0" fontId="4" fillId="5" borderId="1" xfId="3" applyFont="1" applyFill="1" applyBorder="1" applyAlignment="1">
      <alignment horizontal="center" vertical="center" wrapText="1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horizontal="left" vertical="top" wrapText="1"/>
    </xf>
    <xf numFmtId="0" fontId="4" fillId="0" borderId="1" xfId="3" applyBorder="1" applyAlignment="1">
      <alignment horizontal="left" vertical="top" wrapText="1"/>
    </xf>
    <xf numFmtId="0" fontId="4" fillId="0" borderId="4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4" xfId="3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4" fillId="0" borderId="2" xfId="3" applyBorder="1" applyAlignment="1">
      <alignment horizontal="center" wrapText="1"/>
    </xf>
    <xf numFmtId="0" fontId="4" fillId="0" borderId="4" xfId="3" applyBorder="1" applyAlignment="1">
      <alignment horizontal="center" wrapText="1"/>
    </xf>
    <xf numFmtId="0" fontId="4" fillId="0" borderId="3" xfId="3" applyBorder="1" applyAlignment="1">
      <alignment horizontal="center" wrapText="1"/>
    </xf>
  </cellXfs>
  <cellStyles count="7">
    <cellStyle name="Normal 2" xfId="5"/>
    <cellStyle name="常规" xfId="0" builtinId="0"/>
    <cellStyle name="常规 2" xfId="6"/>
    <cellStyle name="常规 4" xfId="3"/>
    <cellStyle name="常规 4 2" xfId="4"/>
    <cellStyle name="常规 5" xfId="2"/>
    <cellStyle name="常规 6" xfId="1"/>
  </cellStyles>
  <dxfs count="3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</personList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7.xml"/><Relationship Id="rId89" Type="http://schemas.openxmlformats.org/officeDocument/2006/relationships/revisionLog" Target="revisionLog89.xml"/><Relationship Id="rId84" Type="http://schemas.openxmlformats.org/officeDocument/2006/relationships/revisionLog" Target="revisionLog84.xml"/><Relationship Id="rId68" Type="http://schemas.openxmlformats.org/officeDocument/2006/relationships/revisionLog" Target="revisionLog68.xml"/><Relationship Id="rId63" Type="http://schemas.openxmlformats.org/officeDocument/2006/relationships/revisionLog" Target="revisionLog63.xml"/><Relationship Id="rId47" Type="http://schemas.openxmlformats.org/officeDocument/2006/relationships/revisionLog" Target="revisionLog47.xml"/><Relationship Id="rId42" Type="http://schemas.openxmlformats.org/officeDocument/2006/relationships/revisionLog" Target="revisionLog42.xml"/><Relationship Id="rId21" Type="http://schemas.openxmlformats.org/officeDocument/2006/relationships/revisionLog" Target="revisionLog21.xml"/><Relationship Id="rId112" Type="http://schemas.openxmlformats.org/officeDocument/2006/relationships/revisionLog" Target="revisionLog112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79" Type="http://schemas.openxmlformats.org/officeDocument/2006/relationships/revisionLog" Target="revisionLog79.xml"/><Relationship Id="rId74" Type="http://schemas.openxmlformats.org/officeDocument/2006/relationships/revisionLog" Target="revisionLog74.xml"/><Relationship Id="rId58" Type="http://schemas.openxmlformats.org/officeDocument/2006/relationships/revisionLog" Target="revisionLog58.xml"/><Relationship Id="rId53" Type="http://schemas.openxmlformats.org/officeDocument/2006/relationships/revisionLog" Target="revisionLog53.xml"/><Relationship Id="rId37" Type="http://schemas.openxmlformats.org/officeDocument/2006/relationships/revisionLog" Target="revisionLog37.xml"/><Relationship Id="rId32" Type="http://schemas.openxmlformats.org/officeDocument/2006/relationships/revisionLog" Target="revisionLog32.xml"/><Relationship Id="rId11" Type="http://schemas.openxmlformats.org/officeDocument/2006/relationships/revisionLog" Target="revisionLog11.xml"/><Relationship Id="rId102" Type="http://schemas.openxmlformats.org/officeDocument/2006/relationships/revisionLog" Target="revisionLog102.xml"/><Relationship Id="rId95" Type="http://schemas.openxmlformats.org/officeDocument/2006/relationships/revisionLog" Target="revisionLog95.xml"/><Relationship Id="rId90" Type="http://schemas.openxmlformats.org/officeDocument/2006/relationships/revisionLog" Target="revisionLog90.xml"/><Relationship Id="rId5" Type="http://schemas.openxmlformats.org/officeDocument/2006/relationships/revisionLog" Target="revisionLog5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Relationship Id="rId48" Type="http://schemas.openxmlformats.org/officeDocument/2006/relationships/revisionLog" Target="revisionLog48.xml"/><Relationship Id="rId43" Type="http://schemas.openxmlformats.org/officeDocument/2006/relationships/revisionLog" Target="revisionLog43.xml"/><Relationship Id="rId27" Type="http://schemas.openxmlformats.org/officeDocument/2006/relationships/revisionLog" Target="revisionLog27.xml"/><Relationship Id="rId22" Type="http://schemas.openxmlformats.org/officeDocument/2006/relationships/revisionLog" Target="revisionLog22.xml"/><Relationship Id="rId113" Type="http://schemas.openxmlformats.org/officeDocument/2006/relationships/revisionLog" Target="revisionLog113.xml"/><Relationship Id="rId85" Type="http://schemas.openxmlformats.org/officeDocument/2006/relationships/revisionLog" Target="revisionLog85.xml"/><Relationship Id="rId80" Type="http://schemas.openxmlformats.org/officeDocument/2006/relationships/revisionLog" Target="revisionLog80.xml"/><Relationship Id="rId59" Type="http://schemas.openxmlformats.org/officeDocument/2006/relationships/revisionLog" Target="revisionLog59.xml"/><Relationship Id="rId38" Type="http://schemas.openxmlformats.org/officeDocument/2006/relationships/revisionLog" Target="revisionLog38.xml"/><Relationship Id="rId33" Type="http://schemas.openxmlformats.org/officeDocument/2006/relationships/revisionLog" Target="revisionLog33.xml"/><Relationship Id="rId17" Type="http://schemas.openxmlformats.org/officeDocument/2006/relationships/revisionLog" Target="revisionLog17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103" Type="http://schemas.openxmlformats.org/officeDocument/2006/relationships/revisionLog" Target="revisionLog103.xml"/><Relationship Id="rId96" Type="http://schemas.openxmlformats.org/officeDocument/2006/relationships/revisionLog" Target="revisionLog96.xml"/><Relationship Id="rId91" Type="http://schemas.openxmlformats.org/officeDocument/2006/relationships/revisionLog" Target="revisionLog91.xml"/><Relationship Id="rId75" Type="http://schemas.openxmlformats.org/officeDocument/2006/relationships/revisionLog" Target="revisionLog75.xml"/><Relationship Id="rId70" Type="http://schemas.openxmlformats.org/officeDocument/2006/relationships/revisionLog" Target="revisionLog70.xml"/><Relationship Id="rId54" Type="http://schemas.openxmlformats.org/officeDocument/2006/relationships/revisionLog" Target="revisionLog54.xml"/><Relationship Id="rId6" Type="http://schemas.openxmlformats.org/officeDocument/2006/relationships/revisionLog" Target="revisionLog6.xml"/><Relationship Id="rId1" Type="http://schemas.openxmlformats.org/officeDocument/2006/relationships/revisionLog" Target="revisionLog1.xml"/><Relationship Id="rId49" Type="http://schemas.openxmlformats.org/officeDocument/2006/relationships/revisionLog" Target="revisionLog49.xml"/><Relationship Id="rId28" Type="http://schemas.openxmlformats.org/officeDocument/2006/relationships/revisionLog" Target="revisionLog28.xml"/><Relationship Id="rId23" Type="http://schemas.openxmlformats.org/officeDocument/2006/relationships/revisionLog" Target="revisionLog23.xml"/><Relationship Id="rId114" Type="http://schemas.openxmlformats.org/officeDocument/2006/relationships/revisionLog" Target="revisionLog114.xml"/><Relationship Id="rId99" Type="http://schemas.openxmlformats.org/officeDocument/2006/relationships/revisionLog" Target="revisionLog99.xml"/><Relationship Id="rId94" Type="http://schemas.openxmlformats.org/officeDocument/2006/relationships/revisionLog" Target="revisionLog94.xml"/><Relationship Id="rId86" Type="http://schemas.openxmlformats.org/officeDocument/2006/relationships/revisionLog" Target="revisionLog86.xml"/><Relationship Id="rId81" Type="http://schemas.openxmlformats.org/officeDocument/2006/relationships/revisionLog" Target="revisionLog81.xml"/><Relationship Id="rId78" Type="http://schemas.openxmlformats.org/officeDocument/2006/relationships/revisionLog" Target="revisionLog78.xml"/><Relationship Id="rId73" Type="http://schemas.openxmlformats.org/officeDocument/2006/relationships/revisionLog" Target="revisionLog73.xml"/><Relationship Id="rId65" Type="http://schemas.openxmlformats.org/officeDocument/2006/relationships/revisionLog" Target="revisionLog65.xml"/><Relationship Id="rId60" Type="http://schemas.openxmlformats.org/officeDocument/2006/relationships/revisionLog" Target="revisionLog60.xml"/><Relationship Id="rId52" Type="http://schemas.openxmlformats.org/officeDocument/2006/relationships/revisionLog" Target="revisionLog52.xml"/><Relationship Id="rId44" Type="http://schemas.openxmlformats.org/officeDocument/2006/relationships/revisionLog" Target="revisionLog44.xml"/><Relationship Id="rId31" Type="http://schemas.openxmlformats.org/officeDocument/2006/relationships/revisionLog" Target="revisionLog31.xml"/><Relationship Id="rId101" Type="http://schemas.openxmlformats.org/officeDocument/2006/relationships/revisionLog" Target="revisionLog101.xml"/><Relationship Id="rId10" Type="http://schemas.openxmlformats.org/officeDocument/2006/relationships/revisionLog" Target="revisionLog10.xml"/><Relationship Id="rId9" Type="http://schemas.openxmlformats.org/officeDocument/2006/relationships/revisionLog" Target="revisionLog9.xml"/><Relationship Id="rId4" Type="http://schemas.openxmlformats.org/officeDocument/2006/relationships/revisionLog" Target="revisionLog4.xml"/><Relationship Id="rId39" Type="http://schemas.openxmlformats.org/officeDocument/2006/relationships/revisionLog" Target="revisionLog39.xml"/><Relationship Id="rId18" Type="http://schemas.openxmlformats.org/officeDocument/2006/relationships/revisionLog" Target="revisionLog18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97" Type="http://schemas.openxmlformats.org/officeDocument/2006/relationships/revisionLog" Target="revisionLog97.xml"/><Relationship Id="rId76" Type="http://schemas.openxmlformats.org/officeDocument/2006/relationships/revisionLog" Target="revisionLog76.xml"/><Relationship Id="rId55" Type="http://schemas.openxmlformats.org/officeDocument/2006/relationships/revisionLog" Target="revisionLog55.xml"/><Relationship Id="rId50" Type="http://schemas.openxmlformats.org/officeDocument/2006/relationships/revisionLog" Target="revisionLog50.xml"/><Relationship Id="rId34" Type="http://schemas.openxmlformats.org/officeDocument/2006/relationships/revisionLog" Target="revisionLog34.xml"/><Relationship Id="rId104" Type="http://schemas.openxmlformats.org/officeDocument/2006/relationships/revisionLog" Target="revisionLog104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7" Type="http://schemas.openxmlformats.org/officeDocument/2006/relationships/revisionLog" Target="revisionLog7.xml"/><Relationship Id="rId29" Type="http://schemas.openxmlformats.org/officeDocument/2006/relationships/revisionLog" Target="revisionLog29.xml"/><Relationship Id="rId2" Type="http://schemas.openxmlformats.org/officeDocument/2006/relationships/revisionLog" Target="revisionLog2.xml"/><Relationship Id="rId87" Type="http://schemas.openxmlformats.org/officeDocument/2006/relationships/revisionLog" Target="revisionLog87.xml"/><Relationship Id="rId66" Type="http://schemas.openxmlformats.org/officeDocument/2006/relationships/revisionLog" Target="revisionLog66.xml"/><Relationship Id="rId45" Type="http://schemas.openxmlformats.org/officeDocument/2006/relationships/revisionLog" Target="revisionLog45.xml"/><Relationship Id="rId40" Type="http://schemas.openxmlformats.org/officeDocument/2006/relationships/revisionLog" Target="revisionLog40.xml"/><Relationship Id="rId24" Type="http://schemas.openxmlformats.org/officeDocument/2006/relationships/revisionLog" Target="revisionLog24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82" Type="http://schemas.openxmlformats.org/officeDocument/2006/relationships/revisionLog" Target="revisionLog82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77" Type="http://schemas.openxmlformats.org/officeDocument/2006/relationships/revisionLog" Target="revisionLog77.xml"/><Relationship Id="rId56" Type="http://schemas.openxmlformats.org/officeDocument/2006/relationships/revisionLog" Target="revisionLog56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105" Type="http://schemas.openxmlformats.org/officeDocument/2006/relationships/revisionLog" Target="revisionLog105.xml"/><Relationship Id="rId100" Type="http://schemas.openxmlformats.org/officeDocument/2006/relationships/revisionLog" Target="revisionLog100.xml"/><Relationship Id="rId98" Type="http://schemas.openxmlformats.org/officeDocument/2006/relationships/revisionLog" Target="revisionLog98.xml"/><Relationship Id="rId93" Type="http://schemas.openxmlformats.org/officeDocument/2006/relationships/revisionLog" Target="revisionLog93.xml"/><Relationship Id="rId8" Type="http://schemas.openxmlformats.org/officeDocument/2006/relationships/revisionLog" Target="revisionLog8.xml"/><Relationship Id="rId72" Type="http://schemas.openxmlformats.org/officeDocument/2006/relationships/revisionLog" Target="revisionLog72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67" Type="http://schemas.openxmlformats.org/officeDocument/2006/relationships/revisionLog" Target="revisionLog67.xml"/><Relationship Id="rId46" Type="http://schemas.openxmlformats.org/officeDocument/2006/relationships/revisionLog" Target="revisionLog46.xml"/><Relationship Id="rId25" Type="http://schemas.openxmlformats.org/officeDocument/2006/relationships/revisionLog" Target="revisionLog25.xml"/><Relationship Id="rId116" Type="http://schemas.openxmlformats.org/officeDocument/2006/relationships/revisionLog" Target="revisionLog116.xml"/><Relationship Id="rId88" Type="http://schemas.openxmlformats.org/officeDocument/2006/relationships/revisionLog" Target="revisionLog88.xml"/><Relationship Id="rId83" Type="http://schemas.openxmlformats.org/officeDocument/2006/relationships/revisionLog" Target="revisionLog83.xml"/><Relationship Id="rId62" Type="http://schemas.openxmlformats.org/officeDocument/2006/relationships/revisionLog" Target="revisionLog62.xml"/><Relationship Id="rId41" Type="http://schemas.openxmlformats.org/officeDocument/2006/relationships/revisionLog" Target="revisionLog41.xml"/><Relationship Id="rId20" Type="http://schemas.openxmlformats.org/officeDocument/2006/relationships/revisionLog" Target="revisionLog20.xml"/><Relationship Id="rId111" Type="http://schemas.openxmlformats.org/officeDocument/2006/relationships/revisionLog" Target="revisionLog111.xml"/><Relationship Id="rId57" Type="http://schemas.openxmlformats.org/officeDocument/2006/relationships/revisionLog" Target="revisionLog57.xml"/><Relationship Id="rId36" Type="http://schemas.openxmlformats.org/officeDocument/2006/relationships/revisionLog" Target="revisionLog36.xml"/><Relationship Id="rId15" Type="http://schemas.openxmlformats.org/officeDocument/2006/relationships/revisionLog" Target="revisionLog15.xml"/><Relationship Id="rId106" Type="http://schemas.openxmlformats.org/officeDocument/2006/relationships/revisionLog" Target="revisionLog10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D27E23-B0A7-490E-A2AF-85E58D19DC2F}" diskRevisions="1" revisionId="1906" version="117">
  <header guid="{B03F94B2-FF7B-4CE2-8AE3-B703CABA1AC3}" dateTime="2022-06-10T10:19:55" maxSheetId="10" userName="LXL" r:id="rId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17F739-52D9-4D62-AD76-00F45A7C908A}" dateTime="2022-06-10T10:27:05" maxSheetId="10" userName="LXL" r:id="rId2" minRId="1" maxRId="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2433198-8BCF-4F93-9E9F-3013009EC888}" dateTime="2022-06-10T11:22:32" maxSheetId="10" userName="LSL" r:id="rId3" minRId="6" maxRId="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78944E1-C19A-4D58-93F2-0FE69E3DBA0E}" dateTime="2022-06-10T11:22:37" maxSheetId="10" userName="LSL" r:id="rId4" minRId="20" maxRId="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665E707-FF74-4B79-B2B9-DEC0C3ADB2EA}" dateTime="2022-06-10T11:22:51" maxSheetId="10" userName="LSL" r:id="rId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7CC3BA-7257-4D9E-81ED-64E383938F0A}" dateTime="2022-06-10T11:22:52" maxSheetId="10" userName="LSL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7210A1B-0CCC-4775-BCB5-9779D0599F2A}" dateTime="2022-06-10T11:51:38" maxSheetId="10" userName="lty" r:id="rId7" minRId="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9753D6E-2BC6-46E0-A086-C5B6F77E7B9A}" dateTime="2022-06-10T12:04:33" maxSheetId="10" userName="lty" r:id="rId8" minRId="40" maxRId="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970909-02B7-4236-A84D-E25A996D7F77}" dateTime="2022-06-10T12:08:19" maxSheetId="10" userName="qsq" r:id="rId9" minRId="55" maxRId="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63DB3F8-6BDA-48F6-9B26-00ADB0C97825}" dateTime="2022-06-10T12:10:18" maxSheetId="10" userName="qsq" r:id="rId10" minRId="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0B4F9A-4AAF-48F3-A871-9E59AB63E12D}" dateTime="2022-06-10T13:48:12" maxSheetId="10" userName="Lu Pinliang" r:id="rId11" minRId="77" maxRId="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973A710-2DA7-411C-8C73-6CF27A9F5A79}" dateTime="2022-06-10T14:44:14" maxSheetId="10" userName="lty" r:id="rId12" minRId="96" maxRId="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3BFF55-990F-45D1-9E49-0692C6288379}" dateTime="2022-06-10T15:24:43" maxSheetId="10" userName="Lu Pinliang" r:id="rId13" minRId="103" maxRId="1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17FD445-A7A5-4242-9985-AD50B19AB3F0}" dateTime="2022-06-10T16:08:28" maxSheetId="10" userName="lty" r:id="rId14" minRId="112" maxRId="1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89033A-F71F-4293-8889-540B6DEBE922}" dateTime="2022-06-10T16:33:26" maxSheetId="10" userName="lty" r:id="rId15" minRId="1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008A0E1-8AF4-4A71-A0A0-EC6846AD4D9C}" dateTime="2022-06-16T16:00:18" maxSheetId="10" userName="Lu Pinliang" r:id="rId16" minRId="121" maxRId="1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453998-C447-41FB-808F-10483AE71CAA}" dateTime="2022-06-16T16:17:23" maxSheetId="10" userName="Lu Pinliang" r:id="rId17" minRId="128" maxRId="1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615267B-D9CA-4112-AABB-4D2FC998DA55}" dateTime="2022-06-16T16:17:56" maxSheetId="10" userName="LXL" r:id="rId18" minRId="130" maxRId="4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501853-6B3B-432F-BCB8-537AD131F334}" dateTime="2022-06-16T16:18:13" maxSheetId="10" userName="qsq" r:id="rId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492F15B-80D1-44BB-86AF-52B5B32C80E9}" dateTime="2022-06-16T16:18:25" maxSheetId="10" userName="Lu Pinliang" r:id="rId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F3F86E4-F537-4056-85B1-8A5A797249CD}" dateTime="2022-06-16T17:23:50" maxSheetId="10" userName="qsq" r:id="rId21" minRId="499" maxRId="5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98924C-E491-43D9-959B-F6A81AA07A4E}" dateTime="2022-06-17T09:30:56" maxSheetId="10" userName="ZQF" r:id="rId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814439D-E4E3-4A40-8E7A-FA99F017FBB8}" dateTime="2022-06-17T09:40:23" maxSheetId="10" userName="qsq" r:id="rId23" minRId="504" maxRId="5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6813D1-5295-48E9-A582-ECFA3035DF48}" dateTime="2022-06-17T09:40:36" maxSheetId="10" userName="qsq" r:id="rId24" minRId="5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08F3993-AE46-4242-B7D1-229FDB8DBA44}" dateTime="2022-06-17T09:54:41" maxSheetId="10" userName="LSL" r:id="rId25" minRId="513" maxRId="5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49CBF7-5C88-4212-9AE3-E27F675C08F5}" dateTime="2022-06-17T10:02:11" maxSheetId="10" userName="LXL" r:id="rId26" minRId="523" maxRId="5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D54D267-6A13-432E-9077-EC8ACAAFD430}" dateTime="2022-06-17T10:09:04" maxSheetId="10" userName="LXL" r:id="rId27" minRId="558" maxRId="5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F0C08C8-4BFC-48F0-98BC-5AB826EA2983}" dateTime="2022-06-17T10:11:17" maxSheetId="10" userName="LSL" r:id="rId28" minRId="567" maxRId="5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3314B01-FAE4-4293-A7EE-86CE0A939E9D}" dateTime="2022-06-17T10:16:44" maxSheetId="10" userName="LXL" r:id="rId29" minRId="580" maxRId="5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9DEB7C6-AAB4-48F5-B219-383AB9720434}" dateTime="2022-06-17T10:19:19" maxSheetId="10" userName="LSL" r:id="rId30" minRId="591" maxRId="5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6F0EDAB-D634-4275-9B7D-27C2FBDF5F42}" dateTime="2022-06-17T10:27:37" maxSheetId="10" userName="LSL" r:id="rId31" minRId="598" maxRId="6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3BABCC0-C7DA-4DEC-9500-F6B007C2AB00}" dateTime="2022-06-17T10:36:54" maxSheetId="10" userName="LSL" r:id="rId32" minRId="604" maxRId="6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B91CCB0-6F70-476D-A891-06C1ED960A4D}" dateTime="2022-06-17T10:42:21" maxSheetId="10" userName="LXL" r:id="rId33" minRId="613" maxRId="6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A72A4BC-97D4-4B3B-A15F-21F57227544D}" dateTime="2022-06-17T10:44:06" maxSheetId="10" userName="LSL" r:id="rId34" minRId="625" maxRId="6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D5F4BA4-FFD4-4AE6-A733-151476160B89}" dateTime="2022-06-17T10:53:25" maxSheetId="10" userName="LXL" r:id="rId35" minRId="631" maxRId="6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ED65F2-4F41-404E-AC49-89C9486A48A4}" dateTime="2022-06-17T11:07:22" maxSheetId="10" userName="LXL" r:id="rId36" minRId="640" maxRId="6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93C84D0-D09C-4DF6-B5C3-ACE4F3B36915}" dateTime="2022-06-17T11:13:38" maxSheetId="10" userName="LXL" r:id="rId37" minRId="655" maxRId="6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4A75EE-7664-4725-A9C6-3FE7AEC6E749}" dateTime="2022-06-17T11:42:04" maxSheetId="10" userName="qsq" r:id="rId38" minRId="664" maxRId="7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25E42AA-46D6-4169-86B3-B7C03E717D07}" dateTime="2022-06-17T11:43:28" maxSheetId="10" userName="qsq" r:id="rId39" minRId="7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B6CAEC7-AB48-441C-9D11-52F41523F8DF}" dateTime="2022-06-17T11:54:04" maxSheetId="10" userName="qsq" r:id="rId40" minRId="7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C4245C1-FEA2-4FEB-863C-438422CBF0AE}" dateTime="2022-06-17T13:42:56" maxSheetId="10" userName="lty" r:id="rId41" minRId="709" maxRId="7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8853EE5-8266-40FC-898B-C875EE63FFA1}" dateTime="2022-06-17T13:44:52" maxSheetId="10" userName="LXL" r:id="rId42" minRId="742" maxRId="7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B086A1D-39ED-43A3-9BB5-BD8E5120A499}" dateTime="2022-06-17T13:46:52" maxSheetId="10" userName="lty" r:id="rId43" minRId="7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0C994A3-8DF9-4335-9F38-8EB7F1B841E2}" dateTime="2022-06-17T13:49:12" maxSheetId="10" userName="LSL" r:id="rId44" minRId="745" maxRId="7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D27CEE-CC00-46BD-9B58-152EE12E33B6}" dateTime="2022-06-17T13:58:58" maxSheetId="10" userName="lty" r:id="rId45" minRId="775" maxRId="7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EE969B-1182-4A62-AE79-0D9579842181}" dateTime="2022-06-17T14:00:08" maxSheetId="10" userName="ZQF" r:id="rId46" minRId="780" maxRId="7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13C3D4-F891-4B71-B595-DA05A4FE2D5C}" dateTime="2022-06-17T14:01:03" maxSheetId="10" userName="LSL" r:id="rId47" minRId="799" maxRId="8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4EC02FB-B159-454E-B4DA-7074B6789CF9}" dateTime="2022-06-17T14:16:29" maxSheetId="10" userName="ZQF" r:id="rId48" minRId="809" maxRId="8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793678-E615-43F8-B681-B30F4943DD82}" dateTime="2022-06-17T14:16:39" maxSheetId="10" userName="ZQF" r:id="rId49" minRId="840" maxRId="8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F1BA89-FD3F-41B9-A072-CE4306ACC350}" dateTime="2022-06-17T14:17:07" maxSheetId="10" userName="ZQF" r:id="rId50" minRId="8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993E2E3-D044-4B09-A95E-D57661E6EE23}" dateTime="2022-06-17T14:17:09" maxSheetId="10" userName="ZQF" r:id="rId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647E3EF-C442-4577-8122-10A099B7C3BB}" dateTime="2022-06-17T14:18:42" maxSheetId="10" userName="LSL" r:id="rId52" minRId="856" maxRId="8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C29CC1B-51BC-4795-941D-84285CEF8570}" dateTime="2022-06-17T14:19:24" maxSheetId="10" userName="LSL" r:id="rId53" minRId="886" maxRId="9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61A9617-8BF7-4CA5-9734-F1B334B0EADB}" dateTime="2022-06-17T15:08:43" maxSheetId="10" userName="qsq" r:id="rId54" minRId="9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25C5781-ED7F-4971-BCB4-49C8711F8972}" dateTime="2022-06-17T16:06:26" maxSheetId="10" userName="LSL" r:id="rId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2F293C-0B5D-493E-A4C8-99163CC9CA16}" dateTime="2022-06-17T16:58:55" maxSheetId="10" userName="LXL" r:id="rId56" minRId="920" maxRId="9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B08206E-C2DB-41A6-B312-CDABC5650C62}" dateTime="2022-06-17T17:46:21" maxSheetId="10" userName="LSL" r:id="rId57" minRId="9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44C6E9A-1619-4FCB-A349-E5D33ABD27A6}" dateTime="2022-06-19T16:52:29" maxSheetId="10" userName="Lu Pinliang" r:id="rId58" minRId="9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4CFB758-45B2-440E-8D7D-A2A16846A406}" dateTime="2022-06-19T16:53:09" maxSheetId="10" userName="Lu Pinliang" r:id="rId59" minRId="9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B68FAC2-863F-4B39-9D1C-83936087EF90}" dateTime="2022-06-20T11:00:55" maxSheetId="10" userName="lty" r:id="rId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4265089-CF60-4040-B972-11D8123C42C8}" dateTime="2022-06-20T16:22:57" maxSheetId="10" userName="LSL" r:id="rId61" minRId="9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BD952D5-16C9-4020-BAB8-09773C4520ED}" dateTime="2022-06-20T21:41:22" maxSheetId="10" userName="Lu Pinliang" r:id="rId62" minRId="933" maxRId="9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DAA05F-092E-4E5E-95B2-5904E52650C6}" dateTime="2022-06-20T21:44:20" maxSheetId="10" userName="Lu Pinliang" r:id="rId63" minRId="940" maxRId="9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D3F6E3-3DD2-4977-BB02-F0B1BBB58F16}" dateTime="2022-07-06T08:55:20" maxSheetId="10" userName="Lu Pinliang" r:id="rId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9B345D5-F5DF-44D7-B548-C6A8B0D67699}" dateTime="2022-07-08T10:28:24" maxSheetId="10" userName="Lu Pinliang" r:id="rId65" minRId="947" maxRId="10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935A7AD-F4A3-4E03-A5A9-9F8BB9AAE622}" dateTime="2022-07-08T10:29:10" maxSheetId="10" userName="Lu Pinliang" r:id="rId66" minRId="1098" maxRId="14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52D24A-D7C1-42E6-AD0F-FE2241DE2292}" dateTime="2022-07-08T10:35:44" maxSheetId="10" userName="林嘉漳" r:id="rId67" minRId="1437" maxRId="14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CFD6970-0D69-4FE9-80FB-E100E4AB39A2}" dateTime="2022-07-08T10:36:00" maxSheetId="10" userName="林嘉漳" r:id="rId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F28089-8D37-4E82-B1DA-9C75440424E5}" dateTime="2022-07-08T10:56:41" maxSheetId="10" userName="林嘉漳" r:id="rId69" minRId="1445" maxRId="14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86E6B5-3B43-4C7B-9AB7-2482FD268046}" dateTime="2022-07-08T10:56:44" maxSheetId="10" userName="林嘉漳" r:id="rId70" minRId="1473" maxRId="14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587427-A715-4F9A-962B-158DE5FCA6BB}" dateTime="2022-07-08T10:57:01" maxSheetId="10" userName="林嘉漳" r:id="rId71" minRId="1492" maxRId="15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0FCD2AB-D57F-40BC-BD41-FFE12D863889}" dateTime="2022-07-08T11:06:25" maxSheetId="10" userName="windows10" r:id="rId72" minRId="1504" maxRId="15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3EFFA80-8D50-4AAC-8A2B-B0D3BA1EE2DE}" dateTime="2022-07-08T11:13:33" maxSheetId="10" userName="windows10" r:id="rId73" minRId="1509" maxRId="15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7F0FB4A-ED27-4AC7-8459-C62CD1032613}" dateTime="2022-07-08T11:14:53" maxSheetId="10" userName="windows10" r:id="rId74" minRId="1515" maxRId="15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FC19D83-9577-4619-B023-81CD2F342256}" dateTime="2022-07-08T11:15:30" maxSheetId="10" userName="windows10" r:id="rId75" minRId="1520" maxRId="15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660690E-2CF8-4D82-9E38-A8335D3AD46A}" dateTime="2022-07-08T11:15:57" maxSheetId="10" userName="windows10" r:id="rId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3B062B-0018-4FF5-8179-FC680F82D14F}" dateTime="2022-07-08T11:24:10" maxSheetId="10" userName="windows10" r:id="rId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03862D-5598-4E7A-8E38-BA80F155D6A9}" dateTime="2022-07-08T11:32:51" maxSheetId="10" userName="WWP" r:id="rId78" minRId="1529" maxRId="15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E6A7C49-71C7-4C3A-BE24-1AA256812945}" dateTime="2022-07-08T11:33:17" maxSheetId="10" userName="WWP" r:id="rId79" minRId="15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E3D3E64-709B-42D6-A149-761BF505CE1A}" dateTime="2022-07-08T11:35:58" maxSheetId="10" userName="windows10" r:id="rId80" minRId="1546" maxRId="15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395A28-7C64-464D-BCC5-44D37427E10E}" dateTime="2022-07-08T11:37:07" maxSheetId="10" userName="WWP" r:id="rId81" minRId="1548" maxRId="15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36514E-E95A-4DC4-A07B-224269BA53C4}" dateTime="2022-07-08T11:41:04" maxSheetId="10" userName="WWP" r:id="rId82" minRId="1551" maxRId="15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C36834-1DF0-4871-83E9-0F0412AEC5B4}" dateTime="2022-07-08T11:56:53" maxSheetId="10" userName="林嘉漳" r:id="rId83" minRId="15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F8229F8-0AE9-4EFD-B3DF-020BDFB25638}" dateTime="2022-07-08T12:02:05" maxSheetId="10" userName="windows10" r:id="rId84" minRId="1588" maxRId="15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6389088-633A-4F7E-B193-DB233775413A}" dateTime="2022-07-08T13:27:34" maxSheetId="10" userName="windows10" r:id="rId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B9887D-F038-4840-A463-14F91EEEE2C6}" dateTime="2022-07-08T13:28:55" maxSheetId="10" userName="LDE" r:id="rId86" minRId="1596" maxRId="16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FB7C73A-9B2E-40D8-AFA0-DBDBA494E1C8}" dateTime="2022-07-08T13:36:19" maxSheetId="10" userName="windows10" r:id="rId87" minRId="1653" maxRId="16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8970D1-E35A-4FB5-A15B-B10C26DFBBC0}" dateTime="2022-07-08T14:03:32" maxSheetId="10" userName="windows10" r:id="rId88" minRId="16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25D0AE-C130-4088-8EEF-5CDDC4FA26F5}" dateTime="2022-07-08T14:10:14" maxSheetId="10" userName="LZP" r:id="rId89" minRId="1661" maxRId="16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103CDE-9AFD-4912-B3E5-1EA41D955957}" dateTime="2022-07-08T14:14:50" maxSheetId="10" userName="windows10" r:id="rId90" minRId="16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4BE700-CB22-4BA6-900F-0E143987EB59}" dateTime="2022-07-08T14:15:48" maxSheetId="10" userName="pc" r:id="rId91" minRId="1680" maxRId="17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94881D7-4AA8-4C0B-856D-80327DEEEE12}" dateTime="2022-07-08T14:16:31" maxSheetId="10" userName="pc" r:id="rId92" minRId="1724" maxRId="17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E4F0A5-65A2-4AF7-8168-3ED265D32D54}" dateTime="2022-07-08T14:20:50" maxSheetId="10" userName="windows10" r:id="rId93" minRId="1751" maxRId="17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F723459-F4FA-4E68-9D45-8668412E431E}" dateTime="2022-07-08T14:21:11" maxSheetId="10" userName="windows10" r:id="rId94" minRId="1794" maxRId="17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802E2E-07BF-429E-8D51-CB8FFBF572D5}" dateTime="2022-07-08T14:25:13" maxSheetId="10" userName="HYQ" r:id="rId95" minRId="1801" maxRId="18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1B77BEB-656D-4BED-B7B6-DCB3A317FBA0}" dateTime="2022-07-08T14:27:46" maxSheetId="10" userName="pc" r:id="rId96" minRId="1826" maxRId="18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554D97-C453-4F9D-960B-35F1A255D23B}" dateTime="2022-07-08T14:32:54" maxSheetId="10" userName="HYQ" r:id="rId97" minRId="1840" maxRId="18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0F1B6E-A702-465B-B77C-89346DFB9511}" dateTime="2022-07-08T14:34:04" maxSheetId="10" userName="LDE" r:id="rId98" minRId="1845" maxRId="18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3C0D03-C3A4-4351-A9E1-18CA06EDEB2C}" dateTime="2022-07-08T14:35:44" maxSheetId="10" userName="windows10" r:id="rId99" minRId="18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054714C-5755-42CA-8161-75D098D35F29}" dateTime="2022-07-08T14:39:07" maxSheetId="10" userName="windows10" r:id="rId100" minRId="18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D42FEF-ABC1-4242-8BCA-F2BEB3DCEDD0}" dateTime="2022-07-08T14:39:25" maxSheetId="10" userName="windows10" r:id="rId101" minRId="1856" maxRId="18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1584AC-E0FB-49FA-864A-909830270176}" dateTime="2022-07-08T14:39:38" maxSheetId="10" userName="windows10" r:id="rId1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BF4D7B-C142-4BCC-A15B-2DE5F3A0D38A}" dateTime="2022-07-08T14:40:16" maxSheetId="10" userName="windows10" r:id="rId103" minRId="18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67DC58-9A5C-40B2-A8DB-FF05B3859092}" dateTime="2022-07-08T14:42:15" maxSheetId="10" userName="windows10" r:id="rId1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A810DD1-5CBC-42E9-A699-FEC5B08E6F58}" dateTime="2022-07-08T14:44:56" maxSheetId="10" userName="pc" r:id="rId1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9EB136-2B69-4A08-B1BC-F55DA94CEA9B}" dateTime="2022-07-08T15:27:10" maxSheetId="10" userName="Lu Pinliang" r:id="rId1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BE2E6F1-1170-496B-A890-F4D9CB7A49A2}" dateTime="2022-07-08T17:18:58" maxSheetId="10" userName="deng jianfeng" r:id="rId1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908178-749C-4645-8C43-D46BBCC79650}" dateTime="2022-07-08T17:47:24" maxSheetId="10" userName="deng jianfeng" r:id="rId108" minRId="1870" maxRId="18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CCEE000-39FD-41F4-857B-7DB965B49654}" dateTime="2022-07-08T18:09:37" maxSheetId="10" userName="LDE" r:id="rId109" minRId="1874" maxRId="18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B3AF8F-DDFC-4897-BAE1-21F281066258}" dateTime="2022-07-08T18:53:01" maxSheetId="10" userName="windows10" r:id="rId1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B11AC47-3083-4857-B52A-27D240C1D666}" dateTime="2022-07-08T19:55:54" maxSheetId="10" userName="Lu Pinliang" r:id="rId111" minRId="1881" maxRId="18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701ECC-4F9D-4E4B-860F-231883A6CCCA}" dateTime="2022-07-08T19:59:49" maxSheetId="10" userName="Lu Pinliang" r:id="rId112" minRId="1886" maxRId="18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7B776F-DB67-43C6-9878-E3144BFB7BCE}" dateTime="2022-07-08T20:06:32" maxSheetId="10" userName="Lu Pinliang" r:id="rId113" minRId="18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BCA36E-ADAC-40BA-BF87-4B8E72C89941}" dateTime="2022-07-08T20:36:22" maxSheetId="10" userName="windows10" r:id="rId1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1DC8E12-7BC2-4A7E-964B-4E396D9679F7}" dateTime="2022-07-09T11:05:17" maxSheetId="10" userName="Lu Pinliang" r:id="rId1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D7A622F-FEB9-4D77-9009-31E13F3B827B}" dateTime="2022-07-09T11:12:07" maxSheetId="10" userName="Lu Pinliang" r:id="rId116" minRId="18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D27E23-B0A7-490E-A2AF-85E58D19DC2F}" dateTime="2022-07-09T13:34:11" maxSheetId="10" userName="WWP" r:id="rId117" minRId="1902" maxRId="19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3">
    <nc r="I79">
      <f>(1.714+0.566+0.623)/3</f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" sId="3">
    <nc r="K73">
      <f>( 0.411+0.468+0.311)/3</f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3">
    <nc r="M4" t="inlineStr">
      <is>
        <t>Pass</t>
      </is>
    </nc>
  </rcc>
  <rcc rId="1857" sId="3">
    <nc r="M11" t="inlineStr">
      <is>
        <t>Pass</t>
      </is>
    </nc>
  </rcc>
  <rcc rId="1858" sId="3">
    <nc r="M36" t="inlineStr">
      <is>
        <t>Pass</t>
      </is>
    </nc>
  </rcc>
  <rcc rId="1859" sId="3">
    <nc r="M43" t="inlineStr">
      <is>
        <t>Pass</t>
      </is>
    </nc>
  </rcc>
  <rcc rId="1860" sId="3" odxf="1" dxf="1">
    <nc r="M69" t="inlineStr">
      <is>
        <t>Pass</t>
      </is>
    </nc>
    <odxf>
      <font>
        <strike/>
      </font>
      <numFmt numFmtId="178" formatCode="0.00_ "/>
    </odxf>
    <ndxf>
      <font>
        <strike val="0"/>
        <sz val="11"/>
        <color theme="1"/>
        <name val="等线"/>
        <scheme val="minor"/>
      </font>
      <numFmt numFmtId="0" formatCode="General"/>
    </ndxf>
  </rcc>
  <rcc rId="1861" sId="3">
    <nc r="M72" t="inlineStr">
      <is>
        <t>Pass</t>
      </is>
    </nc>
  </rcc>
  <rcc rId="1862" sId="3">
    <nc r="M73" t="inlineStr">
      <is>
        <t>Pass</t>
      </is>
    </nc>
  </rcc>
  <rcv guid="{BF2ACD2E-0E2D-4EE9-BC45-2F0A355D0CA3}" action="delete"/>
  <rdn rId="0" localSheetId="3" customView="1" name="Z_BF2ACD2E_0E2D_4EE9_BC45_2F0A355D0CA3_.wvu.FilterData" hidden="1" oldHidden="1" comment="" oldComment="">
    <formula>综合打分!$A$1:$T$148</formula>
    <oldFormula>综合打分!$A$1:$T$148</oldFormula>
  </rdn>
  <rdn rId="0" localSheetId="4" customView="1" name="Z_BF2ACD2E_0E2D_4EE9_BC45_2F0A355D0CA3_.wvu.FilterData" hidden="1" oldHidden="1" comment="" oldComment="">
    <formula>'Response Time '!$A$1:$M$66</formula>
    <oldFormula>'Response Time '!$A$1:$M$66</oldFormula>
  </rdn>
  <rdn rId="0" localSheetId="5" customView="1" name="Z_BF2ACD2E_0E2D_4EE9_BC45_2F0A355D0CA3_.wvu.FilterData" hidden="1" oldHidden="1" comment="" oldComment="">
    <formula>'App Sources'!$A$2:$W$144</formula>
    <oldFormula>'App Sources'!$A$2:$W$144</oldFormula>
  </rdn>
  <rcv guid="{BF2ACD2E-0E2D-4EE9-BC45-2F0A355D0CA3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 comment="" oldComment="">
    <formula>综合打分!$A$1:$T$148</formula>
    <oldFormula>综合打分!$A$1:$T$148</oldFormula>
  </rdn>
  <rdn rId="0" localSheetId="4" customView="1" name="Z_BF2ACD2E_0E2D_4EE9_BC45_2F0A355D0CA3_.wvu.FilterData" hidden="1" oldHidden="1" comment="" oldComment="">
    <formula>'Response Time '!$A$1:$M$66</formula>
    <oldFormula>'Response Time '!$A$1:$M$66</oldFormula>
  </rdn>
  <rdn rId="0" localSheetId="5" customView="1" name="Z_BF2ACD2E_0E2D_4EE9_BC45_2F0A355D0CA3_.wvu.FilterData" hidden="1" oldHidden="1" comment="" oldComment="">
    <formula>'App Sources'!$A$2:$W$144</formula>
    <oldFormula>'App Sources'!$A$2:$W$144</oldFormula>
  </rdn>
  <rcv guid="{BF2ACD2E-0E2D-4EE9-BC45-2F0A355D0CA3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9" sId="3">
    <oc r="R83" t="inlineStr">
      <is>
        <t>adb shell monkey -p com.android.cts.priv.ctsshim  -p com.desay_svautomotive.bluetoothtel  -p com.desay_svautomotive.svhvac.overlay.green  -p com.desaysv.svadapter  -p com.desaysv.logmanager  -p com.desay_svautomotive.radioapp.overlay.golden  -p com.desaysv.soagateway  -p com.desay_svautomotive.bluetoothtel.overlay.golden  -p com.desay.picture.overlay.green  -p com.desay_svautomotive.service.rvcsupportservice.overlay.godlen  -p com.desay.setting  -p com.desaysv.dlnadmr.overlay.green  -p com.desay_svautomotive.radioapp  -p com.desay_svautomotive.service.rvcsupportservice.overlay.green  -p com.desay_svautomotive.svhvac  -p com.desay_svautomotive.hardkey  -p com.desay.picture.overlay.golden  -p com.desaysv.dlnadmr.overlay.golden  -p com.desaysv.mediaplayer  -p com.desaysv.mediaplayer.overlay.golden  -p com.desay.setting.overlay.golden  -p com.desay_svautomotive.svhvac.overlay.golden  -p com.desay.rootdetector  -p com.desay.picture  -p com.desay.fota  -p com.desay.setting.overlay.green  -p com.desay_svautomotive.radioapp.overlay.green  -p com.desay_svautomotive.bluetoothtel.overlay.green  -p com.desaysv.databus.service  -p com.desaysv.vehicle.havchelper  -p com.desay.diagnostic  -p com.desaysdk.btservice  -p com.desay_svautomotive.btservice  -p com.desaysv.dlnadmr  -p com.desay_svautomotive.power  -p com.desaysv.mediaplayer.overlay.green  -p com.desay.power -s 10 --throttle 300 --ignore-crashes --ignore-timeouts --ignore-native-crashes --bugreport  -v -v -v 300000   &gt;&gt; "%CD%\log\monkey_log.txt"</t>
      </is>
    </oc>
    <nc r="R83" t="inlineStr">
      <is>
        <t>adb shell monkey -p com.android.cts.priv.ctsshim  -p com.desay_svautomotive.bluetoothtel  -p com.desay_svautomotive.svhvac.overlay.green  -p com.desaysv.svadapter  -p com.desaysv.logmanager  -p com.desay_svautomotive.radioapp.overlay.golden  -p com.desaysv.soagateway  -p com.desay_svautomotive.bluetoothtel.overlay.golden  -p com.desay.picture.overlay.green  -p com.desay_svautomotive.service.rvcsupportservice.overlay.godlen  -p com.desay.setting  -p com.desaysv.dlnadmr.overlay.green  -p com.desay_svautomotive.radioapp  -p com.desay_svautomotive.service.rvcsupportservice.overlay.green  -p com.desay_svautomotive.svhvac  -p com.desay_svautomotive.hardkey  -p com.desay.picture.overlay.golden  -p com.desaysv.dlnadmr.overlay.golden  -p com.desaysv.mediaplayer  -p com.desaysv.mediaplayer.overlay.golden  -p com.desay.setting.overlay.golden  -p com.desay_svautomotive.svhvac.overlay.golden  -p com.desay.rootdetector  -p com.desay.picture  -p com.desay.fota  -p com.desay.setting.overlay.green  -p com.desay_svautomotive.radioapp.overlay.green  -p com.desay_svautomotive.bluetoothtel.overlay.green  -p com.desaysv.databus.service  -p com.desaysv.vehicle.havchelper  -p com.desay.diagnostic  -p com.desaysdk.btservice  -p com.desay_svautomotive.btservice  -p com.desaysv.dlnadmr  -p com.desay_svautomotive.power  -p com.desaysv.mediaplayer.overlay.green  -p com.desay.power -s 10 --throttle 300 --ignore-crashes --ignore-timeouts --ignore-native-crashes --bugreport  -v -v -v 300000   &gt;&gt; "%CD%\log\monkey_log.txt"</t>
        <phoneticPr fontId="0" type="noConversion"/>
      </is>
    </nc>
  </rcc>
  <rcv guid="{BF2ACD2E-0E2D-4EE9-BC45-2F0A355D0CA3}" action="delete"/>
  <rdn rId="0" localSheetId="3" customView="1" name="Z_BF2ACD2E_0E2D_4EE9_BC45_2F0A355D0CA3_.wvu.FilterData" hidden="1" oldHidden="1" comment="" oldComment="">
    <formula>综合打分!$A$1:$T$148</formula>
    <oldFormula>综合打分!$A$1:$T$148</oldFormula>
  </rdn>
  <rdn rId="0" localSheetId="4" customView="1" name="Z_BF2ACD2E_0E2D_4EE9_BC45_2F0A355D0CA3_.wvu.FilterData" hidden="1" oldHidden="1" comment="" oldComment="">
    <formula>'Response Time '!$A$1:$M$66</formula>
    <oldFormula>'Response Time '!$A$1:$M$66</oldFormula>
  </rdn>
  <rdn rId="0" localSheetId="5" customView="1" name="Z_BF2ACD2E_0E2D_4EE9_BC45_2F0A355D0CA3_.wvu.FilterData" hidden="1" oldHidden="1" comment="" oldComment="">
    <formula>'App Sources'!$A$2:$W$144</formula>
    <oldFormula>'App Sources'!$A$2:$W$144</oldFormula>
  </rdn>
  <rcv guid="{BF2ACD2E-0E2D-4EE9-BC45-2F0A355D0CA3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138DE3-6B3B-41AE-80EE-3457970B39E0}" action="delete"/>
  <rdn rId="0" localSheetId="3" customView="1" name="Z_2C138DE3_6B3B_41AE_80EE_3457970B39E0_.wvu.FilterData" hidden="1" oldHidden="1">
    <formula>综合打分!$A$1:$T$148</formula>
    <oldFormula>综合打分!$A$1:$T$148</oldFormula>
  </rdn>
  <rdn rId="0" localSheetId="4" customView="1" name="Z_2C138DE3_6B3B_41AE_80EE_3457970B39E0_.wvu.FilterData" hidden="1" oldHidden="1">
    <formula>'Response Time '!$A$1:$M$66</formula>
    <oldFormula>'Response Time '!$A$1:$M$66</oldFormula>
  </rdn>
  <rdn rId="0" localSheetId="5" customView="1" name="Z_2C138DE3_6B3B_41AE_80EE_3457970B39E0_.wvu.FilterData" hidden="1" oldHidden="1">
    <formula>'App Sources'!$A$2:$W$144</formula>
    <oldFormula>'App Sources'!$A$2:$W$144</oldFormula>
  </rdn>
  <rcv guid="{2C138DE3-6B3B-41AE-80EE-3457970B39E0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88C92E4-F5B1-48B6-8AF0-793E8E382C1A}" action="delete"/>
  <rdn rId="0" localSheetId="3" customView="1" name="Z_F88C92E4_F5B1_48B6_8AF0_793E8E382C1A_.wvu.FilterData" hidden="1" oldHidden="1">
    <formula>综合打分!$A$1:$T$148</formula>
    <oldFormula>综合打分!$A$1:$T$148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J55" start="0" length="2147483647">
    <dxf>
      <font>
        <name val="等线"/>
        <b val="0"/>
        <i val="0"/>
        <strike val="1"/>
        <color theme="1"/>
        <sz val="11"/>
        <u val="none"/>
      </font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" sId="3">
    <nc r="K10" t="str">
      <f>(1.056+1+1.101)/3</f>
    </nc>
  </rcc>
  <rfmt sheetId="3" sqref="K9:K10" start="0" length="2147483647">
    <dxf>
      <numFmt numFmtId="176" formatCode="0.00_ "/>
    </dxf>
  </rfmt>
  <rcc rId="1871" sId="3" numFmtId="4">
    <nc r="K9" t="str">
      <f>(6.268+6.667+6.635)/3</f>
    </nc>
  </rcc>
  <rcc rId="1872" sId="3">
    <nc r="M9" t="inlineStr">
      <is>
        <t>Pass</t>
      </is>
    </nc>
  </rcc>
  <rcc rId="1873" sId="3">
    <nc r="M10" t="inlineStr">
      <is>
        <t>Pass</t>
      </is>
    </nc>
  </rcc>
  <rfmt sheetId="3" sqref="C10" start="0" length="2147483647">
    <dxf>
      <font>
        <name val="Verdana Pro"/>
        <charset val="134"/>
        <family val="0"/>
        <b val="0"/>
        <i val="0"/>
        <strike val="0"/>
        <color theme="1"/>
        <sz val="14"/>
        <u val="none"/>
      </font>
    </dxf>
  </rfmt>
  <rfmt sheetId="3" sqref="C9" start="0" length="2147483647">
    <dxf>
      <font>
        <name val="Verdana Pro"/>
        <charset val="134"/>
        <family val="0"/>
        <b val="0"/>
        <i val="0"/>
        <strike val="0"/>
        <color theme="1"/>
        <sz val="14"/>
        <u val="none"/>
      </font>
    </dxf>
  </rfmt>
  <rfmt sheetId="3" sqref="C10" start="0" length="2147483647">
    <dxf>
      <font>
        <name val="Verdana Pro"/>
        <charset val="134"/>
        <family val="0"/>
        <b val="0"/>
        <i val="0"/>
        <strike val="0"/>
        <color theme="1"/>
        <sz val="14"/>
        <u val="none"/>
      </font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" sId="3">
    <nc r="K37">
      <f>AVERAGE(1.02,1.13,0.98)</f>
    </nc>
  </rcc>
  <rfmt sheetId="3" sqref="K37">
    <dxf>
      <numFmt numFmtId="178" formatCode="0.00_ "/>
    </dxf>
  </rfmt>
  <rcc rId="1875" sId="3">
    <nc r="M37" t="inlineStr">
      <is>
        <t>Pass</t>
      </is>
    </nc>
  </rcc>
  <rcc rId="1876" sId="3">
    <nc r="K44">
      <f>AVERAGE(464,496,482)</f>
    </nc>
  </rcc>
  <rfmt sheetId="3" sqref="K44">
    <dxf>
      <numFmt numFmtId="178" formatCode="0.00_ "/>
    </dxf>
  </rfmt>
  <rcc rId="1877" sId="3">
    <nc r="M44" t="inlineStr">
      <is>
        <t>Pass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70:XFD70 A71:XFD71" start="0" length="2147483647">
    <dxf>
      <font>
        <strike/>
      </font>
    </dxf>
  </rfmt>
  <rfmt sheetId="3" sqref="N32" start="0" length="0">
    <dxf>
      <font>
        <sz val="14"/>
        <name val="宋体"/>
        <scheme val="none"/>
      </font>
    </dxf>
  </rfmt>
  <rcc rId="77" sId="3">
    <nc r="J9" t="inlineStr">
      <is>
        <t>CD542 8S</t>
        <phoneticPr fontId="0" type="noConversion"/>
      </is>
    </nc>
  </rcc>
  <rcc rId="78" sId="3">
    <nc r="H9" t="inlineStr">
      <is>
        <t>6s</t>
        <phoneticPr fontId="0" type="noConversion"/>
      </is>
    </nc>
  </rcc>
  <rcc rId="79" sId="3">
    <nc r="H18" t="inlineStr">
      <is>
        <t>7s</t>
        <phoneticPr fontId="0" type="noConversion"/>
      </is>
    </nc>
  </rcc>
  <rcc rId="80" sId="3">
    <oc r="M33" t="inlineStr">
      <is>
        <t>BUG202205241156_413776</t>
      </is>
    </oc>
    <nc r="M33"/>
  </rcc>
  <rcc rId="81" sId="3">
    <oc r="K33" t="inlineStr">
      <is>
        <t>Fail</t>
      </is>
    </oc>
    <nc r="K33" t="inlineStr">
      <is>
        <t>Pass</t>
      </is>
    </nc>
  </rcc>
  <rcc rId="82" sId="3" odxf="1" dxf="1">
    <nc r="J37" t="inlineStr">
      <is>
        <r>
          <t>R06</t>
        </r>
        <r>
          <rPr>
            <sz val="14"/>
            <color theme="1"/>
            <rFont val="宋体"/>
            <family val="3"/>
            <charset val="134"/>
          </rPr>
          <t>版本可以优化至2.5s内</t>
        </r>
        <phoneticPr fontId="1" type="noConversion"/>
      </is>
    </nc>
    <odxf>
      <fill>
        <patternFill patternType="none">
          <bgColor indexed="65"/>
        </patternFill>
      </fill>
      <alignment horizontal="center" readingOrder="0"/>
    </odxf>
    <ndxf>
      <fill>
        <patternFill patternType="solid">
          <bgColor rgb="FFFFFF00"/>
        </patternFill>
      </fill>
      <alignment horizontal="left" readingOrder="0"/>
    </ndxf>
  </rcc>
  <rcc rId="83" sId="3" odxf="1" dxf="1">
    <nc r="J40" t="inlineStr">
      <is>
        <t>目前无太大优化空间</t>
        <phoneticPr fontId="0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  <alignment horizontal="center" readingOrder="0"/>
    </odxf>
    <ndxf>
      <font>
        <sz val="14"/>
        <name val="宋体"/>
        <scheme val="none"/>
      </font>
      <fill>
        <patternFill patternType="solid">
          <bgColor rgb="FFFFFF00"/>
        </patternFill>
      </fill>
      <alignment horizontal="left" readingOrder="0"/>
    </ndxf>
  </rcc>
  <rcc rId="84" sId="3" odxf="1" dxf="1">
    <nc r="J43" t="inlineStr">
      <is>
        <t>目前无太大优化空间</t>
        <phoneticPr fontId="0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  <alignment horizontal="center" readingOrder="0"/>
    </odxf>
    <ndxf>
      <font>
        <sz val="14"/>
        <name val="宋体"/>
        <scheme val="none"/>
      </font>
      <fill>
        <patternFill patternType="solid">
          <bgColor rgb="FFFFFF00"/>
        </patternFill>
      </fill>
      <alignment horizontal="left" readingOrder="0"/>
    </ndxf>
  </rcc>
  <rcc rId="85" sId="3" odxf="1" dxf="1">
    <nc r="J44" t="inlineStr">
      <is>
        <r>
          <t>R06</t>
        </r>
        <r>
          <rPr>
            <sz val="14"/>
            <color theme="1"/>
            <rFont val="宋体"/>
            <family val="3"/>
            <charset val="134"/>
          </rPr>
          <t>版本可以优化至500ms内</t>
        </r>
        <phoneticPr fontId="1" type="noConversion"/>
      </is>
    </nc>
    <odxf>
      <fill>
        <patternFill patternType="none">
          <bgColor indexed="65"/>
        </patternFill>
      </fill>
      <alignment horizontal="center" readingOrder="0"/>
    </odxf>
    <ndxf>
      <fill>
        <patternFill patternType="solid">
          <bgColor rgb="FFFFFF00"/>
        </patternFill>
      </fill>
      <alignment horizontal="left" readingOrder="0"/>
    </ndxf>
  </rcc>
  <rfmt sheetId="3" sqref="A66:XFD66 A67:XFD67" start="0" length="2147483647">
    <dxf>
      <font>
        <strike/>
      </font>
    </dxf>
  </rfmt>
  <rcc rId="86" sId="3">
    <oc r="K66" t="inlineStr">
      <is>
        <t>Fail</t>
      </is>
    </oc>
    <nc r="K66"/>
  </rcc>
  <rcc rId="87" sId="3">
    <oc r="K67" t="inlineStr">
      <is>
        <t>Pass</t>
      </is>
    </oc>
    <nc r="K67"/>
  </rcc>
  <rcc rId="88" sId="3">
    <oc r="M72" t="inlineStr">
      <is>
        <t>BUG202205261719_455041</t>
      </is>
    </oc>
    <nc r="M72"/>
  </rcc>
  <rcc rId="89" sId="3">
    <oc r="K72" t="inlineStr">
      <is>
        <t>Fail</t>
      </is>
    </oc>
    <nc r="K72" t="inlineStr">
      <is>
        <t>Pass</t>
      </is>
    </nc>
  </rcc>
  <rcc rId="90" sId="3" odxf="1" dxf="1">
    <nc r="J74" t="inlineStr">
      <is>
        <t>开发确认无冷热启动区分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91" sId="3" odxf="1" dxf="1">
    <nc r="J75" t="inlineStr">
      <is>
        <t>开发确认无冷热启动区分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92" sId="3">
    <oc r="J78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oc>
    <nc r="J78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nc>
  </rcc>
  <rcv guid="{F88C92E4-F5B1-48B6-8AF0-793E8E382C1A}" action="delete"/>
  <rdn rId="0" localSheetId="3" customView="1" name="Z_F88C92E4_F5B1_48B6_8AF0_793E8E382C1A_.wvu.FilterData" hidden="1" oldHidden="1">
    <formula>综合打分!$A$1:$R$148</formula>
    <oldFormula>综合打分!$A$1:$R$148</oldFormula>
  </rdn>
  <rdn rId="0" localSheetId="4" customView="1" name="Z_F88C92E4_F5B1_48B6_8AF0_793E8E382C1A_.wvu.FilterData" hidden="1" oldHidden="1">
    <formula>'Response Time '!$A$1:$K$66</formula>
    <oldFormula>'Response Time '!$A$1:$K$66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1" sId="3">
    <oc r="O68" t="inlineStr">
      <is>
        <t>BUG202205241156_413776</t>
      </is>
    </oc>
    <nc r="O68" t="inlineStr">
      <is>
        <t>BUG202205241156_413776</t>
        <phoneticPr fontId="0" type="noConversion"/>
      </is>
    </nc>
  </rcc>
  <rcc rId="1882" sId="3" odxf="1" dxf="1">
    <oc r="Q68" t="inlineStr">
      <is>
        <t>车机开机状态，非首次进入空调界面</t>
        <phoneticPr fontId="0" type="noConversion"/>
      </is>
    </oc>
    <nc r="Q68" t="inlineStr">
      <is>
        <t>车机开机状态，非首次进入空调界面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v guid="{F88C92E4-F5B1-48B6-8AF0-793E8E382C1A}" action="delete"/>
  <rdn rId="0" localSheetId="3" customView="1" name="Z_F88C92E4_F5B1_48B6_8AF0_793E8E382C1A_.wvu.FilterData" hidden="1" oldHidden="1">
    <formula>综合打分!$A$1:$T$148</formula>
    <oldFormula>综合打分!$A$1:$T$148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50:H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886" sId="4">
    <oc r="J49" t="inlineStr">
      <is>
        <t>刘泰余</t>
        <phoneticPr fontId="0" type="noConversion"/>
      </is>
    </oc>
    <nc r="J49"/>
  </rcc>
  <rcc rId="1887" sId="4">
    <oc r="J55" t="inlineStr">
      <is>
        <t>邓剑峰</t>
        <phoneticPr fontId="0" type="noConversion"/>
      </is>
    </oc>
    <nc r="J55"/>
  </rcc>
  <rcv guid="{F88C92E4-F5B1-48B6-8AF0-793E8E382C1A}" action="delete"/>
  <rdn rId="0" localSheetId="3" customView="1" name="Z_F88C92E4_F5B1_48B6_8AF0_793E8E382C1A_.wvu.FilterData" hidden="1" oldHidden="1">
    <formula>综合打分!$A$1:$T$148</formula>
    <oldFormula>综合打分!$A$1:$T$148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76:XFD76" start="0" length="2147483647">
    <dxf>
      <font>
        <strike/>
      </font>
    </dxf>
  </rfmt>
  <rfmt sheetId="3" sqref="A76:XFD76" start="0" length="2147483647">
    <dxf>
      <font>
        <strike val="0"/>
      </font>
    </dxf>
  </rfmt>
  <rcc rId="1891" sId="3">
    <oc r="L74" t="inlineStr">
      <is>
        <t>开发确认无冷热启动区分</t>
      </is>
    </oc>
    <nc r="L74"/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88C92E4-F5B1-48B6-8AF0-793E8E382C1A}" action="delete"/>
  <rdn rId="0" localSheetId="3" customView="1" name="Z_F88C92E4_F5B1_48B6_8AF0_793E8E382C1A_.wvu.FilterData" hidden="1" oldHidden="1">
    <formula>综合打分!$A$1:$T$148</formula>
    <oldFormula>综合打分!$A$1:$T$148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" sId="3">
    <oc r="M69" t="inlineStr">
      <is>
        <t>Pass</t>
      </is>
    </oc>
    <nc r="M69"/>
  </rcc>
  <rcv guid="{F88C92E4-F5B1-48B6-8AF0-793E8E382C1A}" action="delete"/>
  <rdn rId="0" localSheetId="3" customView="1" name="Z_F88C92E4_F5B1_48B6_8AF0_793E8E382C1A_.wvu.FilterData" hidden="1" oldHidden="1">
    <formula>综合打分!$A$1:$T$148</formula>
    <oldFormula>综合打分!$A$1:$T$148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" sId="3">
    <nc r="M80" t="inlineStr">
      <is>
        <t>Pass</t>
      </is>
    </nc>
  </rcc>
  <rcc rId="1903" sId="3">
    <oc r="P80" t="inlineStr">
      <is>
        <t>20220615_0715_GF13_R05.1.PRO.HF1</t>
      </is>
    </oc>
    <nc r="P80"/>
  </rcc>
  <rcv guid="{9C1F981C-FFD6-4EF6-B28B-E117CB253ED3}" action="delete"/>
  <rdn rId="0" localSheetId="3" customView="1" name="Z_9C1F981C_FFD6_4EF6_B28B_E117CB253ED3_.wvu.FilterData" hidden="1" oldHidden="1">
    <formula>综合打分!$A$1:$T$148</formula>
    <oldFormula>综合打分!$A$1:$T$148</oldFormula>
  </rdn>
  <rdn rId="0" localSheetId="4" customView="1" name="Z_9C1F981C_FFD6_4EF6_B28B_E117CB253ED3_.wvu.FilterData" hidden="1" oldHidden="1">
    <formula>'Response Time '!$A$1:$M$66</formula>
    <oldFormula>'Response Time '!$A$1:$M$66</oldFormula>
  </rdn>
  <rdn rId="0" localSheetId="5" customView="1" name="Z_9C1F981C_FFD6_4EF6_B28B_E117CB253ED3_.wvu.FilterData" hidden="1" oldHidden="1">
    <formula>'App Sources'!$A$2:$W$144</formula>
    <oldFormula>'App Sources'!$A$2:$W$144</oldFormula>
  </rdn>
  <rcv guid="{9C1F981C-FFD6-4EF6-B28B-E117CB253ED3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3">
    <oc r="O69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车机播放</t>
        </r>
        <r>
          <rPr>
            <sz val="14"/>
            <color theme="1"/>
            <rFont val="Verdana Pro"/>
            <family val="2"/>
          </rPr>
          <t>BT</t>
        </r>
        <r>
          <rPr>
            <sz val="14"/>
            <color theme="1"/>
            <rFont val="宋体"/>
            <family val="3"/>
            <charset val="134"/>
          </rPr>
          <t>音乐，进入休眠状态，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完全关机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蓝牙音乐选择没有空白音，单曲循环</t>
        </r>
        <phoneticPr fontId="2" type="noConversion"/>
      </is>
    </oc>
    <nc r="O69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车机播放</t>
        </r>
        <r>
          <rPr>
            <sz val="14"/>
            <color theme="1"/>
            <rFont val="Verdana Pro"/>
            <family val="2"/>
          </rPr>
          <t>BT</t>
        </r>
        <r>
          <rPr>
            <sz val="14"/>
            <color theme="1"/>
            <rFont val="宋体"/>
            <family val="3"/>
            <charset val="134"/>
          </rPr>
          <t>音乐，进入休眠状态，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完全关机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播放</t>
        </r>
        <r>
          <rPr>
            <sz val="14"/>
            <color theme="1"/>
            <rFont val="Verdana Pro"/>
            <family val="2"/>
          </rPr>
          <t>FM</t>
        </r>
        <phoneticPr fontId="2" type="noConversion"/>
      </is>
    </nc>
  </rcc>
  <rcc rId="97" sId="3" odxf="1" dxf="1">
    <oc r="P69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整个测试过程中录屏</t>
        </r>
        <phoneticPr fontId="2" type="noConversion"/>
      </is>
    </oc>
    <nc r="P69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等待2min从</t>
        </r>
        <r>
          <rPr>
            <sz val="14"/>
            <color theme="1"/>
            <rFont val="Verdana Pro"/>
            <family val="2"/>
          </rPr>
          <t>FM tab</t>
        </r>
        <r>
          <rPr>
            <sz val="14"/>
            <color theme="1"/>
            <rFont val="宋体"/>
            <family val="3"/>
            <charset val="134"/>
          </rPr>
          <t>栏切换到蓝牙音乐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98" sId="3" odxf="1" dxf="1">
    <oc r="Q69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第一帧至蓝牙音乐播放（蓝牙音乐声音输出）</t>
        </r>
        <phoneticPr fontId="2" type="noConversion"/>
      </is>
    </oc>
    <nc r="Q69" t="inlineStr">
      <is>
        <t>计算从点击蓝牙音乐Tab栏至蓝牙音乐播放界面</t>
        <phoneticPr fontId="2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</odxf>
    <ndxf>
      <font>
        <sz val="14"/>
        <name val="宋体"/>
        <scheme val="none"/>
      </font>
      <fill>
        <patternFill patternType="solid">
          <bgColor rgb="FFFFFF00"/>
        </patternFill>
      </fill>
    </ndxf>
  </rcc>
  <rcc rId="99" sId="3">
    <nc r="I32">
      <f>(40.359-1.08+42.224-4.2+43.627-3.493)/3</f>
    </nc>
  </rcc>
  <rcv guid="{46C8DCF2-88F5-4065-B732-89B771A0B55F}" action="delete"/>
  <rdn rId="0" localSheetId="3" customView="1" name="Z_46C8DCF2_88F5_4065_B732_89B771A0B55F_.wvu.FilterData" hidden="1" oldHidden="1">
    <formula>综合打分!$A$1:$R$148</formula>
    <oldFormula>综合打分!$A$1:$R$148</oldFormula>
  </rdn>
  <rdn rId="0" localSheetId="4" customView="1" name="Z_46C8DCF2_88F5_4065_B732_89B771A0B55F_.wvu.FilterData" hidden="1" oldHidden="1">
    <formula>'Response Time '!$A$1:$K$66</formula>
    <oldFormula>'Response Time '!$A$1:$K$66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3">
    <nc r="K46" t="inlineStr">
      <is>
        <t>Pass</t>
      </is>
    </nc>
  </rcc>
  <rcc rId="104" sId="3">
    <nc r="K47" t="inlineStr">
      <is>
        <t>Pass</t>
      </is>
    </nc>
  </rcc>
  <rcc rId="105" sId="3">
    <nc r="K48" t="inlineStr">
      <is>
        <t>Pass</t>
      </is>
    </nc>
  </rcc>
  <rcc rId="106" sId="3">
    <nc r="K49" t="inlineStr">
      <is>
        <t>Pass</t>
      </is>
    </nc>
  </rcc>
  <rcc rId="107" sId="3">
    <nc r="K50" t="inlineStr">
      <is>
        <t>Pass</t>
      </is>
    </nc>
  </rcc>
  <rcc rId="108" sId="3">
    <nc r="K51" t="inlineStr">
      <is>
        <t>Pass</t>
      </is>
    </nc>
  </rcc>
  <rcv guid="{F88C92E4-F5B1-48B6-8AF0-793E8E382C1A}" action="delete"/>
  <rdn rId="0" localSheetId="3" customView="1" name="Z_F88C92E4_F5B1_48B6_8AF0_793E8E382C1A_.wvu.FilterData" hidden="1" oldHidden="1">
    <formula>综合打分!$A$1:$R$148</formula>
    <oldFormula>综合打分!$A$1:$R$148</oldFormula>
  </rdn>
  <rdn rId="0" localSheetId="4" customView="1" name="Z_F88C92E4_F5B1_48B6_8AF0_793E8E382C1A_.wvu.FilterData" hidden="1" oldHidden="1">
    <formula>'Response Time '!$A$1:$K$66</formula>
    <oldFormula>'Response Time '!$A$1:$K$66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3">
    <oc r="K69" t="inlineStr">
      <is>
        <t>Fail</t>
      </is>
    </oc>
    <nc r="K69" t="inlineStr">
      <is>
        <t>Pass</t>
      </is>
    </nc>
  </rcc>
  <rcc rId="113" sId="3">
    <nc r="I69">
      <f>(1.405-0.935+1.144-0.642+1.041-0.604)/3</f>
    </nc>
  </rcc>
  <rcv guid="{46C8DCF2-88F5-4065-B732-89B771A0B55F}" action="delete"/>
  <rdn rId="0" localSheetId="3" customView="1" name="Z_46C8DCF2_88F5_4065_B732_89B771A0B55F_.wvu.FilterData" hidden="1" oldHidden="1">
    <formula>综合打分!$A$1:$R$148</formula>
    <oldFormula>综合打分!$A$1:$R$148</oldFormula>
  </rdn>
  <rdn rId="0" localSheetId="4" customView="1" name="Z_46C8DCF2_88F5_4065_B732_89B771A0B55F_.wvu.FilterData" hidden="1" oldHidden="1">
    <formula>'Response Time '!$A$1:$K$66</formula>
    <oldFormula>'Response Time '!$A$1:$K$66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3">
    <oc r="I69">
      <f>(1.405-0.935+1.144-0.642+1.041-0.604)/3</f>
    </oc>
    <nc r="I69">
      <f>(4.047-1.833+4.085-1.866+4.032-1.878)/3</f>
    </nc>
  </rcc>
  <rcv guid="{46C8DCF2-88F5-4065-B732-89B771A0B55F}" action="delete"/>
  <rdn rId="0" localSheetId="3" customView="1" name="Z_46C8DCF2_88F5_4065_B732_89B771A0B55F_.wvu.FilterData" hidden="1" oldHidden="1">
    <formula>综合打分!$A$1:$R$148</formula>
    <oldFormula>综合打分!$A$1:$R$148</oldFormula>
  </rdn>
  <rdn rId="0" localSheetId="4" customView="1" name="Z_46C8DCF2_88F5_4065_B732_89B771A0B55F_.wvu.FilterData" hidden="1" oldHidden="1">
    <formula>'Response Time '!$A$1:$K$66</formula>
    <oldFormula>'Response Time '!$A$1:$K$66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1" sId="3" ref="J1:J1048576" action="insertCol"/>
  <rcc rId="122" sId="3">
    <nc r="J1" t="inlineStr">
      <is>
        <t>R05.1.HF1</t>
        <phoneticPr fontId="0" type="noConversion"/>
      </is>
    </nc>
  </rcc>
  <rcc rId="123" sId="3">
    <oc r="K8" t="inlineStr">
      <is>
        <t>无adb指令</t>
      </is>
    </oc>
    <nc r="K8"/>
  </rcc>
  <rcc rId="124" sId="3">
    <oc r="K9" t="inlineStr">
      <is>
        <t>CD542 8S</t>
      </is>
    </oc>
    <nc r="K9"/>
  </rcc>
  <rfmt sheetId="3" sqref="A75:XFD75" start="0" length="2147483647">
    <dxf>
      <font>
        <strike/>
      </font>
    </dxf>
  </rfmt>
  <rcv guid="{F88C92E4-F5B1-48B6-8AF0-793E8E382C1A}" action="delete"/>
  <rdn rId="0" localSheetId="3" customView="1" name="Z_F88C92E4_F5B1_48B6_8AF0_793E8E382C1A_.wvu.FilterData" hidden="1" oldHidden="1">
    <formula>综合打分!$A$1:$S$148</formula>
    <oldFormula>综合打分!$A$1:$S$148</oldFormula>
  </rdn>
  <rdn rId="0" localSheetId="4" customView="1" name="Z_F88C92E4_F5B1_48B6_8AF0_793E8E382C1A_.wvu.FilterData" hidden="1" oldHidden="1">
    <formula>'Response Time '!$A$1:$K$66</formula>
    <oldFormula>'Response Time '!$A$1:$K$66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" sId="4" ref="G1:G1048576" action="insertCol"/>
  <rcc rId="129" sId="4">
    <nc r="G1" t="inlineStr">
      <is>
        <t>R05.1.HF1</t>
        <phoneticPr fontId="0" type="noConversion"/>
      </is>
    </nc>
  </rcc>
  <rfmt sheetId="3" sqref="A77:XFD77" start="0" length="2147483647">
    <dxf>
      <font>
        <strike/>
      </font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5" odxf="1" dxf="1">
    <oc r="N3">
      <v>22.25</v>
    </oc>
    <nc r="N3">
      <v>3.91</v>
    </nc>
    <odxf/>
    <ndxf/>
  </rcc>
  <rcc rId="131" sId="5" odxf="1" dxf="1">
    <oc r="O3">
      <v>28.49</v>
    </oc>
    <nc r="O3">
      <v>5.81</v>
    </nc>
    <odxf>
      <border outline="0">
        <left/>
      </border>
    </odxf>
    <ndxf>
      <border outline="0">
        <left style="thin">
          <color indexed="64"/>
        </left>
      </border>
    </ndxf>
  </rcc>
  <rcc rId="132" sId="5" odxf="1" dxf="1">
    <oc r="P3">
      <v>97171.4</v>
    </oc>
    <nc r="P3">
      <v>33540.199999999997</v>
    </nc>
    <odxf>
      <border outline="0">
        <right style="thin">
          <color indexed="64"/>
        </right>
      </border>
    </odxf>
    <ndxf>
      <border outline="0">
        <right/>
      </border>
    </ndxf>
  </rcc>
  <rcc rId="133" sId="5" odxf="1" dxf="1">
    <oc r="Q3">
      <v>115158</v>
    </oc>
    <nc r="Q3">
      <v>34417</v>
    </nc>
    <odxf/>
    <ndxf/>
  </rcc>
  <rcc rId="134" sId="5" odxf="1" dxf="1">
    <nc r="R3">
      <v>31093.599999999999</v>
    </nc>
    <odxf/>
    <ndxf/>
  </rcc>
  <rcc rId="135" sId="5" odxf="1" dxf="1">
    <nc r="S3">
      <v>31960</v>
    </nc>
    <odxf/>
    <ndxf/>
  </rcc>
  <rcc rId="136" sId="5" odxf="1" dxf="1">
    <oc r="N4">
      <v>1.41</v>
    </oc>
    <nc r="N4">
      <v>0.66</v>
    </nc>
    <odxf/>
    <ndxf/>
  </rcc>
  <rcc rId="137" sId="5" odxf="1" dxf="1">
    <oc r="O4">
      <v>7.66</v>
    </oc>
    <nc r="O4">
      <v>6</v>
    </nc>
    <odxf>
      <border outline="0">
        <left/>
      </border>
    </odxf>
    <ndxf>
      <border outline="0">
        <left style="thin">
          <color indexed="64"/>
        </left>
      </border>
    </ndxf>
  </rcc>
  <rcc rId="138" sId="5" odxf="1" dxf="1">
    <oc r="P4">
      <v>99758.6</v>
    </oc>
    <nc r="P4">
      <v>56589.599999999999</v>
    </nc>
    <odxf>
      <border outline="0">
        <right style="thin">
          <color indexed="64"/>
        </right>
      </border>
    </odxf>
    <ndxf>
      <border outline="0">
        <right/>
      </border>
    </ndxf>
  </rcc>
  <rcc rId="139" sId="5" odxf="1" dxf="1">
    <oc r="Q4">
      <v>100601</v>
    </oc>
    <nc r="Q4">
      <v>64599</v>
    </nc>
    <odxf/>
    <ndxf/>
  </rcc>
  <rcc rId="140" sId="5" odxf="1" dxf="1">
    <nc r="R4">
      <v>53181.8</v>
    </nc>
    <odxf>
      <border outline="0">
        <bottom/>
      </border>
    </odxf>
    <ndxf>
      <border outline="0">
        <bottom style="thin">
          <color indexed="64"/>
        </bottom>
      </border>
    </ndxf>
  </rcc>
  <rcc rId="141" sId="5" odxf="1" dxf="1">
    <nc r="S4">
      <v>61192</v>
    </nc>
    <odxf>
      <border outline="0">
        <bottom/>
      </border>
    </odxf>
    <ndxf>
      <border outline="0">
        <bottom style="thin">
          <color indexed="64"/>
        </bottom>
      </border>
    </ndxf>
  </rcc>
  <rcc rId="142" sId="5" odxf="1" dxf="1">
    <oc r="N5">
      <v>0.17</v>
    </oc>
    <nc r="N5">
      <v>0.11</v>
    </nc>
    <odxf/>
    <ndxf/>
  </rcc>
  <rcc rId="143" sId="5" odxf="1" dxf="1">
    <oc r="O5">
      <v>6.64</v>
    </oc>
    <nc r="O5">
      <v>4.22</v>
    </nc>
    <odxf>
      <border outline="0">
        <left/>
      </border>
    </odxf>
    <ndxf>
      <border outline="0">
        <left style="thin">
          <color indexed="64"/>
        </left>
      </border>
    </ndxf>
  </rcc>
  <rcc rId="144" sId="5" odxf="1" dxf="1">
    <oc r="P5">
      <v>86040.8</v>
    </oc>
    <nc r="P5">
      <v>54039.1</v>
    </nc>
    <odxf>
      <border outline="0">
        <right style="thin">
          <color indexed="64"/>
        </right>
      </border>
    </odxf>
    <ndxf>
      <border outline="0">
        <right/>
      </border>
    </ndxf>
  </rcc>
  <rcc rId="145" sId="5" odxf="1" dxf="1">
    <oc r="Q5">
      <v>88248</v>
    </oc>
    <nc r="Q5">
      <v>54939</v>
    </nc>
    <odxf/>
    <ndxf/>
  </rcc>
  <rcc rId="146" sId="5" odxf="1" dxf="1">
    <nc r="R5">
      <v>51520</v>
    </nc>
    <odxf>
      <border outline="0">
        <top/>
      </border>
    </odxf>
    <ndxf>
      <border outline="0">
        <top style="thin">
          <color indexed="64"/>
        </top>
      </border>
    </ndxf>
  </rcc>
  <rcc rId="147" sId="5" odxf="1" dxf="1">
    <nc r="S5">
      <v>50620.1</v>
    </nc>
    <odxf>
      <border outline="0">
        <top/>
      </border>
    </odxf>
    <ndxf>
      <border outline="0">
        <top style="thin">
          <color indexed="64"/>
        </top>
      </border>
    </ndxf>
  </rcc>
  <rcc rId="148" sId="5" odxf="1" dxf="1">
    <oc r="N6">
      <v>5.85</v>
    </oc>
    <nc r="N6">
      <v>1.68</v>
    </nc>
    <odxf/>
    <ndxf/>
  </rcc>
  <rcc rId="149" sId="5" odxf="1" dxf="1">
    <oc r="O6">
      <v>49.37</v>
    </oc>
    <nc r="O6">
      <v>4.3600000000000003</v>
    </nc>
    <odxf>
      <border outline="0">
        <left/>
      </border>
    </odxf>
    <ndxf>
      <border outline="0">
        <left style="thin">
          <color indexed="64"/>
        </left>
      </border>
    </ndxf>
  </rcc>
  <rcc rId="150" sId="5" odxf="1" dxf="1">
    <oc r="P6">
      <v>141324</v>
    </oc>
    <nc r="P6">
      <v>78478</v>
    </nc>
    <odxf>
      <border outline="0">
        <right style="thin">
          <color indexed="64"/>
        </right>
      </border>
    </odxf>
    <ndxf>
      <border outline="0">
        <right/>
      </border>
    </ndxf>
  </rcc>
  <rcc rId="151" sId="5" odxf="1" dxf="1">
    <oc r="Q6">
      <v>180050</v>
    </oc>
    <nc r="Q6">
      <v>79560</v>
    </nc>
    <odxf/>
    <ndxf/>
  </rcc>
  <rcc rId="152" sId="5" odxf="1" dxf="1">
    <nc r="R6">
      <v>73154.8</v>
    </nc>
    <odxf>
      <border outline="0">
        <bottom/>
      </border>
    </odxf>
    <ndxf>
      <border outline="0">
        <bottom style="thin">
          <color indexed="64"/>
        </bottom>
      </border>
    </ndxf>
  </rcc>
  <rcc rId="153" sId="5" odxf="1" dxf="1">
    <nc r="S6">
      <v>74236</v>
    </nc>
    <odxf>
      <border outline="0">
        <bottom/>
      </border>
    </odxf>
    <ndxf>
      <border outline="0">
        <bottom style="thin">
          <color indexed="64"/>
        </bottom>
      </border>
    </ndxf>
  </rcc>
  <rcc rId="154" sId="5" odxf="1" dxf="1">
    <oc r="N7">
      <v>0.33</v>
    </oc>
    <nc r="N7">
      <v>0.45</v>
    </nc>
    <odxf/>
    <ndxf/>
  </rcc>
  <rcc rId="155" sId="5" odxf="1" dxf="1">
    <oc r="O7">
      <v>3.3</v>
    </oc>
    <nc r="O7">
      <v>2.37</v>
    </nc>
    <odxf>
      <border outline="0">
        <left/>
      </border>
    </odxf>
    <ndxf>
      <border outline="0">
        <left style="thin">
          <color indexed="64"/>
        </left>
      </border>
    </ndxf>
  </rcc>
  <rcc rId="156" sId="5" odxf="1" dxf="1">
    <oc r="P7">
      <v>110235</v>
    </oc>
    <nc r="P7">
      <v>77293.399999999994</v>
    </nc>
    <odxf>
      <border outline="0">
        <right style="thin">
          <color indexed="64"/>
        </right>
      </border>
    </odxf>
    <ndxf>
      <border outline="0">
        <right/>
      </border>
    </ndxf>
  </rcc>
  <rcc rId="157" sId="5" odxf="1" dxf="1">
    <oc r="Q7">
      <v>124010</v>
    </oc>
    <nc r="Q7">
      <v>77778</v>
    </nc>
    <odxf/>
    <ndxf/>
  </rcc>
  <rcc rId="158" sId="5" odxf="1" dxf="1">
    <nc r="R7">
      <v>72511.5</v>
    </nc>
    <odxf>
      <border outline="0">
        <top/>
      </border>
    </odxf>
    <ndxf>
      <border outline="0">
        <top style="thin">
          <color indexed="64"/>
        </top>
      </border>
    </ndxf>
  </rcc>
  <rcc rId="159" sId="5" odxf="1" dxf="1">
    <nc r="S7">
      <v>72996</v>
    </nc>
    <odxf>
      <border outline="0">
        <top/>
      </border>
    </odxf>
    <ndxf>
      <border outline="0">
        <top style="thin">
          <color indexed="64"/>
        </top>
      </border>
    </ndxf>
  </rcc>
  <rcc rId="160" sId="5" odxf="1" dxf="1">
    <oc r="N8">
      <v>13.02</v>
    </oc>
    <nc r="N8">
      <v>0.52</v>
    </nc>
    <odxf/>
    <ndxf/>
  </rcc>
  <rcc rId="161" sId="5" odxf="1" dxf="1">
    <oc r="O8">
      <v>19.29</v>
    </oc>
    <nc r="O8">
      <v>4.7300000000000004</v>
    </nc>
    <odxf>
      <border outline="0">
        <left/>
      </border>
    </odxf>
    <ndxf>
      <border outline="0">
        <left style="thin">
          <color indexed="64"/>
        </left>
      </border>
    </ndxf>
  </rcc>
  <rcc rId="162" sId="5" odxf="1" dxf="1">
    <oc r="P8">
      <v>55612</v>
    </oc>
    <nc r="P8">
      <v>63090.7</v>
    </nc>
    <odxf>
      <border outline="0">
        <right style="thin">
          <color indexed="64"/>
        </right>
      </border>
    </odxf>
    <ndxf>
      <border outline="0">
        <right/>
      </border>
    </ndxf>
  </rcc>
  <rcc rId="163" sId="5" odxf="1" dxf="1">
    <oc r="Q8">
      <v>58052</v>
    </oc>
    <nc r="Q8">
      <v>63245</v>
    </nc>
    <odxf/>
    <ndxf/>
  </rcc>
  <rcc rId="164" sId="5" odxf="1" dxf="1">
    <nc r="R8">
      <v>60374.6</v>
    </nc>
    <odxf>
      <border outline="0">
        <bottom/>
      </border>
    </odxf>
    <ndxf>
      <border outline="0">
        <bottom style="thin">
          <color indexed="64"/>
        </bottom>
      </border>
    </ndxf>
  </rcc>
  <rcc rId="165" sId="5" odxf="1" dxf="1">
    <nc r="S8">
      <v>60528</v>
    </nc>
    <odxf>
      <border outline="0">
        <bottom/>
      </border>
    </odxf>
    <ndxf>
      <border outline="0">
        <bottom style="thin">
          <color indexed="64"/>
        </bottom>
      </border>
    </ndxf>
  </rcc>
  <rcc rId="166" sId="5" odxf="1" dxf="1">
    <oc r="N9">
      <v>0.15</v>
    </oc>
    <nc r="N9">
      <v>0.1</v>
    </nc>
    <odxf/>
    <ndxf/>
  </rcc>
  <rcc rId="167" sId="5" odxf="1" dxf="1">
    <oc r="O9">
      <v>4.62</v>
    </oc>
    <nc r="O9">
      <v>3.16</v>
    </nc>
    <odxf>
      <border outline="0">
        <left/>
      </border>
    </odxf>
    <ndxf>
      <border outline="0">
        <left style="thin">
          <color indexed="64"/>
        </left>
      </border>
    </ndxf>
  </rcc>
  <rcc rId="168" sId="5" odxf="1" dxf="1">
    <oc r="P9">
      <v>40424.800000000003</v>
    </oc>
    <nc r="P9">
      <v>34501.199999999997</v>
    </nc>
    <odxf>
      <border outline="0">
        <right style="thin">
          <color indexed="64"/>
        </right>
      </border>
    </odxf>
    <ndxf>
      <border outline="0">
        <right/>
      </border>
    </ndxf>
  </rcc>
  <rcc rId="169" sId="5" odxf="1" dxf="1">
    <oc r="Q9">
      <v>40474</v>
    </oc>
    <nc r="Q9">
      <v>35717</v>
    </nc>
    <odxf/>
    <ndxf/>
  </rcc>
  <rcc rId="170" sId="5" odxf="1" dxf="1">
    <nc r="R9">
      <v>31768</v>
    </nc>
    <odxf>
      <border outline="0">
        <top/>
      </border>
    </odxf>
    <ndxf>
      <border outline="0">
        <top style="thin">
          <color indexed="64"/>
        </top>
      </border>
    </ndxf>
  </rcc>
  <rcc rId="171" sId="5" odxf="1" dxf="1">
    <nc r="S9">
      <v>32988</v>
    </nc>
    <odxf>
      <border outline="0">
        <top/>
      </border>
    </odxf>
    <ndxf>
      <border outline="0">
        <top style="thin">
          <color indexed="64"/>
        </top>
      </border>
    </ndxf>
  </rcc>
  <rcc rId="172" sId="5">
    <oc r="N10">
      <v>0.23</v>
    </oc>
    <nc r="N10">
      <v>0.28000000000000003</v>
    </nc>
  </rcc>
  <rcc rId="173" sId="5" odxf="1" dxf="1">
    <oc r="O10">
      <v>2.0499999999999998</v>
    </oc>
    <nc r="O10">
      <v>4.05</v>
    </nc>
    <odxf>
      <border outline="0">
        <left/>
      </border>
    </odxf>
    <ndxf>
      <border outline="0">
        <left style="thin">
          <color indexed="64"/>
        </left>
      </border>
    </ndxf>
  </rcc>
  <rcc rId="174" sId="5" odxf="1" dxf="1">
    <oc r="P10">
      <v>8946.15</v>
    </oc>
    <nc r="P10">
      <v>9229.2000000000007</v>
    </nc>
    <odxf>
      <border outline="0">
        <right style="thin">
          <color indexed="64"/>
        </right>
      </border>
    </odxf>
    <ndxf>
      <border outline="0">
        <right/>
      </border>
    </ndxf>
  </rcc>
  <rcc rId="175" sId="5">
    <oc r="Q10">
      <v>9767</v>
    </oc>
    <nc r="Q10">
      <v>9714</v>
    </nc>
  </rcc>
  <rcc rId="176" sId="5" odxf="1" dxf="1">
    <nc r="R10">
      <v>8245.2999999999993</v>
    </nc>
    <odxf/>
    <ndxf/>
  </rcc>
  <rcc rId="177" sId="5">
    <nc r="S10">
      <v>8736</v>
    </nc>
  </rcc>
  <rcc rId="178" sId="5" odxf="1" dxf="1">
    <oc r="N11">
      <v>0.18</v>
    </oc>
    <nc r="N11">
      <v>79.92</v>
    </nc>
    <odxf/>
    <ndxf/>
  </rcc>
  <rcc rId="179" sId="5" odxf="1" dxf="1">
    <oc r="O11">
      <v>1.43</v>
    </oc>
    <nc r="O11">
      <v>88.32</v>
    </nc>
    <odxf>
      <border outline="0">
        <left/>
      </border>
    </odxf>
    <ndxf>
      <border outline="0">
        <left style="thin">
          <color indexed="64"/>
        </left>
      </border>
    </ndxf>
  </rcc>
  <rcc rId="180" sId="5" odxf="1" dxf="1">
    <oc r="P11">
      <v>6234.7</v>
    </oc>
    <nc r="P11">
      <v>92228.4</v>
    </nc>
    <odxf>
      <border outline="0">
        <right style="thin">
          <color indexed="64"/>
        </right>
      </border>
    </odxf>
    <ndxf>
      <border outline="0">
        <right/>
      </border>
    </ndxf>
  </rcc>
  <rcc rId="181" sId="5" odxf="1" dxf="1">
    <oc r="Q11">
      <v>6485</v>
    </oc>
    <nc r="Q11">
      <v>93051</v>
    </nc>
    <odxf/>
    <ndxf/>
  </rcc>
  <rcc rId="182" sId="5" odxf="1" dxf="1">
    <nc r="R11">
      <v>90136.8</v>
    </nc>
    <odxf>
      <border outline="0">
        <bottom/>
      </border>
    </odxf>
    <ndxf>
      <border outline="0">
        <bottom style="thin">
          <color indexed="64"/>
        </bottom>
      </border>
    </ndxf>
  </rcc>
  <rcc rId="183" sId="5" odxf="1" dxf="1">
    <nc r="S11">
      <v>90920</v>
    </nc>
    <odxf>
      <border outline="0">
        <bottom/>
      </border>
    </odxf>
    <ndxf>
      <border outline="0">
        <bottom style="thin">
          <color indexed="64"/>
        </bottom>
      </border>
    </ndxf>
  </rcc>
  <rcc rId="184" sId="5" odxf="1" dxf="1">
    <oc r="N12">
      <v>0.14000000000000001</v>
    </oc>
    <nc r="N12">
      <v>0.36</v>
    </nc>
    <odxf/>
    <ndxf/>
  </rcc>
  <rcc rId="185" sId="5" odxf="1" dxf="1">
    <oc r="O12">
      <v>0.31</v>
    </oc>
    <nc r="O12">
      <v>1.74</v>
    </nc>
    <odxf>
      <border outline="0">
        <left/>
      </border>
    </odxf>
    <ndxf>
      <border outline="0">
        <left style="thin">
          <color indexed="64"/>
        </left>
      </border>
    </ndxf>
  </rcc>
  <rcc rId="186" sId="5" odxf="1" dxf="1">
    <oc r="P12">
      <v>6219.3</v>
    </oc>
    <nc r="P12">
      <v>90765</v>
    </nc>
    <odxf>
      <border outline="0">
        <right style="thin">
          <color indexed="64"/>
        </right>
      </border>
    </odxf>
    <ndxf>
      <border outline="0">
        <right/>
      </border>
    </ndxf>
  </rcc>
  <rcc rId="187" sId="5" odxf="1" dxf="1">
    <oc r="Q12">
      <v>6238</v>
    </oc>
    <nc r="Q12">
      <v>90514.4</v>
    </nc>
    <odxf/>
    <ndxf/>
  </rcc>
  <rcc rId="188" sId="5" odxf="1" dxf="1">
    <nc r="R12">
      <v>88454.1</v>
    </nc>
    <odxf>
      <border outline="0">
        <top/>
      </border>
    </odxf>
    <ndxf>
      <border outline="0">
        <top style="thin">
          <color indexed="64"/>
        </top>
      </border>
    </ndxf>
  </rcc>
  <rcc rId="189" sId="5" odxf="1" dxf="1">
    <nc r="S12">
      <v>88704</v>
    </nc>
    <odxf>
      <border outline="0">
        <top/>
      </border>
    </odxf>
    <ndxf>
      <border outline="0">
        <top style="thin">
          <color indexed="64"/>
        </top>
      </border>
    </ndxf>
  </rcc>
  <rcc rId="190" sId="5" odxf="1" dxf="1">
    <oc r="N13">
      <v>0.19</v>
    </oc>
    <nc r="N13">
      <v>0.15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91" sId="5">
    <oc r="O13">
      <v>0.3</v>
    </oc>
    <nc r="O13">
      <v>5.25</v>
    </nc>
  </rcc>
  <rcc rId="192" sId="5" odxf="1" dxf="1">
    <oc r="P13">
      <v>82222.399999999994</v>
    </oc>
    <nc r="P13">
      <v>58275.3</v>
    </nc>
    <odxf/>
    <ndxf/>
  </rcc>
  <rcc rId="193" sId="5" odxf="1" dxf="1">
    <oc r="Q13">
      <v>82319</v>
    </oc>
    <nc r="Q13">
      <v>58298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5" odxf="1" dxf="1">
    <nc r="R13">
      <v>55214.3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" sId="5" odxf="1" dxf="1">
    <nc r="S13">
      <v>55236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" sId="5" odxf="1" dxf="1">
    <oc r="N14">
      <v>16.329999999999998</v>
    </oc>
    <nc r="N14">
      <v>25.3</v>
    </nc>
    <odxf/>
    <ndxf/>
  </rcc>
  <rcc rId="197" sId="5" odxf="1" dxf="1">
    <oc r="O14">
      <v>21.39</v>
    </oc>
    <nc r="O14">
      <v>29.85</v>
    </nc>
    <odxf>
      <border outline="0">
        <left/>
      </border>
    </odxf>
    <ndxf>
      <border outline="0">
        <left style="thin">
          <color indexed="64"/>
        </left>
      </border>
    </ndxf>
  </rcc>
  <rcc rId="198" sId="5" odxf="1" dxf="1">
    <oc r="P14">
      <v>103524</v>
    </oc>
    <nc r="P14">
      <v>50495.8</v>
    </nc>
    <odxf>
      <border outline="0">
        <right style="thin">
          <color indexed="64"/>
        </right>
      </border>
    </odxf>
    <ndxf>
      <border outline="0">
        <right/>
      </border>
    </ndxf>
  </rcc>
  <rcc rId="199" sId="5" odxf="1" dxf="1">
    <oc r="Q14">
      <v>109995</v>
    </oc>
    <nc r="Q14">
      <v>51491</v>
    </nc>
    <odxf/>
    <ndxf/>
  </rcc>
  <rcc rId="200" sId="5" odxf="1" s="1" dxf="1">
    <nc r="R14">
      <v>47427.1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odxf>
    <ndxf>
      <border outline="0">
        <bottom style="thin">
          <color indexed="64"/>
        </bottom>
      </border>
    </ndxf>
  </rcc>
  <rcc rId="201" sId="5" odxf="1" dxf="1">
    <nc r="S14">
      <v>48468</v>
    </nc>
    <odxf>
      <border outline="0">
        <bottom/>
      </border>
    </odxf>
    <ndxf>
      <border outline="0">
        <bottom style="thin">
          <color indexed="64"/>
        </bottom>
      </border>
    </ndxf>
  </rcc>
  <rcc rId="202" sId="5" odxf="1" dxf="1">
    <oc r="N15">
      <v>1.75</v>
    </oc>
    <nc r="N15">
      <v>7.07</v>
    </nc>
    <odxf/>
    <ndxf/>
  </rcc>
  <rcc rId="203" sId="5" odxf="1" dxf="1">
    <oc r="O15">
      <v>11.94</v>
    </oc>
    <nc r="O15">
      <v>8.73</v>
    </nc>
    <odxf>
      <border outline="0">
        <left/>
      </border>
    </odxf>
    <ndxf>
      <border outline="0">
        <left style="thin">
          <color indexed="64"/>
        </left>
      </border>
    </ndxf>
  </rcc>
  <rcc rId="204" sId="5" odxf="1" dxf="1">
    <oc r="P15">
      <v>102137</v>
    </oc>
    <nc r="P15">
      <v>50312.800000000003</v>
    </nc>
    <odxf>
      <border outline="0">
        <right style="thin">
          <color indexed="64"/>
        </right>
      </border>
    </odxf>
    <ndxf>
      <border outline="0">
        <right/>
      </border>
    </ndxf>
  </rcc>
  <rcc rId="205" sId="5" odxf="1" dxf="1">
    <oc r="Q15">
      <v>111790</v>
    </oc>
    <nc r="Q15">
      <v>51235</v>
    </nc>
    <odxf/>
    <ndxf/>
  </rcc>
  <rcc rId="206" sId="5" odxf="1" dxf="1">
    <nc r="R15">
      <v>47263.199999999997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07" sId="5" odxf="1" dxf="1">
    <nc r="S15">
      <v>48180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08" sId="5" odxf="1" dxf="1">
    <oc r="N16">
      <v>0.13</v>
    </oc>
    <nc r="N16">
      <v>6.96</v>
    </nc>
    <odxf/>
    <ndxf/>
  </rcc>
  <rcc rId="209" sId="5" odxf="1" dxf="1">
    <oc r="O16">
      <v>5.24</v>
    </oc>
    <nc r="O16">
      <v>9.07</v>
    </nc>
    <odxf>
      <border outline="0">
        <left/>
      </border>
    </odxf>
    <ndxf>
      <border outline="0">
        <left style="thin">
          <color indexed="64"/>
        </left>
      </border>
    </ndxf>
  </rcc>
  <rcc rId="210" sId="5" odxf="1" dxf="1">
    <oc r="P16">
      <v>100928</v>
    </oc>
    <nc r="P16">
      <v>50572.9</v>
    </nc>
    <odxf>
      <border outline="0">
        <right style="thin">
          <color indexed="64"/>
        </right>
      </border>
    </odxf>
    <ndxf>
      <border outline="0">
        <right/>
      </border>
    </ndxf>
  </rcc>
  <rcc rId="211" sId="5" odxf="1" dxf="1">
    <oc r="Q16">
      <v>104742</v>
    </oc>
    <nc r="Q16">
      <v>51326</v>
    </nc>
    <odxf/>
    <ndxf/>
  </rcc>
  <rcc rId="212" sId="5" odxf="1" dxf="1">
    <nc r="R16">
      <v>47523.6</v>
    </nc>
    <odxf>
      <border outline="0">
        <top/>
      </border>
    </odxf>
    <ndxf>
      <border outline="0">
        <top style="thin">
          <color indexed="64"/>
        </top>
      </border>
    </ndxf>
  </rcc>
  <rcc rId="213" sId="5" odxf="1" dxf="1">
    <nc r="S16">
      <v>48272</v>
    </nc>
    <odxf>
      <border outline="0">
        <top/>
      </border>
    </odxf>
    <ndxf>
      <border outline="0">
        <top style="thin">
          <color indexed="64"/>
        </top>
      </border>
    </ndxf>
  </rcc>
  <rcc rId="214" sId="5" odxf="1" dxf="1">
    <oc r="N17">
      <v>0</v>
    </oc>
    <nc r="N17"/>
    <odxf/>
    <ndxf/>
  </rcc>
  <rcc rId="215" sId="5" odxf="1" dxf="1">
    <oc r="O17">
      <v>0</v>
    </oc>
    <nc r="O17"/>
    <odxf>
      <border outline="0">
        <left/>
      </border>
    </odxf>
    <ndxf>
      <border outline="0">
        <left style="thin">
          <color indexed="64"/>
        </left>
      </border>
    </ndxf>
  </rcc>
  <rcc rId="216" sId="5" odxf="1" dxf="1">
    <oc r="P17">
      <v>9184</v>
    </oc>
    <nc r="P17"/>
    <odxf>
      <border outline="0">
        <right style="thin">
          <color indexed="64"/>
        </right>
      </border>
    </odxf>
    <ndxf>
      <border outline="0">
        <right/>
      </border>
    </ndxf>
  </rcc>
  <rcc rId="217" sId="5" odxf="1" dxf="1">
    <oc r="Q17">
      <v>9184</v>
    </oc>
    <nc r="Q17"/>
    <odxf/>
    <ndxf/>
  </rcc>
  <rfmt sheetId="5" sqref="R17" start="0" length="0">
    <dxf>
      <border outline="0">
        <bottom style="thin">
          <color indexed="64"/>
        </bottom>
      </border>
    </dxf>
  </rfmt>
  <rfmt sheetId="5" sqref="S17" start="0" length="0">
    <dxf>
      <border outline="0">
        <bottom style="thin">
          <color indexed="64"/>
        </bottom>
      </border>
    </dxf>
  </rfmt>
  <rcc rId="218" sId="5" odxf="1" dxf="1">
    <oc r="N18">
      <v>0</v>
    </oc>
    <nc r="N18"/>
    <odxf/>
    <ndxf/>
  </rcc>
  <rcc rId="219" sId="5" odxf="1" dxf="1">
    <oc r="O18">
      <v>0</v>
    </oc>
    <nc r="O18"/>
    <odxf>
      <border outline="0">
        <left/>
      </border>
    </odxf>
    <ndxf>
      <border outline="0">
        <left style="thin">
          <color indexed="64"/>
        </left>
      </border>
    </ndxf>
  </rcc>
  <rcc rId="220" sId="5" odxf="1" dxf="1">
    <oc r="P18">
      <v>9208.23</v>
    </oc>
    <nc r="P18"/>
    <odxf>
      <border outline="0">
        <right style="thin">
          <color indexed="64"/>
        </right>
      </border>
    </odxf>
    <ndxf>
      <border outline="0">
        <right/>
      </border>
    </ndxf>
  </rcc>
  <rcc rId="221" sId="5" odxf="1" dxf="1">
    <oc r="Q18">
      <v>9209</v>
    </oc>
    <nc r="Q18"/>
    <odxf/>
    <ndxf/>
  </rcc>
  <rfmt sheetId="5" sqref="R18" start="0" length="0">
    <dxf>
      <border outline="0">
        <top style="thin">
          <color indexed="64"/>
        </top>
        <bottom style="thin">
          <color indexed="64"/>
        </bottom>
      </border>
    </dxf>
  </rfmt>
  <rfmt sheetId="5" sqref="S18" start="0" length="0">
    <dxf>
      <border outline="0">
        <top style="thin">
          <color indexed="64"/>
        </top>
        <bottom style="thin">
          <color indexed="64"/>
        </bottom>
      </border>
    </dxf>
  </rfmt>
  <rcc rId="222" sId="5" odxf="1" dxf="1">
    <oc r="N19">
      <v>0</v>
    </oc>
    <nc r="N19"/>
    <odxf/>
    <ndxf/>
  </rcc>
  <rcc rId="223" sId="5" odxf="1" dxf="1">
    <oc r="O19">
      <v>0</v>
    </oc>
    <nc r="O19"/>
    <odxf>
      <border outline="0">
        <left/>
      </border>
    </odxf>
    <ndxf>
      <border outline="0">
        <left style="thin">
          <color indexed="64"/>
        </left>
      </border>
    </ndxf>
  </rcc>
  <rcc rId="224" sId="5" odxf="1" dxf="1">
    <oc r="P19">
      <v>9205.2000000000007</v>
    </oc>
    <nc r="P19"/>
    <odxf>
      <border outline="0">
        <right style="thin">
          <color indexed="64"/>
        </right>
      </border>
    </odxf>
    <ndxf>
      <border outline="0">
        <right/>
      </border>
    </ndxf>
  </rcc>
  <rcc rId="225" sId="5" odxf="1" dxf="1">
    <oc r="Q19">
      <v>9209</v>
    </oc>
    <nc r="Q19"/>
    <odxf/>
    <ndxf/>
  </rcc>
  <rfmt sheetId="5" sqref="R19" start="0" length="0">
    <dxf>
      <border outline="0">
        <top style="thin">
          <color indexed="64"/>
        </top>
      </border>
    </dxf>
  </rfmt>
  <rfmt sheetId="5" sqref="S19" start="0" length="0">
    <dxf>
      <border outline="0">
        <top style="thin">
          <color indexed="64"/>
        </top>
      </border>
    </dxf>
  </rfmt>
  <rcc rId="226" sId="5" odxf="1" dxf="1">
    <oc r="N20">
      <v>14.16</v>
    </oc>
    <nc r="N20">
      <v>0.17</v>
    </nc>
    <odxf/>
    <ndxf/>
  </rcc>
  <rcc rId="227" sId="5" odxf="1" dxf="1">
    <oc r="O20">
      <v>15.4</v>
    </oc>
    <nc r="O20">
      <v>5.18</v>
    </nc>
    <odxf>
      <border outline="0">
        <left/>
      </border>
    </odxf>
    <ndxf>
      <border outline="0">
        <left style="thin">
          <color indexed="64"/>
        </left>
      </border>
    </ndxf>
  </rcc>
  <rcc rId="228" sId="5" odxf="1" dxf="1">
    <oc r="P20">
      <v>72594.399999999994</v>
    </oc>
    <nc r="P20">
      <v>26109.1</v>
    </nc>
    <odxf>
      <border outline="0">
        <right style="thin">
          <color indexed="64"/>
        </right>
      </border>
    </odxf>
    <ndxf>
      <border outline="0">
        <right/>
      </border>
    </ndxf>
  </rcc>
  <rcc rId="229" sId="5" odxf="1" dxf="1">
    <oc r="Q20">
      <v>75497</v>
    </oc>
    <nc r="Q20">
      <v>27423</v>
    </nc>
    <odxf/>
    <ndxf/>
  </rcc>
  <rcc rId="230" sId="5" odxf="1" dxf="1">
    <nc r="R20">
      <v>23567</v>
    </nc>
    <odxf>
      <border outline="0">
        <bottom/>
      </border>
    </odxf>
    <ndxf>
      <border outline="0">
        <bottom style="thin">
          <color indexed="64"/>
        </bottom>
      </border>
    </ndxf>
  </rcc>
  <rcc rId="231" sId="5" odxf="1" dxf="1">
    <nc r="S20">
      <v>24880</v>
    </nc>
    <odxf>
      <border outline="0">
        <bottom/>
      </border>
    </odxf>
    <ndxf>
      <border outline="0">
        <bottom style="thin">
          <color indexed="64"/>
        </bottom>
      </border>
    </ndxf>
  </rcc>
  <rcc rId="232" sId="5" odxf="1" dxf="1">
    <oc r="N21">
      <v>31.26</v>
    </oc>
    <nc r="N21">
      <v>27.94</v>
    </nc>
    <odxf/>
    <ndxf/>
  </rcc>
  <rcc rId="233" sId="5" odxf="1" dxf="1">
    <oc r="O21">
      <v>76.260000000000005</v>
    </oc>
    <nc r="O21">
      <v>126.09</v>
    </nc>
    <odxf>
      <border outline="0">
        <left/>
      </border>
    </odxf>
    <ndxf>
      <border outline="0">
        <left style="thin">
          <color indexed="64"/>
        </left>
      </border>
    </ndxf>
  </rcc>
  <rcc rId="234" sId="5" odxf="1" dxf="1">
    <oc r="P21">
      <v>63563</v>
    </oc>
    <nc r="P21">
      <v>271857</v>
    </nc>
    <odxf>
      <border outline="0">
        <right style="thin">
          <color indexed="64"/>
        </right>
      </border>
    </odxf>
    <ndxf>
      <border outline="0">
        <right/>
      </border>
    </ndxf>
  </rcc>
  <rcc rId="235" sId="5" odxf="1" dxf="1">
    <oc r="Q21">
      <v>65749</v>
    </oc>
    <nc r="Q21">
      <v>493095</v>
    </nc>
    <odxf/>
    <ndxf/>
  </rcc>
  <rcc rId="236" sId="5" odxf="1" dxf="1">
    <nc r="R21">
      <v>266252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37" sId="5" odxf="1" dxf="1">
    <nc r="S21">
      <v>496088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38" sId="5" odxf="1" dxf="1">
    <oc r="N22">
      <v>6.05</v>
    </oc>
    <nc r="N22">
      <v>127.13</v>
    </nc>
    <odxf/>
    <ndxf/>
  </rcc>
  <rcc rId="239" sId="5" odxf="1" dxf="1">
    <oc r="O22">
      <v>10.89</v>
    </oc>
    <nc r="O22">
      <v>134.6</v>
    </nc>
    <odxf>
      <border outline="0">
        <left/>
      </border>
    </odxf>
    <ndxf>
      <border outline="0">
        <left style="thin">
          <color indexed="64"/>
        </left>
      </border>
    </ndxf>
  </rcc>
  <rcc rId="240" sId="5" odxf="1" dxf="1">
    <oc r="P22">
      <v>69561.7</v>
    </oc>
    <nc r="P22">
      <v>475316</v>
    </nc>
    <odxf>
      <border outline="0">
        <right style="thin">
          <color indexed="64"/>
        </right>
      </border>
    </odxf>
    <ndxf>
      <border outline="0">
        <right/>
      </border>
    </ndxf>
  </rcc>
  <rcc rId="241" sId="5" odxf="1" dxf="1">
    <oc r="Q22">
      <v>89491</v>
    </oc>
    <nc r="Q22">
      <v>572219</v>
    </nc>
    <odxf/>
    <ndxf/>
  </rcc>
  <rcc rId="242" sId="5" odxf="1" dxf="1">
    <nc r="R22">
      <v>488654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43" sId="5" odxf="1" dxf="1">
    <nc r="S22">
      <v>569448</v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cc rId="244" sId="5" odxf="1" dxf="1">
    <oc r="N23">
      <v>12.13</v>
    </oc>
    <nc r="N23">
      <v>126.64</v>
    </nc>
    <odxf/>
    <ndxf/>
  </rcc>
  <rcc rId="245" sId="5" odxf="1" dxf="1">
    <oc r="O23">
      <v>16.95</v>
    </oc>
    <nc r="O23">
      <v>132.72999999999999</v>
    </nc>
    <odxf>
      <border outline="0">
        <left/>
      </border>
    </odxf>
    <ndxf>
      <border outline="0">
        <left style="thin">
          <color indexed="64"/>
        </left>
      </border>
    </ndxf>
  </rcc>
  <rcc rId="246" sId="5" odxf="1" dxf="1">
    <oc r="P23">
      <v>75204.399999999994</v>
    </oc>
    <nc r="P23">
      <v>473591</v>
    </nc>
    <odxf>
      <border outline="0">
        <right style="thin">
          <color indexed="64"/>
        </right>
      </border>
    </odxf>
    <ndxf>
      <border outline="0">
        <right/>
      </border>
    </ndxf>
  </rcc>
  <rcc rId="247" sId="5" odxf="1" dxf="1">
    <oc r="Q23">
      <v>79143</v>
    </oc>
    <nc r="Q23">
      <v>597501</v>
    </nc>
    <odxf/>
    <ndxf/>
  </rcc>
  <rcc rId="248" sId="5" odxf="1" dxf="1">
    <nc r="R23">
      <v>492514</v>
    </nc>
    <odxf>
      <border outline="0">
        <top/>
      </border>
    </odxf>
    <ndxf>
      <border outline="0">
        <top style="thin">
          <color indexed="64"/>
        </top>
      </border>
    </ndxf>
  </rcc>
  <rcc rId="249" sId="5" odxf="1" dxf="1">
    <nc r="S23">
      <v>563420</v>
    </nc>
    <odxf>
      <border outline="0">
        <top/>
      </border>
    </odxf>
    <ndxf>
      <border outline="0">
        <top style="thin">
          <color indexed="64"/>
        </top>
      </border>
    </ndxf>
  </rcc>
  <rcc rId="250" sId="5">
    <nc r="N24">
      <v>9.08</v>
    </nc>
  </rcc>
  <rcc rId="251" sId="5" odxf="1" dxf="1">
    <nc r="O24">
      <v>31.52</v>
    </nc>
    <odxf>
      <border outline="0">
        <left/>
      </border>
    </odxf>
    <ndxf>
      <border outline="0">
        <left style="thin">
          <color indexed="64"/>
        </left>
      </border>
    </ndxf>
  </rcc>
  <rcc rId="252" sId="5" odxf="1" dxf="1">
    <nc r="P24">
      <v>124908</v>
    </nc>
    <odxf>
      <border outline="0">
        <right style="thin">
          <color indexed="64"/>
        </right>
      </border>
    </odxf>
    <ndxf>
      <border outline="0">
        <right/>
      </border>
    </ndxf>
  </rcc>
  <rcc rId="253" sId="5">
    <nc r="Q24">
      <v>152431</v>
    </nc>
  </rcc>
  <rcc rId="254" sId="5" odxf="1" dxf="1">
    <nc r="R24">
      <v>121491</v>
    </nc>
    <odxf/>
    <ndxf/>
  </rcc>
  <rcc rId="255" sId="5">
    <nc r="S24">
      <v>148984</v>
    </nc>
  </rcc>
  <rcc rId="256" sId="5">
    <nc r="N25">
      <v>7.19</v>
    </nc>
  </rcc>
  <rcc rId="257" sId="5" odxf="1" dxf="1">
    <nc r="O25">
      <v>14.67</v>
    </nc>
    <odxf>
      <border outline="0">
        <left/>
      </border>
    </odxf>
    <ndxf>
      <border outline="0">
        <left style="thin">
          <color indexed="64"/>
        </left>
      </border>
    </ndxf>
  </rcc>
  <rcc rId="258" sId="5" odxf="1" dxf="1">
    <nc r="P25">
      <v>132631</v>
    </nc>
    <odxf>
      <border outline="0">
        <right style="thin">
          <color indexed="64"/>
        </right>
      </border>
    </odxf>
    <ndxf>
      <border outline="0">
        <right/>
      </border>
    </ndxf>
  </rcc>
  <rcc rId="259" sId="5">
    <nc r="Q25">
      <v>187320</v>
    </nc>
  </rcc>
  <rcc rId="260" sId="5" odxf="1" dxf="1">
    <nc r="R25">
      <v>129589</v>
    </nc>
    <odxf/>
    <ndxf/>
  </rcc>
  <rcc rId="261" sId="5">
    <nc r="S25">
      <v>183768</v>
    </nc>
  </rcc>
  <rcc rId="262" sId="5">
    <nc r="N26">
      <v>3.65</v>
    </nc>
  </rcc>
  <rcc rId="263" sId="5" odxf="1" dxf="1">
    <nc r="O26">
      <v>6.65</v>
    </nc>
    <odxf>
      <border outline="0">
        <left/>
      </border>
    </odxf>
    <ndxf>
      <border outline="0">
        <left style="thin">
          <color indexed="64"/>
        </left>
      </border>
    </ndxf>
  </rcc>
  <rcc rId="264" sId="5" odxf="1" dxf="1">
    <nc r="P26">
      <v>96495.8</v>
    </nc>
    <odxf>
      <border outline="0">
        <right style="thin">
          <color indexed="64"/>
        </right>
      </border>
    </odxf>
    <ndxf>
      <border outline="0">
        <right/>
      </border>
    </ndxf>
  </rcc>
  <rcc rId="265" sId="5">
    <nc r="Q26">
      <v>204510</v>
    </nc>
  </rcc>
  <rcc rId="266" sId="5" odxf="1" dxf="1">
    <nc r="R26">
      <v>92095.2</v>
    </nc>
    <odxf/>
    <ndxf/>
  </rcc>
  <rcc rId="267" sId="5">
    <nc r="S26">
      <v>168820</v>
    </nc>
  </rcc>
  <rcc rId="268" sId="5">
    <oc r="N27">
      <v>0.06</v>
    </oc>
    <nc r="N27">
      <v>0.15</v>
    </nc>
  </rcc>
  <rcc rId="269" sId="5" odxf="1" dxf="1">
    <oc r="O27">
      <v>1.39</v>
    </oc>
    <nc r="O27">
      <v>3.8</v>
    </nc>
    <odxf>
      <border outline="0">
        <left/>
      </border>
    </odxf>
    <ndxf>
      <border outline="0">
        <left style="thin">
          <color indexed="64"/>
        </left>
      </border>
    </ndxf>
  </rcc>
  <rcc rId="270" sId="5" odxf="1" dxf="1">
    <oc r="P27">
      <v>9685</v>
    </oc>
    <nc r="P27">
      <v>13255.3</v>
    </nc>
    <odxf>
      <border outline="0">
        <right style="thin">
          <color indexed="64"/>
        </right>
      </border>
    </odxf>
    <ndxf>
      <border outline="0">
        <right/>
      </border>
    </ndxf>
  </rcc>
  <rcc rId="271" sId="5">
    <oc r="Q27">
      <v>9806</v>
    </oc>
    <nc r="Q27">
      <v>13447</v>
    </nc>
  </rcc>
  <rcc rId="272" sId="5" odxf="1" dxf="1">
    <nc r="R27">
      <v>11819.7</v>
    </nc>
    <odxf/>
    <ndxf/>
  </rcc>
  <rcc rId="273" sId="5">
    <nc r="S27">
      <v>12012</v>
    </nc>
  </rcc>
  <rcc rId="274" sId="5" odxf="1" dxf="1">
    <oc r="O28">
      <v>2.19</v>
    </oc>
    <nc r="O28">
      <v>2.85</v>
    </nc>
    <odxf>
      <border outline="0">
        <left/>
      </border>
    </odxf>
    <ndxf>
      <border outline="0">
        <left style="thin">
          <color indexed="64"/>
        </left>
      </border>
    </ndxf>
  </rcc>
  <rcc rId="275" sId="5" odxf="1" dxf="1">
    <oc r="P28">
      <v>68099.199999999997</v>
    </oc>
    <nc r="P28">
      <v>47098.7</v>
    </nc>
    <odxf>
      <border outline="0">
        <right style="thin">
          <color indexed="64"/>
        </right>
      </border>
    </odxf>
    <ndxf>
      <border outline="0">
        <right/>
      </border>
    </ndxf>
  </rcc>
  <rcc rId="276" sId="5">
    <oc r="Q28">
      <v>68849</v>
    </oc>
    <nc r="Q28">
      <v>48020</v>
    </nc>
  </rcc>
  <rcc rId="277" sId="5" odxf="1" dxf="1">
    <nc r="R28">
      <v>30917.599999999999</v>
    </nc>
    <odxf/>
    <ndxf/>
  </rcc>
  <rcc rId="278" sId="5">
    <nc r="S28">
      <v>31844</v>
    </nc>
  </rcc>
  <rcc rId="279" sId="5" odxf="1" dxf="1">
    <oc r="N29">
      <v>0.54</v>
    </oc>
    <nc r="N29">
      <v>0.06</v>
    </nc>
    <o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border outline="0">
        <left/>
        <top/>
        <bottom/>
      </border>
    </ndxf>
  </rcc>
  <rcc rId="280" sId="5" odxf="1" dxf="1">
    <oc r="O29">
      <v>6.81</v>
    </oc>
    <nc r="O29">
      <v>2.23</v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281" sId="5" odxf="1" dxf="1">
    <oc r="P29">
      <v>14419.1</v>
    </oc>
    <nc r="P29">
      <v>14094</v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282" sId="5" odxf="1" dxf="1">
    <oc r="Q29">
      <v>14762</v>
    </oc>
    <nc r="Q29">
      <v>14145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" sId="5" odxf="1" dxf="1">
    <nc r="R29">
      <v>11673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" sId="5" odxf="1" dxf="1">
    <nc r="S29">
      <v>11724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5">
    <oc r="N30">
      <v>0.04</v>
    </oc>
    <nc r="N30">
      <v>0.08</v>
    </nc>
  </rcc>
  <rcc rId="286" sId="5" odxf="1" dxf="1">
    <oc r="O30">
      <v>0.86</v>
    </oc>
    <nc r="O30">
      <v>2.96</v>
    </nc>
    <odxf>
      <border outline="0">
        <left/>
      </border>
    </odxf>
    <ndxf>
      <border outline="0">
        <left style="thin">
          <color indexed="64"/>
        </left>
      </border>
    </ndxf>
  </rcc>
  <rcc rId="287" sId="5" odxf="1" dxf="1">
    <oc r="P30">
      <v>8330</v>
    </oc>
    <nc r="P30">
      <v>14032.9</v>
    </nc>
    <odxf>
      <border outline="0">
        <right style="thin">
          <color indexed="64"/>
        </right>
      </border>
    </odxf>
    <ndxf>
      <border outline="0">
        <right/>
      </border>
    </ndxf>
  </rcc>
  <rcc rId="288" sId="5">
    <oc r="Q30">
      <v>8361</v>
    </oc>
    <nc r="Q30">
      <v>14092</v>
    </nc>
  </rcc>
  <rcc rId="289" sId="5" odxf="1" dxf="1">
    <nc r="R30">
      <v>11609.3</v>
    </nc>
    <odxf>
      <border outline="0">
        <top/>
      </border>
    </odxf>
    <ndxf>
      <border outline="0">
        <top style="thin">
          <color indexed="64"/>
        </top>
      </border>
    </ndxf>
  </rcc>
  <rcc rId="290" sId="5" odxf="1" dxf="1">
    <nc r="S30">
      <v>11672</v>
    </nc>
    <odxf>
      <border outline="0">
        <top/>
      </border>
    </odxf>
    <ndxf>
      <border outline="0">
        <top style="thin">
          <color indexed="64"/>
        </top>
      </border>
    </ndxf>
  </rcc>
  <rcc rId="291" sId="5">
    <oc r="N31">
      <v>1.54</v>
    </oc>
    <nc r="N31">
      <v>0.55000000000000004</v>
    </nc>
  </rcc>
  <rcc rId="292" sId="5" odxf="1" dxf="1">
    <oc r="O31">
      <v>3.02</v>
    </oc>
    <nc r="O31">
      <v>1.95</v>
    </nc>
    <odxf>
      <border outline="0">
        <left/>
      </border>
    </odxf>
    <ndxf>
      <border outline="0">
        <left style="thin">
          <color indexed="64"/>
        </left>
      </border>
    </ndxf>
  </rcc>
  <rcc rId="293" sId="5" odxf="1" dxf="1">
    <oc r="P31">
      <v>21886.799999999999</v>
    </oc>
    <nc r="P31">
      <v>12630.4</v>
    </nc>
    <odxf>
      <border outline="0">
        <right style="thin">
          <color indexed="64"/>
        </right>
      </border>
    </odxf>
    <ndxf>
      <border outline="0">
        <right/>
      </border>
    </ndxf>
  </rcc>
  <rcc rId="294" sId="5">
    <oc r="Q31">
      <v>22533</v>
    </oc>
    <nc r="Q31">
      <v>13072</v>
    </nc>
  </rcc>
  <rcc rId="295" sId="5" odxf="1" dxf="1">
    <nc r="R31">
      <v>11301.5</v>
    </nc>
    <odxf>
      <border outline="0">
        <bottom/>
      </border>
    </odxf>
    <ndxf>
      <border outline="0">
        <bottom style="thin">
          <color indexed="64"/>
        </bottom>
      </border>
    </ndxf>
  </rcc>
  <rcc rId="296" sId="5" odxf="1" dxf="1">
    <nc r="S31">
      <v>11740</v>
    </nc>
    <odxf>
      <border outline="0">
        <bottom/>
      </border>
    </odxf>
    <ndxf>
      <border outline="0">
        <bottom style="thin">
          <color indexed="64"/>
        </bottom>
      </border>
    </ndxf>
  </rcc>
  <rcc rId="297" sId="5">
    <oc r="N32">
      <v>1.51</v>
    </oc>
    <nc r="N32">
      <v>0.49</v>
    </nc>
  </rcc>
  <rcc rId="298" sId="5" odxf="1" dxf="1">
    <oc r="O32">
      <v>2.6</v>
    </oc>
    <nc r="O32">
      <v>0.87</v>
    </nc>
    <odxf>
      <border outline="0">
        <left/>
      </border>
    </odxf>
    <ndxf>
      <border outline="0">
        <left style="thin">
          <color indexed="64"/>
        </left>
      </border>
    </ndxf>
  </rcc>
  <rcc rId="299" sId="5" odxf="1" dxf="1">
    <oc r="P32">
      <v>22030.9</v>
    </oc>
    <nc r="P32">
      <v>12623.9</v>
    </nc>
    <odxf>
      <border outline="0">
        <right style="thin">
          <color indexed="64"/>
        </right>
      </border>
    </odxf>
    <ndxf>
      <border outline="0">
        <right/>
      </border>
    </ndxf>
  </rcc>
  <rcc rId="300" sId="5">
    <oc r="Q32">
      <v>22661</v>
    </oc>
    <nc r="Q32">
      <v>13040</v>
    </nc>
  </rcc>
  <rcc rId="301" sId="5" odxf="1" dxf="1">
    <nc r="R32">
      <v>11298.9</v>
    </nc>
    <odxf>
      <border outline="0">
        <top/>
      </border>
    </odxf>
    <ndxf>
      <border outline="0">
        <top style="thin">
          <color indexed="64"/>
        </top>
      </border>
    </ndxf>
  </rcc>
  <rcc rId="302" sId="5" odxf="1" dxf="1">
    <nc r="S32">
      <v>11712</v>
    </nc>
    <odxf>
      <border outline="0">
        <top/>
      </border>
    </odxf>
    <ndxf>
      <border outline="0">
        <top style="thin">
          <color indexed="64"/>
        </top>
      </border>
    </ndxf>
  </rcc>
  <rcc rId="303" sId="5">
    <oc r="N33">
      <v>0.21</v>
    </oc>
    <nc r="N33">
      <v>0.27</v>
    </nc>
  </rcc>
  <rcc rId="304" sId="5" odxf="1" dxf="1">
    <oc r="O33">
      <v>1.48</v>
    </oc>
    <nc r="O33">
      <v>2.78</v>
    </nc>
    <odxf>
      <border outline="0">
        <left/>
      </border>
    </odxf>
    <ndxf>
      <border outline="0">
        <left style="thin">
          <color indexed="64"/>
        </left>
      </border>
    </ndxf>
  </rcc>
  <rcc rId="305" sId="5" odxf="1" dxf="1">
    <oc r="P33">
      <v>10214.700000000001</v>
    </oc>
    <nc r="P33">
      <v>9530.48</v>
    </nc>
    <odxf>
      <border outline="0">
        <right style="thin">
          <color indexed="64"/>
        </right>
      </border>
    </odxf>
    <ndxf>
      <border outline="0">
        <right/>
      </border>
    </ndxf>
  </rcc>
  <rcc rId="306" sId="5">
    <oc r="Q33">
      <v>10677</v>
    </oc>
    <nc r="Q33">
      <v>10409</v>
    </nc>
  </rcc>
  <rcc rId="307" sId="5" odxf="1" dxf="1">
    <nc r="R33">
      <v>8579.4</v>
    </nc>
    <odxf/>
    <ndxf/>
  </rcc>
  <rcc rId="308" sId="5">
    <nc r="S33">
      <v>9460</v>
    </nc>
  </rcc>
  <rcc rId="309" sId="5">
    <oc r="N34">
      <v>0.94</v>
    </oc>
    <nc r="N34"/>
  </rcc>
  <rcc rId="310" sId="5" odxf="1" dxf="1">
    <oc r="O34">
      <v>2.4</v>
    </oc>
    <nc r="O34"/>
    <odxf>
      <border outline="0">
        <left/>
      </border>
    </odxf>
    <ndxf>
      <border outline="0">
        <left style="thin">
          <color indexed="64"/>
        </left>
      </border>
    </ndxf>
  </rcc>
  <rcc rId="311" sId="5" odxf="1" dxf="1">
    <oc r="P34">
      <v>65624.600000000006</v>
    </oc>
    <nc r="P34"/>
    <odxf>
      <border outline="0">
        <right style="thin">
          <color indexed="64"/>
        </right>
      </border>
    </odxf>
    <ndxf>
      <border outline="0">
        <right/>
      </border>
    </ndxf>
  </rcc>
  <rcc rId="312" sId="5">
    <oc r="Q34">
      <v>66303</v>
    </oc>
    <nc r="Q34"/>
  </rcc>
  <rfmt sheetId="5" sqref="R34" start="0" length="0">
    <dxf>
      <border outline="0">
        <bottom style="thin">
          <color indexed="64"/>
        </bottom>
      </border>
    </dxf>
  </rfmt>
  <rfmt sheetId="5" sqref="S34" start="0" length="0">
    <dxf>
      <border outline="0">
        <bottom style="thin">
          <color indexed="64"/>
        </bottom>
      </border>
    </dxf>
  </rfmt>
  <rfmt sheetId="5" sqref="O35" start="0" length="0">
    <dxf>
      <border outline="0">
        <left style="thin">
          <color indexed="64"/>
        </left>
      </border>
    </dxf>
  </rfmt>
  <rfmt sheetId="5" sqref="P35" start="0" length="0">
    <dxf>
      <border outline="0">
        <right/>
      </border>
    </dxf>
  </rfmt>
  <rfmt sheetId="5" sqref="R35" start="0" length="0">
    <dxf>
      <border outline="0">
        <top style="thin">
          <color indexed="64"/>
        </top>
      </border>
    </dxf>
  </rfmt>
  <rfmt sheetId="5" sqref="S35" start="0" length="0">
    <dxf>
      <border outline="0">
        <top style="thin">
          <color indexed="64"/>
        </top>
      </border>
    </dxf>
  </rfmt>
  <rcc rId="313" sId="5">
    <oc r="N36">
      <v>3</v>
    </oc>
    <nc r="N36">
      <v>5.69</v>
    </nc>
  </rcc>
  <rcc rId="314" sId="5" odxf="1" dxf="1">
    <oc r="O36">
      <v>4.97</v>
    </oc>
    <nc r="O36">
      <v>8.9600000000000009</v>
    </nc>
    <odxf>
      <border outline="0">
        <left/>
      </border>
    </odxf>
    <ndxf>
      <border outline="0">
        <left style="thin">
          <color indexed="64"/>
        </left>
      </border>
    </ndxf>
  </rcc>
  <rcc rId="315" sId="5" odxf="1" dxf="1">
    <oc r="P36">
      <v>9764.4</v>
    </oc>
    <nc r="P36">
      <v>17605.5</v>
    </nc>
    <odxf>
      <border outline="0">
        <right style="thin">
          <color indexed="64"/>
        </right>
      </border>
    </odxf>
    <ndxf>
      <border outline="0">
        <right/>
      </border>
    </ndxf>
  </rcc>
  <rcc rId="316" sId="5">
    <oc r="Q36">
      <v>10434</v>
    </oc>
    <nc r="Q36">
      <v>20827</v>
    </nc>
  </rcc>
  <rcc rId="317" sId="5" odxf="1" dxf="1">
    <nc r="R36">
      <v>16784.099999999999</v>
    </nc>
    <odxf/>
    <ndxf/>
  </rcc>
  <rcc rId="318" sId="5">
    <nc r="S36">
      <v>19996</v>
    </nc>
  </rcc>
  <rcc rId="319" sId="5">
    <oc r="G3">
      <v>3.91</v>
    </oc>
    <nc r="G3"/>
  </rcc>
  <rcc rId="320" sId="5">
    <oc r="H3">
      <v>5.81</v>
    </oc>
    <nc r="H3"/>
  </rcc>
  <rcc rId="321" sId="5">
    <oc r="I3">
      <v>33540.199999999997</v>
    </oc>
    <nc r="I3"/>
  </rcc>
  <rcc rId="322" sId="5">
    <oc r="J3">
      <v>34417</v>
    </oc>
    <nc r="J3"/>
  </rcc>
  <rcc rId="323" sId="5">
    <oc r="K3">
      <v>31093.599999999999</v>
    </oc>
    <nc r="K3"/>
  </rcc>
  <rcc rId="324" sId="5">
    <oc r="L3">
      <v>31960</v>
    </oc>
    <nc r="L3"/>
  </rcc>
  <rcc rId="325" sId="5">
    <oc r="G4">
      <v>0.66</v>
    </oc>
    <nc r="G4"/>
  </rcc>
  <rcc rId="326" sId="5">
    <oc r="H4">
      <v>6</v>
    </oc>
    <nc r="H4"/>
  </rcc>
  <rcc rId="327" sId="5">
    <oc r="I4">
      <v>56589.599999999999</v>
    </oc>
    <nc r="I4"/>
  </rcc>
  <rcc rId="328" sId="5">
    <oc r="J4">
      <v>64599</v>
    </oc>
    <nc r="J4"/>
  </rcc>
  <rcc rId="329" sId="5">
    <oc r="K4">
      <v>53181.8</v>
    </oc>
    <nc r="K4"/>
  </rcc>
  <rcc rId="330" sId="5">
    <oc r="L4">
      <v>61192</v>
    </oc>
    <nc r="L4"/>
  </rcc>
  <rcc rId="331" sId="5">
    <oc r="G5">
      <v>0.11</v>
    </oc>
    <nc r="G5"/>
  </rcc>
  <rcc rId="332" sId="5">
    <oc r="H5">
      <v>4.22</v>
    </oc>
    <nc r="H5"/>
  </rcc>
  <rcc rId="333" sId="5">
    <oc r="I5">
      <v>54039.1</v>
    </oc>
    <nc r="I5"/>
  </rcc>
  <rcc rId="334" sId="5">
    <oc r="J5">
      <v>54939</v>
    </oc>
    <nc r="J5"/>
  </rcc>
  <rcc rId="335" sId="5">
    <oc r="K5">
      <v>51520</v>
    </oc>
    <nc r="K5"/>
  </rcc>
  <rcc rId="336" sId="5">
    <oc r="L5">
      <v>50620.1</v>
    </oc>
    <nc r="L5"/>
  </rcc>
  <rcc rId="337" sId="5">
    <oc r="G6">
      <v>1.68</v>
    </oc>
    <nc r="G6"/>
  </rcc>
  <rcc rId="338" sId="5">
    <oc r="H6">
      <v>4.3600000000000003</v>
    </oc>
    <nc r="H6"/>
  </rcc>
  <rcc rId="339" sId="5">
    <oc r="I6">
      <v>78478</v>
    </oc>
    <nc r="I6"/>
  </rcc>
  <rcc rId="340" sId="5">
    <oc r="J6">
      <v>79560</v>
    </oc>
    <nc r="J6"/>
  </rcc>
  <rcc rId="341" sId="5">
    <oc r="K6">
      <v>73154.8</v>
    </oc>
    <nc r="K6"/>
  </rcc>
  <rcc rId="342" sId="5">
    <oc r="L6">
      <v>74236</v>
    </oc>
    <nc r="L6"/>
  </rcc>
  <rcc rId="343" sId="5">
    <oc r="G7">
      <v>0.45</v>
    </oc>
    <nc r="G7"/>
  </rcc>
  <rcc rId="344" sId="5">
    <oc r="H7">
      <v>2.37</v>
    </oc>
    <nc r="H7"/>
  </rcc>
  <rcc rId="345" sId="5">
    <oc r="I7">
      <v>77293.399999999994</v>
    </oc>
    <nc r="I7"/>
  </rcc>
  <rcc rId="346" sId="5">
    <oc r="J7">
      <v>77778</v>
    </oc>
    <nc r="J7"/>
  </rcc>
  <rcc rId="347" sId="5">
    <oc r="K7">
      <v>72511.5</v>
    </oc>
    <nc r="K7"/>
  </rcc>
  <rcc rId="348" sId="5">
    <oc r="L7">
      <v>72996</v>
    </oc>
    <nc r="L7"/>
  </rcc>
  <rcc rId="349" sId="5">
    <oc r="G8">
      <v>0.52</v>
    </oc>
    <nc r="G8"/>
  </rcc>
  <rcc rId="350" sId="5">
    <oc r="H8">
      <v>4.7300000000000004</v>
    </oc>
    <nc r="H8"/>
  </rcc>
  <rcc rId="351" sId="5">
    <oc r="I8">
      <v>63090.7</v>
    </oc>
    <nc r="I8"/>
  </rcc>
  <rcc rId="352" sId="5">
    <oc r="J8">
      <v>63245</v>
    </oc>
    <nc r="J8"/>
  </rcc>
  <rcc rId="353" sId="5">
    <oc r="K8">
      <v>60374.6</v>
    </oc>
    <nc r="K8"/>
  </rcc>
  <rcc rId="354" sId="5">
    <oc r="L8">
      <v>60528</v>
    </oc>
    <nc r="L8"/>
  </rcc>
  <rcc rId="355" sId="5">
    <oc r="G9">
      <v>0.1</v>
    </oc>
    <nc r="G9"/>
  </rcc>
  <rcc rId="356" sId="5">
    <oc r="H9">
      <v>3.16</v>
    </oc>
    <nc r="H9"/>
  </rcc>
  <rcc rId="357" sId="5">
    <oc r="I9">
      <v>34501.199999999997</v>
    </oc>
    <nc r="I9"/>
  </rcc>
  <rcc rId="358" sId="5">
    <oc r="J9">
      <v>35717</v>
    </oc>
    <nc r="J9"/>
  </rcc>
  <rcc rId="359" sId="5">
    <oc r="K9">
      <v>31768</v>
    </oc>
    <nc r="K9"/>
  </rcc>
  <rcc rId="360" sId="5">
    <oc r="L9">
      <v>32988</v>
    </oc>
    <nc r="L9"/>
  </rcc>
  <rcc rId="361" sId="5">
    <oc r="G10">
      <v>0.28000000000000003</v>
    </oc>
    <nc r="G10"/>
  </rcc>
  <rcc rId="362" sId="5">
    <oc r="H10">
      <v>4.05</v>
    </oc>
    <nc r="H10"/>
  </rcc>
  <rcc rId="363" sId="5">
    <oc r="I10">
      <v>9229.2000000000007</v>
    </oc>
    <nc r="I10"/>
  </rcc>
  <rcc rId="364" sId="5">
    <oc r="J10">
      <v>9714</v>
    </oc>
    <nc r="J10"/>
  </rcc>
  <rcc rId="365" sId="5">
    <oc r="K10">
      <v>8245.2999999999993</v>
    </oc>
    <nc r="K10"/>
  </rcc>
  <rcc rId="366" sId="5">
    <oc r="L10">
      <v>8736</v>
    </oc>
    <nc r="L10"/>
  </rcc>
  <rcc rId="367" sId="5">
    <oc r="G11">
      <v>79.92</v>
    </oc>
    <nc r="G11"/>
  </rcc>
  <rcc rId="368" sId="5">
    <oc r="H11">
      <v>88.32</v>
    </oc>
    <nc r="H11"/>
  </rcc>
  <rcc rId="369" sId="5">
    <oc r="I11">
      <v>92228.4</v>
    </oc>
    <nc r="I11"/>
  </rcc>
  <rcc rId="370" sId="5">
    <oc r="J11">
      <v>93051</v>
    </oc>
    <nc r="J11"/>
  </rcc>
  <rcc rId="371" sId="5">
    <oc r="K11">
      <v>90136.8</v>
    </oc>
    <nc r="K11"/>
  </rcc>
  <rcc rId="372" sId="5">
    <oc r="L11">
      <v>90920</v>
    </oc>
    <nc r="L11"/>
  </rcc>
  <rcc rId="373" sId="5">
    <oc r="G12">
      <v>0.36</v>
    </oc>
    <nc r="G12"/>
  </rcc>
  <rcc rId="374" sId="5">
    <oc r="H12">
      <v>1.74</v>
    </oc>
    <nc r="H12"/>
  </rcc>
  <rcc rId="375" sId="5">
    <oc r="I12">
      <v>90765</v>
    </oc>
    <nc r="I12"/>
  </rcc>
  <rcc rId="376" sId="5">
    <oc r="J12">
      <v>90514.4</v>
    </oc>
    <nc r="J12"/>
  </rcc>
  <rcc rId="377" sId="5">
    <oc r="K12">
      <v>88454.1</v>
    </oc>
    <nc r="K12"/>
  </rcc>
  <rcc rId="378" sId="5">
    <oc r="L12">
      <v>88704</v>
    </oc>
    <nc r="L12"/>
  </rcc>
  <rcc rId="379" sId="5">
    <oc r="G13">
      <v>0.15</v>
    </oc>
    <nc r="G13"/>
  </rcc>
  <rcc rId="380" sId="5">
    <oc r="H13">
      <v>5.25</v>
    </oc>
    <nc r="H13"/>
  </rcc>
  <rcc rId="381" sId="5">
    <oc r="I13">
      <v>58275.3</v>
    </oc>
    <nc r="I13"/>
  </rcc>
  <rcc rId="382" sId="5">
    <oc r="J13">
      <v>58298</v>
    </oc>
    <nc r="J13"/>
  </rcc>
  <rcc rId="383" sId="5">
    <oc r="K13">
      <v>55214.3</v>
    </oc>
    <nc r="K13"/>
  </rcc>
  <rcc rId="384" sId="5">
    <oc r="L13">
      <v>55236</v>
    </oc>
    <nc r="L13"/>
  </rcc>
  <rcc rId="385" sId="5">
    <oc r="G14">
      <v>25.3</v>
    </oc>
    <nc r="G14"/>
  </rcc>
  <rcc rId="386" sId="5">
    <oc r="H14">
      <v>29.85</v>
    </oc>
    <nc r="H14"/>
  </rcc>
  <rcc rId="387" sId="5">
    <oc r="I14">
      <v>50495.8</v>
    </oc>
    <nc r="I14"/>
  </rcc>
  <rcc rId="388" sId="5">
    <oc r="J14">
      <v>51491</v>
    </oc>
    <nc r="J14"/>
  </rcc>
  <rcc rId="389" sId="5">
    <oc r="K14">
      <v>47427.1</v>
    </oc>
    <nc r="K14"/>
  </rcc>
  <rcc rId="390" sId="5">
    <oc r="L14">
      <v>48468</v>
    </oc>
    <nc r="L14"/>
  </rcc>
  <rcc rId="391" sId="5">
    <oc r="G15">
      <v>7.07</v>
    </oc>
    <nc r="G15"/>
  </rcc>
  <rcc rId="392" sId="5">
    <oc r="H15">
      <v>8.73</v>
    </oc>
    <nc r="H15"/>
  </rcc>
  <rcc rId="393" sId="5">
    <oc r="I15">
      <v>50312.800000000003</v>
    </oc>
    <nc r="I15"/>
  </rcc>
  <rcc rId="394" sId="5">
    <oc r="J15">
      <v>51235</v>
    </oc>
    <nc r="J15"/>
  </rcc>
  <rcc rId="395" sId="5">
    <oc r="K15">
      <v>47263.199999999997</v>
    </oc>
    <nc r="K15"/>
  </rcc>
  <rcc rId="396" sId="5">
    <oc r="L15">
      <v>48180</v>
    </oc>
    <nc r="L15"/>
  </rcc>
  <rcc rId="397" sId="5">
    <oc r="G16">
      <v>6.96</v>
    </oc>
    <nc r="G16"/>
  </rcc>
  <rcc rId="398" sId="5">
    <oc r="H16">
      <v>9.07</v>
    </oc>
    <nc r="H16"/>
  </rcc>
  <rcc rId="399" sId="5">
    <oc r="I16">
      <v>50572.9</v>
    </oc>
    <nc r="I16"/>
  </rcc>
  <rcc rId="400" sId="5">
    <oc r="J16">
      <v>51326</v>
    </oc>
    <nc r="J16"/>
  </rcc>
  <rcc rId="401" sId="5">
    <oc r="K16">
      <v>47523.6</v>
    </oc>
    <nc r="K16"/>
  </rcc>
  <rcc rId="402" sId="5">
    <oc r="L16">
      <v>48272</v>
    </oc>
    <nc r="L16"/>
  </rcc>
  <rcc rId="403" sId="5">
    <oc r="G20">
      <v>0.17</v>
    </oc>
    <nc r="G20"/>
  </rcc>
  <rcc rId="404" sId="5">
    <oc r="H20">
      <v>5.18</v>
    </oc>
    <nc r="H20"/>
  </rcc>
  <rcc rId="405" sId="5">
    <oc r="I20">
      <v>26109.1</v>
    </oc>
    <nc r="I20"/>
  </rcc>
  <rcc rId="406" sId="5">
    <oc r="J20">
      <v>27423</v>
    </oc>
    <nc r="J20"/>
  </rcc>
  <rcc rId="407" sId="5">
    <oc r="K20">
      <v>23567</v>
    </oc>
    <nc r="K20"/>
  </rcc>
  <rcc rId="408" sId="5">
    <oc r="L20">
      <v>24880</v>
    </oc>
    <nc r="L20"/>
  </rcc>
  <rcc rId="409" sId="5">
    <oc r="G21">
      <v>27.94</v>
    </oc>
    <nc r="G21"/>
  </rcc>
  <rcc rId="410" sId="5">
    <oc r="H21">
      <v>126.09</v>
    </oc>
    <nc r="H21"/>
  </rcc>
  <rcc rId="411" sId="5">
    <oc r="I21">
      <v>271857</v>
    </oc>
    <nc r="I21"/>
  </rcc>
  <rcc rId="412" sId="5">
    <oc r="J21">
      <v>493095</v>
    </oc>
    <nc r="J21"/>
  </rcc>
  <rcc rId="413" sId="5">
    <oc r="K21">
      <v>266252</v>
    </oc>
    <nc r="K21"/>
  </rcc>
  <rcc rId="414" sId="5">
    <oc r="L21">
      <v>496088</v>
    </oc>
    <nc r="L21"/>
  </rcc>
  <rcc rId="415" sId="5">
    <oc r="G22">
      <v>127.13</v>
    </oc>
    <nc r="G22"/>
  </rcc>
  <rcc rId="416" sId="5">
    <oc r="H22">
      <v>134.6</v>
    </oc>
    <nc r="H22"/>
  </rcc>
  <rcc rId="417" sId="5">
    <oc r="I22">
      <v>475316</v>
    </oc>
    <nc r="I22"/>
  </rcc>
  <rcc rId="418" sId="5">
    <oc r="J22">
      <v>572219</v>
    </oc>
    <nc r="J22"/>
  </rcc>
  <rcc rId="419" sId="5">
    <oc r="K22">
      <v>488654</v>
    </oc>
    <nc r="K22"/>
  </rcc>
  <rcc rId="420" sId="5">
    <oc r="L22">
      <v>569448</v>
    </oc>
    <nc r="L22"/>
  </rcc>
  <rcc rId="421" sId="5">
    <oc r="G23">
      <v>126.64</v>
    </oc>
    <nc r="G23"/>
  </rcc>
  <rcc rId="422" sId="5">
    <oc r="H23">
      <v>132.72999999999999</v>
    </oc>
    <nc r="H23"/>
  </rcc>
  <rcc rId="423" sId="5">
    <oc r="I23">
      <v>473591</v>
    </oc>
    <nc r="I23"/>
  </rcc>
  <rcc rId="424" sId="5">
    <oc r="J23">
      <v>597501</v>
    </oc>
    <nc r="J23"/>
  </rcc>
  <rcc rId="425" sId="5">
    <oc r="K23">
      <v>492514</v>
    </oc>
    <nc r="K23"/>
  </rcc>
  <rcc rId="426" sId="5">
    <oc r="L23">
      <v>563420</v>
    </oc>
    <nc r="L23"/>
  </rcc>
  <rcc rId="427" sId="5">
    <oc r="G24">
      <v>9.08</v>
    </oc>
    <nc r="G24"/>
  </rcc>
  <rcc rId="428" sId="5">
    <oc r="H24">
      <v>31.52</v>
    </oc>
    <nc r="H24"/>
  </rcc>
  <rcc rId="429" sId="5">
    <oc r="I24">
      <v>124908</v>
    </oc>
    <nc r="I24"/>
  </rcc>
  <rcc rId="430" sId="5">
    <oc r="J24">
      <v>152431</v>
    </oc>
    <nc r="J24"/>
  </rcc>
  <rcc rId="431" sId="5">
    <oc r="K24">
      <v>121491</v>
    </oc>
    <nc r="K24"/>
  </rcc>
  <rcc rId="432" sId="5">
    <oc r="L24">
      <v>148984</v>
    </oc>
    <nc r="L24"/>
  </rcc>
  <rcc rId="433" sId="5">
    <oc r="G25">
      <v>7.19</v>
    </oc>
    <nc r="G25"/>
  </rcc>
  <rcc rId="434" sId="5">
    <oc r="H25">
      <v>14.67</v>
    </oc>
    <nc r="H25"/>
  </rcc>
  <rcc rId="435" sId="5">
    <oc r="I25">
      <v>132631</v>
    </oc>
    <nc r="I25"/>
  </rcc>
  <rcc rId="436" sId="5">
    <oc r="J25">
      <v>187320</v>
    </oc>
    <nc r="J25"/>
  </rcc>
  <rcc rId="437" sId="5">
    <oc r="K25">
      <v>129589</v>
    </oc>
    <nc r="K25"/>
  </rcc>
  <rcc rId="438" sId="5">
    <oc r="L25">
      <v>183768</v>
    </oc>
    <nc r="L25"/>
  </rcc>
  <rcc rId="439" sId="5">
    <oc r="G26">
      <v>3.65</v>
    </oc>
    <nc r="G26"/>
  </rcc>
  <rcc rId="440" sId="5">
    <oc r="H26">
      <v>6.65</v>
    </oc>
    <nc r="H26"/>
  </rcc>
  <rcc rId="441" sId="5">
    <oc r="I26">
      <v>96495.8</v>
    </oc>
    <nc r="I26"/>
  </rcc>
  <rcc rId="442" sId="5">
    <oc r="J26">
      <v>204510</v>
    </oc>
    <nc r="J26"/>
  </rcc>
  <rcc rId="443" sId="5">
    <oc r="K26">
      <v>92095.2</v>
    </oc>
    <nc r="K26"/>
  </rcc>
  <rcc rId="444" sId="5">
    <oc r="L26">
      <v>168820</v>
    </oc>
    <nc r="L26"/>
  </rcc>
  <rcc rId="445" sId="5">
    <oc r="G27">
      <v>0.15</v>
    </oc>
    <nc r="G27"/>
  </rcc>
  <rcc rId="446" sId="5">
    <oc r="H27">
      <v>3.8</v>
    </oc>
    <nc r="H27"/>
  </rcc>
  <rcc rId="447" sId="5">
    <oc r="I27">
      <v>13255.3</v>
    </oc>
    <nc r="I27"/>
  </rcc>
  <rcc rId="448" sId="5">
    <oc r="J27">
      <v>13447</v>
    </oc>
    <nc r="J27"/>
  </rcc>
  <rcc rId="449" sId="5">
    <oc r="K27">
      <v>11819.7</v>
    </oc>
    <nc r="K27"/>
  </rcc>
  <rcc rId="450" sId="5">
    <oc r="L27">
      <v>12012</v>
    </oc>
    <nc r="L27"/>
  </rcc>
  <rcc rId="451" sId="5">
    <oc r="G28">
      <v>0.34</v>
    </oc>
    <nc r="G28"/>
  </rcc>
  <rcc rId="452" sId="5">
    <oc r="H28">
      <v>2.85</v>
    </oc>
    <nc r="H28"/>
  </rcc>
  <rcc rId="453" sId="5">
    <oc r="I28">
      <v>47098.7</v>
    </oc>
    <nc r="I28"/>
  </rcc>
  <rcc rId="454" sId="5">
    <oc r="J28">
      <v>48020</v>
    </oc>
    <nc r="J28"/>
  </rcc>
  <rcc rId="455" sId="5">
    <oc r="K28">
      <v>30917.599999999999</v>
    </oc>
    <nc r="K28"/>
  </rcc>
  <rcc rId="456" sId="5">
    <oc r="L28">
      <v>31844</v>
    </oc>
    <nc r="L28"/>
  </rcc>
  <rcc rId="457" sId="5">
    <oc r="G29">
      <v>0.06</v>
    </oc>
    <nc r="G29"/>
  </rcc>
  <rcc rId="458" sId="5">
    <oc r="H29">
      <v>2.23</v>
    </oc>
    <nc r="H29"/>
  </rcc>
  <rcc rId="459" sId="5">
    <oc r="I29">
      <v>14094</v>
    </oc>
    <nc r="I29"/>
  </rcc>
  <rcc rId="460" sId="5">
    <oc r="J29">
      <v>14145</v>
    </oc>
    <nc r="J29"/>
  </rcc>
  <rcc rId="461" sId="5">
    <oc r="K29">
      <v>11673</v>
    </oc>
    <nc r="K29"/>
  </rcc>
  <rcc rId="462" sId="5">
    <oc r="L29">
      <v>11724</v>
    </oc>
    <nc r="L29"/>
  </rcc>
  <rcc rId="463" sId="5">
    <oc r="G30">
      <v>0.08</v>
    </oc>
    <nc r="G30"/>
  </rcc>
  <rcc rId="464" sId="5">
    <oc r="H30">
      <v>2.96</v>
    </oc>
    <nc r="H30"/>
  </rcc>
  <rcc rId="465" sId="5">
    <oc r="I30">
      <v>14032.9</v>
    </oc>
    <nc r="I30"/>
  </rcc>
  <rcc rId="466" sId="5">
    <oc r="J30">
      <v>14092</v>
    </oc>
    <nc r="J30"/>
  </rcc>
  <rcc rId="467" sId="5">
    <oc r="K30">
      <v>11609.3</v>
    </oc>
    <nc r="K30"/>
  </rcc>
  <rcc rId="468" sId="5">
    <oc r="L30">
      <v>11672</v>
    </oc>
    <nc r="L30"/>
  </rcc>
  <rcc rId="469" sId="5">
    <oc r="G31">
      <v>0.55000000000000004</v>
    </oc>
    <nc r="G31"/>
  </rcc>
  <rcc rId="470" sId="5">
    <oc r="H31">
      <v>1.95</v>
    </oc>
    <nc r="H31"/>
  </rcc>
  <rcc rId="471" sId="5">
    <oc r="I31">
      <v>12630.4</v>
    </oc>
    <nc r="I31"/>
  </rcc>
  <rcc rId="472" sId="5">
    <oc r="J31">
      <v>13072</v>
    </oc>
    <nc r="J31"/>
  </rcc>
  <rcc rId="473" sId="5">
    <oc r="K31">
      <v>11301.5</v>
    </oc>
    <nc r="K31"/>
  </rcc>
  <rcc rId="474" sId="5">
    <oc r="L31">
      <v>11740</v>
    </oc>
    <nc r="L31"/>
  </rcc>
  <rcc rId="475" sId="5">
    <oc r="G32">
      <v>0.49</v>
    </oc>
    <nc r="G32"/>
  </rcc>
  <rcc rId="476" sId="5">
    <oc r="H32">
      <v>0.87</v>
    </oc>
    <nc r="H32"/>
  </rcc>
  <rcc rId="477" sId="5">
    <oc r="I32">
      <v>12623.9</v>
    </oc>
    <nc r="I32"/>
  </rcc>
  <rcc rId="478" sId="5">
    <oc r="J32">
      <v>13040</v>
    </oc>
    <nc r="J32"/>
  </rcc>
  <rcc rId="479" sId="5">
    <oc r="K32">
      <v>11298.9</v>
    </oc>
    <nc r="K32"/>
  </rcc>
  <rcc rId="480" sId="5">
    <oc r="L32">
      <v>11712</v>
    </oc>
    <nc r="L32"/>
  </rcc>
  <rcc rId="481" sId="5">
    <oc r="G33">
      <v>0.27</v>
    </oc>
    <nc r="G33"/>
  </rcc>
  <rcc rId="482" sId="5">
    <oc r="H33">
      <v>2.78</v>
    </oc>
    <nc r="H33"/>
  </rcc>
  <rcc rId="483" sId="5">
    <oc r="I33">
      <v>9530.48</v>
    </oc>
    <nc r="I33"/>
  </rcc>
  <rcc rId="484" sId="5">
    <oc r="J33">
      <v>10409</v>
    </oc>
    <nc r="J33"/>
  </rcc>
  <rcc rId="485" sId="5">
    <oc r="K33">
      <v>8579.4</v>
    </oc>
    <nc r="K33"/>
  </rcc>
  <rcc rId="486" sId="5">
    <oc r="L33">
      <v>9460</v>
    </oc>
    <nc r="L33"/>
  </rcc>
  <rcc rId="487" sId="5">
    <oc r="G36">
      <v>5.69</v>
    </oc>
    <nc r="G36"/>
  </rcc>
  <rcc rId="488" sId="5">
    <oc r="H36">
      <v>8.9600000000000009</v>
    </oc>
    <nc r="H36"/>
  </rcc>
  <rcc rId="489" sId="5">
    <oc r="I36">
      <v>17605.5</v>
    </oc>
    <nc r="I36"/>
  </rcc>
  <rcc rId="490" sId="5">
    <oc r="J36">
      <v>20827</v>
    </oc>
    <nc r="J36"/>
  </rcc>
  <rcc rId="491" sId="5">
    <oc r="K36">
      <v>16784.099999999999</v>
    </oc>
    <nc r="K36"/>
  </rcc>
  <rcc rId="492" sId="5">
    <oc r="L36">
      <v>19996</v>
    </oc>
    <nc r="L36"/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4920615-DC79-4B85-BE66-DA7E2657329D}" action="delete"/>
  <rdn rId="0" localSheetId="3" customView="1" name="Z_D4920615_DC79_4B85_BE66_DA7E2657329D_.wvu.FilterData" hidden="1" oldHidden="1">
    <formula>综合打分!$A$1:$S$148</formula>
    <oldFormula>综合打分!$A$1:$S$148</oldFormula>
  </rdn>
  <rdn rId="0" localSheetId="4" customView="1" name="Z_D4920615_DC79_4B85_BE66_DA7E2657329D_.wvu.FilterData" hidden="1" oldHidden="1">
    <formula>'Response Time '!$A$1:$L$66</formula>
    <oldFormula>'Response Time '!$A$1:$L$66</oldFormula>
  </rdn>
  <rdn rId="0" localSheetId="5" customView="1" name="Z_D4920615_DC79_4B85_BE66_DA7E2657329D_.wvu.FilterData" hidden="1" oldHidden="1">
    <formula>'App Sources'!$A$2:$W$144</formula>
    <oldFormula>'App Sources'!$A$2:$W$144</oldFormula>
  </rdn>
  <rcv guid="{D4920615-DC79-4B85-BE66-DA7E2657329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I76">
      <f>(11.566+13.034+13.436)/3</f>
    </oc>
    <nc r="I76">
      <f>(0.532+0.534+0.436)/3</f>
    </nc>
  </rcc>
  <rcc rId="2" sId="3">
    <oc r="K76" t="inlineStr">
      <is>
        <t>Fail</t>
      </is>
    </oc>
    <nc r="K76" t="inlineStr">
      <is>
        <t>Pass</t>
      </is>
    </nc>
  </rcc>
  <rcv guid="{0BF649FB-054B-4E00-A5C7-E64FB868D81B}" action="delete"/>
  <rdn rId="0" localSheetId="3" customView="1" name="Z_0BF649FB_054B_4E00_A5C7_E64FB868D81B_.wvu.FilterData" hidden="1" oldHidden="1">
    <formula>综合打分!$A$1:$R$148</formula>
    <oldFormula>综合打分!$A$1:$R$148</oldFormula>
  </rdn>
  <rdn rId="0" localSheetId="4" customView="1" name="Z_0BF649FB_054B_4E00_A5C7_E64FB868D81B_.wvu.FilterData" hidden="1" oldHidden="1">
    <formula>'Response Time '!$A$1:$K$66</formula>
    <oldFormula>'Response Time '!$A$1:$K$66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R17" start="0" length="0">
    <dxf>
      <border outline="0">
        <bottom style="thin">
          <color indexed="64"/>
        </bottom>
      </border>
    </dxf>
  </rfmt>
  <rfmt sheetId="5" sqref="S17" start="0" length="0">
    <dxf>
      <border outline="0">
        <bottom style="thin">
          <color indexed="64"/>
        </bottom>
      </border>
    </dxf>
  </rfmt>
  <rfmt sheetId="5" sqref="R18" start="0" length="0">
    <dxf>
      <border outline="0">
        <top style="thin">
          <color indexed="64"/>
        </top>
        <bottom style="thin">
          <color indexed="64"/>
        </bottom>
      </border>
    </dxf>
  </rfmt>
  <rfmt sheetId="5" sqref="S18" start="0" length="0">
    <dxf>
      <border outline="0">
        <top style="thin">
          <color indexed="64"/>
        </top>
        <bottom style="thin">
          <color indexed="64"/>
        </bottom>
      </border>
    </dxf>
  </rfmt>
  <rfmt sheetId="5" sqref="R19" start="0" length="0">
    <dxf>
      <border outline="0">
        <top style="thin">
          <color indexed="64"/>
        </top>
      </border>
    </dxf>
  </rfmt>
  <rfmt sheetId="5" sqref="S19" start="0" length="0">
    <dxf>
      <border outline="0">
        <top style="thin">
          <color indexed="64"/>
        </top>
      </border>
    </dxf>
  </rfmt>
  <rfmt sheetId="5" sqref="R34" start="0" length="0">
    <dxf>
      <border outline="0">
        <bottom style="thin">
          <color indexed="64"/>
        </bottom>
      </border>
    </dxf>
  </rfmt>
  <rfmt sheetId="5" sqref="S34" start="0" length="0">
    <dxf>
      <border outline="0">
        <bottom style="thin">
          <color indexed="64"/>
        </bottom>
      </border>
    </dxf>
  </rfmt>
  <rfmt sheetId="5" sqref="O35" start="0" length="0">
    <dxf>
      <border outline="0">
        <left style="thin">
          <color indexed="64"/>
        </left>
      </border>
    </dxf>
  </rfmt>
  <rfmt sheetId="5" sqref="P35" start="0" length="0">
    <dxf>
      <border outline="0">
        <right/>
      </border>
    </dxf>
  </rfmt>
  <rfmt sheetId="5" sqref="R35" start="0" length="0">
    <dxf>
      <border outline="0">
        <top style="thin">
          <color indexed="64"/>
        </top>
      </border>
    </dxf>
  </rfmt>
  <rfmt sheetId="5" sqref="S35" start="0" length="0">
    <dxf>
      <border outline="0">
        <top style="thin">
          <color indexed="64"/>
        </top>
      </border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3">
    <nc r="J2">
      <f>(14.017+14.235+14.06)/3</f>
    </nc>
  </rcc>
  <rcc rId="500" sId="3">
    <nc r="J3">
      <f>(23.338+23.457+22.966)/3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G23:G26" start="0" length="0">
    <dxf>
      <border>
        <right style="thin">
          <color indexed="64"/>
        </right>
      </border>
    </dxf>
  </rfmt>
  <rfmt sheetId="4" sqref="G26" start="0" length="0">
    <dxf>
      <border>
        <bottom style="thin">
          <color indexed="64"/>
        </bottom>
      </border>
    </dxf>
  </rfmt>
  <rfmt sheetId="4" sqref="G4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G50:G53" start="0" length="0">
    <dxf>
      <border>
        <right style="thin">
          <color indexed="64"/>
        </right>
      </border>
    </dxf>
  </rfmt>
  <rfmt sheetId="4" sqref="G53" start="0" length="0">
    <dxf>
      <border>
        <bottom style="thin">
          <color indexed="64"/>
        </bottom>
      </border>
    </dxf>
  </rfmt>
  <rfmt sheetId="4" sqref="G23:G26 G47 G50:G5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fmt sheetId="4" sqref="H26" start="0" length="0">
    <dxf>
      <border>
        <bottom style="thin">
          <color indexed="64"/>
        </bottom>
      </border>
    </dxf>
  </rfmt>
  <rfmt sheetId="4" sqref="H4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H53" start="0" length="0">
    <dxf>
      <border>
        <bottom style="thin">
          <color indexed="64"/>
        </bottom>
      </border>
    </dxf>
  </rfmt>
  <rfmt sheetId="4" sqref="H23:H26 H47 H50:H5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fmt sheetId="4" sqref="H23:H26 H47 H50:H53">
    <dxf>
      <alignment horizontal="general" readingOrder="0"/>
    </dxf>
  </rfmt>
  <rfmt sheetId="4" sqref="H23:H26 H47 H50:H53">
    <dxf>
      <alignment horizontal="center" readingOrder="0"/>
    </dxf>
  </rfmt>
  <rcv guid="{04CD6250-EBB9-49B5-A154-3323C5A540CD}" action="delete"/>
  <rdn rId="0" localSheetId="3" customView="1" name="Z_04CD6250_EBB9_49B5_A154_3323C5A540CD_.wvu.FilterData" hidden="1" oldHidden="1">
    <formula>综合打分!$A$1:$S$148</formula>
    <oldFormula>综合打分!$A$1:$S$148</oldFormula>
  </rdn>
  <rdn rId="0" localSheetId="4" customView="1" name="Z_04CD6250_EBB9_49B5_A154_3323C5A540CD_.wvu.FilterData" hidden="1" oldHidden="1">
    <formula>'Response Time '!$A$1:$L$66</formula>
    <oldFormula>'Response Time '!$A$1:$L$66</oldFormula>
  </rdn>
  <rdn rId="0" localSheetId="5" customView="1" name="Z_04CD6250_EBB9_49B5_A154_3323C5A540CD_.wvu.FilterData" hidden="1" oldHidden="1">
    <formula>'App Sources'!$A$2:$W$144</formula>
    <oldFormula>'App Sources'!$A$2:$W$144</oldFormula>
  </rdn>
  <rcv guid="{04CD6250-EBB9-49B5-A154-3323C5A540CD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3">
    <nc r="J9">
      <f>(6.457+6.34+6.848)/3</f>
    </nc>
  </rcc>
  <rcc rId="505" sId="3">
    <nc r="J10">
      <f>(1.517+1.757+1.464)/3</f>
    </nc>
  </rcc>
  <rcv guid="{D4920615-DC79-4B85-BE66-DA7E2657329D}" action="delete"/>
  <rdn rId="0" localSheetId="3" customView="1" name="Z_D4920615_DC79_4B85_BE66_DA7E2657329D_.wvu.FilterData" hidden="1" oldHidden="1">
    <formula>综合打分!$A$1:$S$148</formula>
    <oldFormula>综合打分!$A$1:$S$148</oldFormula>
  </rdn>
  <rdn rId="0" localSheetId="4" customView="1" name="Z_D4920615_DC79_4B85_BE66_DA7E2657329D_.wvu.FilterData" hidden="1" oldHidden="1">
    <formula>'Response Time '!$A$1:$L$66</formula>
    <oldFormula>'Response Time '!$A$1:$L$66</oldFormula>
  </rdn>
  <rdn rId="0" localSheetId="5" customView="1" name="Z_D4920615_DC79_4B85_BE66_DA7E2657329D_.wvu.FilterData" hidden="1" oldHidden="1">
    <formula>'App Sources'!$A$2:$W$144</formula>
    <oldFormula>'App Sources'!$A$2:$W$144</oldFormula>
  </rdn>
  <rcv guid="{D4920615-DC79-4B85-BE66-DA7E2657329D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4">
    <nc r="G55" t="inlineStr">
      <is>
        <t>NA</t>
        <phoneticPr fontId="0" type="noConversion"/>
      </is>
    </nc>
  </rcc>
  <rcv guid="{D4920615-DC79-4B85-BE66-DA7E2657329D}" action="delete"/>
  <rdn rId="0" localSheetId="3" customView="1" name="Z_D4920615_DC79_4B85_BE66_DA7E2657329D_.wvu.FilterData" hidden="1" oldHidden="1">
    <formula>综合打分!$A$1:$S$148</formula>
    <oldFormula>综合打分!$A$1:$S$148</oldFormula>
  </rdn>
  <rdn rId="0" localSheetId="4" customView="1" name="Z_D4920615_DC79_4B85_BE66_DA7E2657329D_.wvu.FilterData" hidden="1" oldHidden="1">
    <formula>'Response Time '!$A$1:$L$66</formula>
    <oldFormula>'Response Time '!$A$1:$L$66</oldFormula>
  </rdn>
  <rdn rId="0" localSheetId="5" customView="1" name="Z_D4920615_DC79_4B85_BE66_DA7E2657329D_.wvu.FilterData" hidden="1" oldHidden="1">
    <formula>'App Sources'!$A$2:$W$144</formula>
    <oldFormula>'App Sources'!$A$2:$W$144</oldFormula>
  </rdn>
  <rcv guid="{D4920615-DC79-4B85-BE66-DA7E2657329D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" sId="5">
    <oc r="D3" t="inlineStr">
      <is>
        <t>com.android.systemui</t>
      </is>
    </oc>
    <nc r="D3" t="inlineStr">
      <is>
        <t>com.android.systemui</t>
        <phoneticPr fontId="0" type="noConversion"/>
      </is>
    </nc>
  </rcc>
  <rcc rId="514" sId="5" xfDxf="1" s="1" dxf="1">
    <nc r="H3">
      <v>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15" sId="5" xfDxf="1" s="1" dxf="1">
    <nc r="G3">
      <v>3.93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16" sId="5" xfDxf="1" s="1" dxf="1">
    <nc r="J3">
      <v>43938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17" sId="5" xfDxf="1" s="1" dxf="1">
    <nc r="I3">
      <v>42110.7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18" sId="5" xfDxf="1" s="1" dxf="1">
    <nc r="L3">
      <v>41304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19" sId="5" xfDxf="1" s="1" dxf="1">
    <nc r="K3">
      <v>39525.1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v guid="{370A4DEA-EC8D-4BBF-A42F-A532C5F155B9}" action="delete"/>
  <rdn rId="0" localSheetId="3" customView="1" name="Z_370A4DEA_EC8D_4BBF_A42F_A532C5F155B9_.wvu.FilterData" hidden="1" oldHidden="1">
    <formula>综合打分!$A$1:$S$148</formula>
    <oldFormula>综合打分!$A$1:$S$148</oldFormula>
  </rdn>
  <rdn rId="0" localSheetId="4" customView="1" name="Z_370A4DEA_EC8D_4BBF_A42F_A532C5F155B9_.wvu.FilterData" hidden="1" oldHidden="1">
    <formula>'Response Time '!$A$1:$L$66</formula>
    <oldFormula>'Response Time '!$A$1:$L$66</oldFormula>
  </rdn>
  <rdn rId="0" localSheetId="5" customView="1" name="Z_370A4DEA_EC8D_4BBF_A42F_A532C5F155B9_.wvu.FilterData" hidden="1" oldHidden="1">
    <formula>'App Sources'!$A$2:$W$144</formula>
    <oldFormula>'App Sources'!$A$2:$W$144</oldFormula>
  </rdn>
  <rcv guid="{370A4DEA-EC8D-4BBF-A42F-A532C5F155B9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R155" t="inlineStr">
      <is>
        <t xml:space="preserve"> </t>
        <phoneticPr fontId="0" type="noConversion"/>
      </is>
    </nc>
  </rcc>
  <rcc rId="524" sId="5">
    <nc r="G10">
      <v>0.38</v>
    </nc>
  </rcc>
  <rcc rId="525" sId="5">
    <nc r="H10">
      <v>4.05</v>
    </nc>
  </rcc>
  <rcc rId="526" sId="5" xfDxf="1" s="1" dxf="1">
    <nc r="I10">
      <v>8995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27" sId="5">
    <nc r="J10">
      <v>9436</v>
    </nc>
  </rcc>
  <rcc rId="528" sId="5" xfDxf="1" s="1" dxf="1">
    <nc r="K10">
      <v>8009.2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29" sId="5">
    <nc r="L10">
      <v>8440</v>
    </nc>
  </rcc>
  <rcc rId="530" sId="5">
    <nc r="G27">
      <v>0.21</v>
    </nc>
  </rcc>
  <rcc rId="531" sId="5">
    <nc r="H27">
      <v>4.38</v>
    </nc>
  </rcc>
  <rcc rId="532" sId="5" xfDxf="1" s="1" dxf="1">
    <nc r="I27">
      <v>9494.08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33" sId="5">
    <nc r="J27">
      <v>9869</v>
    </nc>
  </rcc>
  <rcc rId="534" sId="5" xfDxf="1" s="1" dxf="1">
    <nc r="K27">
      <v>8616.2000000000007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35" sId="5">
    <nc r="L27">
      <v>8992</v>
    </nc>
  </rcc>
  <rcc rId="536" sId="5">
    <nc r="G28">
      <v>0.27</v>
    </nc>
  </rcc>
  <rcc rId="537" sId="5">
    <nc r="H28">
      <v>1.66</v>
    </nc>
  </rcc>
  <rcc rId="538" sId="5" xfDxf="1" s="1" dxf="1">
    <nc r="I28">
      <v>39017.9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39" sId="5">
    <nc r="J28">
      <v>39648</v>
    </nc>
  </rcc>
  <rcc rId="540" sId="5" xfDxf="1" s="1" dxf="1">
    <nc r="K28">
      <v>24417.8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41" sId="5">
    <nc r="L28">
      <v>25048</v>
    </nc>
  </rcc>
  <rcc rId="542" sId="3">
    <oc r="C80" t="inlineStr">
      <is>
        <r>
          <rPr>
            <sz val="14"/>
            <color theme="1"/>
            <rFont val="Verdana Pro"/>
            <family val="2"/>
          </rPr>
          <t>8</t>
        </r>
        <r>
          <rPr>
            <sz val="14"/>
            <color theme="1"/>
            <rFont val="宋体"/>
            <family val="2"/>
            <charset val="134"/>
          </rPr>
          <t>小时</t>
        </r>
        <r>
          <rPr>
            <sz val="14"/>
            <color theme="1"/>
            <rFont val="Verdana Pro"/>
            <family val="2"/>
          </rPr>
          <t>Monkey</t>
        </r>
        <r>
          <rPr>
            <sz val="14"/>
            <color theme="1"/>
            <rFont val="微软雅黑"/>
            <family val="2"/>
            <charset val="134"/>
          </rPr>
          <t>测试</t>
        </r>
        <r>
          <rPr>
            <sz val="14"/>
            <color theme="1"/>
            <rFont val="Verdana Pro"/>
            <family val="2"/>
          </rPr>
          <t>-</t>
        </r>
        <r>
          <rPr>
            <sz val="14"/>
            <color theme="1"/>
            <rFont val="微软雅黑"/>
            <family val="2"/>
            <charset val="134"/>
          </rPr>
          <t>设置</t>
        </r>
        <phoneticPr fontId="3" type="noConversion"/>
      </is>
    </oc>
    <nc r="C80" t="inlineStr">
      <is>
        <r>
          <rPr>
            <sz val="14"/>
            <color theme="1"/>
            <rFont val="Verdana Pro"/>
            <family val="2"/>
          </rPr>
          <t>8</t>
        </r>
        <r>
          <rPr>
            <sz val="14"/>
            <color theme="1"/>
            <rFont val="宋体"/>
            <family val="2"/>
            <charset val="134"/>
          </rPr>
          <t>小时</t>
        </r>
        <r>
          <rPr>
            <sz val="14"/>
            <color theme="1"/>
            <rFont val="Verdana Pro"/>
            <family val="2"/>
          </rPr>
          <t>Monkey</t>
        </r>
        <r>
          <rPr>
            <sz val="14"/>
            <color theme="1"/>
            <rFont val="微软雅黑"/>
            <family val="2"/>
            <charset val="134"/>
          </rPr>
          <t>测试</t>
        </r>
        <r>
          <rPr>
            <sz val="14"/>
            <color theme="1"/>
            <rFont val="Verdana Pro"/>
            <family val="2"/>
          </rPr>
          <t>-</t>
        </r>
        <r>
          <rPr>
            <sz val="14"/>
            <color theme="1"/>
            <rFont val="微软雅黑"/>
            <family val="2"/>
            <charset val="134"/>
          </rPr>
          <t>设置</t>
        </r>
        <phoneticPr fontId="3" type="noConversion"/>
      </is>
    </nc>
  </rcc>
  <rcc rId="543" sId="5">
    <nc r="G33">
      <v>0.19</v>
    </nc>
  </rcc>
  <rcc rId="544" sId="5">
    <nc r="H33">
      <v>1.98</v>
    </nc>
  </rcc>
  <rcc rId="545" sId="5" xfDxf="1" s="1" dxf="1">
    <nc r="I33">
      <v>10463.1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46" sId="5">
    <nc r="J33">
      <v>10927</v>
    </nc>
  </rcc>
  <rcc rId="547" sId="5" xfDxf="1" s="1" dxf="1">
    <nc r="K33">
      <v>9582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48" sId="5">
    <nc r="L33">
      <v>10048</v>
    </nc>
  </rcc>
  <rcc rId="549" sId="5">
    <nc r="G36">
      <v>2.0299999999999998</v>
    </nc>
  </rcc>
  <rcc rId="550" sId="5">
    <nc r="H36">
      <v>3.63</v>
    </nc>
  </rcc>
  <rcc rId="551" sId="5" xfDxf="1" s="1" dxf="1">
    <nc r="I36">
      <v>10378.4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52" sId="5">
    <nc r="J36">
      <v>11001</v>
    </nc>
  </rcc>
  <rcc rId="553" sId="5" xfDxf="1" s="1" dxf="1">
    <nc r="K36">
      <v>9611.7999999999993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54" sId="5">
    <nc r="L36">
      <v>10240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5">
    <nc r="G32">
      <v>0.49</v>
    </nc>
  </rcc>
  <rcc rId="559" sId="5">
    <nc r="H32">
      <v>1.39</v>
    </nc>
  </rcc>
  <rcc rId="560" sId="5" xfDxf="1" s="1" dxf="1">
    <nc r="I32">
      <v>12604.5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61" sId="5">
    <nc r="J32">
      <v>13045</v>
    </nc>
  </rcc>
  <rcc rId="562" sId="5" xfDxf="1" s="1" dxf="1">
    <nc r="K32">
      <v>11404.9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63" sId="5">
    <nc r="L32">
      <v>11844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" sId="5">
    <oc r="D6" t="inlineStr">
      <is>
        <t>com.desay.setting</t>
      </is>
    </oc>
    <nc r="D6" t="inlineStr">
      <is>
        <t>com.desay.setting</t>
        <phoneticPr fontId="0" type="noConversion"/>
      </is>
    </nc>
  </rcc>
  <rcc rId="568" sId="5" xfDxf="1" s="1" dxf="1">
    <nc r="H4">
      <v>2.31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69" sId="5" xfDxf="1" s="1" dxf="1">
    <nc r="G4">
      <v>0.7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0" sId="5" xfDxf="1" s="1" dxf="1">
    <nc r="J4">
      <v>60174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1" sId="5" xfDxf="1" s="1" dxf="1">
    <nc r="I4">
      <v>59636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72" sId="5" xfDxf="1" s="1" dxf="1">
    <nc r="L4">
      <v>56084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3" sId="5" xfDxf="1" s="1" dxf="1">
    <nc r="K4">
      <v>55545.599999999999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4" sId="5" xfDxf="1" s="1" dxf="1">
    <nc r="H5">
      <v>1.75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5" sId="5" xfDxf="1" s="1" dxf="1">
    <nc r="G5">
      <v>0.21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6" sId="5" xfDxf="1" s="1" dxf="1">
    <nc r="J5">
      <v>58152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7" sId="5" xfDxf="1" s="1" dxf="1">
    <nc r="I5">
      <v>57962.3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78" sId="5" xfDxf="1" s="1" dxf="1">
    <nc r="L5">
      <v>54064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79" sId="5" xfDxf="1" s="1" dxf="1">
    <nc r="K5">
      <v>53874.3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5">
    <nc r="G34" t="inlineStr">
      <is>
        <t>pidof不了</t>
        <phoneticPr fontId="0" type="noConversion"/>
      </is>
    </nc>
  </rcc>
  <rcc rId="581" sId="5" xfDxf="1" s="1" dxf="1">
    <nc r="G35" t="inlineStr">
      <is>
        <t>pidof不了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3" tint="0.3999450666829432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82" sId="5">
    <nc r="G31">
      <v>0.5</v>
    </nc>
  </rcc>
  <rcc rId="583" sId="5">
    <nc r="H31">
      <v>1.67</v>
    </nc>
  </rcc>
  <rcc rId="584" sId="5" xfDxf="1" s="1" dxf="1">
    <nc r="I31">
      <v>12607.4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85" sId="5">
    <nc r="J31">
      <v>13020</v>
    </nc>
  </rcc>
  <rcc rId="586" sId="5" xfDxf="1" s="1" dxf="1">
    <nc r="K31">
      <v>11407.6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87" sId="5">
    <nc r="L31">
      <v>11820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3">
    <oc r="C68" t="inlineStr">
      <is>
        <r>
          <t>air conditioner</t>
        </r>
        <r>
          <rPr>
            <sz val="14"/>
            <color theme="1"/>
            <rFont val="宋体"/>
            <family val="3"/>
            <charset val="134"/>
          </rPr>
          <t>热启动时间</t>
        </r>
      </is>
    </oc>
    <nc r="C68" t="inlineStr">
      <is>
        <r>
          <t>air conditioner</t>
        </r>
        <r>
          <rPr>
            <sz val="14"/>
            <color theme="1"/>
            <rFont val="宋体"/>
            <family val="3"/>
            <charset val="134"/>
          </rPr>
          <t>热启动时间</t>
        </r>
        <phoneticPr fontId="1" type="noConversion"/>
      </is>
    </nc>
  </rcc>
  <rcc rId="7" sId="3" xfDxf="1" dxf="1">
    <nc r="G151">
      <v>0.38300000000000001</v>
    </nc>
    <ndxf>
      <font>
        <sz val="16"/>
        <color auto="1"/>
        <name val="KaiTi"/>
        <scheme val="none"/>
      </font>
      <alignment horizontal="center" vertical="center" readingOrder="0"/>
    </ndxf>
  </rcc>
  <rcc rId="8" sId="3" xfDxf="1" dxf="1">
    <nc r="H151">
      <v>0.61599999999999999</v>
    </nc>
    <ndxf>
      <font>
        <sz val="16"/>
        <color auto="1"/>
        <name val="KaiTi"/>
        <scheme val="none"/>
      </font>
      <alignment horizontal="center" vertical="center" readingOrder="0"/>
    </ndxf>
  </rcc>
  <rcc rId="9" sId="3">
    <nc r="I151">
      <f>H151-G151</f>
    </nc>
  </rcc>
  <rcc rId="10" sId="3" xfDxf="1" dxf="1">
    <nc r="G152">
      <v>0.56599999999999995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H152" start="0" length="0">
    <dxf>
      <font>
        <sz val="16"/>
        <color auto="1"/>
        <name val="KaiTi"/>
        <scheme val="none"/>
      </font>
      <alignment horizontal="center" vertical="center" readingOrder="0"/>
    </dxf>
  </rfmt>
  <rcc rId="11" sId="3">
    <nc r="I152">
      <f>H152-G152</f>
    </nc>
  </rcc>
  <rfmt sheetId="3" xfDxf="1" sqref="H152" start="0" length="0">
    <dxf>
      <font>
        <sz val="16"/>
        <color auto="1"/>
        <name val="KaiTi"/>
        <scheme val="none"/>
      </font>
      <alignment horizontal="center" vertical="center" readingOrder="0"/>
    </dxf>
  </rfmt>
  <rcc rId="12" sId="3" xfDxf="1" dxf="1">
    <nc r="H152">
      <v>0.76800000000000002</v>
    </nc>
    <ndxf>
      <font>
        <sz val="16"/>
        <color auto="1"/>
        <name val="KaiTi"/>
        <scheme val="none"/>
      </font>
      <alignment horizontal="center" vertical="center" readingOrder="0"/>
    </ndxf>
  </rcc>
  <rcc rId="13" sId="3" xfDxf="1" dxf="1">
    <nc r="G153">
      <v>0.432</v>
    </nc>
    <ndxf>
      <font>
        <sz val="16"/>
        <color auto="1"/>
        <name val="KaiTi"/>
        <scheme val="none"/>
      </font>
      <alignment horizontal="center" vertical="center" readingOrder="0"/>
    </ndxf>
  </rcc>
  <rcc rId="14" sId="3" xfDxf="1" dxf="1">
    <nc r="H153">
      <v>0.63200000000000001</v>
    </nc>
    <ndxf>
      <font>
        <sz val="16"/>
        <color auto="1"/>
        <name val="KaiTi"/>
        <scheme val="none"/>
      </font>
      <alignment horizontal="center" vertical="center" readingOrder="0"/>
    </ndxf>
  </rcc>
  <rcc rId="15" sId="3">
    <nc r="I153">
      <f>H153-G153</f>
    </nc>
  </rcc>
  <rcc rId="16" sId="3">
    <oc r="I68">
      <f>(1.367+1.361+1.469)/3</f>
    </oc>
    <nc r="I68">
      <f>(0.233+0.202+0.2)/3</f>
    </nc>
  </rcc>
  <rcv guid="{370A4DEA-EC8D-4BBF-A42F-A532C5F155B9}" action="delete"/>
  <rdn rId="0" localSheetId="3" customView="1" name="Z_370A4DEA_EC8D_4BBF_A42F_A532C5F155B9_.wvu.FilterData" hidden="1" oldHidden="1">
    <formula>综合打分!$A$1:$R$148</formula>
    <oldFormula>综合打分!$A$1:$R$148</oldFormula>
  </rdn>
  <rdn rId="0" localSheetId="4" customView="1" name="Z_370A4DEA_EC8D_4BBF_A42F_A532C5F155B9_.wvu.FilterData" hidden="1" oldHidden="1">
    <formula>'Response Time '!$A$1:$K$66</formula>
    <oldFormula>'Response Time '!$A$1:$K$66</oldFormula>
  </rdn>
  <rdn rId="0" localSheetId="5" customView="1" name="Z_370A4DEA_EC8D_4BBF_A42F_A532C5F155B9_.wvu.FilterData" hidden="1" oldHidden="1">
    <formula>'App Sources'!$A$2:$W$144</formula>
    <oldFormula>'App Sources'!$A$2:$W$144</oldFormula>
  </rdn>
  <rcv guid="{370A4DEA-EC8D-4BBF-A42F-A532C5F155B9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5">
    <oc r="D4" t="inlineStr">
      <is>
        <t>com.desay_svautomotive.radioapp</t>
      </is>
    </oc>
    <nc r="D4" t="inlineStr">
      <is>
        <t>com.desay_svautomotive.radioapp</t>
        <phoneticPr fontId="0" type="noConversion"/>
      </is>
    </nc>
  </rcc>
  <rcc rId="592" sId="5" xfDxf="1" s="1" dxf="1">
    <nc r="H6">
      <v>3.32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93" sId="5" xfDxf="1" s="1" dxf="1">
    <nc r="G6">
      <v>0.71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94" sId="5" xfDxf="1" s="1" dxf="1">
    <nc r="J6">
      <v>60442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95" sId="5" xfDxf="1" s="1" dxf="1">
    <nc r="I6">
      <v>54940.9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596" sId="5" xfDxf="1" s="1" dxf="1">
    <nc r="L6">
      <v>56528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97" sId="5" xfDxf="1" s="1" dxf="1">
    <nc r="K6">
      <v>51019.9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5" xfDxf="1" s="1" dxf="1">
    <nc r="H7">
      <v>2.29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599" sId="5" xfDxf="1" s="1" dxf="1">
    <nc r="G7">
      <v>0.09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00" sId="5" xfDxf="1" s="1" dxf="1">
    <nc r="J7">
      <v>53421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5" xfDxf="1" s="1" sqref="I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</rfmt>
  <rcc rId="601" sId="5" xfDxf="1" s="1" dxf="1">
    <nc r="L7">
      <v>49492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02" sId="5" xfDxf="1" s="1" dxf="1">
    <nc r="I7">
      <v>52350.7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03" sId="5" xfDxf="1" s="1" dxf="1">
    <nc r="K7">
      <v>48421.7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5">
    <nc r="G8" t="inlineStr">
      <is>
        <t>已删除图库</t>
        <phoneticPr fontId="0" type="noConversion"/>
      </is>
    </nc>
  </rcc>
  <rcc rId="605" sId="5">
    <nc r="G9" t="inlineStr">
      <is>
        <t>已删除图库</t>
        <phoneticPr fontId="0" type="noConversion"/>
      </is>
    </nc>
  </rcc>
  <rcc rId="606" sId="5">
    <oc r="D11" t="inlineStr">
      <is>
        <t>com.desay_svautomotive.svhvac</t>
      </is>
    </oc>
    <nc r="D11" t="inlineStr">
      <is>
        <t>com.desay_svautomotive.svhvac</t>
        <phoneticPr fontId="0" type="noConversion"/>
      </is>
    </nc>
  </rcc>
  <rcc rId="607" sId="5" xfDxf="1" s="1" dxf="1">
    <nc r="H11">
      <v>103.05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08" sId="5" xfDxf="1" s="1" dxf="1">
    <nc r="G11">
      <v>100.68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09" sId="5" xfDxf="1" s="1" dxf="1">
    <nc r="J11">
      <v>104450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10" sId="5" xfDxf="1" s="1" dxf="1">
    <nc r="I11">
      <v>91401.9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11" sId="5" xfDxf="1" s="1" dxf="1">
    <nc r="L11">
      <v>102196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12" sId="5" xfDxf="1" s="1" dxf="1">
    <nc r="K11">
      <v>89354.5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" sId="5">
    <nc r="G29">
      <v>0.06</v>
    </nc>
  </rcc>
  <rcc rId="614" sId="5">
    <nc r="H29">
      <v>1.94</v>
    </nc>
  </rcc>
  <rcc rId="615" sId="5" xfDxf="1" s="1" dxf="1">
    <nc r="I29">
      <v>14105.8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ndxf>
  </rcc>
  <rcc rId="616" sId="5">
    <nc r="J29">
      <v>14318</v>
    </nc>
  </rcc>
  <rcc rId="617" sId="5" xfDxf="1" s="1" dxf="1">
    <nc r="K29">
      <v>12490.2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18" sId="5">
    <nc r="L29">
      <v>12704</v>
    </nc>
  </rcc>
  <rcc rId="619" sId="5">
    <nc r="G30">
      <v>0.05</v>
    </nc>
  </rcc>
  <rcc rId="620" sId="5">
    <nc r="H30">
      <v>1.66</v>
    </nc>
  </rcc>
  <rcc rId="621" sId="5" xfDxf="1" s="1" dxf="1">
    <nc r="I30">
      <v>14118.9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22" sId="5">
    <nc r="J30">
      <v>14163</v>
    </nc>
  </rcc>
  <rcc rId="623" sId="5" xfDxf="1" s="1" dxf="1">
    <nc r="K30">
      <v>12500.4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24" sId="5">
    <nc r="L30">
      <v>12548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5" xfDxf="1" s="1" dxf="1">
    <nc r="H12">
      <v>1.75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26" sId="5" xfDxf="1" s="1" dxf="1">
    <nc r="G12">
      <v>0.38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27" sId="5" xfDxf="1" s="1" dxf="1">
    <nc r="J12">
      <v>89244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28" sId="5" xfDxf="1" s="1" dxf="1">
    <nc r="I12">
      <v>88577.5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29" sId="5" xfDxf="1" s="1" dxf="1">
    <nc r="L12">
      <v>87164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30" sId="5" xfDxf="1" s="1" dxf="1">
    <nc r="K12">
      <v>86498.4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" sId="5">
    <nc r="G13">
      <v>0.06</v>
    </nc>
  </rcc>
  <rcc rId="632" sId="5">
    <nc r="H13">
      <v>2.08</v>
    </nc>
  </rcc>
  <rcc rId="633" sId="5" xfDxf="1" s="1" dxf="1">
    <nc r="I13">
      <v>59817.8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634" sId="5">
    <nc r="J13">
      <v>59927</v>
    </nc>
  </rcc>
  <rcc rId="635" sId="5" xfDxf="1" s="1" dxf="1">
    <nc r="K13">
      <v>58141.4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36" sId="5">
    <nc r="L13">
      <v>58256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5">
    <nc r="G24">
      <v>11.22</v>
    </nc>
  </rcc>
  <rcc rId="641" sId="5">
    <nc r="H24">
      <v>37.99</v>
    </nc>
  </rcc>
  <rcc rId="642" sId="5" xfDxf="1" s="1" dxf="1">
    <nc r="I24">
      <v>100583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43" sId="5">
    <nc r="J24">
      <v>155094</v>
    </nc>
  </rcc>
  <rcc rId="644" sId="5" xfDxf="1" s="1" dxf="1">
    <nc r="K24">
      <v>98058.5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45" sId="5">
    <nc r="L24">
      <v>152656</v>
    </nc>
  </rcc>
  <rcc rId="646" sId="5">
    <nc r="G25">
      <v>4.99</v>
    </nc>
  </rcc>
  <rcc rId="647" sId="5">
    <nc r="H25">
      <v>9.3800000000000008</v>
    </nc>
  </rcc>
  <rcc rId="648" sId="5" xfDxf="1" s="1" dxf="1">
    <nc r="I25">
      <v>93356.4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49" sId="5">
    <nc r="J25">
      <v>114016</v>
    </nc>
  </rcc>
  <rcc rId="650" sId="5" xfDxf="1" s="1" dxf="1">
    <nc r="K25">
      <v>90151.3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51" sId="5">
    <nc r="L25">
      <v>110644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5">
    <nc r="G26">
      <v>3.85</v>
    </nc>
  </rcc>
  <rcc rId="656" sId="5">
    <nc r="H26">
      <v>5.45</v>
    </nc>
  </rcc>
  <rcc rId="657" sId="5" xfDxf="1" s="1" dxf="1">
    <nc r="I26">
      <v>97957.7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ndxf>
  </rcc>
  <rcc rId="658" sId="5">
    <nc r="J26">
      <v>181497</v>
    </nc>
  </rcc>
  <rcc rId="659" sId="5" xfDxf="1" s="1" dxf="1">
    <nc r="K26">
      <v>95345.4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60" sId="5">
    <nc r="L26">
      <v>178884</v>
    </nc>
  </rcc>
  <rcv guid="{0BF649FB-054B-4E00-A5C7-E64FB868D81B}" action="delete"/>
  <rdn rId="0" localSheetId="3" customView="1" name="Z_0BF649FB_054B_4E00_A5C7_E64FB868D81B_.wvu.FilterData" hidden="1" oldHidden="1">
    <formula>综合打分!$A$1:$S$148</formula>
    <oldFormula>综合打分!$A$1:$S$148</oldFormula>
  </rdn>
  <rdn rId="0" localSheetId="4" customView="1" name="Z_0BF649FB_054B_4E00_A5C7_E64FB868D81B_.wvu.FilterData" hidden="1" oldHidden="1">
    <formula>'Response Time '!$A$1:$L$66</formula>
    <oldFormula>'Response Time '!$A$1:$L$66</oldFormula>
  </rdn>
  <rdn rId="0" localSheetId="5" customView="1" name="Z_0BF649FB_054B_4E00_A5C7_E64FB868D81B_.wvu.FilterData" hidden="1" oldHidden="1">
    <formula>'App Sources'!$A$2:$W$144</formula>
    <oldFormula>'App Sources'!$A$2:$W$144</oldFormula>
  </rdn>
  <rcv guid="{0BF649FB-054B-4E00-A5C7-E64FB868D81B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5">
    <nc r="G14">
      <v>35.06</v>
    </nc>
  </rcc>
  <rcc rId="665" sId="5">
    <nc r="H14">
      <v>40.03</v>
    </nc>
  </rcc>
  <rcc rId="666" sId="5">
    <nc r="I14">
      <v>55965.9</v>
    </nc>
  </rcc>
  <rcc rId="667" sId="5">
    <nc r="J14">
      <v>56778</v>
    </nc>
  </rcc>
  <rcc rId="668" sId="5">
    <nc r="K14">
      <v>52710.9</v>
    </nc>
  </rcc>
  <rcc rId="669" sId="5">
    <nc r="L14">
      <v>53516</v>
    </nc>
  </rcc>
  <rcc rId="670" sId="3">
    <nc r="J78">
      <f>(1.958+1.973+1.956)/3</f>
    </nc>
  </rcc>
  <rcc rId="671" sId="5">
    <nc r="G15">
      <v>7.82</v>
    </nc>
  </rcc>
  <rcc rId="672" sId="5">
    <nc r="H15">
      <v>11.43</v>
    </nc>
  </rcc>
  <rcc rId="673" sId="5">
    <nc r="I15">
      <v>55296.4</v>
    </nc>
  </rcc>
  <rcc rId="674" sId="5">
    <nc r="J15">
      <v>56136</v>
    </nc>
  </rcc>
  <rcc rId="675" sId="5">
    <nc r="K15">
      <v>51988.800000000003</v>
    </nc>
  </rcc>
  <rcc rId="676" sId="5">
    <nc r="L15">
      <v>52992</v>
    </nc>
  </rcc>
  <rcc rId="677" sId="5">
    <nc r="G16">
      <v>6.79</v>
    </nc>
  </rcc>
  <rcc rId="678" sId="5">
    <nc r="H16">
      <v>9.44</v>
    </nc>
  </rcc>
  <rcc rId="679" sId="5">
    <nc r="I16">
      <v>55219.1</v>
    </nc>
  </rcc>
  <rcc rId="680" sId="5">
    <nc r="J16">
      <v>56000</v>
    </nc>
  </rcc>
  <rcc rId="681" sId="5">
    <nc r="K16">
      <v>51934</v>
    </nc>
  </rcc>
  <rcc rId="682" sId="5">
    <nc r="L16">
      <v>52712</v>
    </nc>
  </rcc>
  <rcc rId="683" sId="5">
    <nc r="G20">
      <v>0.09</v>
    </nc>
  </rcc>
  <rcc rId="684" sId="5">
    <nc r="H20">
      <v>1.85</v>
    </nc>
  </rcc>
  <rcc rId="685" sId="5">
    <nc r="I20">
      <v>13603.6</v>
    </nc>
  </rcc>
  <rcc rId="686" sId="5">
    <nc r="J20">
      <v>13758</v>
    </nc>
  </rcc>
  <rcc rId="687" sId="5">
    <nc r="K20">
      <v>12368.5</v>
    </nc>
  </rcc>
  <rcc rId="688" sId="5">
    <nc r="L20">
      <v>125828</v>
    </nc>
  </rcc>
  <rcc rId="689" sId="5">
    <nc r="G21">
      <v>31.8</v>
    </nc>
  </rcc>
  <rcc rId="690" sId="5">
    <nc r="H21">
      <v>125.53</v>
    </nc>
  </rcc>
  <rcc rId="691" sId="5">
    <nc r="I21">
      <v>254795</v>
    </nc>
  </rcc>
  <rcc rId="692" sId="5">
    <nc r="J21">
      <v>460552</v>
    </nc>
  </rcc>
  <rcc rId="693" sId="5">
    <nc r="K21">
      <v>251171</v>
    </nc>
  </rcc>
  <rcc rId="694" sId="5">
    <nc r="L21">
      <v>458736</v>
    </nc>
  </rcc>
  <rcc rId="695" sId="5">
    <nc r="G22">
      <v>133.57</v>
    </nc>
  </rcc>
  <rcc rId="696" sId="5">
    <nc r="H22">
      <v>141.78</v>
    </nc>
  </rcc>
  <rcc rId="697" sId="5">
    <nc r="I22">
      <v>534506</v>
    </nc>
  </rcc>
  <rcc rId="698" sId="5">
    <nc r="J22">
      <v>631580</v>
    </nc>
  </rcc>
  <rcc rId="699" sId="5">
    <nc r="K22">
      <v>538121</v>
    </nc>
  </rcc>
  <rcc rId="700" sId="5">
    <nc r="L22">
      <v>646740</v>
    </nc>
  </rcc>
  <rcc rId="701" sId="5">
    <nc r="G23">
      <v>0.97</v>
    </nc>
  </rcc>
  <rcc rId="702" sId="5">
    <nc r="H23">
      <v>1.52</v>
    </nc>
  </rcc>
  <rcc rId="703" sId="5">
    <nc r="I23">
      <v>251055</v>
    </nc>
  </rcc>
  <rcc rId="704" sId="5">
    <nc r="J23">
      <v>252118</v>
    </nc>
  </rcc>
  <rcc rId="705" sId="5">
    <nc r="K23">
      <v>248022</v>
    </nc>
  </rcc>
  <rcc rId="706" sId="5">
    <nc r="L23">
      <v>249084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4">
    <nc r="G54">
      <f>(0.741+0.576+0.775)/3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3">
    <oc r="G151">
      <v>0.38300000000000001</v>
    </oc>
    <nc r="G151"/>
  </rcc>
  <rcc rId="21" sId="3">
    <oc r="H151">
      <v>0.61599999999999999</v>
    </oc>
    <nc r="H151"/>
  </rcc>
  <rcc rId="22" sId="3">
    <oc r="I151">
      <f>H151-G151</f>
    </oc>
    <nc r="I151"/>
  </rcc>
  <rcc rId="23" sId="3">
    <oc r="G152">
      <v>0.56599999999999995</v>
    </oc>
    <nc r="G152"/>
  </rcc>
  <rcc rId="24" sId="3">
    <oc r="H152">
      <v>0.76800000000000002</v>
    </oc>
    <nc r="H152"/>
  </rcc>
  <rcc rId="25" sId="3">
    <oc r="I152">
      <f>H152-G152</f>
    </oc>
    <nc r="I152"/>
  </rcc>
  <rcc rId="26" sId="3">
    <oc r="G153">
      <v>0.432</v>
    </oc>
    <nc r="G153"/>
  </rcc>
  <rcc rId="27" sId="3">
    <oc r="H153">
      <v>0.63200000000000001</v>
    </oc>
    <nc r="H153"/>
  </rcc>
  <rcc rId="28" sId="3">
    <oc r="I153">
      <f>H153-G153</f>
    </oc>
    <nc r="I153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" sId="3">
    <nc r="J79">
      <f>(0.572+0.372+0.575)/3</f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9" sId="4" ref="G1:G1048576" action="insertCol"/>
  <rcc rId="710" sId="4">
    <nc r="G1" t="inlineStr">
      <is>
        <t>R05.1.HF1</t>
        <phoneticPr fontId="0" type="noConversion"/>
      </is>
    </nc>
  </rcc>
  <rfmt sheetId="4" sqref="L41" start="0" length="0">
    <dxf>
      <font>
        <sz val="11"/>
        <color theme="1"/>
        <name val="等线"/>
        <scheme val="minor"/>
      </font>
    </dxf>
  </rfmt>
  <rcc rId="711" sId="4" xfDxf="1" dxf="1">
    <oc r="L41" t="inlineStr">
      <is>
        <t>20220524_0699_GF13_R05.1.PRO</t>
      </is>
    </oc>
    <nc r="L41" t="inlineStr">
      <is>
        <t>20220615_0715_GF13_R05.1.PRO.HF1</t>
      </is>
    </nc>
    <ndxf>
      <font>
        <color rgb="FF000000"/>
      </font>
    </ndxf>
  </rcc>
  <rcc rId="712" sId="4">
    <oc r="L42" t="inlineStr">
      <is>
        <t>20220524_0699_GF13_R05.1.PRO</t>
      </is>
    </oc>
    <nc r="L42" t="inlineStr">
      <is>
        <t>20220615_0715_GF13_R05.1.PRO.HF1</t>
      </is>
    </nc>
  </rcc>
  <rcc rId="713" sId="4">
    <oc r="L43" t="inlineStr">
      <is>
        <t>20220524_0699_GF13_R05.1.PRO</t>
      </is>
    </oc>
    <nc r="L43" t="inlineStr">
      <is>
        <t>20220615_0715_GF13_R05.1.PRO.HF1</t>
      </is>
    </nc>
  </rcc>
  <rcc rId="714" sId="4">
    <oc r="L44" t="inlineStr">
      <is>
        <t>20220524_0699_GF13_R05.1.PRO</t>
      </is>
    </oc>
    <nc r="L44" t="inlineStr">
      <is>
        <t>20220615_0715_GF13_R05.1.PRO.HF1</t>
      </is>
    </nc>
  </rcc>
  <rcc rId="715" sId="4">
    <oc r="L45" t="inlineStr">
      <is>
        <t>20220524_0699_GF13_R05.1.PRO</t>
      </is>
    </oc>
    <nc r="L45" t="inlineStr">
      <is>
        <t>20220615_0715_GF13_R05.1.PRO.HF1</t>
      </is>
    </nc>
  </rcc>
  <rcc rId="716" sId="4">
    <oc r="L46" t="inlineStr">
      <is>
        <t>20220524_0699_GF13_R05.1.PRO</t>
      </is>
    </oc>
    <nc r="L46" t="inlineStr">
      <is>
        <t>20220615_0715_GF13_R05.1.PRO.HF1</t>
      </is>
    </nc>
  </rcc>
  <rcc rId="717" sId="4">
    <oc r="L48" t="inlineStr">
      <is>
        <t>20220524_0699_GF13_R05.1.PRO</t>
      </is>
    </oc>
    <nc r="L48" t="inlineStr">
      <is>
        <t>20220615_0715_GF13_R05.1.PRO.HF1</t>
      </is>
    </nc>
  </rcc>
  <rcc rId="718" sId="4">
    <oc r="L49" t="inlineStr">
      <is>
        <t>20220524_0699_GF13_R05.1.PRO</t>
      </is>
    </oc>
    <nc r="L49" t="inlineStr">
      <is>
        <t>20220615_0715_GF13_R05.1.PRO.HF1</t>
      </is>
    </nc>
  </rcc>
  <rcc rId="719" sId="4">
    <nc r="G46">
      <f>(105.937-1.547+108.33-1.181+84.858-1.087)/3</f>
    </nc>
  </rcc>
  <rcc rId="720" sId="4">
    <nc r="G45">
      <f>(31.467-0.974+31.568--0.943+29.248-0.846)/3</f>
    </nc>
  </rcc>
  <rcc rId="721" sId="4">
    <nc r="G44">
      <f>(17.009-1.045+17.119-1.006+17.264-1.13)/3</f>
    </nc>
  </rcc>
  <rcc rId="722" sId="4">
    <nc r="G43">
      <f>(11.39-0.9+11.666-1.041+11.834-0.945)/3</f>
    </nc>
  </rcc>
  <rcc rId="723" sId="4">
    <nc r="G48">
      <f>(3.772-1.37+3.65-1.557+3.772-1.781)/3</f>
    </nc>
  </rcc>
  <rcc rId="724" sId="4">
    <nc r="G42">
      <f>(4.673-0.878+3.537-0.807+4.798-0.828)/3</f>
    </nc>
  </rcc>
  <rcc rId="725" sId="4">
    <nc r="G41">
      <f>(6.988-0.949+6.185-0.943+4.798-0.839)/3</f>
    </nc>
  </rcc>
  <rcc rId="726" sId="3">
    <nc r="J32">
      <f>(62.127-3.189+58.506-3.143+49.962-2.149)/3</f>
    </nc>
  </rcc>
  <rcc rId="727" sId="3">
    <oc r="L36" t="inlineStr">
      <is>
        <t>Pass</t>
      </is>
    </oc>
    <nc r="L36" t="inlineStr">
      <is>
        <t>Fail</t>
      </is>
    </nc>
  </rcc>
  <rcc rId="728" sId="3">
    <oc r="L69" t="inlineStr">
      <is>
        <t>Pass</t>
      </is>
    </oc>
    <nc r="L69" t="inlineStr">
      <is>
        <t>Fail</t>
      </is>
    </nc>
  </rcc>
  <rcc rId="729" sId="3">
    <nc r="J36">
      <f>(4.645-1.237+5.194-1.214+5.74-1.725)/3</f>
    </nc>
  </rcc>
  <rcc rId="730" sId="3">
    <oc r="I36">
      <f>(1.076-0.416+1.479-0.483+1.244-0.446)/3</f>
    </oc>
    <nc r="I36">
      <f>(4.347-1.568+4.694-1.614+5.268-1.39)/3</f>
    </nc>
  </rcc>
  <rcc rId="731" sId="3">
    <nc r="J69">
      <f>(3.505-0.824+4.572-0.779+4.767-1.481)/3</f>
    </nc>
  </rcc>
  <rcc rId="732" sId="3">
    <oc r="I69">
      <f>(4.047-1.833+4.085-1.866+4.032-1.878)/3</f>
    </oc>
    <nc r="I69">
      <f>(4.647-1.333+4.385-1.466+4.432-1.778)/3</f>
    </nc>
  </rcc>
  <rcc rId="733" sId="3">
    <nc r="J72">
      <f>(15.831-5.17+14.771-1.591+17.362-5.757)/3</f>
    </nc>
  </rcc>
  <rcc rId="734" sId="3">
    <oc r="L73" t="inlineStr">
      <is>
        <t>Fail</t>
      </is>
    </oc>
    <nc r="L73" t="inlineStr">
      <is>
        <t>Pass</t>
      </is>
    </nc>
  </rcc>
  <rcc rId="735" sId="3">
    <nc r="J73">
      <f>(1.244-1.113+1.236-0.974+1.142-0.94)/3</f>
    </nc>
  </rcc>
  <rcc rId="736" sId="3">
    <nc r="J11">
      <f>(10.045-5.923+6.216-0.821+8.531-3.398)/3</f>
    </nc>
  </rcc>
  <rm rId="737" sheetId="3" source="J11" destination="J4" sourceSheetId="3">
    <rfmt sheetId="3" sqref="J4" start="0" length="0">
      <dxf>
        <font>
          <sz val="14"/>
          <color theme="1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38" sId="3">
    <nc r="J11">
      <f>(12.568-5.923+8.345-0.821+9.868-3.398)/3</f>
    </nc>
  </rcc>
  <rfmt sheetId="3" sqref="J11">
    <dxf>
      <alignment horizontal="center" readingOrder="0"/>
    </dxf>
  </rfmt>
  <rfmt sheetId="3" sqref="J11">
    <dxf>
      <alignment vertical="center" readingOrder="0"/>
    </dxf>
  </rfmt>
  <rcv guid="{46C8DCF2-88F5-4065-B732-89B771A0B55F}" action="delete"/>
  <rdn rId="0" localSheetId="3" customView="1" name="Z_46C8DCF2_88F5_4065_B732_89B771A0B55F_.wvu.FilterData" hidden="1" oldHidden="1">
    <formula>综合打分!$A$1:$S$148</formula>
    <oldFormula>综合打分!$A$1:$S$148</oldFormula>
  </rdn>
  <rdn rId="0" localSheetId="4" customView="1" name="Z_46C8DCF2_88F5_4065_B732_89B771A0B55F_.wvu.FilterData" hidden="1" oldHidden="1">
    <formula>'Response Time '!$A$1:$M$66</formula>
    <oldFormula>'Response Time '!$A$1:$M$66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3">
    <nc r="J76">
      <f>(1.133+1.067+1.099)/3</f>
    </nc>
  </rcc>
  <rcc rId="743" sId="3">
    <oc r="N76" t="inlineStr">
      <is>
        <t xml:space="preserve">BUG202205301701_504744
</t>
      </is>
    </oc>
    <nc r="N76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3">
    <nc r="J43">
      <f>(2.165-0.954+1.812-0.975+1.815-0.976)/3</f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" sId="3" xfDxf="1" dxf="1">
    <nc r="D150">
      <v>0.52600000000000002</v>
    </nc>
    <ndxf>
      <font>
        <sz val="16"/>
        <color auto="1"/>
        <name val="KaiTi"/>
        <scheme val="none"/>
      </font>
    </ndxf>
  </rcc>
  <rfmt sheetId="3" xfDxf="1" sqref="E150" start="0" length="0">
    <dxf>
      <font>
        <sz val="16"/>
        <color auto="1"/>
        <name val="KaiTi"/>
        <scheme val="none"/>
      </font>
      <alignment horizontal="center" vertical="center" readingOrder="0"/>
    </dxf>
  </rfmt>
  <rcc rId="746" sId="3">
    <nc r="F150">
      <f>E150-D150</f>
    </nc>
  </rcc>
  <rfmt sheetId="3" xfDxf="1" sqref="E150" start="0" length="0">
    <dxf>
      <font>
        <sz val="16"/>
        <color auto="1"/>
        <name val="KaiTi"/>
        <scheme val="none"/>
      </font>
      <alignment horizontal="center" vertical="center" readingOrder="0"/>
    </dxf>
  </rfmt>
  <rcc rId="747" sId="3" xfDxf="1" dxf="1">
    <nc r="E150">
      <v>0.78700000000000003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D151" start="0" length="0">
    <dxf>
      <font>
        <sz val="16"/>
        <color auto="1"/>
        <name val="KaiTi"/>
        <scheme val="none"/>
      </font>
    </dxf>
  </rfmt>
  <rfmt sheetId="3" xfDxf="1" sqref="E151" start="0" length="0">
    <dxf>
      <font>
        <sz val="16"/>
        <color auto="1"/>
        <name val="KaiTi"/>
        <scheme val="none"/>
      </font>
      <alignment horizontal="center" vertical="center" readingOrder="0"/>
    </dxf>
  </rfmt>
  <rcc rId="748" sId="3">
    <nc r="F151">
      <f>E151-D151</f>
    </nc>
  </rcc>
  <rfmt sheetId="3" xfDxf="1" sqref="E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D151" start="0" length="0">
    <dxf>
      <font>
        <sz val="16"/>
        <color auto="1"/>
        <name val="KaiTi"/>
        <scheme val="none"/>
      </font>
    </dxf>
  </rfmt>
  <rcc rId="749" sId="3" xfDxf="1" dxf="1">
    <nc r="D151">
      <v>4.9649999999999999</v>
    </nc>
    <ndxf>
      <font>
        <sz val="16"/>
        <color auto="1"/>
        <name val="KaiTi"/>
        <scheme val="none"/>
      </font>
    </ndxf>
  </rcc>
  <rcc rId="750" sId="3">
    <nc r="E151">
      <v>5.2329999999999997</v>
    </nc>
  </rcc>
  <rcc rId="751" sId="3" xfDxf="1" dxf="1">
    <nc r="D152">
      <v>9.0670000000000002</v>
    </nc>
    <ndxf>
      <font>
        <sz val="16"/>
        <color auto="1"/>
        <name val="KaiTi"/>
        <scheme val="none"/>
      </font>
    </ndxf>
  </rcc>
  <rcc rId="752" sId="3" xfDxf="1" dxf="1">
    <nc r="E152">
      <v>9.3350000000000009</v>
    </nc>
    <ndxf>
      <font>
        <sz val="16"/>
        <color auto="1"/>
        <name val="KaiTi"/>
        <scheme val="none"/>
      </font>
      <alignment horizontal="center" vertical="center" readingOrder="0"/>
    </ndxf>
  </rcc>
  <rcc rId="753" sId="3">
    <nc r="F152">
      <f>E152-D152</f>
    </nc>
  </rcc>
  <rcc rId="754" sId="3">
    <nc r="J68">
      <f>(0.261+0.268+0.268)/3</f>
    </nc>
  </rcc>
  <rcc rId="755" sId="3" xfDxf="1" dxf="1">
    <nc r="H150">
      <v>0.73399999999999999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cc rId="756" sId="3">
    <nc r="J150">
      <f>I150-H150</f>
    </nc>
  </rcc>
  <rcc rId="757" sId="3" xfDxf="1" dxf="1">
    <nc r="H151">
      <v>3.1339999999999999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I151" start="0" length="0">
    <dxf>
      <font>
        <sz val="16"/>
        <color auto="1"/>
        <name val="KaiTi"/>
        <scheme val="none"/>
      </font>
      <alignment horizontal="center" vertical="center" readingOrder="0"/>
    </dxf>
  </rfmt>
  <rcc rId="758" sId="3" xfDxf="1" dxf="1">
    <nc r="I151">
      <v>3.57</v>
    </nc>
    <ndxf>
      <font>
        <sz val="16"/>
        <color auto="1"/>
        <name val="KaiTi"/>
        <scheme val="none"/>
      </font>
      <alignment horizontal="center" vertical="center" readingOrder="0"/>
    </ndxf>
  </rcc>
  <rcc rId="759" sId="3">
    <nc r="J151">
      <f>I151-H151</f>
    </nc>
  </rcc>
  <rcc rId="760" sId="3">
    <nc r="I150">
      <v>1.198</v>
    </nc>
  </rcc>
  <rfmt sheetId="3" xfDxf="1" sqref="H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2" start="0" length="0">
    <dxf>
      <font>
        <sz val="16"/>
        <color auto="1"/>
        <name val="KaiTi"/>
        <scheme val="none"/>
      </font>
      <alignment horizontal="center" vertical="center" readingOrder="0"/>
    </dxf>
  </rfmt>
  <rcc rId="761" sId="3">
    <nc r="J152">
      <f>I152-H152</f>
    </nc>
  </rcc>
  <rcc rId="762" sId="3" xfDxf="1" dxf="1">
    <nc r="I152">
      <v>6.2030000000000003</v>
    </nc>
    <ndxf>
      <font>
        <sz val="16"/>
        <color auto="1"/>
        <name val="KaiTi"/>
        <scheme val="none"/>
      </font>
      <alignment horizontal="center" vertical="center" readingOrder="0"/>
    </ndxf>
  </rcc>
  <rcc rId="763" sId="3">
    <nc r="H152">
      <v>5.7510000000000003</v>
    </nc>
  </rcc>
  <rcc rId="764" sId="3">
    <nc r="J40">
      <f>(0.464+0.436+0.452)/3</f>
    </nc>
  </rcc>
  <rfmt sheetId="3" xfDxf="1" sqref="D154" start="0" length="0">
    <dxf>
      <font>
        <sz val="16"/>
        <color auto="1"/>
        <name val="KaiTi"/>
        <scheme val="none"/>
      </font>
    </dxf>
  </rfmt>
  <rfmt sheetId="3" xfDxf="1" sqref="E154" start="0" length="0">
    <dxf>
      <font>
        <sz val="16"/>
        <color auto="1"/>
        <name val="KaiTi"/>
        <scheme val="none"/>
      </font>
      <alignment horizontal="center" vertical="center" readingOrder="0"/>
    </dxf>
  </rfmt>
  <rcc rId="765" sId="3">
    <nc r="F154">
      <f>E154-D154</f>
    </nc>
  </rcc>
  <rcc rId="766" sId="3" xfDxf="1" dxf="1">
    <nc r="E154">
      <v>1.73</v>
    </nc>
    <ndxf>
      <font>
        <sz val="16"/>
        <color auto="1"/>
        <name val="KaiTi"/>
        <scheme val="none"/>
      </font>
      <alignment horizontal="center" vertical="center" readingOrder="0"/>
    </ndxf>
  </rcc>
  <rcc rId="767" sId="3" xfDxf="1" dxf="1">
    <nc r="D154">
      <v>0.66800000000000004</v>
    </nc>
    <ndxf>
      <font>
        <sz val="16"/>
        <color auto="1"/>
        <name val="KaiTi"/>
        <scheme val="none"/>
      </font>
    </ndxf>
  </rcc>
  <rcc rId="768" sId="3" xfDxf="1" dxf="1">
    <nc r="D155">
      <v>0.70399999999999996</v>
    </nc>
    <ndxf>
      <font>
        <sz val="16"/>
        <color auto="1"/>
        <name val="KaiTi"/>
        <scheme val="none"/>
      </font>
    </ndxf>
  </rcc>
  <rfmt sheetId="3" xfDxf="1" sqref="E155" start="0" length="0">
    <dxf>
      <font>
        <sz val="16"/>
        <color auto="1"/>
        <name val="KaiTi"/>
        <scheme val="none"/>
      </font>
      <alignment horizontal="center" vertical="center" readingOrder="0"/>
    </dxf>
  </rfmt>
  <rcc rId="769" sId="3">
    <nc r="F155">
      <f>E155-D155</f>
    </nc>
  </rcc>
  <rfmt sheetId="3" xfDxf="1" sqref="E155" start="0" length="0">
    <dxf>
      <font>
        <sz val="16"/>
        <color auto="1"/>
        <name val="KaiTi"/>
        <scheme val="none"/>
      </font>
      <alignment horizontal="center" vertical="center" readingOrder="0"/>
    </dxf>
  </rfmt>
  <rcc rId="770" sId="3" xfDxf="1" dxf="1">
    <nc r="E155">
      <v>1.772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D156" start="0" length="0">
    <dxf>
      <font>
        <sz val="16"/>
        <color auto="1"/>
        <name val="KaiTi"/>
        <scheme val="none"/>
      </font>
    </dxf>
  </rfmt>
  <rfmt sheetId="3" xfDxf="1" sqref="E156" start="0" length="0">
    <dxf>
      <font>
        <sz val="16"/>
        <color auto="1"/>
        <name val="KaiTi"/>
        <scheme val="none"/>
      </font>
      <alignment horizontal="center" vertical="center" readingOrder="0"/>
    </dxf>
  </rfmt>
  <rcc rId="771" sId="3" xfDxf="1" dxf="1">
    <nc r="E156">
      <v>1.758</v>
    </nc>
    <ndxf>
      <font>
        <sz val="16"/>
        <color auto="1"/>
        <name val="KaiTi"/>
        <scheme val="none"/>
      </font>
      <alignment horizontal="center" vertical="center" readingOrder="0"/>
    </ndxf>
  </rcc>
  <rcc rId="772" sId="3">
    <nc r="F156">
      <f>E156-D156</f>
    </nc>
  </rcc>
  <rcc rId="773" sId="3" xfDxf="1" dxf="1">
    <nc r="D156">
      <v>0.69199999999999995</v>
    </nc>
    <ndxf>
      <font>
        <sz val="16"/>
        <color auto="1"/>
        <name val="KaiTi"/>
        <scheme val="none"/>
      </font>
    </ndxf>
  </rcc>
  <rcc rId="774" sId="3">
    <nc r="J33">
      <f>(1.062+1.068+1.066)/3</f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N36" start="0" length="0">
    <dxf>
      <font>
        <sz val="11"/>
        <color theme="1"/>
        <name val="等线"/>
        <scheme val="minor"/>
      </font>
      <alignment horizontal="general" vertical="bottom" wrapText="0" readingOrder="0"/>
      <border outline="0">
        <left/>
        <right/>
        <top/>
        <bottom/>
      </border>
    </dxf>
  </rfmt>
  <rfmt sheetId="3" xfDxf="1" sqref="N36" start="0" length="0">
    <dxf>
      <font>
        <sz val="6"/>
        <color rgb="FF606266"/>
        <name val="Segoe UI"/>
        <scheme val="none"/>
      </font>
    </dxf>
  </rfmt>
  <rfmt sheetId="3" sqref="N36" start="0" length="2147483647">
    <dxf>
      <font>
        <sz val="10"/>
      </font>
    </dxf>
  </rfmt>
  <rfmt sheetId="3" sqref="N36">
    <dxf>
      <alignment vertical="center" readingOrder="0"/>
    </dxf>
  </rfmt>
  <rfmt sheetId="3" sqref="N36">
    <dxf>
      <alignment horizontal="center" readingOrder="0"/>
    </dxf>
  </rfmt>
  <rcc rId="775" sId="3">
    <nc r="N36" t="inlineStr">
      <is>
        <t>BUG202206171353_02770</t>
        <phoneticPr fontId="0" type="noConversion"/>
      </is>
    </nc>
  </rcc>
  <rfmt sheetId="3" sqref="N36">
    <dxf>
      <alignment horizontal="general" readingOrder="0"/>
    </dxf>
  </rfmt>
  <rcc rId="776" sId="3">
    <oc r="N69" t="inlineStr">
      <is>
        <t>BUG202205270940_461668</t>
      </is>
    </oc>
    <nc r="N69" t="inlineStr">
      <is>
        <t>BUG202206171358_02771</t>
        <phoneticPr fontId="0" type="noConversion"/>
      </is>
    </nc>
  </rcc>
  <rcv guid="{46C8DCF2-88F5-4065-B732-89B771A0B55F}" action="delete"/>
  <rdn rId="0" localSheetId="3" customView="1" name="Z_46C8DCF2_88F5_4065_B732_89B771A0B55F_.wvu.FilterData" hidden="1" oldHidden="1">
    <formula>综合打分!$A$1:$S$148</formula>
    <oldFormula>综合打分!$A$1:$S$148</oldFormula>
  </rdn>
  <rdn rId="0" localSheetId="4" customView="1" name="Z_46C8DCF2_88F5_4065_B732_89B771A0B55F_.wvu.FilterData" hidden="1" oldHidden="1">
    <formula>'Response Time '!$A$1:$M$66</formula>
    <oldFormula>'Response Time '!$A$1:$M$66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4">
    <oc r="C23" t="inlineStr">
      <is>
        <t>全电台扫描时间</t>
      </is>
    </oc>
    <nc r="C23" t="inlineStr">
      <is>
        <t>全电台扫描时间</t>
        <phoneticPr fontId="0" type="noConversion"/>
      </is>
    </nc>
  </rcc>
  <rcc rId="781" sId="4">
    <oc r="C24" t="inlineStr">
      <is>
        <t>已经存在的电台切换 FM to FM/AM to AM</t>
      </is>
    </oc>
    <nc r="C24" t="inlineStr">
      <is>
        <t>已经存在的电台切换 FM to FM/AM to AM</t>
        <phoneticPr fontId="0" type="noConversion"/>
      </is>
    </nc>
  </rcc>
  <rcc rId="782" sId="4">
    <oc r="C25" t="inlineStr">
      <is>
        <t>网络电台到FM/AM</t>
      </is>
    </oc>
    <nc r="C25" t="inlineStr">
      <is>
        <t>网络电台到FM/AM</t>
        <phoneticPr fontId="0" type="noConversion"/>
      </is>
    </nc>
  </rcc>
  <rcc rId="783" sId="4">
    <oc r="C47" t="inlineStr">
      <is>
        <t>从插入u盘开始，扫描前100个USB本地文件后，用户手动选择第一个音乐/视频文件，能够开始播放第一帧的时间</t>
      </is>
    </oc>
    <nc r="C47" t="inlineStr">
      <is>
        <t>从插入u盘开始，扫描前100个USB本地文件后，用户手动选择第一个音乐/视频文件，能够开始播放第一帧的时间</t>
        <phoneticPr fontId="0" type="noConversion"/>
      </is>
    </nc>
  </rcc>
  <rcc rId="784" sId="4">
    <oc r="C50" t="inlineStr">
      <is>
        <t>点开WIFI开关后到扫描出所有热点的时间</t>
      </is>
    </oc>
    <nc r="C50" t="inlineStr">
      <is>
        <t>点开WIFI开关后到扫描出所有热点的时间</t>
        <phoneticPr fontId="0" type="noConversion"/>
      </is>
    </nc>
  </rcc>
  <rcc rId="785" sId="4">
    <oc r="C51" t="inlineStr">
      <is>
        <t>断开wifi热点的时间</t>
      </is>
    </oc>
    <nc r="C51" t="inlineStr">
      <is>
        <t>断开wifi热点的时间</t>
        <phoneticPr fontId="0" type="noConversion"/>
      </is>
    </nc>
  </rcc>
  <rcc rId="786" sId="4">
    <oc r="C52" t="inlineStr">
      <is>
        <t>从输入密码到连接成功的时间</t>
      </is>
    </oc>
    <nc r="C52" t="inlineStr">
      <is>
        <t>从输入密码到连接成功的时间</t>
        <phoneticPr fontId="0" type="noConversion"/>
      </is>
    </nc>
  </rcc>
  <rcc rId="787" sId="4">
    <oc r="C53" t="inlineStr">
      <is>
        <t>无需输入密码直接连接成功的时间</t>
      </is>
    </oc>
    <nc r="C53" t="inlineStr">
      <is>
        <t>无需输入密码直接连接成功的时间</t>
        <phoneticPr fontId="0" type="noConversion"/>
      </is>
    </nc>
  </rcc>
  <rcc rId="788" sId="3">
    <oc r="C8" t="inlineStr">
      <is>
        <t>Power on车机网络时间同步完成</t>
      </is>
    </oc>
    <nc r="C8" t="inlineStr">
      <is>
        <r>
          <t>Power on</t>
        </r>
        <r>
          <rPr>
            <sz val="14"/>
            <color theme="1"/>
            <rFont val="宋体"/>
            <family val="3"/>
            <charset val="134"/>
          </rPr>
          <t>车机网络时间同步完成</t>
        </r>
        <phoneticPr fontId="1" type="noConversion"/>
      </is>
    </nc>
  </rcc>
  <rcc rId="789" sId="3">
    <oc r="C44" t="inlineStr">
      <is>
        <r>
          <t>FM</t>
        </r>
        <r>
          <rPr>
            <sz val="14"/>
            <color theme="1"/>
            <rFont val="宋体"/>
            <family val="3"/>
            <charset val="134"/>
          </rPr>
          <t>热启动</t>
        </r>
      </is>
    </oc>
    <nc r="C44" t="inlineStr">
      <is>
        <r>
          <t>FM</t>
        </r>
        <r>
          <rPr>
            <sz val="14"/>
            <color theme="1"/>
            <rFont val="宋体"/>
            <family val="3"/>
            <charset val="134"/>
          </rPr>
          <t>热启动</t>
        </r>
        <phoneticPr fontId="1" type="noConversion"/>
      </is>
    </nc>
  </rcc>
  <rcc rId="790" sId="3">
    <oc r="K74" t="inlineStr">
      <is>
        <t>开发确认无冷热启动区分</t>
      </is>
    </oc>
    <nc r="K74" t="inlineStr">
      <is>
        <t>开发确认无冷热启动区分</t>
        <phoneticPr fontId="0" type="noConversion"/>
      </is>
    </nc>
  </rcc>
  <rfmt sheetId="4" xfDxf="1" s="1" sqref="D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1" sId="4">
    <nc r="H23">
      <f>(8.569+8.6+8.631)/3</f>
    </nc>
  </rcc>
  <rfmt sheetId="4" xfDxf="1" s="1" sqref="D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2" sId="4">
    <nc r="H24">
      <f>(166+166+166)/3</f>
    </nc>
  </rcc>
  <rfmt sheetId="4" xfDxf="1" s="1" sqref="D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6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3" sId="4">
    <nc r="H25">
      <f>(1.799+1.701+1.668)/3</f>
    </nc>
  </rcc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4" sId="4">
    <nc r="H47">
      <f>(1.632+1.633+1.633)/3</f>
    </nc>
  </rcc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5" sId="4">
    <nc r="H50">
      <f>(1.233+1.3+1.3)/3</f>
    </nc>
  </rcc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6" sId="4">
    <nc r="H51">
      <f>(172+200+167)/3</f>
    </nc>
  </rcc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7" sId="4">
    <nc r="H52">
      <f>(3.5+3.322+3.435)/3</f>
    </nc>
  </rcc>
  <rfmt sheetId="4" xfDxf="1" s="1" sqref="D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D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4" xfDxf="1" s="1" sqref="E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98" sId="4">
    <nc r="H53">
      <f>(3.5+3.266+3.467)/3</f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3" xfDxf="1" dxf="1">
    <nc r="H154">
      <v>16.98</v>
    </nc>
    <ndxf>
      <font>
        <sz val="16"/>
        <color auto="1"/>
        <name val="KaiTi"/>
        <scheme val="none"/>
      </font>
      <alignment horizontal="center" vertical="center" readingOrder="0"/>
    </ndxf>
  </rcc>
  <rcc rId="800" sId="3" xfDxf="1" dxf="1">
    <nc r="I154">
      <v>20.613</v>
    </nc>
    <ndxf>
      <font>
        <sz val="16"/>
        <color auto="1"/>
        <name val="KaiTi"/>
        <scheme val="none"/>
      </font>
      <alignment horizontal="center" vertical="center" readingOrder="0"/>
    </ndxf>
  </rcc>
  <rcc rId="801" sId="3">
    <nc r="J154">
      <f>I154-H154</f>
    </nc>
  </rcc>
  <rfmt sheetId="3" xfDxf="1" sqref="H155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5" start="0" length="0">
    <dxf>
      <font>
        <sz val="16"/>
        <color auto="1"/>
        <name val="KaiTi"/>
        <scheme val="none"/>
      </font>
      <alignment horizontal="center" vertical="center" readingOrder="0"/>
    </dxf>
  </rfmt>
  <rcc rId="802" sId="3">
    <nc r="J155">
      <f>I155-H155</f>
    </nc>
  </rcc>
  <rfmt sheetId="3" xfDxf="1" sqref="I155" start="0" length="0">
    <dxf>
      <font>
        <sz val="16"/>
        <color auto="1"/>
        <name val="KaiTi"/>
        <scheme val="none"/>
      </font>
      <alignment horizontal="center" vertical="center" readingOrder="0"/>
    </dxf>
  </rfmt>
  <rcc rId="803" sId="3" xfDxf="1" dxf="1">
    <nc r="I155">
      <v>14.254</v>
    </nc>
    <ndxf>
      <font>
        <sz val="16"/>
        <color auto="1"/>
        <name val="KaiTi"/>
        <scheme val="none"/>
      </font>
      <alignment horizontal="center" vertical="center" readingOrder="0"/>
    </ndxf>
  </rcc>
  <rcc rId="804" sId="3">
    <nc r="H155">
      <v>10.754</v>
    </nc>
  </rcc>
  <rfmt sheetId="3" xfDxf="1" sqref="H156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6" start="0" length="0">
    <dxf>
      <font>
        <sz val="16"/>
        <color auto="1"/>
        <name val="KaiTi"/>
        <scheme val="none"/>
      </font>
      <alignment horizontal="center" vertical="center" readingOrder="0"/>
    </dxf>
  </rfmt>
  <rcc rId="805" sId="3">
    <nc r="J156">
      <f>I156-H156</f>
    </nc>
  </rcc>
  <rcc rId="806" sId="3" xfDxf="1" dxf="1">
    <nc r="H156">
      <v>15.166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I156" start="0" length="0">
    <dxf>
      <font>
        <sz val="16"/>
        <color auto="1"/>
        <name val="KaiTi"/>
        <scheme val="none"/>
      </font>
      <alignment horizontal="center" vertical="center" readingOrder="0"/>
    </dxf>
  </rfmt>
  <rcc rId="807" sId="3">
    <nc r="I156">
      <v>18.809000000000001</v>
    </nc>
  </rcc>
  <rcc rId="808" sId="3">
    <nc r="J16">
      <f>(3.633+3.5+3.643)/3</f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" sId="3">
    <oc r="D154">
      <v>0.66800000000000004</v>
    </oc>
    <nc r="D154"/>
  </rcc>
  <rcc rId="810" sId="3">
    <oc r="E154">
      <v>1.73</v>
    </oc>
    <nc r="E154"/>
  </rcc>
  <rcc rId="811" sId="3">
    <oc r="F154">
      <f>E154-D154</f>
    </oc>
    <nc r="F154"/>
  </rcc>
  <rcc rId="812" sId="3">
    <oc r="D155">
      <v>0.70399999999999996</v>
    </oc>
    <nc r="D155"/>
  </rcc>
  <rcc rId="813" sId="3">
    <oc r="E155">
      <v>1.772</v>
    </oc>
    <nc r="E155"/>
  </rcc>
  <rcc rId="814" sId="3">
    <oc r="F155">
      <f>E155-D155</f>
    </oc>
    <nc r="F155"/>
  </rcc>
  <rcc rId="815" sId="3">
    <oc r="D156">
      <v>0.69199999999999995</v>
    </oc>
    <nc r="D156"/>
  </rcc>
  <rcc rId="816" sId="3">
    <oc r="E156">
      <v>1.758</v>
    </oc>
    <nc r="E156"/>
  </rcc>
  <rcc rId="817" sId="3">
    <oc r="F156">
      <f>E156-D156</f>
    </oc>
    <nc r="F156"/>
  </rcc>
  <rfmt sheetId="3" xfDxf="1" sqref="D150" start="0" length="0">
    <dxf>
      <font>
        <sz val="16"/>
        <color auto="1"/>
        <name val="KaiTi"/>
        <scheme val="none"/>
      </font>
    </dxf>
  </rfmt>
  <rfmt sheetId="3" xfDxf="1" sqref="E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D151" start="0" length="0">
    <dxf>
      <font>
        <sz val="16"/>
        <color auto="1"/>
        <name val="KaiTi"/>
        <scheme val="none"/>
      </font>
    </dxf>
  </rfmt>
  <rfmt sheetId="3" xfDxf="1" sqref="E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D152" start="0" length="0">
    <dxf>
      <font>
        <sz val="16"/>
        <color auto="1"/>
        <name val="KaiTi"/>
        <scheme val="none"/>
      </font>
    </dxf>
  </rfmt>
  <rfmt sheetId="3" xfDxf="1" sqref="E152" start="0" length="0">
    <dxf>
      <font>
        <sz val="16"/>
        <color auto="1"/>
        <name val="KaiTi"/>
        <scheme val="none"/>
      </font>
      <alignment horizontal="center" vertical="center" readingOrder="0"/>
    </dxf>
  </rfmt>
  <rcc rId="818" sId="3">
    <nc r="J8">
      <f>(20.266+20.4+20.199)/3</f>
    </nc>
  </rcc>
  <rcc rId="819" sId="3">
    <oc r="D150">
      <v>0.52600000000000002</v>
    </oc>
    <nc r="D150"/>
  </rcc>
  <rcc rId="820" sId="3">
    <oc r="E150">
      <v>0.78700000000000003</v>
    </oc>
    <nc r="E150"/>
  </rcc>
  <rcc rId="821" sId="3">
    <oc r="F150">
      <f>E150-D150</f>
    </oc>
    <nc r="F150"/>
  </rcc>
  <rcc rId="822" sId="3">
    <oc r="D151">
      <v>4.9649999999999999</v>
    </oc>
    <nc r="D151"/>
  </rcc>
  <rcc rId="823" sId="3">
    <oc r="E151">
      <v>5.2329999999999997</v>
    </oc>
    <nc r="E151"/>
  </rcc>
  <rcc rId="824" sId="3">
    <oc r="F151">
      <f>E151-D151</f>
    </oc>
    <nc r="F151"/>
  </rcc>
  <rcc rId="825" sId="3">
    <oc r="D152">
      <v>9.0670000000000002</v>
    </oc>
    <nc r="D152"/>
  </rcc>
  <rcc rId="826" sId="3">
    <oc r="E152">
      <v>9.3350000000000009</v>
    </oc>
    <nc r="E152"/>
  </rcc>
  <rcc rId="827" sId="3">
    <oc r="F152">
      <f>E152-D152</f>
    </oc>
    <nc r="F152"/>
  </rcc>
  <rfmt sheetId="3" xfDxf="1" sqref="H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H156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sqref="H156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6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H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H157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7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H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H158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8" start="0" length="0">
    <dxf>
      <font>
        <sz val="16"/>
        <color auto="1"/>
        <name val="KaiTi"/>
        <scheme val="none"/>
      </font>
      <alignment horizontal="center" vertical="center" readingOrder="0"/>
    </dxf>
  </rfmt>
  <rcc rId="828" sId="3">
    <nc r="J37">
      <f>(3.194+3.1+3.183)/3</f>
    </nc>
  </rcc>
  <rcc rId="829" sId="3">
    <nc r="J44">
      <f>(1.201+1.067+1.034)/3</f>
    </nc>
  </rcc>
  <rcc rId="830" sId="3">
    <oc r="H150">
      <v>0.73399999999999999</v>
    </oc>
    <nc r="H150"/>
  </rcc>
  <rcc rId="831" sId="3">
    <oc r="I150">
      <v>1.198</v>
    </oc>
    <nc r="I150"/>
  </rcc>
  <rcc rId="832" sId="3">
    <oc r="J150">
      <f>I150-H150</f>
    </oc>
    <nc r="J150"/>
  </rcc>
  <rcc rId="833" sId="3">
    <oc r="H151">
      <v>3.1339999999999999</v>
    </oc>
    <nc r="H151"/>
  </rcc>
  <rcc rId="834" sId="3">
    <oc r="H152">
      <v>5.7510000000000003</v>
    </oc>
    <nc r="H152"/>
  </rcc>
  <rfmt sheetId="3" xfDxf="1" sqref="I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3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3" start="0" length="0">
    <dxf>
      <font>
        <sz val="16"/>
        <color auto="1"/>
        <name val="KaiTi"/>
        <scheme val="none"/>
      </font>
      <alignment horizontal="center" vertical="center" readingOrder="0"/>
    </dxf>
  </rfmt>
  <rcc rId="835" sId="3">
    <nc r="J74">
      <f>(1.945+1.953+1.974)/3</f>
    </nc>
  </rcc>
  <rcc rId="836" sId="3">
    <oc r="I151">
      <v>3.57</v>
    </oc>
    <nc r="I151"/>
  </rcc>
  <rcc rId="837" sId="3">
    <oc r="J151">
      <f>I151-H151</f>
    </oc>
    <nc r="J151"/>
  </rcc>
  <rcc rId="838" sId="3">
    <oc r="I152">
      <v>6.2030000000000003</v>
    </oc>
    <nc r="I152"/>
  </rcc>
  <rcc rId="839" sId="3">
    <oc r="J152">
      <f>I152-H152</f>
    </oc>
    <nc r="J152"/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" sId="3">
    <oc r="H154">
      <v>16.98</v>
    </oc>
    <nc r="H154"/>
  </rcc>
  <rcc rId="841" sId="3">
    <oc r="I154">
      <v>20.613</v>
    </oc>
    <nc r="I154"/>
  </rcc>
  <rcc rId="842" sId="3">
    <oc r="J154">
      <f>I154-H154</f>
    </oc>
    <nc r="J154"/>
  </rcc>
  <rcc rId="843" sId="3">
    <oc r="H155">
      <v>10.754</v>
    </oc>
    <nc r="H155"/>
  </rcc>
  <rcc rId="844" sId="3">
    <oc r="I155">
      <v>14.254</v>
    </oc>
    <nc r="I155"/>
  </rcc>
  <rcc rId="845" sId="3">
    <oc r="J155">
      <f>I155-H155</f>
    </oc>
    <nc r="J155"/>
  </rcc>
  <rcc rId="846" sId="3">
    <oc r="H156">
      <v>15.166</v>
    </oc>
    <nc r="H156"/>
  </rcc>
  <rcc rId="847" sId="3">
    <oc r="I156">
      <v>18.809000000000001</v>
    </oc>
    <nc r="I156"/>
  </rcc>
  <rcc rId="848" sId="3">
    <oc r="J156">
      <f>I156-H156</f>
    </oc>
    <nc r="J15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70A4DEA-EC8D-4BBF-A42F-A532C5F155B9}" action="delete"/>
  <rdn rId="0" localSheetId="3" customView="1" name="Z_370A4DEA_EC8D_4BBF_A42F_A532C5F155B9_.wvu.FilterData" hidden="1" oldHidden="1">
    <formula>综合打分!$A$1:$R$148</formula>
    <oldFormula>综合打分!$A$1:$R$148</oldFormula>
  </rdn>
  <rdn rId="0" localSheetId="4" customView="1" name="Z_370A4DEA_EC8D_4BBF_A42F_A532C5F155B9_.wvu.FilterData" hidden="1" oldHidden="1">
    <formula>'Response Time '!$A$1:$K$66</formula>
    <oldFormula>'Response Time '!$A$1:$K$66</oldFormula>
  </rdn>
  <rdn rId="0" localSheetId="5" customView="1" name="Z_370A4DEA_EC8D_4BBF_A42F_A532C5F155B9_.wvu.FilterData" hidden="1" oldHidden="1">
    <formula>'App Sources'!$A$2:$W$144</formula>
    <oldFormula>'App Sources'!$A$2:$W$144</oldFormula>
  </rdn>
  <rcv guid="{370A4DEA-EC8D-4BBF-A42F-A532C5F155B9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3">
    <oc r="L74" t="inlineStr">
      <is>
        <t>Fail</t>
      </is>
    </oc>
    <nc r="L74" t="inlineStr">
      <is>
        <t>Pass</t>
      </is>
    </nc>
  </rcc>
  <rcv guid="{04CD6250-EBB9-49B5-A154-3323C5A540CD}" action="delete"/>
  <rdn rId="0" localSheetId="3" customView="1" name="Z_04CD6250_EBB9_49B5_A154_3323C5A540CD_.wvu.FilterData" hidden="1" oldHidden="1">
    <formula>综合打分!$A$1:$S$148</formula>
    <oldFormula>综合打分!$A$1:$S$148</oldFormula>
  </rdn>
  <rdn rId="0" localSheetId="4" customView="1" name="Z_04CD6250_EBB9_49B5_A154_3323C5A540CD_.wvu.FilterData" hidden="1" oldHidden="1">
    <formula>'Response Time '!$A$1:$M$66</formula>
    <oldFormula>'Response Time '!$A$1:$M$66</oldFormula>
  </rdn>
  <rdn rId="0" localSheetId="5" customView="1" name="Z_04CD6250_EBB9_49B5_A154_3323C5A540CD_.wvu.FilterData" hidden="1" oldHidden="1">
    <formula>'App Sources'!$A$2:$W$144</formula>
    <oldFormula>'App Sources'!$A$2:$W$144</oldFormula>
  </rdn>
  <rcv guid="{04CD6250-EBB9-49B5-A154-3323C5A540CD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4CD6250-EBB9-49B5-A154-3323C5A540CD}" action="delete"/>
  <rdn rId="0" localSheetId="3" customView="1" name="Z_04CD6250_EBB9_49B5_A154_3323C5A540CD_.wvu.FilterData" hidden="1" oldHidden="1">
    <formula>综合打分!$A$1:$S$148</formula>
    <oldFormula>综合打分!$A$1:$S$148</oldFormula>
  </rdn>
  <rdn rId="0" localSheetId="4" customView="1" name="Z_04CD6250_EBB9_49B5_A154_3323C5A540CD_.wvu.FilterData" hidden="1" oldHidden="1">
    <formula>'Response Time '!$A$1:$M$66</formula>
    <oldFormula>'Response Time '!$A$1:$M$66</oldFormula>
  </rdn>
  <rdn rId="0" localSheetId="5" customView="1" name="Z_04CD6250_EBB9_49B5_A154_3323C5A540CD_.wvu.FilterData" hidden="1" oldHidden="1">
    <formula>'App Sources'!$A$2:$W$144</formula>
    <oldFormula>'App Sources'!$A$2:$W$144</oldFormula>
  </rdn>
  <rcv guid="{04CD6250-EBB9-49B5-A154-3323C5A540CD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3" xfDxf="1" dxf="1">
    <nc r="D158">
      <v>18.574999999999999</v>
    </nc>
    <ndxf>
      <font>
        <sz val="16"/>
        <color auto="1"/>
        <name val="KaiTi"/>
        <scheme val="none"/>
      </font>
    </ndxf>
  </rcc>
  <rcc rId="857" sId="3" xfDxf="1" dxf="1">
    <nc r="H158">
      <v>19.791</v>
    </nc>
    <ndxf>
      <font>
        <sz val="16"/>
        <color auto="1"/>
        <name val="KaiTi"/>
        <scheme val="none"/>
      </font>
      <alignment horizontal="center" vertical="center" readingOrder="0"/>
    </ndxf>
  </rcc>
  <rcc rId="858" sId="3" xfDxf="1" dxf="1">
    <nc r="I158">
      <v>23.41</v>
    </nc>
    <ndxf>
      <font>
        <sz val="16"/>
        <color auto="1"/>
        <name val="KaiTi"/>
        <scheme val="none"/>
      </font>
      <alignment horizontal="center" vertical="center" readingOrder="0"/>
    </ndxf>
  </rcc>
  <rcc rId="859" sId="3">
    <nc r="J158">
      <f>I158-H158</f>
    </nc>
  </rcc>
  <rfmt sheetId="3" xfDxf="1" sqref="E158" start="0" length="0">
    <dxf>
      <font>
        <sz val="16"/>
        <color auto="1"/>
        <name val="KaiTi"/>
        <scheme val="none"/>
      </font>
      <alignment horizontal="center" vertical="center" readingOrder="0"/>
    </dxf>
  </rfmt>
  <rcc rId="860" sId="3">
    <nc r="F158">
      <f>E158-D158</f>
    </nc>
  </rcc>
  <rcc rId="861" sId="3" odxf="1" dxf="1">
    <nc r="E158">
      <v>23.41</v>
    </nc>
    <ndxf>
      <font>
        <sz val="16"/>
        <color auto="1"/>
        <name val="KaiTi"/>
        <scheme val="none"/>
      </font>
    </ndxf>
  </rcc>
  <rcc rId="862" sId="3" xfDxf="1" dxf="1">
    <nc r="L158">
      <v>27.81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M158" start="0" length="0">
    <dxf>
      <font>
        <sz val="16"/>
        <color auto="1"/>
        <name val="KaiTi"/>
        <scheme val="none"/>
      </font>
      <alignment horizontal="center" vertical="center" readingOrder="0"/>
    </dxf>
  </rfmt>
  <rcc rId="863" sId="3">
    <nc r="N158">
      <f>M158-L158</f>
    </nc>
  </rcc>
  <rfmt sheetId="3" xfDxf="1" sqref="M158" start="0" length="0">
    <dxf>
      <font>
        <sz val="16"/>
        <color auto="1"/>
        <name val="KaiTi"/>
        <scheme val="none"/>
      </font>
      <alignment horizontal="center" vertical="center" readingOrder="0"/>
    </dxf>
  </rfmt>
  <rcc rId="864" sId="3">
    <nc r="M158">
      <v>33.543999999999997</v>
    </nc>
  </rcc>
  <rcc rId="865" sId="3" xfDxf="1" dxf="1">
    <nc r="D159">
      <v>16.619</v>
    </nc>
    <ndxf>
      <font>
        <sz val="16"/>
        <color auto="1"/>
        <name val="KaiTi"/>
        <scheme val="none"/>
      </font>
    </ndxf>
  </rcc>
  <rcc rId="866" sId="3" xfDxf="1" dxf="1">
    <nc r="H159">
      <v>17.68</v>
    </nc>
    <ndxf>
      <font>
        <sz val="16"/>
        <color auto="1"/>
        <name val="KaiTi"/>
        <scheme val="none"/>
      </font>
      <alignment horizontal="center" vertical="center" readingOrder="0"/>
    </ndxf>
  </rcc>
  <rcc rId="867" sId="3" xfDxf="1" dxf="1">
    <nc r="I159">
      <v>21.62</v>
    </nc>
    <ndxf>
      <font>
        <sz val="16"/>
        <color auto="1"/>
        <name val="KaiTi"/>
        <scheme val="none"/>
      </font>
      <alignment horizontal="center" vertical="center" readingOrder="0"/>
    </ndxf>
  </rcc>
  <rcc rId="868" sId="3" xfDxf="1" dxf="1">
    <nc r="E159">
      <v>21.62</v>
    </nc>
    <ndxf>
      <font>
        <sz val="16"/>
        <color auto="1"/>
        <name val="KaiTi"/>
        <scheme val="none"/>
      </font>
      <alignment horizontal="center" vertical="center" readingOrder="0"/>
    </ndxf>
  </rcc>
  <rcc rId="869" sId="3">
    <nc r="F159">
      <f>E159-D159</f>
    </nc>
  </rcc>
  <rcc rId="870" sId="3">
    <nc r="J159">
      <f>I159-H159</f>
    </nc>
  </rcc>
  <rcc rId="871" sId="3" xfDxf="1" dxf="1">
    <nc r="L159">
      <v>26.280999999999999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M159" start="0" length="0">
    <dxf>
      <font>
        <sz val="16"/>
        <color auto="1"/>
        <name val="KaiTi"/>
        <scheme val="none"/>
      </font>
      <alignment horizontal="center" vertical="center" readingOrder="0"/>
    </dxf>
  </rfmt>
  <rcc rId="872" sId="3">
    <nc r="N159">
      <f>M159-L159</f>
    </nc>
  </rcc>
  <rcc rId="873" sId="3">
    <nc r="M159">
      <v>31.885999999999999</v>
    </nc>
  </rcc>
  <rcc rId="874" sId="3" xfDxf="1" dxf="1">
    <nc r="D160">
      <v>17.431999999999999</v>
    </nc>
    <ndxf>
      <font>
        <sz val="16"/>
        <color auto="1"/>
        <name val="KaiTi"/>
        <scheme val="none"/>
      </font>
    </ndxf>
  </rcc>
  <rcc rId="875" sId="3" xfDxf="1" dxf="1">
    <nc r="H160">
      <v>18.323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I16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E160" start="0" length="0">
    <dxf>
      <font>
        <sz val="16"/>
        <color auto="1"/>
        <name val="KaiTi"/>
        <scheme val="none"/>
      </font>
      <alignment horizontal="center" vertical="center" readingOrder="0"/>
    </dxf>
  </rfmt>
  <rcc rId="876" sId="3">
    <nc r="F160">
      <f>E160-D160</f>
    </nc>
  </rcc>
  <rcc rId="877" sId="3">
    <nc r="J160">
      <f>I160-H160</f>
    </nc>
  </rcc>
  <rfmt sheetId="3" xfDxf="1" sqref="E16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60" start="0" length="0">
    <dxf>
      <font>
        <sz val="16"/>
        <color auto="1"/>
        <name val="KaiTi"/>
        <scheme val="none"/>
      </font>
      <alignment horizontal="center" vertical="center" readingOrder="0"/>
    </dxf>
  </rfmt>
  <rcc rId="878" sId="3">
    <nc r="E160">
      <v>22.298999999999999</v>
    </nc>
  </rcc>
  <rcc rId="879" sId="3">
    <nc r="I160">
      <v>22.298999999999999</v>
    </nc>
  </rcc>
  <rcc rId="880" sId="3" xfDxf="1" dxf="1">
    <nc r="L160">
      <v>27.131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M160" start="0" length="0">
    <dxf>
      <font>
        <sz val="16"/>
        <color auto="1"/>
        <name val="KaiTi"/>
        <scheme val="none"/>
      </font>
      <alignment horizontal="center" vertical="center" readingOrder="0"/>
    </dxf>
  </rfmt>
  <rcc rId="881" sId="3">
    <nc r="N160">
      <f>M160-L160</f>
    </nc>
  </rcc>
  <rcc rId="882" sId="3">
    <nc r="J15">
      <f>(3.619+3.94+3.976)/3</f>
    </nc>
  </rcc>
  <rcc rId="883" sId="3">
    <nc r="J17">
      <f>(4.835+5.001+4.867)/3</f>
    </nc>
  </rcc>
  <rcc rId="884" sId="3">
    <nc r="M160">
      <v>32.731999999999999</v>
    </nc>
  </rcc>
  <rcc rId="885" sId="3">
    <nc r="J18">
      <f>(5.734+5.605+5.601)/3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3">
    <oc r="D158">
      <v>18.574999999999999</v>
    </oc>
    <nc r="D158"/>
  </rcc>
  <rcc rId="887" sId="3">
    <oc r="E158">
      <v>23.41</v>
    </oc>
    <nc r="E158"/>
  </rcc>
  <rcc rId="888" sId="3">
    <oc r="F158">
      <f>E158-D158</f>
    </oc>
    <nc r="F158"/>
  </rcc>
  <rcc rId="889" sId="3">
    <oc r="H158">
      <v>19.791</v>
    </oc>
    <nc r="H158"/>
  </rcc>
  <rcc rId="890" sId="3">
    <oc r="I158">
      <v>23.41</v>
    </oc>
    <nc r="I158"/>
  </rcc>
  <rcc rId="891" sId="3">
    <oc r="J158">
      <f>I158-H158</f>
    </oc>
    <nc r="J158"/>
  </rcc>
  <rcc rId="892" sId="3">
    <oc r="L158">
      <v>27.81</v>
    </oc>
    <nc r="L158"/>
  </rcc>
  <rcc rId="893" sId="3">
    <oc r="M158">
      <v>33.543999999999997</v>
    </oc>
    <nc r="M158"/>
  </rcc>
  <rcc rId="894" sId="3">
    <oc r="N158">
      <f>M158-L158</f>
    </oc>
    <nc r="N158"/>
  </rcc>
  <rcc rId="895" sId="3">
    <oc r="D159">
      <v>16.619</v>
    </oc>
    <nc r="D159"/>
  </rcc>
  <rcc rId="896" sId="3">
    <oc r="E159">
      <v>21.62</v>
    </oc>
    <nc r="E159"/>
  </rcc>
  <rcc rId="897" sId="3">
    <oc r="F159">
      <f>E159-D159</f>
    </oc>
    <nc r="F159"/>
  </rcc>
  <rcc rId="898" sId="3">
    <oc r="H159">
      <v>17.68</v>
    </oc>
    <nc r="H159"/>
  </rcc>
  <rcc rId="899" sId="3">
    <oc r="I159">
      <v>21.62</v>
    </oc>
    <nc r="I159"/>
  </rcc>
  <rcc rId="900" sId="3">
    <oc r="J159">
      <f>I159-H159</f>
    </oc>
    <nc r="J159"/>
  </rcc>
  <rcc rId="901" sId="3">
    <oc r="L159">
      <v>26.280999999999999</v>
    </oc>
    <nc r="L159"/>
  </rcc>
  <rcc rId="902" sId="3">
    <oc r="M159">
      <v>31.885999999999999</v>
    </oc>
    <nc r="M159"/>
  </rcc>
  <rcc rId="903" sId="3">
    <oc r="N159">
      <f>M159-L159</f>
    </oc>
    <nc r="N159"/>
  </rcc>
  <rcc rId="904" sId="3">
    <oc r="D160">
      <v>17.431999999999999</v>
    </oc>
    <nc r="D160"/>
  </rcc>
  <rcc rId="905" sId="3">
    <oc r="E160">
      <v>22.298999999999999</v>
    </oc>
    <nc r="E160"/>
  </rcc>
  <rcc rId="906" sId="3">
    <oc r="F160">
      <f>E160-D160</f>
    </oc>
    <nc r="F160"/>
  </rcc>
  <rcc rId="907" sId="3">
    <oc r="H160">
      <v>18.323</v>
    </oc>
    <nc r="H160"/>
  </rcc>
  <rcc rId="908" sId="3">
    <oc r="I160">
      <v>22.298999999999999</v>
    </oc>
    <nc r="I160"/>
  </rcc>
  <rcc rId="909" sId="3">
    <oc r="J160">
      <f>I160-H160</f>
    </oc>
    <nc r="J160"/>
  </rcc>
  <rcc rId="910" sId="3">
    <oc r="L160">
      <v>27.131</v>
    </oc>
    <nc r="L160"/>
  </rcc>
  <rcc rId="911" sId="3">
    <oc r="M160">
      <v>32.731999999999999</v>
    </oc>
    <nc r="M160"/>
  </rcc>
  <rcc rId="912" sId="3">
    <oc r="N160">
      <f>M160-L160</f>
    </oc>
    <nc r="N160"/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3">
    <oc r="J79">
      <f>(0.572+0.372+0.575)/3</f>
    </oc>
    <nc r="J79">
      <f>(1.77+0.572+0.372)/3</f>
    </nc>
  </rcc>
  <rcv guid="{D4920615-DC79-4B85-BE66-DA7E2657329D}" action="delete"/>
  <rdn rId="0" localSheetId="3" customView="1" name="Z_D4920615_DC79_4B85_BE66_DA7E2657329D_.wvu.FilterData" hidden="1" oldHidden="1">
    <formula>综合打分!$A$1:$S$148</formula>
    <oldFormula>综合打分!$A$1:$S$148</oldFormula>
  </rdn>
  <rdn rId="0" localSheetId="4" customView="1" name="Z_D4920615_DC79_4B85_BE66_DA7E2657329D_.wvu.FilterData" hidden="1" oldHidden="1">
    <formula>'Response Time '!$A$1:$M$66</formula>
    <oldFormula>'Response Time '!$A$1:$M$66</oldFormula>
  </rdn>
  <rdn rId="0" localSheetId="5" customView="1" name="Z_D4920615_DC79_4B85_BE66_DA7E2657329D_.wvu.FilterData" hidden="1" oldHidden="1">
    <formula>'App Sources'!$A$2:$W$144</formula>
    <oldFormula>'App Sources'!$A$2:$W$144</oldFormula>
  </rdn>
  <rcv guid="{D4920615-DC79-4B85-BE66-DA7E2657329D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70A4DEA-EC8D-4BBF-A42F-A532C5F155B9}" action="delete"/>
  <rdn rId="0" localSheetId="3" customView="1" name="Z_370A4DEA_EC8D_4BBF_A42F_A532C5F155B9_.wvu.FilterData" hidden="1" oldHidden="1">
    <formula>综合打分!$A$1:$S$148</formula>
    <oldFormula>综合打分!$A$1:$S$148</oldFormula>
  </rdn>
  <rdn rId="0" localSheetId="4" customView="1" name="Z_370A4DEA_EC8D_4BBF_A42F_A532C5F155B9_.wvu.FilterData" hidden="1" oldHidden="1">
    <formula>'Response Time '!$A$1:$M$66</formula>
    <oldFormula>'Response Time '!$A$1:$M$66</oldFormula>
  </rdn>
  <rdn rId="0" localSheetId="5" customView="1" name="Z_370A4DEA_EC8D_4BBF_A42F_A532C5F155B9_.wvu.FilterData" hidden="1" oldHidden="1">
    <formula>'App Sources'!$A$2:$W$144</formula>
    <oldFormula>'App Sources'!$A$2:$W$144</oldFormula>
  </rdn>
  <rcv guid="{370A4DEA-EC8D-4BBF-A42F-A532C5F155B9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N76" start="0" length="0">
    <dxf>
      <font>
        <sz val="11"/>
        <color theme="1"/>
        <name val="等线"/>
        <scheme val="minor"/>
      </font>
      <alignment horizontal="general" vertical="bottom" wrapText="0" readingOrder="0"/>
      <border outline="0">
        <left/>
        <right/>
        <top/>
        <bottom/>
      </border>
    </dxf>
  </rfmt>
  <rfmt sheetId="3" xfDxf="1" sqref="N76" start="0" length="0">
    <dxf>
      <font>
        <color rgb="FF000000"/>
      </font>
    </dxf>
  </rfmt>
  <rfmt sheetId="3" sqref="N76">
    <dxf>
      <alignment wrapText="1" readingOrder="0"/>
    </dxf>
  </rfmt>
  <rfmt sheetId="3" sqref="N80" start="0" length="0">
    <dxf>
      <font>
        <sz val="14"/>
        <color rgb="FF000000"/>
        <name val="Verdana Pro"/>
        <scheme val="minor"/>
      </font>
      <alignment horizontal="general" vertical="top" readingOrder="0"/>
      <border outline="0">
        <left/>
        <right/>
        <top/>
        <bottom/>
      </border>
    </dxf>
  </rfmt>
  <rcc rId="920" sId="3" odxf="1" dxf="1">
    <oc r="O80" t="inlineStr">
      <is>
        <t xml:space="preserve">20220524_0699_GF13_R05.1.PRO
</t>
      </is>
    </oc>
    <nc r="O80" t="inlineStr">
      <is>
        <t>20220615_0715_GF13_R05.1.PRO.HF1</t>
      </is>
    </nc>
    <odxf>
      <font>
        <sz val="14"/>
        <name val="Verdana Pro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4"/>
        <color rgb="FF000000"/>
        <name val="Verdana Pro"/>
        <scheme val="minor"/>
      </font>
      <alignment horizontal="general" vertical="top" readingOrder="0"/>
      <border outline="0">
        <left/>
        <right/>
        <top/>
        <bottom/>
      </border>
    </ndxf>
  </rcc>
  <rcc rId="921" sId="3" odxf="1" dxf="1">
    <oc r="O76" t="inlineStr">
      <is>
        <t xml:space="preserve">20220524_0699_GF13_R05.1.PRO
</t>
      </is>
    </oc>
    <nc r="O76" t="inlineStr">
      <is>
        <t>20220615_0715_GF13_R05.1.PRO.HF1</t>
      </is>
    </nc>
    <odxf>
      <font>
        <sz val="14"/>
        <color rgb="FF000000"/>
        <name val="Verdana Pro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4"/>
        <color rgb="FF000000"/>
        <name val="Verdana Pro"/>
        <scheme val="minor"/>
      </font>
      <alignment horizontal="general" vertical="top" readingOrder="0"/>
      <border outline="0">
        <left/>
        <right/>
        <top/>
        <bottom/>
      </border>
    </ndxf>
  </rcc>
  <rcc rId="922" sId="3">
    <oc r="N80" t="inlineStr">
      <is>
        <t xml:space="preserve">
</t>
        <phoneticPr fontId="0" type="noConversion"/>
      </is>
    </oc>
    <nc r="N80"/>
  </rcc>
  <rfmt sheetId="3" sqref="N76:O77 N80:O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xfDxf="1" sqref="J155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3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3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4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4" start="0" length="0">
    <dxf>
      <font>
        <sz val="16"/>
        <color auto="1"/>
        <name val="KaiTi"/>
        <scheme val="none"/>
      </font>
      <alignment horizontal="center" vertical="center" readingOrder="0"/>
    </dxf>
  </rfmt>
  <rcc rId="923" sId="3">
    <oc r="I8" t="inlineStr">
      <is>
        <t>NA</t>
      </is>
    </oc>
    <nc r="I8">
      <f>(18.396+18.528+18.745)/3</f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" sId="3">
    <oc r="M32" t="inlineStr">
      <is>
        <t>TBD</t>
        <phoneticPr fontId="0" type="noConversion"/>
      </is>
    </oc>
    <nc r="M32" t="inlineStr">
      <is>
        <t>刘泰余</t>
        <phoneticPr fontId="0" type="noConversion"/>
      </is>
    </nc>
  </rcc>
  <rcv guid="{F88C92E4-F5B1-48B6-8AF0-793E8E382C1A}" action="delete"/>
  <rdn rId="0" localSheetId="3" customView="1" name="Z_F88C92E4_F5B1_48B6_8AF0_793E8E382C1A_.wvu.FilterData" hidden="1" oldHidden="1">
    <formula>综合打分!$A$1:$S$148</formula>
    <oldFormula>综合打分!$A$1:$S$148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3">
    <oc r="Q83" t="inlineStr">
      <is>
        <t>adb shell monkey -p com.android.cts.priv.ctsshim  -p com.desay_svautomotive.bluetoothtel  -p com.desay_svautomotive.svhvac.overlay.green  -p com.desaysv.svadapter  -p com.desaysv.logmanager  -p com.desay_svautomotive.radioapp.overlay.golden  -p com.desaysv.soagateway  -p com.desay_svautomotive.bluetoothtel.overlay.golden  -p com.desay.picture.overlay.green  -p com.desay_svautomotive.service.rvcsupportservice.overlay.godlen  -p com.desay.setting  -p com.desaysv.dlnadmr.overlay.green  -p com.desay_svautomotive.radioapp  -p com.desay_svautomotive.service.rvcsupportservice.overlay.green  -p com.desay_svautomotive.svhvac  -p com.desay_svautomotive.hardkey  -p com.desay.picture.overlay.golden  -p com.desaysv.dlnadmr.overlay.golden  -p com.desaysv.mediaplayer  -p com.desaysv.mediaplayer.overlay.golden  -p com.desay.setting.overlay.golden  -p com.desay_svautomotive.svhvac.overlay.golden  -p com.desay.rootdetector  -p com.desay.picture  -p com.desay.fota  -p com.desay.setting.overlay.green  -p com.desay_svautomotive.radioapp.overlay.green  -p com.desay_svautomotive.bluetoothtel.overlay.green  -p com.desaysv.databus.service  -p com.desaysv.vehicle.havchelper  -p com.desay.diagnostic  -p com.desaysdk.btservice  -p com.desay_svautomotive.btservice  -p com.desaysv.dlnadmr  -p com.desay_svautomotive.power  -p com.desaysv.mediaplayer.overlay.green  -p com.desay.power -s 10 --throttle 300 --ignore-crashes --ignore-timeouts --ignore-native-crashes --bugreport  -v -v -v 300000   &gt;&gt; "%CD%\log\monkey_log.txt"</t>
        <phoneticPr fontId="0" type="noConversion"/>
      </is>
    </oc>
    <nc r="Q83" t="inlineStr">
      <is>
        <t>adb shell monkey -p com.android.cts.priv.ctsshim  -p com.desay_svautomotive.bluetoothtel  -p com.desay_svautomotive.svhvac.overlay.green  -p com.desaysv.svadapter  -p com.desaysv.logmanager  -p com.desay_svautomotive.radioapp.overlay.golden  -p com.desaysv.soagateway  -p com.desay_svautomotive.bluetoothtel.overlay.golden  -p com.desay.picture.overlay.green  -p com.desay_svautomotive.service.rvcsupportservice.overlay.godlen  -p com.desay.setting  -p com.desaysv.dlnadmr.overlay.green  -p com.desay_svautomotive.radioapp  -p com.desay_svautomotive.service.rvcsupportservice.overlay.green  -p com.desay_svautomotive.svhvac  -p com.desay_svautomotive.hardkey  -p com.desay.picture.overlay.golden  -p com.desaysv.dlnadmr.overlay.golden  -p com.desaysv.mediaplayer  -p com.desaysv.mediaplayer.overlay.golden  -p com.desay.setting.overlay.golden  -p com.desay_svautomotive.svhvac.overlay.golden  -p com.desay.rootdetector  -p com.desay.picture  -p com.desay.fota  -p com.desay.setting.overlay.green  -p com.desay_svautomotive.radioapp.overlay.green  -p com.desay_svautomotive.bluetoothtel.overlay.green  -p com.desaysv.databus.service  -p com.desaysv.vehicle.havchelper  -p com.desay.diagnostic  -p com.desaysdk.btservice  -p com.desay_svautomotive.btservice  -p com.desaysv.dlnadmr  -p com.desay_svautomotive.power  -p com.desaysv.mediaplayer.overlay.green  -p com.desay.power -s 10 --throttle 300 --ignore-crashes --ignore-timeouts --ignore-native-crashes --bugreport  -v -v -v 300000   &gt;&gt; "%CD%\log\monkey_log.txt"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70A4DEA-EC8D-4BBF-A42F-A532C5F155B9}" action="delete"/>
  <rdn rId="0" localSheetId="3" customView="1" name="Z_370A4DEA_EC8D_4BBF_A42F_A532C5F155B9_.wvu.FilterData" hidden="1" oldHidden="1">
    <formula>综合打分!$A$1:$R$148</formula>
    <oldFormula>综合打分!$A$1:$R$148</oldFormula>
  </rdn>
  <rdn rId="0" localSheetId="4" customView="1" name="Z_370A4DEA_EC8D_4BBF_A42F_A532C5F155B9_.wvu.FilterData" hidden="1" oldHidden="1">
    <formula>'Response Time '!$A$1:$K$66</formula>
    <oldFormula>'Response Time '!$A$1:$K$66</oldFormula>
  </rdn>
  <rdn rId="0" localSheetId="5" customView="1" name="Z_370A4DEA_EC8D_4BBF_A42F_A532C5F155B9_.wvu.FilterData" hidden="1" oldHidden="1">
    <formula>'App Sources'!$A$2:$W$144</formula>
    <oldFormula>'App Sources'!$A$2:$W$144</oldFormula>
  </rdn>
  <rcv guid="{370A4DEA-EC8D-4BBF-A42F-A532C5F155B9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C8DCF2-88F5-4065-B732-89B771A0B55F}" action="delete"/>
  <rdn rId="0" localSheetId="3" customView="1" name="Z_46C8DCF2_88F5_4065_B732_89B771A0B55F_.wvu.FilterData" hidden="1" oldHidden="1">
    <formula>综合打分!$A$1:$S$148</formula>
    <oldFormula>综合打分!$A$1:$S$148</oldFormula>
  </rdn>
  <rdn rId="0" localSheetId="4" customView="1" name="Z_46C8DCF2_88F5_4065_B732_89B771A0B55F_.wvu.FilterData" hidden="1" oldHidden="1">
    <formula>'Response Time '!$A$1:$M$66</formula>
    <oldFormula>'Response Time '!$A$1:$M$66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C15">
    <dxf>
      <fill>
        <patternFill patternType="solid">
          <bgColor rgb="FFFFFF00"/>
        </patternFill>
      </fill>
    </dxf>
  </rfmt>
  <rfmt sheetId="3" sqref="C17">
    <dxf>
      <fill>
        <patternFill patternType="solid">
          <bgColor rgb="FFFFFF00"/>
        </patternFill>
      </fill>
    </dxf>
  </rfmt>
  <rfmt sheetId="3" sqref="C18">
    <dxf>
      <fill>
        <patternFill patternType="solid">
          <bgColor rgb="FFFFFF00"/>
        </patternFill>
      </fill>
    </dxf>
  </rfmt>
  <rfmt sheetId="3" xfDxf="1" sqref="E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E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2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E153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F153" start="0" length="0">
    <dxf>
      <font>
        <sz val="16"/>
        <color auto="1"/>
        <name val="KaiTi"/>
        <scheme val="none"/>
      </font>
      <alignment horizontal="center" vertical="center" readingOrder="0"/>
    </dxf>
  </rfmt>
  <rcc rId="932" sId="3">
    <oc r="J18">
      <f>(5.734+5.605+5.601)/3</f>
    </oc>
    <nc r="J18">
      <f>(3.498+3.367+3.4)/3</f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" sId="3">
    <nc r="J48">
      <v>72.64</v>
    </nc>
  </rcc>
  <rcc rId="934" sId="3">
    <nc r="I48">
      <v>67.88</v>
    </nc>
  </rcc>
  <rcc rId="935" sId="3">
    <nc r="J47" t="inlineStr">
      <is>
        <t>1131803K</t>
        <phoneticPr fontId="0" type="noConversion"/>
      </is>
    </nc>
  </rcc>
  <rcc rId="936" sId="3">
    <nc r="I47" t="inlineStr">
      <is>
        <t>1042904K</t>
        <phoneticPr fontId="0" type="noConversion"/>
      </is>
    </nc>
  </rcc>
  <rcv guid="{F88C92E4-F5B1-48B6-8AF0-793E8E382C1A}" action="delete"/>
  <rdn rId="0" localSheetId="3" customView="1" name="Z_F88C92E4_F5B1_48B6_8AF0_793E8E382C1A_.wvu.FilterData" hidden="1" oldHidden="1">
    <formula>综合打分!$A$1:$S$148</formula>
    <oldFormula>综合打分!$A$1:$S$148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3" odxf="1" dxf="1" numFmtId="14">
    <oc r="J48">
      <v>72.64</v>
    </oc>
    <nc r="J48">
      <v>0.72640000000000005</v>
    </nc>
    <odxf>
      <numFmt numFmtId="0" formatCode="General"/>
    </odxf>
    <ndxf>
      <numFmt numFmtId="14" formatCode="0.00%"/>
    </ndxf>
  </rcc>
  <rcc rId="941" sId="3" odxf="1" dxf="1" numFmtId="14">
    <oc r="I48">
      <v>67.88</v>
    </oc>
    <nc r="I48">
      <v>0.67879999999999996</v>
    </nc>
    <odxf>
      <numFmt numFmtId="0" formatCode="General"/>
    </odxf>
    <ndxf>
      <numFmt numFmtId="14" formatCode="0.00%"/>
    </ndxf>
  </rcc>
  <rcc rId="942" sId="3" odxf="1" dxf="1" numFmtId="14">
    <nc r="J46">
      <v>0.24310000000000001</v>
    </nc>
    <odxf>
      <numFmt numFmtId="0" formatCode="General"/>
    </odxf>
    <ndxf>
      <numFmt numFmtId="14" formatCode="0.00%"/>
    </ndxf>
  </rcc>
  <rcc rId="943" sId="3" odxf="1" dxf="1" numFmtId="14">
    <nc r="I46">
      <v>0.2397</v>
    </nc>
    <odxf>
      <numFmt numFmtId="0" formatCode="General"/>
    </odxf>
    <ndxf>
      <numFmt numFmtId="14" formatCode="0.00%"/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88C92E4-F5B1-48B6-8AF0-793E8E382C1A}" action="delete"/>
  <rdn rId="0" localSheetId="3" customView="1" name="Z_F88C92E4_F5B1_48B6_8AF0_793E8E382C1A_.wvu.FilterData" hidden="1" oldHidden="1">
    <formula>综合打分!$A$1:$S$148</formula>
    <oldFormula>综合打分!$A$1:$S$148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3">
    <oc r="M2" t="inlineStr">
      <is>
        <t>丘诗琪</t>
        <phoneticPr fontId="0" type="noConversion"/>
      </is>
    </oc>
    <nc r="M2" t="inlineStr">
      <is>
        <t>林嘉漳</t>
        <phoneticPr fontId="0" type="noConversion"/>
      </is>
    </nc>
  </rcc>
  <rcc rId="948" sId="3">
    <oc r="M3" t="inlineStr">
      <is>
        <t>丘诗琪</t>
        <phoneticPr fontId="0" type="noConversion"/>
      </is>
    </oc>
    <nc r="M3" t="inlineStr">
      <is>
        <t>林嘉漳</t>
        <phoneticPr fontId="0" type="noConversion"/>
      </is>
    </nc>
  </rcc>
  <rcc rId="949" sId="3">
    <oc r="M4" t="inlineStr">
      <is>
        <t>刘泰余</t>
        <phoneticPr fontId="0" type="noConversion"/>
      </is>
    </oc>
    <nc r="M4" t="inlineStr">
      <is>
        <t>袁泽贤</t>
        <phoneticPr fontId="0" type="noConversion"/>
      </is>
    </nc>
  </rcc>
  <rcc rId="950" sId="3">
    <oc r="M8" t="inlineStr">
      <is>
        <t>庄琼飞</t>
        <phoneticPr fontId="0" type="noConversion"/>
      </is>
    </oc>
    <nc r="M8" t="inlineStr">
      <is>
        <t>吴炜鹏</t>
        <phoneticPr fontId="0" type="noConversion"/>
      </is>
    </nc>
  </rcc>
  <rcc rId="951" sId="3">
    <oc r="M9" t="inlineStr">
      <is>
        <t>丘诗琪</t>
        <phoneticPr fontId="0" type="noConversion"/>
      </is>
    </oc>
    <nc r="M9" t="inlineStr">
      <is>
        <t>邓剑峰</t>
        <phoneticPr fontId="0" type="noConversion"/>
      </is>
    </nc>
  </rcc>
  <rcc rId="952" sId="3">
    <oc r="M10" t="inlineStr">
      <is>
        <t>丘诗琪</t>
        <phoneticPr fontId="0" type="noConversion"/>
      </is>
    </oc>
    <nc r="M10" t="inlineStr">
      <is>
        <t>邓剑峰</t>
        <phoneticPr fontId="0" type="noConversion"/>
      </is>
    </nc>
  </rcc>
  <rcc rId="953" sId="3">
    <oc r="M11" t="inlineStr">
      <is>
        <t>刘泰余</t>
        <phoneticPr fontId="0" type="noConversion"/>
      </is>
    </oc>
    <nc r="M11" t="inlineStr">
      <is>
        <t>袁泽贤</t>
        <phoneticPr fontId="0" type="noConversion"/>
      </is>
    </nc>
  </rcc>
  <rcc rId="954" sId="3">
    <oc r="M15" t="inlineStr">
      <is>
        <t>李淑连</t>
        <phoneticPr fontId="0" type="noConversion"/>
      </is>
    </oc>
    <nc r="M15" t="inlineStr">
      <is>
        <t>林嘉漳</t>
        <phoneticPr fontId="0" type="noConversion"/>
      </is>
    </nc>
  </rcc>
  <rrc rId="955" sId="3" ref="A16:XFD16" action="insertRow"/>
  <rcc rId="956" sId="3">
    <nc r="M16" t="inlineStr">
      <is>
        <t>林嘉漳</t>
        <phoneticPr fontId="0" type="noConversion"/>
      </is>
    </nc>
  </rcc>
  <rcc rId="957" sId="3" odxf="1" dxf="1">
    <nc r="P16" t="inlineStr">
      <is>
        <t>已连接空调控制器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958" sId="3">
    <nc r="Q16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2.Launcher</t>
        </r>
        <r>
          <rPr>
            <sz val="14"/>
            <color theme="1"/>
            <rFont val="宋体"/>
            <family val="3"/>
            <charset val="134"/>
          </rPr>
          <t>显示后等待</t>
        </r>
        <r>
          <rPr>
            <sz val="14"/>
            <color theme="1"/>
            <rFont val="Verdana Pro"/>
            <family val="2"/>
          </rPr>
          <t>1s</t>
        </r>
        <r>
          <rPr>
            <sz val="14"/>
            <color theme="1"/>
            <rFont val="宋体"/>
            <family val="3"/>
            <charset val="134"/>
          </rPr>
          <t xml:space="preserve">，空调控制面板
</t>
        </r>
        <r>
          <rPr>
            <sz val="14"/>
            <color theme="1"/>
            <rFont val="Verdana Pro"/>
            <family val="2"/>
          </rPr>
          <t>3.</t>
        </r>
        <r>
          <rPr>
            <sz val="14"/>
            <color theme="1"/>
            <rFont val="宋体"/>
            <family val="3"/>
            <charset val="134"/>
          </rPr>
          <t>整个测试过程中录屏</t>
        </r>
        <phoneticPr fontId="2" type="noConversion"/>
      </is>
    </nc>
  </rcc>
  <rcc rId="959" sId="3">
    <nc r="R16" t="inlineStr">
      <is>
        <t>点击设置至设置页面稳定展示</t>
        <phoneticPr fontId="0" type="noConversion"/>
      </is>
    </nc>
  </rcc>
  <rcc rId="960" sId="3">
    <oc r="R15" t="inlineStr">
      <is>
        <t>点击设置至设置页面稳定展示</t>
        <phoneticPr fontId="0" type="noConversion"/>
      </is>
    </oc>
    <nc r="R15" t="inlineStr">
      <is>
        <t>空调按键能够响应</t>
        <phoneticPr fontId="0" type="noConversion"/>
      </is>
    </nc>
  </rcc>
  <rrc rId="961" sId="3" ref="A16:XFD16" action="deleteRow">
    <rfmt sheetId="3" xfDxf="1" sqref="A16:XFD16" start="0" length="0">
      <dxf>
        <font>
          <sz val="16"/>
          <name val="Aharoni"/>
          <scheme val="none"/>
        </font>
      </dxf>
    </rfmt>
    <rfmt sheetId="3" sqref="A16" start="0" length="0">
      <dxf>
        <font>
          <sz val="14"/>
          <name val="Verdana Pro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B16" start="0" length="0">
      <dxf>
        <font>
          <sz val="14"/>
          <name val="Verdana Pro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C16" start="0" length="0">
      <dxf>
        <font>
          <sz val="14"/>
          <name val="Verdana Pro"/>
          <scheme val="none"/>
        </font>
        <fill>
          <patternFill patternType="solid">
            <bgColor rgb="FFFFFF00"/>
          </patternFill>
        </fill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D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="1" sqref="L16" start="0" length="0">
      <dxf>
        <font>
          <sz val="11"/>
          <color theme="1"/>
          <name val="等线"/>
          <scheme val="minor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M16" t="inlineStr">
        <is>
          <t>林嘉漳</t>
          <phoneticPr fontId="0" type="noConversion"/>
        </is>
      </nc>
      <ndxf>
        <font>
          <sz val="14"/>
          <name val="宋体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N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O16" start="0" length="0">
      <dxf>
        <font>
          <sz val="14"/>
          <name val="Verdana Pro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P16" t="inlineStr">
        <is>
          <t>已连接空调控制器</t>
          <phoneticPr fontId="0" type="noConversion"/>
        </is>
      </nc>
      <ndxf>
        <font>
          <sz val="14"/>
          <name val="宋体"/>
          <scheme val="none"/>
        </font>
        <alignment horizontal="left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Q16" t="inlineStr">
        <is>
          <r>
            <t>1.IVI</t>
          </r>
          <r>
            <rPr>
              <sz val="14"/>
              <color theme="1"/>
              <rFont val="宋体"/>
              <family val="3"/>
              <charset val="134"/>
            </rPr>
            <t>完全关机以后，发送</t>
          </r>
          <r>
            <rPr>
              <sz val="14"/>
              <color theme="1"/>
              <rFont val="Verdana Pro"/>
              <family val="2"/>
            </rPr>
            <t>Ignition on</t>
          </r>
          <r>
            <rPr>
              <sz val="14"/>
              <color theme="1"/>
              <rFont val="宋体"/>
              <family val="3"/>
              <charset val="134"/>
            </rPr>
            <t>的</t>
          </r>
          <r>
            <rPr>
              <sz val="14"/>
              <color theme="1"/>
              <rFont val="Verdana Pro"/>
              <family val="2"/>
            </rPr>
            <t>can</t>
          </r>
          <r>
            <rPr>
              <sz val="14"/>
              <color theme="1"/>
              <rFont val="宋体"/>
              <family val="3"/>
              <charset val="134"/>
            </rPr>
            <t xml:space="preserve">消息
</t>
          </r>
          <r>
            <rPr>
              <sz val="14"/>
              <color theme="1"/>
              <rFont val="Verdana Pro"/>
              <family val="2"/>
            </rPr>
            <t>2.Launcher</t>
          </r>
          <r>
            <rPr>
              <sz val="14"/>
              <color theme="1"/>
              <rFont val="宋体"/>
              <family val="3"/>
              <charset val="134"/>
            </rPr>
            <t>显示后等待</t>
          </r>
          <r>
            <rPr>
              <sz val="14"/>
              <color theme="1"/>
              <rFont val="Verdana Pro"/>
              <family val="2"/>
            </rPr>
            <t>1s</t>
          </r>
          <r>
            <rPr>
              <sz val="14"/>
              <color theme="1"/>
              <rFont val="宋体"/>
              <family val="3"/>
              <charset val="134"/>
            </rPr>
            <t xml:space="preserve">，空调控制面板
</t>
          </r>
          <r>
            <rPr>
              <sz val="14"/>
              <color theme="1"/>
              <rFont val="Verdana Pro"/>
              <family val="2"/>
            </rPr>
            <t>3.</t>
          </r>
          <r>
            <rPr>
              <sz val="14"/>
              <color theme="1"/>
              <rFont val="宋体"/>
              <family val="3"/>
              <charset val="134"/>
            </rPr>
            <t>整个测试过程中录屏</t>
          </r>
          <phoneticPr fontId="2" type="noConversion"/>
        </is>
      </nc>
      <ndxf>
        <font>
          <sz val="14"/>
          <name val="Verdana Pro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R16" t="inlineStr">
        <is>
          <t>点击设置至设置页面稳定展示</t>
          <phoneticPr fontId="0" type="noConversion"/>
        </is>
      </nc>
      <ndxf>
        <font>
          <sz val="14"/>
          <name val="宋体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S16" start="0" length="0">
      <dxf>
        <font>
          <sz val="14"/>
          <name val="Verdana Pro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T16" start="0" length="0">
      <dxf/>
    </rfmt>
    <rfmt sheetId="3" sqref="U16" start="0" length="0">
      <dxf/>
    </rfmt>
    <rfmt sheetId="3" sqref="V16" start="0" length="0">
      <dxf/>
    </rfmt>
    <rfmt sheetId="3" sqref="W16" start="0" length="0">
      <dxf/>
    </rfmt>
    <rfmt sheetId="3" sqref="X16" start="0" length="0">
      <dxf/>
    </rfmt>
    <rfmt sheetId="3" sqref="Y16" start="0" length="0">
      <dxf/>
    </rfmt>
    <rfmt sheetId="3" sqref="Z16" start="0" length="0">
      <dxf/>
    </rfmt>
    <rfmt sheetId="3" sqref="AA16" start="0" length="0">
      <dxf/>
    </rfmt>
    <rfmt sheetId="3" sqref="AB16" start="0" length="0">
      <dxf/>
    </rfmt>
    <rfmt sheetId="3" sqref="AC16" start="0" length="0">
      <dxf/>
    </rfmt>
    <rfmt sheetId="3" sqref="AD16" start="0" length="0">
      <dxf/>
    </rfmt>
    <rfmt sheetId="3" sqref="AE16" start="0" length="0">
      <dxf/>
    </rfmt>
    <rfmt sheetId="3" sqref="AF16" start="0" length="0">
      <dxf/>
    </rfmt>
    <rfmt sheetId="3" sqref="AG16" start="0" length="0">
      <dxf/>
    </rfmt>
    <rfmt sheetId="3" sqref="AH16" start="0" length="0">
      <dxf/>
    </rfmt>
    <rfmt sheetId="3" sqref="AI16" start="0" length="0">
      <dxf/>
    </rfmt>
    <rfmt sheetId="3" sqref="AJ16" start="0" length="0">
      <dxf/>
    </rfmt>
    <rfmt sheetId="3" sqref="AK16" start="0" length="0">
      <dxf/>
    </rfmt>
    <rfmt sheetId="3" sqref="AL16" start="0" length="0">
      <dxf/>
    </rfmt>
    <rfmt sheetId="3" sqref="AM16" start="0" length="0">
      <dxf/>
    </rfmt>
    <rfmt sheetId="3" sqref="AN16" start="0" length="0">
      <dxf/>
    </rfmt>
    <rfmt sheetId="3" sqref="AO16" start="0" length="0">
      <dxf/>
    </rfmt>
    <rfmt sheetId="3" sqref="AP16" start="0" length="0">
      <dxf/>
    </rfmt>
    <rfmt sheetId="3" sqref="AQ16" start="0" length="0">
      <dxf/>
    </rfmt>
    <rfmt sheetId="3" sqref="AR16" start="0" length="0">
      <dxf/>
    </rfmt>
    <rfmt sheetId="3" sqref="AS16" start="0" length="0">
      <dxf/>
    </rfmt>
    <rfmt sheetId="3" sqref="AT16" start="0" length="0">
      <dxf/>
    </rfmt>
    <rfmt sheetId="3" sqref="AU16" start="0" length="0">
      <dxf/>
    </rfmt>
    <rfmt sheetId="3" sqref="AV16" start="0" length="0">
      <dxf/>
    </rfmt>
    <rfmt sheetId="3" sqref="AW16" start="0" length="0">
      <dxf/>
    </rfmt>
    <rfmt sheetId="3" sqref="AX16" start="0" length="0">
      <dxf/>
    </rfmt>
    <rfmt sheetId="3" sqref="AY16" start="0" length="0">
      <dxf/>
    </rfmt>
    <rfmt sheetId="3" sqref="AZ16" start="0" length="0">
      <dxf/>
    </rfmt>
    <rfmt sheetId="3" sqref="BA16" start="0" length="0">
      <dxf/>
    </rfmt>
    <rfmt sheetId="3" sqref="BB16" start="0" length="0">
      <dxf/>
    </rfmt>
    <rfmt sheetId="3" sqref="BC16" start="0" length="0">
      <dxf/>
    </rfmt>
    <rfmt sheetId="3" sqref="BD16" start="0" length="0">
      <dxf/>
    </rfmt>
    <rfmt sheetId="3" sqref="BE16" start="0" length="0">
      <dxf/>
    </rfmt>
    <rfmt sheetId="3" sqref="BF16" start="0" length="0">
      <dxf/>
    </rfmt>
    <rfmt sheetId="3" sqref="BG16" start="0" length="0">
      <dxf/>
    </rfmt>
    <rfmt sheetId="3" sqref="BH16" start="0" length="0">
      <dxf/>
    </rfmt>
    <rfmt sheetId="3" sqref="BI16" start="0" length="0">
      <dxf/>
    </rfmt>
    <rfmt sheetId="3" sqref="BJ16" start="0" length="0">
      <dxf/>
    </rfmt>
    <rfmt sheetId="3" sqref="BK16" start="0" length="0">
      <dxf/>
    </rfmt>
    <rfmt sheetId="3" sqref="BL16" start="0" length="0">
      <dxf/>
    </rfmt>
    <rfmt sheetId="3" sqref="BM16" start="0" length="0">
      <dxf/>
    </rfmt>
    <rfmt sheetId="3" sqref="BN16" start="0" length="0">
      <dxf/>
    </rfmt>
    <rfmt sheetId="3" sqref="BO16" start="0" length="0">
      <dxf/>
    </rfmt>
    <rfmt sheetId="3" sqref="BP16" start="0" length="0">
      <dxf/>
    </rfmt>
    <rfmt sheetId="3" sqref="BQ16" start="0" length="0">
      <dxf/>
    </rfmt>
    <rfmt sheetId="3" sqref="BR16" start="0" length="0">
      <dxf/>
    </rfmt>
    <rfmt sheetId="3" sqref="BS16" start="0" length="0">
      <dxf/>
    </rfmt>
    <rfmt sheetId="3" sqref="BT16" start="0" length="0">
      <dxf/>
    </rfmt>
    <rfmt sheetId="3" sqref="BU16" start="0" length="0">
      <dxf/>
    </rfmt>
    <rfmt sheetId="3" sqref="BV16" start="0" length="0">
      <dxf/>
    </rfmt>
    <rfmt sheetId="3" sqref="BW16" start="0" length="0">
      <dxf/>
    </rfmt>
    <rfmt sheetId="3" sqref="BX16" start="0" length="0">
      <dxf/>
    </rfmt>
    <rfmt sheetId="3" sqref="BY16" start="0" length="0">
      <dxf/>
    </rfmt>
    <rfmt sheetId="3" sqref="BZ16" start="0" length="0">
      <dxf/>
    </rfmt>
    <rfmt sheetId="3" sqref="CA16" start="0" length="0">
      <dxf/>
    </rfmt>
    <rfmt sheetId="3" sqref="CB16" start="0" length="0">
      <dxf/>
    </rfmt>
    <rfmt sheetId="3" sqref="CC16" start="0" length="0">
      <dxf/>
    </rfmt>
    <rfmt sheetId="3" sqref="CD16" start="0" length="0">
      <dxf/>
    </rfmt>
    <rfmt sheetId="3" sqref="CE16" start="0" length="0">
      <dxf/>
    </rfmt>
    <rfmt sheetId="3" sqref="CF16" start="0" length="0">
      <dxf/>
    </rfmt>
    <rfmt sheetId="3" sqref="CG16" start="0" length="0">
      <dxf/>
    </rfmt>
    <rfmt sheetId="3" sqref="CH16" start="0" length="0">
      <dxf/>
    </rfmt>
    <rfmt sheetId="3" sqref="CI16" start="0" length="0">
      <dxf/>
    </rfmt>
    <rfmt sheetId="3" sqref="CJ16" start="0" length="0">
      <dxf/>
    </rfmt>
    <rfmt sheetId="3" sqref="CK16" start="0" length="0">
      <dxf/>
    </rfmt>
    <rfmt sheetId="3" sqref="CL16" start="0" length="0">
      <dxf/>
    </rfmt>
    <rfmt sheetId="3" sqref="CM16" start="0" length="0">
      <dxf/>
    </rfmt>
    <rfmt sheetId="3" sqref="CN16" start="0" length="0">
      <dxf/>
    </rfmt>
    <rfmt sheetId="3" sqref="CO16" start="0" length="0">
      <dxf/>
    </rfmt>
    <rfmt sheetId="3" sqref="CP16" start="0" length="0">
      <dxf/>
    </rfmt>
    <rfmt sheetId="3" sqref="CQ16" start="0" length="0">
      <dxf/>
    </rfmt>
    <rfmt sheetId="3" sqref="CR16" start="0" length="0">
      <dxf/>
    </rfmt>
    <rfmt sheetId="3" sqref="CS16" start="0" length="0">
      <dxf/>
    </rfmt>
    <rfmt sheetId="3" sqref="CT16" start="0" length="0">
      <dxf/>
    </rfmt>
    <rfmt sheetId="3" sqref="CU16" start="0" length="0">
      <dxf/>
    </rfmt>
    <rfmt sheetId="3" sqref="CV16" start="0" length="0">
      <dxf/>
    </rfmt>
    <rfmt sheetId="3" sqref="CW16" start="0" length="0">
      <dxf/>
    </rfmt>
    <rfmt sheetId="3" sqref="CX16" start="0" length="0">
      <dxf/>
    </rfmt>
    <rfmt sheetId="3" sqref="CY16" start="0" length="0">
      <dxf/>
    </rfmt>
    <rfmt sheetId="3" sqref="CZ16" start="0" length="0">
      <dxf/>
    </rfmt>
    <rfmt sheetId="3" sqref="DA16" start="0" length="0">
      <dxf/>
    </rfmt>
    <rfmt sheetId="3" sqref="DB16" start="0" length="0">
      <dxf/>
    </rfmt>
    <rfmt sheetId="3" sqref="DC16" start="0" length="0">
      <dxf/>
    </rfmt>
    <rfmt sheetId="3" sqref="DD16" start="0" length="0">
      <dxf/>
    </rfmt>
    <rfmt sheetId="3" sqref="DE16" start="0" length="0">
      <dxf/>
    </rfmt>
    <rfmt sheetId="3" sqref="DF16" start="0" length="0">
      <dxf/>
    </rfmt>
    <rfmt sheetId="3" sqref="DG16" start="0" length="0">
      <dxf/>
    </rfmt>
    <rfmt sheetId="3" sqref="DH16" start="0" length="0">
      <dxf/>
    </rfmt>
    <rfmt sheetId="3" sqref="DI16" start="0" length="0">
      <dxf/>
    </rfmt>
    <rfmt sheetId="3" sqref="DJ16" start="0" length="0">
      <dxf/>
    </rfmt>
    <rfmt sheetId="3" sqref="DK16" start="0" length="0">
      <dxf/>
    </rfmt>
    <rfmt sheetId="3" sqref="DL16" start="0" length="0">
      <dxf/>
    </rfmt>
    <rfmt sheetId="3" sqref="DM16" start="0" length="0">
      <dxf/>
    </rfmt>
    <rfmt sheetId="3" sqref="DN16" start="0" length="0">
      <dxf/>
    </rfmt>
    <rfmt sheetId="3" sqref="DO16" start="0" length="0">
      <dxf/>
    </rfmt>
    <rfmt sheetId="3" sqref="DP16" start="0" length="0">
      <dxf/>
    </rfmt>
    <rfmt sheetId="3" sqref="DQ16" start="0" length="0">
      <dxf/>
    </rfmt>
    <rfmt sheetId="3" sqref="DR16" start="0" length="0">
      <dxf/>
    </rfmt>
    <rfmt sheetId="3" sqref="DS16" start="0" length="0">
      <dxf/>
    </rfmt>
    <rfmt sheetId="3" sqref="DT16" start="0" length="0">
      <dxf/>
    </rfmt>
    <rfmt sheetId="3" sqref="DU16" start="0" length="0">
      <dxf/>
    </rfmt>
  </rrc>
  <rcc rId="962" sId="3">
    <oc r="M16" t="inlineStr">
      <is>
        <t>李淑连</t>
        <phoneticPr fontId="0" type="noConversion"/>
      </is>
    </oc>
    <nc r="M16" t="inlineStr">
      <is>
        <t>林嘉漳</t>
        <phoneticPr fontId="0" type="noConversion"/>
      </is>
    </nc>
  </rcc>
  <rcc rId="963" sId="3">
    <oc r="M17" t="inlineStr">
      <is>
        <t>李淑连</t>
        <phoneticPr fontId="0" type="noConversion"/>
      </is>
    </oc>
    <nc r="M17" t="inlineStr">
      <is>
        <t>林嘉漳</t>
        <phoneticPr fontId="0" type="noConversion"/>
      </is>
    </nc>
  </rcc>
  <rcc rId="964" sId="3">
    <oc r="M18" t="inlineStr">
      <is>
        <t>李淑连</t>
        <phoneticPr fontId="0" type="noConversion"/>
      </is>
    </oc>
    <nc r="M18" t="inlineStr">
      <is>
        <t>林嘉漳</t>
        <phoneticPr fontId="0" type="noConversion"/>
      </is>
    </nc>
  </rcc>
  <rcc rId="965" sId="3">
    <oc r="M32" t="inlineStr">
      <is>
        <t>刘泰余</t>
      </is>
    </oc>
    <nc r="M32" t="inlineStr">
      <is>
        <t>吴炜鹏</t>
        <phoneticPr fontId="0" type="noConversion"/>
      </is>
    </nc>
  </rcc>
  <rcc rId="966" sId="3">
    <oc r="M33" t="inlineStr">
      <is>
        <t>李淑连</t>
        <phoneticPr fontId="0" type="noConversion"/>
      </is>
    </oc>
    <nc r="M33" t="inlineStr">
      <is>
        <t>林嘉漳</t>
        <phoneticPr fontId="0" type="noConversion"/>
      </is>
    </nc>
  </rcc>
  <rcc rId="967" sId="3">
    <oc r="M36" t="inlineStr">
      <is>
        <t>刘泰余</t>
        <phoneticPr fontId="0" type="noConversion"/>
      </is>
    </oc>
    <nc r="M36" t="inlineStr">
      <is>
        <t>袁泽贤</t>
        <phoneticPr fontId="0" type="noConversion"/>
      </is>
    </nc>
  </rcc>
  <rcc rId="968" sId="3">
    <oc r="M37" t="inlineStr">
      <is>
        <t>庄琼飞</t>
        <phoneticPr fontId="0" type="noConversion"/>
      </is>
    </oc>
    <nc r="M37" t="inlineStr">
      <is>
        <t>李东娥</t>
        <phoneticPr fontId="0" type="noConversion"/>
      </is>
    </nc>
  </rcc>
  <rcc rId="969" sId="3">
    <oc r="M40" t="inlineStr">
      <is>
        <t>李淑连</t>
        <phoneticPr fontId="0" type="noConversion"/>
      </is>
    </oc>
    <nc r="M40" t="inlineStr">
      <is>
        <t>林嘉漳</t>
        <phoneticPr fontId="0" type="noConversion"/>
      </is>
    </nc>
  </rcc>
  <rcc rId="970" sId="3">
    <oc r="M43" t="inlineStr">
      <is>
        <t>刘泰余</t>
        <phoneticPr fontId="0" type="noConversion"/>
      </is>
    </oc>
    <nc r="M43" t="inlineStr">
      <is>
        <t>袁泽贤</t>
        <phoneticPr fontId="0" type="noConversion"/>
      </is>
    </nc>
  </rcc>
  <rcc rId="971" sId="3">
    <oc r="M44" t="inlineStr">
      <is>
        <t>庄琼飞</t>
        <phoneticPr fontId="0" type="noConversion"/>
      </is>
    </oc>
    <nc r="M44" t="inlineStr">
      <is>
        <t>李东娥</t>
        <phoneticPr fontId="0" type="noConversion"/>
      </is>
    </nc>
  </rcc>
  <rcc rId="972" sId="3">
    <oc r="L46" t="inlineStr">
      <is>
        <t>Pass</t>
      </is>
    </oc>
    <nc r="L46"/>
  </rcc>
  <rcc rId="973" sId="3">
    <oc r="L47" t="inlineStr">
      <is>
        <t>Pass</t>
      </is>
    </oc>
    <nc r="L47"/>
  </rcc>
  <rcc rId="974" sId="3">
    <oc r="L48" t="inlineStr">
      <is>
        <t>Pass</t>
      </is>
    </oc>
    <nc r="L48"/>
  </rcc>
  <rcc rId="975" sId="3">
    <oc r="L49" t="inlineStr">
      <is>
        <t>Pass</t>
      </is>
    </oc>
    <nc r="L49"/>
  </rcc>
  <rcc rId="976" sId="3">
    <oc r="L50" t="inlineStr">
      <is>
        <t>Pass</t>
      </is>
    </oc>
    <nc r="L50"/>
  </rcc>
  <rcc rId="977" sId="3">
    <oc r="L51" t="inlineStr">
      <is>
        <t>Pass</t>
      </is>
    </oc>
    <nc r="L51"/>
  </rcc>
  <rcc rId="978" sId="3">
    <oc r="M68" t="inlineStr">
      <is>
        <t>李淑连</t>
        <phoneticPr fontId="0" type="noConversion"/>
      </is>
    </oc>
    <nc r="M68" t="inlineStr">
      <is>
        <t>林嘉漳</t>
        <phoneticPr fontId="0" type="noConversion"/>
      </is>
    </nc>
  </rcc>
  <rfmt sheetId="3" sqref="A69:XFD69" start="0" length="2147483647">
    <dxf>
      <font>
        <strike/>
      </font>
      <numFmt numFmtId="178" formatCode="0.00_ "/>
    </dxf>
  </rfmt>
  <rfmt sheetId="3" sqref="A69:XFD69" start="0" length="2147483647">
    <dxf>
      <font>
        <strike val="0"/>
      </font>
    </dxf>
  </rfmt>
  <rcc rId="979" sId="3" odxf="1" dxf="1">
    <oc r="P69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车机播放</t>
        </r>
        <r>
          <rPr>
            <sz val="14"/>
            <color theme="1"/>
            <rFont val="Verdana Pro"/>
            <family val="2"/>
          </rPr>
          <t>BT</t>
        </r>
        <r>
          <rPr>
            <sz val="14"/>
            <color theme="1"/>
            <rFont val="宋体"/>
            <family val="3"/>
            <charset val="134"/>
          </rPr>
          <t>音乐，进入休眠状态，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完全关机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播放</t>
        </r>
        <r>
          <rPr>
            <sz val="14"/>
            <color theme="1"/>
            <rFont val="Verdana Pro"/>
            <family val="2"/>
          </rPr>
          <t>FM</t>
        </r>
        <phoneticPr fontId="2" type="noConversion"/>
      </is>
    </oc>
    <nc r="P69" t="inlineStr">
      <is>
        <t>1.车机播放BT音乐</t>
      </is>
    </nc>
    <odxf>
      <font>
        <sz val="14"/>
        <name val="Verdana Pro"/>
        <scheme val="none"/>
      </font>
      <numFmt numFmtId="178" formatCode="0.00_ "/>
      <fill>
        <patternFill>
          <bgColor rgb="FFFFFF00"/>
        </patternFill>
      </fill>
    </odxf>
    <ndxf>
      <font>
        <sz val="16"/>
        <name val="Verdana Pro"/>
        <scheme val="none"/>
      </font>
      <numFmt numFmtId="0" formatCode="General"/>
      <fill>
        <patternFill>
          <bgColor theme="0"/>
        </patternFill>
      </fill>
    </ndxf>
  </rcc>
  <rcc rId="980" sId="3" odxf="1" dxf="1">
    <oc r="Q69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等待2min从</t>
        </r>
        <r>
          <rPr>
            <sz val="14"/>
            <color theme="1"/>
            <rFont val="Verdana Pro"/>
            <family val="2"/>
          </rPr>
          <t>FM tab</t>
        </r>
        <r>
          <rPr>
            <sz val="14"/>
            <color theme="1"/>
            <rFont val="宋体"/>
            <family val="3"/>
            <charset val="134"/>
          </rPr>
          <t>栏切换到蓝牙音乐</t>
        </r>
        <phoneticPr fontId="2" type="noConversion"/>
      </is>
    </oc>
    <nc r="Q69" t="inlineStr">
      <is>
        <t>1.IVI开机，发送adb reboot消息
2.Launcher出来后等待3分钟，点击随心听，从QQ音乐切换到蓝牙音乐</t>
      </is>
    </nc>
    <odxf>
      <font>
        <sz val="14"/>
        <name val="Verdana Pro"/>
        <scheme val="none"/>
      </font>
      <numFmt numFmtId="178" formatCode="0.00_ "/>
      <fill>
        <patternFill>
          <bgColor rgb="FFFFFF00"/>
        </patternFill>
      </fill>
    </odxf>
    <ndxf>
      <font>
        <sz val="16"/>
        <name val="Verdana Pro"/>
        <scheme val="none"/>
      </font>
      <numFmt numFmtId="0" formatCode="General"/>
      <fill>
        <patternFill>
          <bgColor theme="0"/>
        </patternFill>
      </fill>
    </ndxf>
  </rcc>
  <rcc rId="981" sId="3" odxf="1" dxf="1">
    <oc r="R69" t="inlineStr">
      <is>
        <t>计算从点击蓝牙音乐Tab栏至蓝牙音乐播放界面</t>
        <phoneticPr fontId="0" type="noConversion"/>
      </is>
    </oc>
    <nc r="R69" t="inlineStr">
      <is>
        <t>计算从手指抬起动作到蓝牙界面稳定展示</t>
      </is>
    </nc>
    <odxf>
      <font>
        <sz val="14"/>
        <name val="宋体"/>
        <scheme val="none"/>
      </font>
      <numFmt numFmtId="178" formatCode="0.00_ "/>
      <fill>
        <patternFill>
          <bgColor rgb="FFFFFF00"/>
        </patternFill>
      </fill>
    </odxf>
    <ndxf>
      <font>
        <sz val="16"/>
        <name val="Verdana Pro"/>
        <scheme val="none"/>
      </font>
      <numFmt numFmtId="0" formatCode="General"/>
      <fill>
        <patternFill>
          <bgColor theme="0"/>
        </patternFill>
      </fill>
    </ndxf>
  </rcc>
  <rfmt sheetId="3" sqref="S69" start="0" length="0">
    <dxf>
      <font>
        <sz val="16"/>
        <name val="Verdana Pro"/>
        <scheme val="none"/>
      </font>
      <numFmt numFmtId="0" formatCode="General"/>
      <fill>
        <patternFill patternType="solid">
          <bgColor theme="0"/>
        </patternFill>
      </fill>
    </dxf>
  </rfmt>
  <rcc rId="982" sId="3" odxf="1" dxf="1">
    <nc r="O69" t="inlineStr">
      <is>
        <t>冷启动</t>
        <phoneticPr fontId="0" type="noConversion"/>
      </is>
    </nc>
    <odxf>
      <font>
        <sz val="10"/>
        <color rgb="FF606266"/>
        <name val="Segoe UI"/>
        <scheme val="none"/>
      </font>
    </odxf>
    <ndxf>
      <font>
        <sz val="10"/>
        <color rgb="FF606266"/>
        <name val="宋体"/>
        <scheme val="none"/>
      </font>
    </ndxf>
  </rcc>
  <rcc rId="983" sId="3">
    <oc r="M69" t="inlineStr">
      <is>
        <t>刘泰余</t>
        <phoneticPr fontId="0" type="noConversion"/>
      </is>
    </oc>
    <nc r="M69" t="inlineStr">
      <is>
        <t>袁泽贤</t>
        <phoneticPr fontId="0" type="noConversion"/>
      </is>
    </nc>
  </rcc>
  <rcc rId="984" sId="3">
    <oc r="M71" t="inlineStr">
      <is>
        <t>刘泰余</t>
        <phoneticPr fontId="0" type="noConversion"/>
      </is>
    </oc>
    <nc r="M71"/>
  </rcc>
  <rcc rId="985" sId="3">
    <oc r="M70" t="inlineStr">
      <is>
        <t>刘泰余</t>
        <phoneticPr fontId="0" type="noConversion"/>
      </is>
    </oc>
    <nc r="M70"/>
  </rcc>
  <rcc rId="986" sId="3">
    <oc r="M72" t="inlineStr">
      <is>
        <t>刘泰余</t>
        <phoneticPr fontId="0" type="noConversion"/>
      </is>
    </oc>
    <nc r="M72" t="inlineStr">
      <is>
        <t>袁泽贤</t>
        <phoneticPr fontId="0" type="noConversion"/>
      </is>
    </nc>
  </rcc>
  <rcc rId="987" sId="3">
    <oc r="M73" t="inlineStr">
      <is>
        <t>刘泰余</t>
        <phoneticPr fontId="0" type="noConversion"/>
      </is>
    </oc>
    <nc r="M73" t="inlineStr">
      <is>
        <t>袁泽贤</t>
        <phoneticPr fontId="0" type="noConversion"/>
      </is>
    </nc>
  </rcc>
  <rcc rId="988" sId="3">
    <oc r="M74" t="inlineStr">
      <is>
        <t>庄琼飞</t>
        <phoneticPr fontId="0" type="noConversion"/>
      </is>
    </oc>
    <nc r="M74" t="inlineStr">
      <is>
        <t>吴炜鹏</t>
        <phoneticPr fontId="0" type="noConversion"/>
      </is>
    </nc>
  </rcc>
  <rcc rId="989" sId="3">
    <oc r="M75" t="inlineStr">
      <is>
        <t>庄琼飞</t>
        <phoneticPr fontId="0" type="noConversion"/>
      </is>
    </oc>
    <nc r="M75"/>
  </rcc>
  <rcc rId="990" sId="3">
    <oc r="M76" t="inlineStr">
      <is>
        <t>罗晓林</t>
        <phoneticPr fontId="0" type="noConversion"/>
      </is>
    </oc>
    <nc r="M76" t="inlineStr">
      <is>
        <t>何远琼</t>
        <phoneticPr fontId="0" type="noConversion"/>
      </is>
    </nc>
  </rcc>
  <rcc rId="991" sId="3">
    <oc r="M78" t="inlineStr">
      <is>
        <t>丘诗琪</t>
      </is>
    </oc>
    <nc r="M78" t="inlineStr">
      <is>
        <t>何远琼</t>
        <phoneticPr fontId="0" type="noConversion"/>
      </is>
    </nc>
  </rcc>
  <rcc rId="992" sId="3">
    <oc r="M77" t="inlineStr">
      <is>
        <t>罗晓林</t>
        <phoneticPr fontId="0" type="noConversion"/>
      </is>
    </oc>
    <nc r="M77"/>
  </rcc>
  <rcc rId="993" sId="3">
    <oc r="M79" t="inlineStr">
      <is>
        <t>丘诗琪</t>
      </is>
    </oc>
    <nc r="M79" t="inlineStr">
      <is>
        <t>何远琼</t>
        <phoneticPr fontId="0" type="noConversion"/>
      </is>
    </nc>
  </rcc>
  <rcc rId="994" sId="3">
    <oc r="L77" t="inlineStr">
      <is>
        <t>Fail</t>
      </is>
    </oc>
    <nc r="L77"/>
  </rcc>
  <rcc rId="995" sId="3" odxf="1" dxf="1">
    <oc r="M80" t="inlineStr">
      <is>
        <t>罗晓林</t>
        <phoneticPr fontId="0" type="noConversion"/>
      </is>
    </oc>
    <nc r="M80" t="inlineStr">
      <is>
        <r>
          <rPr>
            <sz val="16"/>
            <color theme="1"/>
            <rFont val="宋体"/>
            <family val="3"/>
            <charset val="134"/>
          </rPr>
          <t>林嘉漳</t>
        </r>
        <r>
          <rPr>
            <sz val="16"/>
            <color theme="1"/>
            <rFont val="Verdana Pro"/>
            <family val="2"/>
          </rPr>
          <t>/</t>
        </r>
        <r>
          <rPr>
            <sz val="16"/>
            <color theme="1"/>
            <rFont val="宋体"/>
            <family val="3"/>
            <charset val="134"/>
          </rPr>
          <t>吴炜鹏</t>
        </r>
        <phoneticPr fontId="0" type="noConversion"/>
      </is>
    </nc>
    <odxf>
      <font>
        <sz val="14"/>
        <name val="宋体"/>
        <scheme val="none"/>
      </font>
    </odxf>
    <ndxf>
      <font>
        <sz val="16"/>
        <name val="Verdana Pro"/>
        <scheme val="none"/>
      </font>
    </ndxf>
  </rcc>
  <rfmt sheetId="3" sqref="M81" start="0" length="0">
    <dxf>
      <font>
        <sz val="16"/>
        <name val="Verdana Pro"/>
        <scheme val="none"/>
      </font>
    </dxf>
  </rfmt>
  <rcc rId="996" sId="3" odxf="1" dxf="1">
    <oc r="M82" t="inlineStr">
      <is>
        <t>刘泰余</t>
        <phoneticPr fontId="0" type="noConversion"/>
      </is>
    </oc>
    <nc r="M82" t="inlineStr">
      <is>
        <r>
          <rPr>
            <sz val="16"/>
            <color theme="1"/>
            <rFont val="宋体"/>
            <family val="3"/>
            <charset val="134"/>
          </rPr>
          <t>柯大进</t>
        </r>
        <r>
          <rPr>
            <sz val="16"/>
            <color theme="1"/>
            <rFont val="Verdana Pro"/>
            <family val="2"/>
          </rPr>
          <t>/</t>
        </r>
        <r>
          <rPr>
            <sz val="16"/>
            <color theme="1"/>
            <rFont val="宋体"/>
            <family val="3"/>
            <charset val="134"/>
          </rPr>
          <t>邓剑峰</t>
        </r>
        <phoneticPr fontId="0" type="noConversion"/>
      </is>
    </nc>
    <odxf>
      <font>
        <sz val="14"/>
        <name val="宋体"/>
        <scheme val="none"/>
      </font>
    </odxf>
    <ndxf>
      <font>
        <sz val="16"/>
        <name val="Verdana Pro"/>
        <scheme val="none"/>
      </font>
    </ndxf>
  </rcc>
  <rcc rId="997" sId="3" odxf="1" dxf="1">
    <oc r="M83" t="inlineStr">
      <is>
        <t>庄琼飞、丘诗琪</t>
        <phoneticPr fontId="0" type="noConversion"/>
      </is>
    </oc>
    <nc r="M83" t="inlineStr">
      <is>
        <r>
          <rPr>
            <sz val="16"/>
            <color theme="1"/>
            <rFont val="宋体"/>
            <family val="3"/>
            <charset val="134"/>
          </rPr>
          <t>罗志鹏</t>
        </r>
        <r>
          <rPr>
            <sz val="16"/>
            <color theme="1"/>
            <rFont val="Verdana Pro"/>
            <family val="2"/>
          </rPr>
          <t>/</t>
        </r>
        <r>
          <rPr>
            <sz val="16"/>
            <color theme="1"/>
            <rFont val="宋体"/>
            <family val="3"/>
            <charset val="134"/>
          </rPr>
          <t>袁泽贤</t>
        </r>
        <phoneticPr fontId="0" type="noConversion"/>
      </is>
    </nc>
    <odxf>
      <font>
        <sz val="14"/>
        <name val="宋体"/>
        <scheme val="none"/>
      </font>
    </odxf>
    <ndxf>
      <font>
        <sz val="16"/>
        <name val="Verdana Pro"/>
        <scheme val="none"/>
      </font>
    </ndxf>
  </rcc>
  <rcc rId="998" sId="3">
    <oc r="M81" t="inlineStr">
      <is>
        <t>李淑连</t>
        <phoneticPr fontId="0" type="noConversion"/>
      </is>
    </oc>
    <nc r="M81" t="inlineStr">
      <is>
        <r>
          <rPr>
            <sz val="16"/>
            <color theme="1"/>
            <rFont val="宋体"/>
            <family val="3"/>
            <charset val="134"/>
          </rPr>
          <t>何远琼</t>
        </r>
        <r>
          <rPr>
            <sz val="16"/>
            <color theme="1"/>
            <rFont val="Verdana Pro"/>
            <family val="2"/>
          </rPr>
          <t>/</t>
        </r>
        <r>
          <rPr>
            <sz val="16"/>
            <color theme="1"/>
            <rFont val="宋体"/>
            <family val="3"/>
            <charset val="134"/>
          </rPr>
          <t>李东娥</t>
        </r>
        <phoneticPr fontId="0" type="noConversion"/>
      </is>
    </nc>
  </rcc>
  <rcc rId="999" sId="3">
    <oc r="L2" t="inlineStr">
      <is>
        <t>Fail</t>
      </is>
    </oc>
    <nc r="L2"/>
  </rcc>
  <rcc rId="1000" sId="3">
    <oc r="L3" t="inlineStr">
      <is>
        <t>Fail</t>
      </is>
    </oc>
    <nc r="L3"/>
  </rcc>
  <rcc rId="1001" sId="3">
    <oc r="L4" t="inlineStr">
      <is>
        <t>Pass</t>
      </is>
    </oc>
    <nc r="L4"/>
  </rcc>
  <rcc rId="1002" sId="3">
    <oc r="L9" t="inlineStr">
      <is>
        <t>Fail</t>
      </is>
    </oc>
    <nc r="L9"/>
  </rcc>
  <rcc rId="1003" sId="3">
    <oc r="L10" t="inlineStr">
      <is>
        <t>Pass</t>
      </is>
    </oc>
    <nc r="L10"/>
  </rcc>
  <rcc rId="1004" sId="3">
    <oc r="L11" t="inlineStr">
      <is>
        <t>Pass</t>
      </is>
    </oc>
    <nc r="L11"/>
  </rcc>
  <rcc rId="1005" sId="3">
    <oc r="L15" t="inlineStr">
      <is>
        <t>Pass</t>
      </is>
    </oc>
    <nc r="L15"/>
  </rcc>
  <rcc rId="1006" sId="3">
    <oc r="L16" t="inlineStr">
      <is>
        <t>Pass</t>
      </is>
    </oc>
    <nc r="L16"/>
  </rcc>
  <rcc rId="1007" sId="3">
    <oc r="L17" t="inlineStr">
      <is>
        <t>Pass</t>
      </is>
    </oc>
    <nc r="L17"/>
  </rcc>
  <rcc rId="1008" sId="3">
    <oc r="L18" t="inlineStr">
      <is>
        <t>Pass</t>
      </is>
    </oc>
    <nc r="L18"/>
  </rcc>
  <rcc rId="1009" sId="3">
    <oc r="L33" t="inlineStr">
      <is>
        <t>Pass</t>
      </is>
    </oc>
    <nc r="L33"/>
  </rcc>
  <rcc rId="1010" sId="3">
    <oc r="L36" t="inlineStr">
      <is>
        <t>Fail</t>
      </is>
    </oc>
    <nc r="L36"/>
  </rcc>
  <rcc rId="1011" sId="3">
    <oc r="L37" t="inlineStr">
      <is>
        <t>Fail</t>
      </is>
    </oc>
    <nc r="L37"/>
  </rcc>
  <rcc rId="1012" sId="3">
    <oc r="L40" t="inlineStr">
      <is>
        <t>Fail</t>
      </is>
    </oc>
    <nc r="L40"/>
  </rcc>
  <rcc rId="1013" sId="3">
    <oc r="L43" t="inlineStr">
      <is>
        <t>Fail</t>
      </is>
    </oc>
    <nc r="L43"/>
  </rcc>
  <rcc rId="1014" sId="3">
    <oc r="L44" t="inlineStr">
      <is>
        <t>Fail</t>
      </is>
    </oc>
    <nc r="L44"/>
  </rcc>
  <rcc rId="1015" sId="3">
    <oc r="L68" t="inlineStr">
      <is>
        <t>Fail</t>
      </is>
    </oc>
    <nc r="L68"/>
  </rcc>
  <rcc rId="1016" sId="3">
    <oc r="L69" t="inlineStr">
      <is>
        <t>Fail</t>
      </is>
    </oc>
    <nc r="L69"/>
  </rcc>
  <rcc rId="1017" sId="3">
    <oc r="L72" t="inlineStr">
      <is>
        <t>Pass</t>
      </is>
    </oc>
    <nc r="L72"/>
  </rcc>
  <rcc rId="1018" sId="3">
    <oc r="L73" t="inlineStr">
      <is>
        <t>Pass</t>
      </is>
    </oc>
    <nc r="L73"/>
  </rcc>
  <rcc rId="1019" sId="3">
    <oc r="L74" t="inlineStr">
      <is>
        <t>Pass</t>
      </is>
    </oc>
    <nc r="L74"/>
  </rcc>
  <rcc rId="1020" sId="3">
    <oc r="L75" t="inlineStr">
      <is>
        <t>Fail</t>
      </is>
    </oc>
    <nc r="L75"/>
  </rcc>
  <rcc rId="1021" sId="3">
    <oc r="L76" t="inlineStr">
      <is>
        <t>Pass</t>
      </is>
    </oc>
    <nc r="L76"/>
  </rcc>
  <rcc rId="1022" sId="3">
    <oc r="L78" t="inlineStr">
      <is>
        <t>Pass</t>
      </is>
    </oc>
    <nc r="L78"/>
  </rcc>
  <rcc rId="1023" sId="3">
    <oc r="L79" t="inlineStr">
      <is>
        <t>Fail</t>
      </is>
    </oc>
    <nc r="L79"/>
  </rcc>
  <rcc rId="1024" sId="3">
    <oc r="L80" t="inlineStr">
      <is>
        <t>Pass</t>
      </is>
    </oc>
    <nc r="L80"/>
  </rcc>
  <rcc rId="1025" sId="3">
    <oc r="L81" t="inlineStr">
      <is>
        <t>Pass</t>
      </is>
    </oc>
    <nc r="L81"/>
  </rcc>
  <rcc rId="1026" sId="3">
    <oc r="L82" t="inlineStr">
      <is>
        <t>Pass</t>
      </is>
    </oc>
    <nc r="L82"/>
  </rcc>
  <rcc rId="1027" sId="3">
    <oc r="L83" t="inlineStr">
      <is>
        <t>Pass</t>
      </is>
    </oc>
    <nc r="L83"/>
  </rcc>
  <rcc rId="1028" sId="4">
    <oc r="J23" t="inlineStr">
      <is>
        <t>庄琼飞</t>
      </is>
    </oc>
    <nc r="J23" t="inlineStr">
      <is>
        <t>李东娥</t>
        <phoneticPr fontId="0" type="noConversion"/>
      </is>
    </nc>
  </rcc>
  <rcc rId="1029" sId="4">
    <oc r="J24" t="inlineStr">
      <is>
        <t>庄琼飞</t>
      </is>
    </oc>
    <nc r="J24" t="inlineStr">
      <is>
        <t>李东娥</t>
        <phoneticPr fontId="0" type="noConversion"/>
      </is>
    </nc>
  </rcc>
  <rcc rId="1030" sId="4">
    <oc r="J26" t="inlineStr">
      <is>
        <t>庄琼飞</t>
      </is>
    </oc>
    <nc r="J26"/>
  </rcc>
  <rcc rId="1031" sId="4">
    <oc r="J41" t="inlineStr">
      <is>
        <t>刘泰余</t>
        <phoneticPr fontId="0" type="noConversion"/>
      </is>
    </oc>
    <nc r="J41" t="inlineStr">
      <is>
        <t>罗志鹏</t>
        <phoneticPr fontId="0" type="noConversion"/>
      </is>
    </nc>
  </rcc>
  <rcc rId="1032" sId="4">
    <oc r="J42" t="inlineStr">
      <is>
        <t>刘泰余</t>
        <phoneticPr fontId="0" type="noConversion"/>
      </is>
    </oc>
    <nc r="J42" t="inlineStr">
      <is>
        <t>罗志鹏</t>
        <phoneticPr fontId="0" type="noConversion"/>
      </is>
    </nc>
  </rcc>
  <rcc rId="1033" sId="4">
    <oc r="J43" t="inlineStr">
      <is>
        <t>刘泰余</t>
        <phoneticPr fontId="0" type="noConversion"/>
      </is>
    </oc>
    <nc r="J43" t="inlineStr">
      <is>
        <t>罗志鹏</t>
        <phoneticPr fontId="0" type="noConversion"/>
      </is>
    </nc>
  </rcc>
  <rcc rId="1034" sId="4">
    <oc r="J44" t="inlineStr">
      <is>
        <t>刘泰余</t>
        <phoneticPr fontId="0" type="noConversion"/>
      </is>
    </oc>
    <nc r="J44" t="inlineStr">
      <is>
        <t>罗志鹏</t>
        <phoneticPr fontId="0" type="noConversion"/>
      </is>
    </nc>
  </rcc>
  <rcc rId="1035" sId="4">
    <oc r="J45" t="inlineStr">
      <is>
        <t>刘泰余</t>
        <phoneticPr fontId="0" type="noConversion"/>
      </is>
    </oc>
    <nc r="J45" t="inlineStr">
      <is>
        <t>罗志鹏</t>
        <phoneticPr fontId="0" type="noConversion"/>
      </is>
    </nc>
  </rcc>
  <rcc rId="1036" sId="4">
    <oc r="J46" t="inlineStr">
      <is>
        <t>刘泰余</t>
        <phoneticPr fontId="0" type="noConversion"/>
      </is>
    </oc>
    <nc r="J46" t="inlineStr">
      <is>
        <t>罗志鹏</t>
        <phoneticPr fontId="0" type="noConversion"/>
      </is>
    </nc>
  </rcc>
  <rfmt sheetId="4" sqref="A47:XFD47" start="0" length="2147483647">
    <dxf>
      <font>
        <strike/>
      </font>
    </dxf>
  </rfmt>
  <rcc rId="1037" sId="4">
    <oc r="J48" t="inlineStr">
      <is>
        <t>刘泰余</t>
        <phoneticPr fontId="0" type="noConversion"/>
      </is>
    </oc>
    <nc r="J48" t="inlineStr">
      <is>
        <t>罗志鹏</t>
        <phoneticPr fontId="0" type="noConversion"/>
      </is>
    </nc>
  </rcc>
  <rcc rId="1038" sId="4">
    <oc r="J50" t="inlineStr">
      <is>
        <t>庄琼飞</t>
      </is>
    </oc>
    <nc r="J50" t="inlineStr">
      <is>
        <t>柯大进</t>
        <phoneticPr fontId="0" type="noConversion"/>
      </is>
    </nc>
  </rcc>
  <rcc rId="1039" sId="4">
    <oc r="J51" t="inlineStr">
      <is>
        <t>庄琼飞</t>
      </is>
    </oc>
    <nc r="J51" t="inlineStr">
      <is>
        <t>柯大进</t>
        <phoneticPr fontId="0" type="noConversion"/>
      </is>
    </nc>
  </rcc>
  <rcc rId="1040" sId="4">
    <oc r="J52" t="inlineStr">
      <is>
        <t>庄琼飞</t>
      </is>
    </oc>
    <nc r="J52" t="inlineStr">
      <is>
        <t>柯大进</t>
        <phoneticPr fontId="0" type="noConversion"/>
      </is>
    </nc>
  </rcc>
  <rcc rId="1041" sId="4">
    <oc r="J53" t="inlineStr">
      <is>
        <t>庄琼飞</t>
      </is>
    </oc>
    <nc r="J53" t="inlineStr">
      <is>
        <t>柯大进</t>
        <phoneticPr fontId="0" type="noConversion"/>
      </is>
    </nc>
  </rcc>
  <rcc rId="1042" sId="4">
    <oc r="J55" t="inlineStr">
      <is>
        <t>丘诗琪</t>
        <phoneticPr fontId="0" type="noConversion"/>
      </is>
    </oc>
    <nc r="J55" t="inlineStr">
      <is>
        <t>邓剑峰</t>
        <phoneticPr fontId="0" type="noConversion"/>
      </is>
    </nc>
  </rcc>
  <rcc rId="1043" sId="4">
    <oc r="K55" t="inlineStr">
      <is>
        <t>无该功能</t>
      </is>
    </oc>
    <nc r="K55" t="inlineStr">
      <is>
        <t>NA</t>
        <phoneticPr fontId="0" type="noConversion"/>
      </is>
    </nc>
  </rcc>
  <rcc rId="1044" sId="4">
    <oc r="I23" t="inlineStr">
      <is>
        <t>Pass</t>
      </is>
    </oc>
    <nc r="I23"/>
  </rcc>
  <rcc rId="1045" sId="4">
    <oc r="I24" t="inlineStr">
      <is>
        <t>Pass</t>
      </is>
    </oc>
    <nc r="I24"/>
  </rcc>
  <rcc rId="1046" sId="4">
    <oc r="I26" t="inlineStr">
      <is>
        <t>NA</t>
      </is>
    </oc>
    <nc r="I26"/>
  </rcc>
  <rcc rId="1047" sId="4">
    <oc r="I41" t="inlineStr">
      <is>
        <t>Pass</t>
      </is>
    </oc>
    <nc r="I41"/>
  </rcc>
  <rcc rId="1048" sId="4">
    <oc r="I42" t="inlineStr">
      <is>
        <t>Pass</t>
      </is>
    </oc>
    <nc r="I42"/>
  </rcc>
  <rcc rId="1049" sId="4">
    <oc r="I43" t="inlineStr">
      <is>
        <t>Pass</t>
      </is>
    </oc>
    <nc r="I43"/>
  </rcc>
  <rcc rId="1050" sId="4">
    <oc r="I44" t="inlineStr">
      <is>
        <t>Pass</t>
      </is>
    </oc>
    <nc r="I44"/>
  </rcc>
  <rcc rId="1051" sId="4">
    <oc r="I45" t="inlineStr">
      <is>
        <t>Pass</t>
      </is>
    </oc>
    <nc r="I45"/>
  </rcc>
  <rcc rId="1052" sId="4">
    <oc r="I46" t="inlineStr">
      <is>
        <t>Pass</t>
      </is>
    </oc>
    <nc r="I46"/>
  </rcc>
  <rcc rId="1053" sId="4">
    <oc r="I47" t="inlineStr">
      <is>
        <t>Pass</t>
      </is>
    </oc>
    <nc r="I47"/>
  </rcc>
  <rcc rId="1054" sId="4">
    <oc r="I48" t="inlineStr">
      <is>
        <t>Pass</t>
      </is>
    </oc>
    <nc r="I48"/>
  </rcc>
  <rcc rId="1055" sId="4">
    <oc r="I49" t="inlineStr">
      <is>
        <t>Pass</t>
      </is>
    </oc>
    <nc r="I49"/>
  </rcc>
  <rcc rId="1056" sId="4">
    <oc r="I50" t="inlineStr">
      <is>
        <t>Pass</t>
      </is>
    </oc>
    <nc r="I50"/>
  </rcc>
  <rcc rId="1057" sId="4">
    <oc r="I51" t="inlineStr">
      <is>
        <t>Pass</t>
      </is>
    </oc>
    <nc r="I51"/>
  </rcc>
  <rcc rId="1058" sId="4">
    <oc r="I52" t="inlineStr">
      <is>
        <t>Pass</t>
      </is>
    </oc>
    <nc r="I52"/>
  </rcc>
  <rcc rId="1059" sId="4">
    <oc r="I53" t="inlineStr">
      <is>
        <t>Pass</t>
      </is>
    </oc>
    <nc r="I53"/>
  </rcc>
  <rcc rId="1060" sId="4">
    <oc r="I54" t="inlineStr">
      <is>
        <t>Pass</t>
      </is>
    </oc>
    <nc r="I54"/>
  </rcc>
  <rcc rId="1061" sId="5">
    <oc r="F3" t="inlineStr">
      <is>
        <t>李淑连</t>
        <phoneticPr fontId="0" type="noConversion"/>
      </is>
    </oc>
    <nc r="F3" t="inlineStr">
      <is>
        <t>柯大进</t>
        <phoneticPr fontId="0" type="noConversion"/>
      </is>
    </nc>
  </rcc>
  <rcc rId="1062" sId="5">
    <oc r="F4" t="inlineStr">
      <is>
        <t>李淑连</t>
        <phoneticPr fontId="0" type="noConversion"/>
      </is>
    </oc>
    <nc r="F4" t="inlineStr">
      <is>
        <t>柯大进</t>
        <phoneticPr fontId="0" type="noConversion"/>
      </is>
    </nc>
  </rcc>
  <rcc rId="1063" sId="5">
    <oc r="F5" t="inlineStr">
      <is>
        <t>李淑连</t>
        <phoneticPr fontId="0" type="noConversion"/>
      </is>
    </oc>
    <nc r="F5" t="inlineStr">
      <is>
        <t>柯大进</t>
        <phoneticPr fontId="0" type="noConversion"/>
      </is>
    </nc>
  </rcc>
  <rcc rId="1064" sId="5">
    <oc r="F6" t="inlineStr">
      <is>
        <t>李淑连</t>
        <phoneticPr fontId="0" type="noConversion"/>
      </is>
    </oc>
    <nc r="F6" t="inlineStr">
      <is>
        <t>柯大进</t>
        <phoneticPr fontId="0" type="noConversion"/>
      </is>
    </nc>
  </rcc>
  <rcc rId="1065" sId="5">
    <oc r="F7" t="inlineStr">
      <is>
        <t>李淑连</t>
        <phoneticPr fontId="0" type="noConversion"/>
      </is>
    </oc>
    <nc r="F7" t="inlineStr">
      <is>
        <t>柯大进</t>
        <phoneticPr fontId="0" type="noConversion"/>
      </is>
    </nc>
  </rcc>
  <rcc rId="1066" sId="5">
    <oc r="F8" t="inlineStr">
      <is>
        <t>李淑连</t>
        <phoneticPr fontId="0" type="noConversion"/>
      </is>
    </oc>
    <nc r="F8" t="inlineStr">
      <is>
        <t>柯大进</t>
        <phoneticPr fontId="0" type="noConversion"/>
      </is>
    </nc>
  </rcc>
  <rcc rId="1067" sId="5">
    <oc r="F9" t="inlineStr">
      <is>
        <t>李淑连</t>
        <phoneticPr fontId="0" type="noConversion"/>
      </is>
    </oc>
    <nc r="F9" t="inlineStr">
      <is>
        <t>柯大进</t>
        <phoneticPr fontId="0" type="noConversion"/>
      </is>
    </nc>
  </rcc>
  <rcc rId="1068" sId="5">
    <oc r="F10" t="inlineStr">
      <is>
        <t>罗晓林</t>
        <phoneticPr fontId="0" type="noConversion"/>
      </is>
    </oc>
    <nc r="F10" t="inlineStr">
      <is>
        <t>柯大进</t>
        <phoneticPr fontId="0" type="noConversion"/>
      </is>
    </nc>
  </rcc>
  <rcc rId="1069" sId="5">
    <oc r="F11" t="inlineStr">
      <is>
        <t>李淑连</t>
        <phoneticPr fontId="0" type="noConversion"/>
      </is>
    </oc>
    <nc r="F11" t="inlineStr">
      <is>
        <t>吴炜鹏</t>
        <phoneticPr fontId="0" type="noConversion"/>
      </is>
    </nc>
  </rcc>
  <rcc rId="1070" sId="5">
    <oc r="F12" t="inlineStr">
      <is>
        <t>李淑连</t>
        <phoneticPr fontId="0" type="noConversion"/>
      </is>
    </oc>
    <nc r="F12" t="inlineStr">
      <is>
        <t>吴炜鹏</t>
        <phoneticPr fontId="0" type="noConversion"/>
      </is>
    </nc>
  </rcc>
  <rcc rId="1071" sId="5">
    <oc r="F13" t="inlineStr">
      <is>
        <t>罗晓林</t>
        <phoneticPr fontId="0" type="noConversion"/>
      </is>
    </oc>
    <nc r="F13" t="inlineStr">
      <is>
        <t>吴炜鹏</t>
        <phoneticPr fontId="0" type="noConversion"/>
      </is>
    </nc>
  </rcc>
  <rcc rId="1072" sId="5">
    <oc r="F14" t="inlineStr">
      <is>
        <t>丘诗琪</t>
      </is>
    </oc>
    <nc r="F14" t="inlineStr">
      <is>
        <t>吴炜鹏</t>
        <phoneticPr fontId="0" type="noConversion"/>
      </is>
    </nc>
  </rcc>
  <rcc rId="1073" sId="5">
    <oc r="F15" t="inlineStr">
      <is>
        <t>丘诗琪</t>
      </is>
    </oc>
    <nc r="F15" t="inlineStr">
      <is>
        <t>吴炜鹏</t>
        <phoneticPr fontId="0" type="noConversion"/>
      </is>
    </nc>
  </rcc>
  <rcc rId="1074" sId="5">
    <oc r="F16" t="inlineStr">
      <is>
        <t>丘诗琪</t>
      </is>
    </oc>
    <nc r="F16" t="inlineStr">
      <is>
        <t>吴炜鹏</t>
        <phoneticPr fontId="0" type="noConversion"/>
      </is>
    </nc>
  </rcc>
  <rcc rId="1075" sId="5">
    <oc r="F17" t="inlineStr">
      <is>
        <t>丘诗琪</t>
      </is>
    </oc>
    <nc r="F17" t="inlineStr">
      <is>
        <t>吴炜鹏</t>
        <phoneticPr fontId="0" type="noConversion"/>
      </is>
    </nc>
  </rcc>
  <rcc rId="1076" sId="5">
    <oc r="F18" t="inlineStr">
      <is>
        <t>丘诗琪</t>
      </is>
    </oc>
    <nc r="F18" t="inlineStr">
      <is>
        <t>吴炜鹏</t>
        <phoneticPr fontId="0" type="noConversion"/>
      </is>
    </nc>
  </rcc>
  <rcc rId="1077" sId="5">
    <oc r="F19" t="inlineStr">
      <is>
        <t>丘诗琪</t>
      </is>
    </oc>
    <nc r="F19" t="inlineStr">
      <is>
        <t>吴炜鹏</t>
        <phoneticPr fontId="0" type="noConversion"/>
      </is>
    </nc>
  </rcc>
  <rcc rId="1078" sId="5">
    <oc r="F20" t="inlineStr">
      <is>
        <t>丘诗琪</t>
      </is>
    </oc>
    <nc r="F20" t="inlineStr">
      <is>
        <t>李东娥</t>
        <phoneticPr fontId="0" type="noConversion"/>
      </is>
    </nc>
  </rcc>
  <rcc rId="1079" sId="5">
    <oc r="F21" t="inlineStr">
      <is>
        <t>丘诗琪</t>
      </is>
    </oc>
    <nc r="F21" t="inlineStr">
      <is>
        <t>李东娥</t>
        <phoneticPr fontId="0" type="noConversion"/>
      </is>
    </nc>
  </rcc>
  <rcc rId="1080" sId="5">
    <oc r="F22" t="inlineStr">
      <is>
        <t>丘诗琪</t>
      </is>
    </oc>
    <nc r="F22" t="inlineStr">
      <is>
        <t>李东娥</t>
        <phoneticPr fontId="0" type="noConversion"/>
      </is>
    </nc>
  </rcc>
  <rcc rId="1081" sId="5">
    <oc r="F23" t="inlineStr">
      <is>
        <t>丘诗琪</t>
      </is>
    </oc>
    <nc r="F23" t="inlineStr">
      <is>
        <t>李东娥</t>
        <phoneticPr fontId="0" type="noConversion"/>
      </is>
    </nc>
  </rcc>
  <rcc rId="1082" sId="5">
    <oc r="F24" t="inlineStr">
      <is>
        <t>罗晓林</t>
        <phoneticPr fontId="0" type="noConversion"/>
      </is>
    </oc>
    <nc r="F24" t="inlineStr">
      <is>
        <t>李东娥</t>
        <phoneticPr fontId="0" type="noConversion"/>
      </is>
    </nc>
  </rcc>
  <rcc rId="1083" sId="5">
    <oc r="F25" t="inlineStr">
      <is>
        <t>罗晓林</t>
        <phoneticPr fontId="0" type="noConversion"/>
      </is>
    </oc>
    <nc r="F25" t="inlineStr">
      <is>
        <t>李东娥</t>
        <phoneticPr fontId="0" type="noConversion"/>
      </is>
    </nc>
  </rcc>
  <rcc rId="1084" sId="5">
    <oc r="F26" t="inlineStr">
      <is>
        <t>罗晓林</t>
        <phoneticPr fontId="0" type="noConversion"/>
      </is>
    </oc>
    <nc r="F26" t="inlineStr">
      <is>
        <t>李东娥</t>
        <phoneticPr fontId="0" type="noConversion"/>
      </is>
    </nc>
  </rcc>
  <rcc rId="1085" sId="5">
    <oc r="F27" t="inlineStr">
      <is>
        <t>罗晓林</t>
        <phoneticPr fontId="0" type="noConversion"/>
      </is>
    </oc>
    <nc r="F27" t="inlineStr">
      <is>
        <t>李东娥</t>
        <phoneticPr fontId="0" type="noConversion"/>
      </is>
    </nc>
  </rcc>
  <rcc rId="1086" sId="5">
    <oc r="F28" t="inlineStr">
      <is>
        <t>罗晓林</t>
        <phoneticPr fontId="0" type="noConversion"/>
      </is>
    </oc>
    <nc r="F28" t="inlineStr">
      <is>
        <t>李东娥</t>
        <phoneticPr fontId="0" type="noConversion"/>
      </is>
    </nc>
  </rcc>
  <rcc rId="1087" sId="5">
    <oc r="F29" t="inlineStr">
      <is>
        <t>罗晓林</t>
        <phoneticPr fontId="0" type="noConversion"/>
      </is>
    </oc>
    <nc r="F29" t="inlineStr">
      <is>
        <t>何远琼</t>
        <phoneticPr fontId="0" type="noConversion"/>
      </is>
    </nc>
  </rcc>
  <rcc rId="1088" sId="5">
    <oc r="F30" t="inlineStr">
      <is>
        <t>罗晓林</t>
        <phoneticPr fontId="0" type="noConversion"/>
      </is>
    </oc>
    <nc r="F30" t="inlineStr">
      <is>
        <t>何远琼</t>
        <phoneticPr fontId="0" type="noConversion"/>
      </is>
    </nc>
  </rcc>
  <rcc rId="1089" sId="5">
    <oc r="F31" t="inlineStr">
      <is>
        <t>罗晓林</t>
        <phoneticPr fontId="0" type="noConversion"/>
      </is>
    </oc>
    <nc r="F31" t="inlineStr">
      <is>
        <t>何远琼</t>
        <phoneticPr fontId="0" type="noConversion"/>
      </is>
    </nc>
  </rcc>
  <rcc rId="1090" sId="5">
    <oc r="F32" t="inlineStr">
      <is>
        <t>罗晓林</t>
        <phoneticPr fontId="0" type="noConversion"/>
      </is>
    </oc>
    <nc r="F32" t="inlineStr">
      <is>
        <t>何远琼</t>
        <phoneticPr fontId="0" type="noConversion"/>
      </is>
    </nc>
  </rcc>
  <rcc rId="1091" sId="5">
    <oc r="F33" t="inlineStr">
      <is>
        <t>罗晓林</t>
        <phoneticPr fontId="0" type="noConversion"/>
      </is>
    </oc>
    <nc r="F33" t="inlineStr">
      <is>
        <t>何远琼</t>
        <phoneticPr fontId="0" type="noConversion"/>
      </is>
    </nc>
  </rcc>
  <rcc rId="1092" sId="5">
    <oc r="F34" t="inlineStr">
      <is>
        <t>罗晓林</t>
        <phoneticPr fontId="0" type="noConversion"/>
      </is>
    </oc>
    <nc r="F34" t="inlineStr">
      <is>
        <t>何远琼</t>
        <phoneticPr fontId="0" type="noConversion"/>
      </is>
    </nc>
  </rcc>
  <rcc rId="1093" sId="5">
    <oc r="F35" t="inlineStr">
      <is>
        <t>罗晓林</t>
        <phoneticPr fontId="0" type="noConversion"/>
      </is>
    </oc>
    <nc r="F35" t="inlineStr">
      <is>
        <t>何远琼</t>
        <phoneticPr fontId="0" type="noConversion"/>
      </is>
    </nc>
  </rcc>
  <rcc rId="1094" sId="5">
    <oc r="F36" t="inlineStr">
      <is>
        <t>罗晓林</t>
        <phoneticPr fontId="0" type="noConversion"/>
      </is>
    </oc>
    <nc r="F36" t="inlineStr">
      <is>
        <t>何远琼</t>
        <phoneticPr fontId="0" type="noConversion"/>
      </is>
    </nc>
  </rcc>
  <rcv guid="{F88C92E4-F5B1-48B6-8AF0-793E8E382C1A}" action="delete"/>
  <rdn rId="0" localSheetId="3" customView="1" name="Z_F88C92E4_F5B1_48B6_8AF0_793E8E382C1A_.wvu.FilterData" hidden="1" oldHidden="1">
    <formula>综合打分!$A$1:$S$148</formula>
    <oldFormula>综合打分!$A$1:$S$148</oldFormula>
  </rdn>
  <rdn rId="0" localSheetId="4" customView="1" name="Z_F88C92E4_F5B1_48B6_8AF0_793E8E382C1A_.wvu.FilterData" hidden="1" oldHidden="1">
    <formula>'Response Time '!$A$1:$M$66</formula>
    <oldFormula>'Response Time '!$A$1:$M$66</oldFormula>
  </rdn>
  <rdn rId="0" localSheetId="5" customView="1" name="Z_F88C92E4_F5B1_48B6_8AF0_793E8E382C1A_.wvu.FilterData" hidden="1" oldHidden="1">
    <formula>'App Sources'!$A$2:$W$144</formula>
    <oldFormula>'App Sources'!$A$2:$W$144</oldFormula>
  </rdn>
  <rcv guid="{F88C92E4-F5B1-48B6-8AF0-793E8E382C1A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" sId="5" odxf="1" dxf="1">
    <oc r="N3">
      <v>3.91</v>
    </oc>
    <nc r="N3">
      <v>3.93</v>
    </nc>
    <odxf/>
    <ndxf/>
  </rcc>
  <rcc rId="1099" sId="5" odxf="1" dxf="1">
    <oc r="O3">
      <v>5.81</v>
    </oc>
    <nc r="O3">
      <v>6</v>
    </nc>
    <odxf/>
    <ndxf/>
  </rcc>
  <rcc rId="1100" sId="5" odxf="1" dxf="1">
    <oc r="P3">
      <v>33540.199999999997</v>
    </oc>
    <nc r="P3">
      <v>42110.7</v>
    </nc>
    <odxf/>
    <ndxf/>
  </rcc>
  <rcc rId="1101" sId="5" odxf="1" dxf="1">
    <oc r="Q3">
      <v>34417</v>
    </oc>
    <nc r="Q3">
      <v>43938</v>
    </nc>
    <odxf/>
    <ndxf/>
  </rcc>
  <rcc rId="1102" sId="5" odxf="1" dxf="1">
    <oc r="R3">
      <v>31093.599999999999</v>
    </oc>
    <nc r="R3">
      <v>39525.1</v>
    </nc>
    <odxf/>
    <ndxf/>
  </rcc>
  <rcc rId="1103" sId="5" odxf="1" dxf="1">
    <oc r="S3">
      <v>31960</v>
    </oc>
    <nc r="S3">
      <v>41304</v>
    </nc>
    <odxf/>
    <ndxf/>
  </rcc>
  <rcc rId="1104" sId="5" odxf="1" dxf="1">
    <oc r="N4">
      <v>0.66</v>
    </oc>
    <nc r="N4">
      <v>0.7</v>
    </nc>
    <odxf/>
    <ndxf/>
  </rcc>
  <rcc rId="1105" sId="5" odxf="1" dxf="1">
    <oc r="O4">
      <v>6</v>
    </oc>
    <nc r="O4">
      <v>2.31</v>
    </nc>
    <odxf/>
    <ndxf/>
  </rcc>
  <rcc rId="1106" sId="5" odxf="1" dxf="1">
    <oc r="P4">
      <v>56589.599999999999</v>
    </oc>
    <nc r="P4">
      <v>59636</v>
    </nc>
    <odxf/>
    <ndxf/>
  </rcc>
  <rcc rId="1107" sId="5" odxf="1" dxf="1">
    <oc r="Q4">
      <v>64599</v>
    </oc>
    <nc r="Q4">
      <v>60174</v>
    </nc>
    <odxf/>
    <ndxf/>
  </rcc>
  <rcc rId="1108" sId="5" odxf="1" dxf="1">
    <oc r="R4">
      <v>53181.8</v>
    </oc>
    <nc r="R4">
      <v>55545.599999999999</v>
    </nc>
    <odxf/>
    <ndxf/>
  </rcc>
  <rcc rId="1109" sId="5" odxf="1" dxf="1">
    <oc r="S4">
      <v>61192</v>
    </oc>
    <nc r="S4">
      <v>56084</v>
    </nc>
    <odxf/>
    <ndxf/>
  </rcc>
  <rcc rId="1110" sId="5" odxf="1" dxf="1">
    <oc r="N5">
      <v>0.11</v>
    </oc>
    <nc r="N5">
      <v>0.21</v>
    </nc>
    <odxf/>
    <ndxf/>
  </rcc>
  <rcc rId="1111" sId="5" odxf="1" dxf="1">
    <oc r="O5">
      <v>4.22</v>
    </oc>
    <nc r="O5">
      <v>1.75</v>
    </nc>
    <odxf/>
    <ndxf/>
  </rcc>
  <rcc rId="1112" sId="5" odxf="1" dxf="1">
    <oc r="P5">
      <v>54039.1</v>
    </oc>
    <nc r="P5">
      <v>57962.3</v>
    </nc>
    <odxf/>
    <ndxf/>
  </rcc>
  <rcc rId="1113" sId="5" odxf="1" dxf="1">
    <oc r="Q5">
      <v>54939</v>
    </oc>
    <nc r="Q5">
      <v>58152</v>
    </nc>
    <odxf/>
    <ndxf/>
  </rcc>
  <rcc rId="1114" sId="5" odxf="1" dxf="1">
    <oc r="R5">
      <v>51520</v>
    </oc>
    <nc r="R5">
      <v>53874.3</v>
    </nc>
    <odxf/>
    <ndxf/>
  </rcc>
  <rcc rId="1115" sId="5" odxf="1" dxf="1">
    <oc r="S5">
      <v>50620.1</v>
    </oc>
    <nc r="S5">
      <v>54064</v>
    </nc>
    <odxf/>
    <ndxf/>
  </rcc>
  <rcc rId="1116" sId="5" odxf="1" dxf="1">
    <oc r="N6">
      <v>1.68</v>
    </oc>
    <nc r="N6">
      <v>0.71</v>
    </nc>
    <odxf/>
    <ndxf/>
  </rcc>
  <rcc rId="1117" sId="5" odxf="1" dxf="1">
    <oc r="O6">
      <v>4.3600000000000003</v>
    </oc>
    <nc r="O6">
      <v>3.32</v>
    </nc>
    <odxf/>
    <ndxf/>
  </rcc>
  <rcc rId="1118" sId="5" odxf="1" dxf="1">
    <oc r="P6">
      <v>78478</v>
    </oc>
    <nc r="P6">
      <v>54940.9</v>
    </nc>
    <odxf/>
    <ndxf/>
  </rcc>
  <rcc rId="1119" sId="5" odxf="1" dxf="1">
    <oc r="Q6">
      <v>79560</v>
    </oc>
    <nc r="Q6">
      <v>60442</v>
    </nc>
    <odxf/>
    <ndxf/>
  </rcc>
  <rcc rId="1120" sId="5" odxf="1" dxf="1">
    <oc r="R6">
      <v>73154.8</v>
    </oc>
    <nc r="R6">
      <v>51019.9</v>
    </nc>
    <odxf/>
    <ndxf/>
  </rcc>
  <rcc rId="1121" sId="5" odxf="1" dxf="1">
    <oc r="S6">
      <v>74236</v>
    </oc>
    <nc r="S6">
      <v>56528</v>
    </nc>
    <odxf/>
    <ndxf/>
  </rcc>
  <rcc rId="1122" sId="5" odxf="1" dxf="1">
    <oc r="N7">
      <v>0.45</v>
    </oc>
    <nc r="N7">
      <v>0.09</v>
    </nc>
    <odxf/>
    <ndxf/>
  </rcc>
  <rcc rId="1123" sId="5" odxf="1" dxf="1">
    <oc r="O7">
      <v>2.37</v>
    </oc>
    <nc r="O7">
      <v>2.29</v>
    </nc>
    <odxf/>
    <ndxf/>
  </rcc>
  <rcc rId="1124" sId="5" odxf="1" s="1" dxf="1">
    <oc r="P7">
      <v>77293.399999999994</v>
    </oc>
    <nc r="P7">
      <v>52350.7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odxf>
    <ndxf/>
  </rcc>
  <rcc rId="1125" sId="5" odxf="1" dxf="1">
    <oc r="Q7">
      <v>77778</v>
    </oc>
    <nc r="Q7">
      <v>53421</v>
    </nc>
    <odxf/>
    <ndxf/>
  </rcc>
  <rcc rId="1126" sId="5" odxf="1" dxf="1">
    <oc r="R7">
      <v>72511.5</v>
    </oc>
    <nc r="R7">
      <v>48421.7</v>
    </nc>
    <odxf/>
    <ndxf/>
  </rcc>
  <rcc rId="1127" sId="5" odxf="1" dxf="1">
    <oc r="S7">
      <v>72996</v>
    </oc>
    <nc r="S7">
      <v>49492</v>
    </nc>
    <odxf/>
    <ndxf/>
  </rcc>
  <rcc rId="1128" sId="5" odxf="1" dxf="1">
    <oc r="N8">
      <v>0.52</v>
    </oc>
    <nc r="N8" t="inlineStr">
      <is>
        <t>已删除图库</t>
      </is>
    </nc>
    <odxf/>
    <ndxf/>
  </rcc>
  <rcc rId="1129" sId="5" odxf="1" dxf="1">
    <oc r="O8">
      <v>4.7300000000000004</v>
    </oc>
    <nc r="O8"/>
    <odxf/>
    <ndxf/>
  </rcc>
  <rcc rId="1130" sId="5" odxf="1" dxf="1">
    <oc r="P8">
      <v>63090.7</v>
    </oc>
    <nc r="P8"/>
    <odxf/>
    <ndxf/>
  </rcc>
  <rcc rId="1131" sId="5" odxf="1" dxf="1">
    <oc r="Q8">
      <v>63245</v>
    </oc>
    <nc r="Q8"/>
    <odxf/>
    <ndxf/>
  </rcc>
  <rcc rId="1132" sId="5" odxf="1" dxf="1">
    <oc r="R8">
      <v>60374.6</v>
    </oc>
    <nc r="R8"/>
    <odxf/>
    <ndxf/>
  </rcc>
  <rcc rId="1133" sId="5" odxf="1" dxf="1">
    <oc r="S8">
      <v>60528</v>
    </oc>
    <nc r="S8"/>
    <odxf/>
    <ndxf/>
  </rcc>
  <rcc rId="1134" sId="5" odxf="1" dxf="1">
    <oc r="N9">
      <v>0.1</v>
    </oc>
    <nc r="N9" t="inlineStr">
      <is>
        <t>已删除图库</t>
      </is>
    </nc>
    <odxf/>
    <ndxf/>
  </rcc>
  <rcc rId="1135" sId="5" odxf="1" dxf="1">
    <oc r="O9">
      <v>3.16</v>
    </oc>
    <nc r="O9"/>
    <odxf/>
    <ndxf/>
  </rcc>
  <rcc rId="1136" sId="5" odxf="1" dxf="1">
    <oc r="P9">
      <v>34501.199999999997</v>
    </oc>
    <nc r="P9"/>
    <odxf/>
    <ndxf/>
  </rcc>
  <rcc rId="1137" sId="5" odxf="1" dxf="1">
    <oc r="Q9">
      <v>35717</v>
    </oc>
    <nc r="Q9"/>
    <odxf/>
    <ndxf/>
  </rcc>
  <rcc rId="1138" sId="5" odxf="1" dxf="1">
    <oc r="R9">
      <v>31768</v>
    </oc>
    <nc r="R9"/>
    <odxf/>
    <ndxf/>
  </rcc>
  <rcc rId="1139" sId="5" odxf="1" dxf="1">
    <oc r="S9">
      <v>32988</v>
    </oc>
    <nc r="S9"/>
    <odxf/>
    <ndxf/>
  </rcc>
  <rcc rId="1140" sId="5">
    <oc r="N10">
      <v>0.28000000000000003</v>
    </oc>
    <nc r="N10">
      <v>0.38</v>
    </nc>
  </rcc>
  <rcc rId="1141" sId="5" odxf="1" dxf="1">
    <oc r="P10">
      <v>9229.2000000000007</v>
    </oc>
    <nc r="P10">
      <v>8995</v>
    </nc>
    <odxf/>
    <ndxf/>
  </rcc>
  <rcc rId="1142" sId="5">
    <oc r="Q10">
      <v>9714</v>
    </oc>
    <nc r="Q10">
      <v>9436</v>
    </nc>
  </rcc>
  <rcc rId="1143" sId="5" odxf="1" dxf="1">
    <oc r="R10">
      <v>8245.2999999999993</v>
    </oc>
    <nc r="R10">
      <v>8009.2</v>
    </nc>
    <odxf/>
    <ndxf/>
  </rcc>
  <rcc rId="1144" sId="5">
    <oc r="S10">
      <v>8736</v>
    </oc>
    <nc r="S10">
      <v>8440</v>
    </nc>
  </rcc>
  <rcc rId="1145" sId="5" odxf="1" dxf="1">
    <oc r="N11">
      <v>79.92</v>
    </oc>
    <nc r="N11">
      <v>100.68</v>
    </nc>
    <odxf/>
    <ndxf/>
  </rcc>
  <rcc rId="1146" sId="5" odxf="1" dxf="1">
    <oc r="O11">
      <v>88.32</v>
    </oc>
    <nc r="O11">
      <v>103.05</v>
    </nc>
    <odxf/>
    <ndxf/>
  </rcc>
  <rcc rId="1147" sId="5" odxf="1" dxf="1">
    <oc r="P11">
      <v>92228.4</v>
    </oc>
    <nc r="P11">
      <v>91401.9</v>
    </nc>
    <odxf/>
    <ndxf/>
  </rcc>
  <rcc rId="1148" sId="5" odxf="1" dxf="1">
    <oc r="Q11">
      <v>93051</v>
    </oc>
    <nc r="Q11">
      <v>104450</v>
    </nc>
    <odxf/>
    <ndxf/>
  </rcc>
  <rcc rId="1149" sId="5" odxf="1" dxf="1">
    <oc r="R11">
      <v>90136.8</v>
    </oc>
    <nc r="R11">
      <v>89354.5</v>
    </nc>
    <odxf/>
    <ndxf/>
  </rcc>
  <rcc rId="1150" sId="5" odxf="1" dxf="1">
    <oc r="S11">
      <v>90920</v>
    </oc>
    <nc r="S11">
      <v>102196</v>
    </nc>
    <odxf/>
    <ndxf/>
  </rcc>
  <rcc rId="1151" sId="5" odxf="1" dxf="1">
    <oc r="N12">
      <v>0.36</v>
    </oc>
    <nc r="N12">
      <v>0.38</v>
    </nc>
    <odxf/>
    <ndxf/>
  </rcc>
  <rcc rId="1152" sId="5" odxf="1" dxf="1">
    <oc r="O12">
      <v>1.74</v>
    </oc>
    <nc r="O12">
      <v>1.75</v>
    </nc>
    <odxf/>
    <ndxf/>
  </rcc>
  <rcc rId="1153" sId="5" odxf="1" dxf="1">
    <oc r="P12">
      <v>90765</v>
    </oc>
    <nc r="P12">
      <v>88577.5</v>
    </nc>
    <odxf/>
    <ndxf/>
  </rcc>
  <rcc rId="1154" sId="5" odxf="1" dxf="1">
    <oc r="Q12">
      <v>90514.4</v>
    </oc>
    <nc r="Q12">
      <v>89244</v>
    </nc>
    <odxf/>
    <ndxf/>
  </rcc>
  <rcc rId="1155" sId="5" odxf="1" dxf="1">
    <oc r="R12">
      <v>88454.1</v>
    </oc>
    <nc r="R12">
      <v>86498.4</v>
    </nc>
    <odxf/>
    <ndxf/>
  </rcc>
  <rcc rId="1156" sId="5" odxf="1" dxf="1">
    <oc r="S12">
      <v>88704</v>
    </oc>
    <nc r="S12">
      <v>87164</v>
    </nc>
    <odxf/>
    <ndxf/>
  </rcc>
  <rcc rId="1157" sId="5" odxf="1" dxf="1">
    <oc r="N13">
      <v>0.15</v>
    </oc>
    <nc r="N13">
      <v>0.06</v>
    </nc>
    <odxf/>
    <ndxf/>
  </rcc>
  <rcc rId="1158" sId="5">
    <oc r="O13">
      <v>5.25</v>
    </oc>
    <nc r="O13">
      <v>2.08</v>
    </nc>
  </rcc>
  <rcc rId="1159" sId="5" odxf="1" dxf="1">
    <oc r="P13">
      <v>58275.3</v>
    </oc>
    <nc r="P13">
      <v>59817.8</v>
    </nc>
    <odxf/>
    <ndxf/>
  </rcc>
  <rcc rId="1160" sId="5">
    <oc r="Q13">
      <v>58298</v>
    </oc>
    <nc r="Q13">
      <v>59927</v>
    </nc>
  </rcc>
  <rcc rId="1161" sId="5" odxf="1" dxf="1">
    <oc r="R13">
      <v>55214.3</v>
    </oc>
    <nc r="R13">
      <v>58141.4</v>
    </nc>
    <odxf/>
    <ndxf/>
  </rcc>
  <rcc rId="1162" sId="5">
    <oc r="S13">
      <v>55236</v>
    </oc>
    <nc r="S13">
      <v>58256</v>
    </nc>
  </rcc>
  <rcc rId="1163" sId="5" odxf="1" dxf="1">
    <oc r="N14">
      <v>25.3</v>
    </oc>
    <nc r="N14">
      <v>35.06</v>
    </nc>
    <odxf/>
    <ndxf/>
  </rcc>
  <rcc rId="1164" sId="5" odxf="1" dxf="1">
    <oc r="O14">
      <v>29.85</v>
    </oc>
    <nc r="O14">
      <v>40.03</v>
    </nc>
    <odxf/>
    <ndxf/>
  </rcc>
  <rcc rId="1165" sId="5" odxf="1" dxf="1">
    <oc r="P14">
      <v>50495.8</v>
    </oc>
    <nc r="P14">
      <v>55965.9</v>
    </nc>
    <odxf/>
    <ndxf/>
  </rcc>
  <rcc rId="1166" sId="5" odxf="1" dxf="1">
    <oc r="Q14">
      <v>51491</v>
    </oc>
    <nc r="Q14">
      <v>56778</v>
    </nc>
    <odxf/>
    <ndxf/>
  </rcc>
  <rcc rId="1167" sId="5" odxf="1" s="1" dxf="1">
    <oc r="R14">
      <v>47427.1</v>
    </oc>
    <nc r="R14">
      <v>52710.9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/>
  </rcc>
  <rcc rId="1168" sId="5" odxf="1" dxf="1">
    <oc r="S14">
      <v>48468</v>
    </oc>
    <nc r="S14">
      <v>53516</v>
    </nc>
    <odxf/>
    <ndxf/>
  </rcc>
  <rcc rId="1169" sId="5" odxf="1" dxf="1">
    <oc r="N15">
      <v>7.07</v>
    </oc>
    <nc r="N15">
      <v>7.82</v>
    </nc>
    <odxf/>
    <ndxf/>
  </rcc>
  <rcc rId="1170" sId="5" odxf="1" dxf="1">
    <oc r="O15">
      <v>8.73</v>
    </oc>
    <nc r="O15">
      <v>11.43</v>
    </nc>
    <odxf/>
    <ndxf/>
  </rcc>
  <rcc rId="1171" sId="5" odxf="1" dxf="1">
    <oc r="P15">
      <v>50312.800000000003</v>
    </oc>
    <nc r="P15">
      <v>55296.4</v>
    </nc>
    <odxf/>
    <ndxf/>
  </rcc>
  <rcc rId="1172" sId="5" odxf="1" dxf="1">
    <oc r="Q15">
      <v>51235</v>
    </oc>
    <nc r="Q15">
      <v>56136</v>
    </nc>
    <odxf/>
    <ndxf/>
  </rcc>
  <rcc rId="1173" sId="5" odxf="1" dxf="1">
    <oc r="R15">
      <v>47263.199999999997</v>
    </oc>
    <nc r="R15">
      <v>51988.800000000003</v>
    </nc>
    <odxf/>
    <ndxf/>
  </rcc>
  <rcc rId="1174" sId="5" odxf="1" dxf="1">
    <oc r="S15">
      <v>48180</v>
    </oc>
    <nc r="S15">
      <v>52992</v>
    </nc>
    <odxf/>
    <ndxf/>
  </rcc>
  <rcc rId="1175" sId="5" odxf="1" dxf="1">
    <oc r="N16">
      <v>6.96</v>
    </oc>
    <nc r="N16">
      <v>6.79</v>
    </nc>
    <odxf/>
    <ndxf/>
  </rcc>
  <rcc rId="1176" sId="5" odxf="1" dxf="1">
    <oc r="O16">
      <v>9.07</v>
    </oc>
    <nc r="O16">
      <v>9.44</v>
    </nc>
    <odxf/>
    <ndxf/>
  </rcc>
  <rcc rId="1177" sId="5" odxf="1" dxf="1">
    <oc r="P16">
      <v>50572.9</v>
    </oc>
    <nc r="P16">
      <v>55219.1</v>
    </nc>
    <odxf/>
    <ndxf/>
  </rcc>
  <rcc rId="1178" sId="5" odxf="1" dxf="1">
    <oc r="Q16">
      <v>51326</v>
    </oc>
    <nc r="Q16">
      <v>56000</v>
    </nc>
    <odxf/>
    <ndxf/>
  </rcc>
  <rcc rId="1179" sId="5" odxf="1" dxf="1">
    <oc r="R16">
      <v>47523.6</v>
    </oc>
    <nc r="R16">
      <v>51934</v>
    </nc>
    <odxf/>
    <ndxf/>
  </rcc>
  <rcc rId="1180" sId="5" odxf="1" dxf="1">
    <oc r="S16">
      <v>48272</v>
    </oc>
    <nc r="S16">
      <v>52712</v>
    </nc>
    <odxf/>
    <ndxf/>
  </rcc>
  <rfmt sheetId="5" sqref="N17" start="0" length="0">
    <dxf/>
  </rfmt>
  <rfmt sheetId="5" sqref="O17" start="0" length="0">
    <dxf/>
  </rfmt>
  <rfmt sheetId="5" sqref="P17" start="0" length="0">
    <dxf/>
  </rfmt>
  <rfmt sheetId="5" sqref="Q17" start="0" length="0">
    <dxf/>
  </rfmt>
  <rfmt sheetId="5" sqref="R17" start="0" length="0">
    <dxf/>
  </rfmt>
  <rfmt sheetId="5" sqref="S17" start="0" length="0">
    <dxf/>
  </rfmt>
  <rfmt sheetId="5" sqref="N18" start="0" length="0">
    <dxf/>
  </rfmt>
  <rfmt sheetId="5" sqref="O18" start="0" length="0">
    <dxf/>
  </rfmt>
  <rfmt sheetId="5" sqref="P18" start="0" length="0">
    <dxf/>
  </rfmt>
  <rfmt sheetId="5" sqref="Q18" start="0" length="0">
    <dxf/>
  </rfmt>
  <rfmt sheetId="5" sqref="R18" start="0" length="0">
    <dxf/>
  </rfmt>
  <rfmt sheetId="5" sqref="S18" start="0" length="0">
    <dxf/>
  </rfmt>
  <rfmt sheetId="5" sqref="N19" start="0" length="0">
    <dxf/>
  </rfmt>
  <rfmt sheetId="5" sqref="O19" start="0" length="0">
    <dxf/>
  </rfmt>
  <rfmt sheetId="5" sqref="P19" start="0" length="0">
    <dxf/>
  </rfmt>
  <rfmt sheetId="5" sqref="Q19" start="0" length="0">
    <dxf/>
  </rfmt>
  <rfmt sheetId="5" sqref="R19" start="0" length="0">
    <dxf/>
  </rfmt>
  <rfmt sheetId="5" sqref="S19" start="0" length="0">
    <dxf/>
  </rfmt>
  <rcc rId="1181" sId="5" odxf="1" dxf="1">
    <oc r="N20">
      <v>0.17</v>
    </oc>
    <nc r="N20">
      <v>0.09</v>
    </nc>
    <odxf/>
    <ndxf/>
  </rcc>
  <rcc rId="1182" sId="5" odxf="1" dxf="1">
    <oc r="O20">
      <v>5.18</v>
    </oc>
    <nc r="O20">
      <v>1.85</v>
    </nc>
    <odxf/>
    <ndxf/>
  </rcc>
  <rcc rId="1183" sId="5" odxf="1" dxf="1">
    <oc r="P20">
      <v>26109.1</v>
    </oc>
    <nc r="P20">
      <v>13603.6</v>
    </nc>
    <odxf/>
    <ndxf/>
  </rcc>
  <rcc rId="1184" sId="5" odxf="1" dxf="1">
    <oc r="Q20">
      <v>27423</v>
    </oc>
    <nc r="Q20">
      <v>13758</v>
    </nc>
    <odxf/>
    <ndxf/>
  </rcc>
  <rcc rId="1185" sId="5" odxf="1" dxf="1">
    <oc r="R20">
      <v>23567</v>
    </oc>
    <nc r="R20">
      <v>12368.5</v>
    </nc>
    <odxf/>
    <ndxf/>
  </rcc>
  <rcc rId="1186" sId="5" odxf="1" dxf="1">
    <oc r="S20">
      <v>24880</v>
    </oc>
    <nc r="S20">
      <v>125828</v>
    </nc>
    <odxf/>
    <ndxf/>
  </rcc>
  <rcc rId="1187" sId="5" odxf="1" dxf="1">
    <oc r="N21">
      <v>27.94</v>
    </oc>
    <nc r="N21">
      <v>31.8</v>
    </nc>
    <odxf/>
    <ndxf/>
  </rcc>
  <rcc rId="1188" sId="5" odxf="1" dxf="1">
    <oc r="O21">
      <v>126.09</v>
    </oc>
    <nc r="O21">
      <v>125.53</v>
    </nc>
    <odxf/>
    <ndxf/>
  </rcc>
  <rcc rId="1189" sId="5" odxf="1" dxf="1">
    <oc r="P21">
      <v>271857</v>
    </oc>
    <nc r="P21">
      <v>254795</v>
    </nc>
    <odxf/>
    <ndxf/>
  </rcc>
  <rcc rId="1190" sId="5" odxf="1" dxf="1">
    <oc r="Q21">
      <v>493095</v>
    </oc>
    <nc r="Q21">
      <v>460552</v>
    </nc>
    <odxf/>
    <ndxf/>
  </rcc>
  <rcc rId="1191" sId="5" odxf="1" dxf="1">
    <oc r="R21">
      <v>266252</v>
    </oc>
    <nc r="R21">
      <v>251171</v>
    </nc>
    <odxf/>
    <ndxf/>
  </rcc>
  <rcc rId="1192" sId="5" odxf="1" dxf="1">
    <oc r="S21">
      <v>496088</v>
    </oc>
    <nc r="S21">
      <v>458736</v>
    </nc>
    <odxf/>
    <ndxf/>
  </rcc>
  <rcc rId="1193" sId="5" odxf="1" dxf="1">
    <oc r="N22">
      <v>127.13</v>
    </oc>
    <nc r="N22">
      <v>133.57</v>
    </nc>
    <odxf/>
    <ndxf/>
  </rcc>
  <rcc rId="1194" sId="5" odxf="1" dxf="1">
    <oc r="O22">
      <v>134.6</v>
    </oc>
    <nc r="O22">
      <v>141.78</v>
    </nc>
    <odxf/>
    <ndxf/>
  </rcc>
  <rcc rId="1195" sId="5" odxf="1" dxf="1">
    <oc r="P22">
      <v>475316</v>
    </oc>
    <nc r="P22">
      <v>534506</v>
    </nc>
    <odxf/>
    <ndxf/>
  </rcc>
  <rcc rId="1196" sId="5" odxf="1" dxf="1">
    <oc r="Q22">
      <v>572219</v>
    </oc>
    <nc r="Q22">
      <v>631580</v>
    </nc>
    <odxf/>
    <ndxf/>
  </rcc>
  <rcc rId="1197" sId="5" odxf="1" dxf="1">
    <oc r="R22">
      <v>488654</v>
    </oc>
    <nc r="R22">
      <v>538121</v>
    </nc>
    <odxf/>
    <ndxf/>
  </rcc>
  <rcc rId="1198" sId="5" odxf="1" dxf="1">
    <oc r="S22">
      <v>569448</v>
    </oc>
    <nc r="S22">
      <v>646740</v>
    </nc>
    <odxf/>
    <ndxf/>
  </rcc>
  <rcc rId="1199" sId="5" odxf="1" dxf="1">
    <oc r="N23">
      <v>126.64</v>
    </oc>
    <nc r="N23">
      <v>0.97</v>
    </nc>
    <odxf/>
    <ndxf/>
  </rcc>
  <rcc rId="1200" sId="5" odxf="1" dxf="1">
    <oc r="O23">
      <v>132.72999999999999</v>
    </oc>
    <nc r="O23">
      <v>1.52</v>
    </nc>
    <odxf/>
    <ndxf/>
  </rcc>
  <rcc rId="1201" sId="5" odxf="1" dxf="1">
    <oc r="P23">
      <v>473591</v>
    </oc>
    <nc r="P23">
      <v>251055</v>
    </nc>
    <odxf/>
    <ndxf/>
  </rcc>
  <rcc rId="1202" sId="5" odxf="1" dxf="1">
    <oc r="Q23">
      <v>597501</v>
    </oc>
    <nc r="Q23">
      <v>252118</v>
    </nc>
    <odxf/>
    <ndxf/>
  </rcc>
  <rcc rId="1203" sId="5" odxf="1" dxf="1">
    <oc r="R23">
      <v>492514</v>
    </oc>
    <nc r="R23">
      <v>248022</v>
    </nc>
    <odxf/>
    <ndxf/>
  </rcc>
  <rcc rId="1204" sId="5" odxf="1" dxf="1">
    <oc r="S23">
      <v>563420</v>
    </oc>
    <nc r="S23">
      <v>249084</v>
    </nc>
    <odxf/>
    <ndxf/>
  </rcc>
  <rcc rId="1205" sId="5">
    <oc r="N24">
      <v>9.08</v>
    </oc>
    <nc r="N24">
      <v>11.22</v>
    </nc>
  </rcc>
  <rcc rId="1206" sId="5">
    <oc r="O24">
      <v>31.52</v>
    </oc>
    <nc r="O24">
      <v>37.99</v>
    </nc>
  </rcc>
  <rcc rId="1207" sId="5" odxf="1" dxf="1">
    <oc r="P24">
      <v>124908</v>
    </oc>
    <nc r="P24">
      <v>100583</v>
    </nc>
    <odxf/>
    <ndxf/>
  </rcc>
  <rcc rId="1208" sId="5">
    <oc r="Q24">
      <v>152431</v>
    </oc>
    <nc r="Q24">
      <v>155094</v>
    </nc>
  </rcc>
  <rcc rId="1209" sId="5" odxf="1" dxf="1">
    <oc r="R24">
      <v>121491</v>
    </oc>
    <nc r="R24">
      <v>98058.5</v>
    </nc>
    <odxf/>
    <ndxf/>
  </rcc>
  <rcc rId="1210" sId="5">
    <oc r="S24">
      <v>148984</v>
    </oc>
    <nc r="S24">
      <v>152656</v>
    </nc>
  </rcc>
  <rcc rId="1211" sId="5">
    <oc r="N25">
      <v>7.19</v>
    </oc>
    <nc r="N25">
      <v>4.99</v>
    </nc>
  </rcc>
  <rcc rId="1212" sId="5">
    <oc r="O25">
      <v>14.67</v>
    </oc>
    <nc r="O25">
      <v>9.3800000000000008</v>
    </nc>
  </rcc>
  <rcc rId="1213" sId="5" odxf="1" dxf="1">
    <oc r="P25">
      <v>132631</v>
    </oc>
    <nc r="P25">
      <v>93356.4</v>
    </nc>
    <odxf/>
    <ndxf/>
  </rcc>
  <rcc rId="1214" sId="5">
    <oc r="Q25">
      <v>187320</v>
    </oc>
    <nc r="Q25">
      <v>114016</v>
    </nc>
  </rcc>
  <rcc rId="1215" sId="5" odxf="1" dxf="1">
    <oc r="R25">
      <v>129589</v>
    </oc>
    <nc r="R25">
      <v>90151.3</v>
    </nc>
    <odxf/>
    <ndxf/>
  </rcc>
  <rcc rId="1216" sId="5">
    <oc r="S25">
      <v>183768</v>
    </oc>
    <nc r="S25">
      <v>110644</v>
    </nc>
  </rcc>
  <rcc rId="1217" sId="5">
    <oc r="N26">
      <v>3.65</v>
    </oc>
    <nc r="N26">
      <v>3.85</v>
    </nc>
  </rcc>
  <rcc rId="1218" sId="5">
    <oc r="O26">
      <v>6.65</v>
    </oc>
    <nc r="O26">
      <v>5.45</v>
    </nc>
  </rcc>
  <rcc rId="1219" sId="5" odxf="1" dxf="1">
    <oc r="P26">
      <v>96495.8</v>
    </oc>
    <nc r="P26">
      <v>97957.7</v>
    </nc>
    <odxf/>
    <ndxf/>
  </rcc>
  <rcc rId="1220" sId="5">
    <oc r="Q26">
      <v>204510</v>
    </oc>
    <nc r="Q26">
      <v>181497</v>
    </nc>
  </rcc>
  <rcc rId="1221" sId="5" odxf="1" dxf="1">
    <oc r="R26">
      <v>92095.2</v>
    </oc>
    <nc r="R26">
      <v>95345.4</v>
    </nc>
    <odxf/>
    <ndxf/>
  </rcc>
  <rcc rId="1222" sId="5">
    <oc r="S26">
      <v>168820</v>
    </oc>
    <nc r="S26">
      <v>178884</v>
    </nc>
  </rcc>
  <rcc rId="1223" sId="5">
    <oc r="N27">
      <v>0.15</v>
    </oc>
    <nc r="N27">
      <v>0.21</v>
    </nc>
  </rcc>
  <rcc rId="1224" sId="5">
    <oc r="O27">
      <v>3.8</v>
    </oc>
    <nc r="O27">
      <v>4.38</v>
    </nc>
  </rcc>
  <rcc rId="1225" sId="5" odxf="1" dxf="1">
    <oc r="P27">
      <v>13255.3</v>
    </oc>
    <nc r="P27">
      <v>9494.08</v>
    </nc>
    <odxf/>
    <ndxf/>
  </rcc>
  <rcc rId="1226" sId="5">
    <oc r="Q27">
      <v>13447</v>
    </oc>
    <nc r="Q27">
      <v>9869</v>
    </nc>
  </rcc>
  <rcc rId="1227" sId="5" odxf="1" dxf="1">
    <oc r="R27">
      <v>11819.7</v>
    </oc>
    <nc r="R27">
      <v>8616.2000000000007</v>
    </nc>
    <odxf/>
    <ndxf/>
  </rcc>
  <rcc rId="1228" sId="5">
    <oc r="S27">
      <v>12012</v>
    </oc>
    <nc r="S27">
      <v>8992</v>
    </nc>
  </rcc>
  <rcc rId="1229" sId="5">
    <oc r="N28">
      <v>0.34</v>
    </oc>
    <nc r="N28">
      <v>0.27</v>
    </nc>
  </rcc>
  <rcc rId="1230" sId="5">
    <oc r="O28">
      <v>2.85</v>
    </oc>
    <nc r="O28">
      <v>1.66</v>
    </nc>
  </rcc>
  <rcc rId="1231" sId="5" odxf="1" dxf="1">
    <oc r="P28">
      <v>47098.7</v>
    </oc>
    <nc r="P28">
      <v>39017.9</v>
    </nc>
    <odxf/>
    <ndxf/>
  </rcc>
  <rcc rId="1232" sId="5">
    <oc r="Q28">
      <v>48020</v>
    </oc>
    <nc r="Q28">
      <v>39648</v>
    </nc>
  </rcc>
  <rcc rId="1233" sId="5" odxf="1" dxf="1">
    <oc r="R28">
      <v>30917.599999999999</v>
    </oc>
    <nc r="R28">
      <v>24417.8</v>
    </nc>
    <odxf/>
    <ndxf/>
  </rcc>
  <rcc rId="1234" sId="5">
    <oc r="S28">
      <v>31844</v>
    </oc>
    <nc r="S28">
      <v>25048</v>
    </nc>
  </rcc>
  <rcc rId="1235" sId="5">
    <oc r="O29">
      <v>2.23</v>
    </oc>
    <nc r="O29">
      <v>1.94</v>
    </nc>
  </rcc>
  <rcc rId="1236" sId="5" odxf="1" dxf="1">
    <oc r="P29">
      <v>14094</v>
    </oc>
    <nc r="P29">
      <v>14105.8</v>
    </nc>
    <odxf/>
    <ndxf/>
  </rcc>
  <rcc rId="1237" sId="5">
    <oc r="Q29">
      <v>14145</v>
    </oc>
    <nc r="Q29">
      <v>14318</v>
    </nc>
  </rcc>
  <rcc rId="1238" sId="5" odxf="1" dxf="1">
    <oc r="R29">
      <v>11673</v>
    </oc>
    <nc r="R29">
      <v>12490.2</v>
    </nc>
    <odxf/>
    <ndxf/>
  </rcc>
  <rcc rId="1239" sId="5">
    <oc r="S29">
      <v>11724</v>
    </oc>
    <nc r="S29">
      <v>12704</v>
    </nc>
  </rcc>
  <rcc rId="1240" sId="5">
    <oc r="N30">
      <v>0.08</v>
    </oc>
    <nc r="N30">
      <v>0.05</v>
    </nc>
  </rcc>
  <rcc rId="1241" sId="5">
    <oc r="O30">
      <v>2.96</v>
    </oc>
    <nc r="O30">
      <v>1.66</v>
    </nc>
  </rcc>
  <rcc rId="1242" sId="5" odxf="1" dxf="1">
    <oc r="P30">
      <v>14032.9</v>
    </oc>
    <nc r="P30">
      <v>14118.9</v>
    </nc>
    <odxf/>
    <ndxf/>
  </rcc>
  <rcc rId="1243" sId="5">
    <oc r="Q30">
      <v>14092</v>
    </oc>
    <nc r="Q30">
      <v>14163</v>
    </nc>
  </rcc>
  <rcc rId="1244" sId="5" odxf="1" dxf="1">
    <oc r="R30">
      <v>11609.3</v>
    </oc>
    <nc r="R30">
      <v>12500.4</v>
    </nc>
    <odxf/>
    <ndxf/>
  </rcc>
  <rcc rId="1245" sId="5">
    <oc r="S30">
      <v>11672</v>
    </oc>
    <nc r="S30">
      <v>12548</v>
    </nc>
  </rcc>
  <rcc rId="1246" sId="5">
    <oc r="N31">
      <v>0.55000000000000004</v>
    </oc>
    <nc r="N31">
      <v>0.5</v>
    </nc>
  </rcc>
  <rcc rId="1247" sId="5">
    <oc r="O31">
      <v>1.95</v>
    </oc>
    <nc r="O31">
      <v>1.67</v>
    </nc>
  </rcc>
  <rcc rId="1248" sId="5" odxf="1" dxf="1">
    <oc r="P31">
      <v>12630.4</v>
    </oc>
    <nc r="P31">
      <v>12607.4</v>
    </nc>
    <odxf/>
    <ndxf/>
  </rcc>
  <rcc rId="1249" sId="5">
    <oc r="Q31">
      <v>13072</v>
    </oc>
    <nc r="Q31">
      <v>13020</v>
    </nc>
  </rcc>
  <rcc rId="1250" sId="5" odxf="1" dxf="1">
    <oc r="R31">
      <v>11301.5</v>
    </oc>
    <nc r="R31">
      <v>11407.6</v>
    </nc>
    <odxf/>
    <ndxf/>
  </rcc>
  <rcc rId="1251" sId="5">
    <oc r="S31">
      <v>11740</v>
    </oc>
    <nc r="S31">
      <v>11820</v>
    </nc>
  </rcc>
  <rcc rId="1252" sId="5">
    <oc r="O32">
      <v>0.87</v>
    </oc>
    <nc r="O32">
      <v>1.39</v>
    </nc>
  </rcc>
  <rcc rId="1253" sId="5" odxf="1" dxf="1">
    <oc r="P32">
      <v>12623.9</v>
    </oc>
    <nc r="P32">
      <v>12604.5</v>
    </nc>
    <odxf/>
    <ndxf/>
  </rcc>
  <rcc rId="1254" sId="5">
    <oc r="Q32">
      <v>13040</v>
    </oc>
    <nc r="Q32">
      <v>13045</v>
    </nc>
  </rcc>
  <rcc rId="1255" sId="5" odxf="1" dxf="1">
    <oc r="R32">
      <v>11298.9</v>
    </oc>
    <nc r="R32">
      <v>11404.9</v>
    </nc>
    <odxf/>
    <ndxf/>
  </rcc>
  <rcc rId="1256" sId="5">
    <oc r="S32">
      <v>11712</v>
    </oc>
    <nc r="S32">
      <v>11844</v>
    </nc>
  </rcc>
  <rcc rId="1257" sId="5">
    <oc r="N33">
      <v>0.27</v>
    </oc>
    <nc r="N33">
      <v>0.19</v>
    </nc>
  </rcc>
  <rcc rId="1258" sId="5">
    <oc r="O33">
      <v>2.78</v>
    </oc>
    <nc r="O33">
      <v>1.98</v>
    </nc>
  </rcc>
  <rcc rId="1259" sId="5" odxf="1" dxf="1">
    <oc r="P33">
      <v>9530.48</v>
    </oc>
    <nc r="P33">
      <v>10463.1</v>
    </nc>
    <odxf/>
    <ndxf/>
  </rcc>
  <rcc rId="1260" sId="5">
    <oc r="Q33">
      <v>10409</v>
    </oc>
    <nc r="Q33">
      <v>10927</v>
    </nc>
  </rcc>
  <rcc rId="1261" sId="5" odxf="1" dxf="1">
    <oc r="R33">
      <v>8579.4</v>
    </oc>
    <nc r="R33">
      <v>9582</v>
    </nc>
    <odxf/>
    <ndxf/>
  </rcc>
  <rcc rId="1262" sId="5">
    <oc r="S33">
      <v>9460</v>
    </oc>
    <nc r="S33">
      <v>10048</v>
    </nc>
  </rcc>
  <rcc rId="1263" sId="5">
    <nc r="N34" t="inlineStr">
      <is>
        <t>pidof不了</t>
      </is>
    </nc>
  </rcc>
  <rcc rId="1264" sId="5" odxf="1" dxf="1">
    <nc r="N35" t="inlineStr">
      <is>
        <t>pidof不了</t>
      </is>
    </nc>
    <odxf/>
    <ndxf/>
  </rcc>
  <rcc rId="1265" sId="5">
    <oc r="N36">
      <v>5.69</v>
    </oc>
    <nc r="N36">
      <v>2.0299999999999998</v>
    </nc>
  </rcc>
  <rcc rId="1266" sId="5">
    <oc r="O36">
      <v>8.9600000000000009</v>
    </oc>
    <nc r="O36">
      <v>3.63</v>
    </nc>
  </rcc>
  <rcc rId="1267" sId="5" odxf="1" dxf="1">
    <oc r="P36">
      <v>17605.5</v>
    </oc>
    <nc r="P36">
      <v>10378.4</v>
    </nc>
    <odxf/>
    <ndxf/>
  </rcc>
  <rcc rId="1268" sId="5">
    <oc r="Q36">
      <v>20827</v>
    </oc>
    <nc r="Q36">
      <v>11001</v>
    </nc>
  </rcc>
  <rcc rId="1269" sId="5" odxf="1" dxf="1">
    <oc r="R36">
      <v>16784.099999999999</v>
    </oc>
    <nc r="R36">
      <v>9611.7999999999993</v>
    </nc>
    <odxf/>
    <ndxf/>
  </rcc>
  <rcc rId="1270" sId="5">
    <oc r="S36">
      <v>19996</v>
    </oc>
    <nc r="S36">
      <v>10240</v>
    </nc>
  </rcc>
  <rcc rId="1271" sId="5">
    <oc r="G3">
      <v>3.93</v>
    </oc>
    <nc r="G3"/>
  </rcc>
  <rcc rId="1272" sId="5">
    <oc r="H3">
      <v>6</v>
    </oc>
    <nc r="H3"/>
  </rcc>
  <rcc rId="1273" sId="5">
    <oc r="I3">
      <v>42110.7</v>
    </oc>
    <nc r="I3"/>
  </rcc>
  <rcc rId="1274" sId="5">
    <oc r="J3">
      <v>43938</v>
    </oc>
    <nc r="J3"/>
  </rcc>
  <rcc rId="1275" sId="5">
    <oc r="K3">
      <v>39525.1</v>
    </oc>
    <nc r="K3"/>
  </rcc>
  <rcc rId="1276" sId="5">
    <oc r="L3">
      <v>41304</v>
    </oc>
    <nc r="L3"/>
  </rcc>
  <rcc rId="1277" sId="5">
    <oc r="G4">
      <v>0.7</v>
    </oc>
    <nc r="G4"/>
  </rcc>
  <rcc rId="1278" sId="5">
    <oc r="H4">
      <v>2.31</v>
    </oc>
    <nc r="H4"/>
  </rcc>
  <rcc rId="1279" sId="5">
    <oc r="I4">
      <v>59636</v>
    </oc>
    <nc r="I4"/>
  </rcc>
  <rcc rId="1280" sId="5">
    <oc r="J4">
      <v>60174</v>
    </oc>
    <nc r="J4"/>
  </rcc>
  <rcc rId="1281" sId="5">
    <oc r="K4">
      <v>55545.599999999999</v>
    </oc>
    <nc r="K4"/>
  </rcc>
  <rcc rId="1282" sId="5">
    <oc r="L4">
      <v>56084</v>
    </oc>
    <nc r="L4"/>
  </rcc>
  <rcc rId="1283" sId="5">
    <oc r="G5">
      <v>0.21</v>
    </oc>
    <nc r="G5"/>
  </rcc>
  <rcc rId="1284" sId="5">
    <oc r="H5">
      <v>1.75</v>
    </oc>
    <nc r="H5"/>
  </rcc>
  <rcc rId="1285" sId="5">
    <oc r="I5">
      <v>57962.3</v>
    </oc>
    <nc r="I5"/>
  </rcc>
  <rcc rId="1286" sId="5">
    <oc r="J5">
      <v>58152</v>
    </oc>
    <nc r="J5"/>
  </rcc>
  <rcc rId="1287" sId="5">
    <oc r="K5">
      <v>53874.3</v>
    </oc>
    <nc r="K5"/>
  </rcc>
  <rcc rId="1288" sId="5">
    <oc r="L5">
      <v>54064</v>
    </oc>
    <nc r="L5"/>
  </rcc>
  <rcc rId="1289" sId="5">
    <oc r="G6">
      <v>0.71</v>
    </oc>
    <nc r="G6"/>
  </rcc>
  <rcc rId="1290" sId="5">
    <oc r="H6">
      <v>3.32</v>
    </oc>
    <nc r="H6"/>
  </rcc>
  <rcc rId="1291" sId="5">
    <oc r="I6">
      <v>54940.9</v>
    </oc>
    <nc r="I6"/>
  </rcc>
  <rcc rId="1292" sId="5">
    <oc r="J6">
      <v>60442</v>
    </oc>
    <nc r="J6"/>
  </rcc>
  <rcc rId="1293" sId="5">
    <oc r="K6">
      <v>51019.9</v>
    </oc>
    <nc r="K6"/>
  </rcc>
  <rcc rId="1294" sId="5">
    <oc r="L6">
      <v>56528</v>
    </oc>
    <nc r="L6"/>
  </rcc>
  <rcc rId="1295" sId="5">
    <oc r="G7">
      <v>0.09</v>
    </oc>
    <nc r="G7"/>
  </rcc>
  <rcc rId="1296" sId="5">
    <oc r="H7">
      <v>2.29</v>
    </oc>
    <nc r="H7"/>
  </rcc>
  <rcc rId="1297" sId="5">
    <oc r="I7">
      <v>52350.7</v>
    </oc>
    <nc r="I7"/>
  </rcc>
  <rcc rId="1298" sId="5">
    <oc r="J7">
      <v>53421</v>
    </oc>
    <nc r="J7"/>
  </rcc>
  <rcc rId="1299" sId="5">
    <oc r="K7">
      <v>48421.7</v>
    </oc>
    <nc r="K7"/>
  </rcc>
  <rcc rId="1300" sId="5">
    <oc r="L7">
      <v>49492</v>
    </oc>
    <nc r="L7"/>
  </rcc>
  <rcc rId="1301" sId="5">
    <oc r="G8" t="inlineStr">
      <is>
        <t>已删除图库</t>
      </is>
    </oc>
    <nc r="G8"/>
  </rcc>
  <rcc rId="1302" sId="5">
    <oc r="G9" t="inlineStr">
      <is>
        <t>已删除图库</t>
      </is>
    </oc>
    <nc r="G9"/>
  </rcc>
  <rcc rId="1303" sId="5">
    <oc r="G10">
      <v>0.38</v>
    </oc>
    <nc r="G10"/>
  </rcc>
  <rcc rId="1304" sId="5">
    <oc r="H10">
      <v>4.05</v>
    </oc>
    <nc r="H10"/>
  </rcc>
  <rcc rId="1305" sId="5">
    <oc r="I10">
      <v>8995</v>
    </oc>
    <nc r="I10"/>
  </rcc>
  <rcc rId="1306" sId="5">
    <oc r="J10">
      <v>9436</v>
    </oc>
    <nc r="J10"/>
  </rcc>
  <rcc rId="1307" sId="5">
    <oc r="K10">
      <v>8009.2</v>
    </oc>
    <nc r="K10"/>
  </rcc>
  <rcc rId="1308" sId="5">
    <oc r="L10">
      <v>8440</v>
    </oc>
    <nc r="L10"/>
  </rcc>
  <rcc rId="1309" sId="5">
    <oc r="G11">
      <v>100.68</v>
    </oc>
    <nc r="G11"/>
  </rcc>
  <rcc rId="1310" sId="5">
    <oc r="H11">
      <v>103.05</v>
    </oc>
    <nc r="H11"/>
  </rcc>
  <rcc rId="1311" sId="5">
    <oc r="I11">
      <v>91401.9</v>
    </oc>
    <nc r="I11"/>
  </rcc>
  <rcc rId="1312" sId="5">
    <oc r="J11">
      <v>104450</v>
    </oc>
    <nc r="J11"/>
  </rcc>
  <rcc rId="1313" sId="5">
    <oc r="K11">
      <v>89354.5</v>
    </oc>
    <nc r="K11"/>
  </rcc>
  <rcc rId="1314" sId="5">
    <oc r="L11">
      <v>102196</v>
    </oc>
    <nc r="L11"/>
  </rcc>
  <rcc rId="1315" sId="5">
    <oc r="G12">
      <v>0.38</v>
    </oc>
    <nc r="G12"/>
  </rcc>
  <rcc rId="1316" sId="5">
    <oc r="H12">
      <v>1.75</v>
    </oc>
    <nc r="H12"/>
  </rcc>
  <rcc rId="1317" sId="5">
    <oc r="I12">
      <v>88577.5</v>
    </oc>
    <nc r="I12"/>
  </rcc>
  <rcc rId="1318" sId="5">
    <oc r="J12">
      <v>89244</v>
    </oc>
    <nc r="J12"/>
  </rcc>
  <rcc rId="1319" sId="5">
    <oc r="K12">
      <v>86498.4</v>
    </oc>
    <nc r="K12"/>
  </rcc>
  <rcc rId="1320" sId="5">
    <oc r="L12">
      <v>87164</v>
    </oc>
    <nc r="L12"/>
  </rcc>
  <rcc rId="1321" sId="5">
    <oc r="G13">
      <v>0.06</v>
    </oc>
    <nc r="G13"/>
  </rcc>
  <rcc rId="1322" sId="5">
    <oc r="H13">
      <v>2.08</v>
    </oc>
    <nc r="H13"/>
  </rcc>
  <rcc rId="1323" sId="5">
    <oc r="I13">
      <v>59817.8</v>
    </oc>
    <nc r="I13"/>
  </rcc>
  <rcc rId="1324" sId="5">
    <oc r="J13">
      <v>59927</v>
    </oc>
    <nc r="J13"/>
  </rcc>
  <rcc rId="1325" sId="5">
    <oc r="K13">
      <v>58141.4</v>
    </oc>
    <nc r="K13"/>
  </rcc>
  <rcc rId="1326" sId="5">
    <oc r="L13">
      <v>58256</v>
    </oc>
    <nc r="L13"/>
  </rcc>
  <rcc rId="1327" sId="5">
    <oc r="G14">
      <v>35.06</v>
    </oc>
    <nc r="G14"/>
  </rcc>
  <rcc rId="1328" sId="5">
    <oc r="H14">
      <v>40.03</v>
    </oc>
    <nc r="H14"/>
  </rcc>
  <rcc rId="1329" sId="5">
    <oc r="I14">
      <v>55965.9</v>
    </oc>
    <nc r="I14"/>
  </rcc>
  <rcc rId="1330" sId="5">
    <oc r="J14">
      <v>56778</v>
    </oc>
    <nc r="J14"/>
  </rcc>
  <rcc rId="1331" sId="5">
    <oc r="K14">
      <v>52710.9</v>
    </oc>
    <nc r="K14"/>
  </rcc>
  <rcc rId="1332" sId="5">
    <oc r="L14">
      <v>53516</v>
    </oc>
    <nc r="L14"/>
  </rcc>
  <rcc rId="1333" sId="5">
    <oc r="G15">
      <v>7.82</v>
    </oc>
    <nc r="G15"/>
  </rcc>
  <rcc rId="1334" sId="5">
    <oc r="H15">
      <v>11.43</v>
    </oc>
    <nc r="H15"/>
  </rcc>
  <rcc rId="1335" sId="5">
    <oc r="I15">
      <v>55296.4</v>
    </oc>
    <nc r="I15"/>
  </rcc>
  <rcc rId="1336" sId="5">
    <oc r="J15">
      <v>56136</v>
    </oc>
    <nc r="J15"/>
  </rcc>
  <rcc rId="1337" sId="5">
    <oc r="K15">
      <v>51988.800000000003</v>
    </oc>
    <nc r="K15"/>
  </rcc>
  <rcc rId="1338" sId="5">
    <oc r="L15">
      <v>52992</v>
    </oc>
    <nc r="L15"/>
  </rcc>
  <rcc rId="1339" sId="5">
    <oc r="G16">
      <v>6.79</v>
    </oc>
    <nc r="G16"/>
  </rcc>
  <rcc rId="1340" sId="5">
    <oc r="H16">
      <v>9.44</v>
    </oc>
    <nc r="H16"/>
  </rcc>
  <rcc rId="1341" sId="5">
    <oc r="I16">
      <v>55219.1</v>
    </oc>
    <nc r="I16"/>
  </rcc>
  <rcc rId="1342" sId="5">
    <oc r="J16">
      <v>56000</v>
    </oc>
    <nc r="J16"/>
  </rcc>
  <rcc rId="1343" sId="5">
    <oc r="K16">
      <v>51934</v>
    </oc>
    <nc r="K16"/>
  </rcc>
  <rcc rId="1344" sId="5">
    <oc r="L16">
      <v>52712</v>
    </oc>
    <nc r="L16"/>
  </rcc>
  <rcc rId="1345" sId="5">
    <oc r="G20">
      <v>0.09</v>
    </oc>
    <nc r="G20"/>
  </rcc>
  <rcc rId="1346" sId="5">
    <oc r="H20">
      <v>1.85</v>
    </oc>
    <nc r="H20"/>
  </rcc>
  <rcc rId="1347" sId="5">
    <oc r="I20">
      <v>13603.6</v>
    </oc>
    <nc r="I20"/>
  </rcc>
  <rcc rId="1348" sId="5">
    <oc r="J20">
      <v>13758</v>
    </oc>
    <nc r="J20"/>
  </rcc>
  <rcc rId="1349" sId="5">
    <oc r="K20">
      <v>12368.5</v>
    </oc>
    <nc r="K20"/>
  </rcc>
  <rcc rId="1350" sId="5">
    <oc r="L20">
      <v>125828</v>
    </oc>
    <nc r="L20"/>
  </rcc>
  <rcc rId="1351" sId="5">
    <oc r="G21">
      <v>31.8</v>
    </oc>
    <nc r="G21"/>
  </rcc>
  <rcc rId="1352" sId="5">
    <oc r="H21">
      <v>125.53</v>
    </oc>
    <nc r="H21"/>
  </rcc>
  <rcc rId="1353" sId="5">
    <oc r="I21">
      <v>254795</v>
    </oc>
    <nc r="I21"/>
  </rcc>
  <rcc rId="1354" sId="5">
    <oc r="J21">
      <v>460552</v>
    </oc>
    <nc r="J21"/>
  </rcc>
  <rcc rId="1355" sId="5">
    <oc r="K21">
      <v>251171</v>
    </oc>
    <nc r="K21"/>
  </rcc>
  <rcc rId="1356" sId="5">
    <oc r="L21">
      <v>458736</v>
    </oc>
    <nc r="L21"/>
  </rcc>
  <rcc rId="1357" sId="5">
    <oc r="G22">
      <v>133.57</v>
    </oc>
    <nc r="G22"/>
  </rcc>
  <rcc rId="1358" sId="5">
    <oc r="H22">
      <v>141.78</v>
    </oc>
    <nc r="H22"/>
  </rcc>
  <rcc rId="1359" sId="5">
    <oc r="I22">
      <v>534506</v>
    </oc>
    <nc r="I22"/>
  </rcc>
  <rcc rId="1360" sId="5">
    <oc r="J22">
      <v>631580</v>
    </oc>
    <nc r="J22"/>
  </rcc>
  <rcc rId="1361" sId="5">
    <oc r="K22">
      <v>538121</v>
    </oc>
    <nc r="K22"/>
  </rcc>
  <rcc rId="1362" sId="5">
    <oc r="L22">
      <v>646740</v>
    </oc>
    <nc r="L22"/>
  </rcc>
  <rcc rId="1363" sId="5">
    <oc r="G23">
      <v>0.97</v>
    </oc>
    <nc r="G23"/>
  </rcc>
  <rcc rId="1364" sId="5">
    <oc r="H23">
      <v>1.52</v>
    </oc>
    <nc r="H23"/>
  </rcc>
  <rcc rId="1365" sId="5">
    <oc r="I23">
      <v>251055</v>
    </oc>
    <nc r="I23"/>
  </rcc>
  <rcc rId="1366" sId="5">
    <oc r="J23">
      <v>252118</v>
    </oc>
    <nc r="J23"/>
  </rcc>
  <rcc rId="1367" sId="5">
    <oc r="K23">
      <v>248022</v>
    </oc>
    <nc r="K23"/>
  </rcc>
  <rcc rId="1368" sId="5">
    <oc r="L23">
      <v>249084</v>
    </oc>
    <nc r="L23"/>
  </rcc>
  <rcc rId="1369" sId="5">
    <oc r="G24">
      <v>11.22</v>
    </oc>
    <nc r="G24"/>
  </rcc>
  <rcc rId="1370" sId="5">
    <oc r="H24">
      <v>37.99</v>
    </oc>
    <nc r="H24"/>
  </rcc>
  <rcc rId="1371" sId="5">
    <oc r="I24">
      <v>100583</v>
    </oc>
    <nc r="I24"/>
  </rcc>
  <rcc rId="1372" sId="5">
    <oc r="J24">
      <v>155094</v>
    </oc>
    <nc r="J24"/>
  </rcc>
  <rcc rId="1373" sId="5">
    <oc r="K24">
      <v>98058.5</v>
    </oc>
    <nc r="K24"/>
  </rcc>
  <rcc rId="1374" sId="5">
    <oc r="L24">
      <v>152656</v>
    </oc>
    <nc r="L24"/>
  </rcc>
  <rcc rId="1375" sId="5">
    <oc r="G25">
      <v>4.99</v>
    </oc>
    <nc r="G25"/>
  </rcc>
  <rcc rId="1376" sId="5">
    <oc r="H25">
      <v>9.3800000000000008</v>
    </oc>
    <nc r="H25"/>
  </rcc>
  <rcc rId="1377" sId="5">
    <oc r="I25">
      <v>93356.4</v>
    </oc>
    <nc r="I25"/>
  </rcc>
  <rcc rId="1378" sId="5">
    <oc r="J25">
      <v>114016</v>
    </oc>
    <nc r="J25"/>
  </rcc>
  <rcc rId="1379" sId="5">
    <oc r="K25">
      <v>90151.3</v>
    </oc>
    <nc r="K25"/>
  </rcc>
  <rcc rId="1380" sId="5">
    <oc r="L25">
      <v>110644</v>
    </oc>
    <nc r="L25"/>
  </rcc>
  <rcc rId="1381" sId="5">
    <oc r="G26">
      <v>3.85</v>
    </oc>
    <nc r="G26"/>
  </rcc>
  <rcc rId="1382" sId="5">
    <oc r="H26">
      <v>5.45</v>
    </oc>
    <nc r="H26"/>
  </rcc>
  <rcc rId="1383" sId="5">
    <oc r="I26">
      <v>97957.7</v>
    </oc>
    <nc r="I26"/>
  </rcc>
  <rcc rId="1384" sId="5">
    <oc r="J26">
      <v>181497</v>
    </oc>
    <nc r="J26"/>
  </rcc>
  <rcc rId="1385" sId="5">
    <oc r="K26">
      <v>95345.4</v>
    </oc>
    <nc r="K26"/>
  </rcc>
  <rcc rId="1386" sId="5">
    <oc r="L26">
      <v>178884</v>
    </oc>
    <nc r="L26"/>
  </rcc>
  <rcc rId="1387" sId="5">
    <oc r="G27">
      <v>0.21</v>
    </oc>
    <nc r="G27"/>
  </rcc>
  <rcc rId="1388" sId="5">
    <oc r="H27">
      <v>4.38</v>
    </oc>
    <nc r="H27"/>
  </rcc>
  <rcc rId="1389" sId="5">
    <oc r="I27">
      <v>9494.08</v>
    </oc>
    <nc r="I27"/>
  </rcc>
  <rcc rId="1390" sId="5">
    <oc r="J27">
      <v>9869</v>
    </oc>
    <nc r="J27"/>
  </rcc>
  <rcc rId="1391" sId="5">
    <oc r="K27">
      <v>8616.2000000000007</v>
    </oc>
    <nc r="K27"/>
  </rcc>
  <rcc rId="1392" sId="5">
    <oc r="L27">
      <v>8992</v>
    </oc>
    <nc r="L27"/>
  </rcc>
  <rcc rId="1393" sId="5">
    <oc r="G28">
      <v>0.27</v>
    </oc>
    <nc r="G28"/>
  </rcc>
  <rcc rId="1394" sId="5">
    <oc r="H28">
      <v>1.66</v>
    </oc>
    <nc r="H28"/>
  </rcc>
  <rcc rId="1395" sId="5">
    <oc r="I28">
      <v>39017.9</v>
    </oc>
    <nc r="I28"/>
  </rcc>
  <rcc rId="1396" sId="5">
    <oc r="J28">
      <v>39648</v>
    </oc>
    <nc r="J28"/>
  </rcc>
  <rcc rId="1397" sId="5">
    <oc r="K28">
      <v>24417.8</v>
    </oc>
    <nc r="K28"/>
  </rcc>
  <rcc rId="1398" sId="5">
    <oc r="L28">
      <v>25048</v>
    </oc>
    <nc r="L28"/>
  </rcc>
  <rcc rId="1399" sId="5">
    <oc r="G29">
      <v>0.06</v>
    </oc>
    <nc r="G29"/>
  </rcc>
  <rcc rId="1400" sId="5">
    <oc r="H29">
      <v>1.94</v>
    </oc>
    <nc r="H29"/>
  </rcc>
  <rcc rId="1401" sId="5">
    <oc r="I29">
      <v>14105.8</v>
    </oc>
    <nc r="I29"/>
  </rcc>
  <rcc rId="1402" sId="5">
    <oc r="J29">
      <v>14318</v>
    </oc>
    <nc r="J29"/>
  </rcc>
  <rcc rId="1403" sId="5">
    <oc r="K29">
      <v>12490.2</v>
    </oc>
    <nc r="K29"/>
  </rcc>
  <rcc rId="1404" sId="5">
    <oc r="L29">
      <v>12704</v>
    </oc>
    <nc r="L29"/>
  </rcc>
  <rcc rId="1405" sId="5">
    <oc r="G30">
      <v>0.05</v>
    </oc>
    <nc r="G30"/>
  </rcc>
  <rcc rId="1406" sId="5">
    <oc r="H30">
      <v>1.66</v>
    </oc>
    <nc r="H30"/>
  </rcc>
  <rcc rId="1407" sId="5">
    <oc r="I30">
      <v>14118.9</v>
    </oc>
    <nc r="I30"/>
  </rcc>
  <rcc rId="1408" sId="5">
    <oc r="J30">
      <v>14163</v>
    </oc>
    <nc r="J30"/>
  </rcc>
  <rcc rId="1409" sId="5">
    <oc r="K30">
      <v>12500.4</v>
    </oc>
    <nc r="K30"/>
  </rcc>
  <rcc rId="1410" sId="5">
    <oc r="L30">
      <v>12548</v>
    </oc>
    <nc r="L30"/>
  </rcc>
  <rcc rId="1411" sId="5">
    <oc r="G31">
      <v>0.5</v>
    </oc>
    <nc r="G31"/>
  </rcc>
  <rcc rId="1412" sId="5">
    <oc r="H31">
      <v>1.67</v>
    </oc>
    <nc r="H31"/>
  </rcc>
  <rcc rId="1413" sId="5">
    <oc r="I31">
      <v>12607.4</v>
    </oc>
    <nc r="I31"/>
  </rcc>
  <rcc rId="1414" sId="5">
    <oc r="J31">
      <v>13020</v>
    </oc>
    <nc r="J31"/>
  </rcc>
  <rcc rId="1415" sId="5">
    <oc r="K31">
      <v>11407.6</v>
    </oc>
    <nc r="K31"/>
  </rcc>
  <rcc rId="1416" sId="5">
    <oc r="L31">
      <v>11820</v>
    </oc>
    <nc r="L31"/>
  </rcc>
  <rcc rId="1417" sId="5">
    <oc r="G32">
      <v>0.49</v>
    </oc>
    <nc r="G32"/>
  </rcc>
  <rcc rId="1418" sId="5">
    <oc r="H32">
      <v>1.39</v>
    </oc>
    <nc r="H32"/>
  </rcc>
  <rcc rId="1419" sId="5">
    <oc r="I32">
      <v>12604.5</v>
    </oc>
    <nc r="I32"/>
  </rcc>
  <rcc rId="1420" sId="5">
    <oc r="J32">
      <v>13045</v>
    </oc>
    <nc r="J32"/>
  </rcc>
  <rcc rId="1421" sId="5">
    <oc r="K32">
      <v>11404.9</v>
    </oc>
    <nc r="K32"/>
  </rcc>
  <rcc rId="1422" sId="5">
    <oc r="L32">
      <v>11844</v>
    </oc>
    <nc r="L32"/>
  </rcc>
  <rcc rId="1423" sId="5">
    <oc r="G33">
      <v>0.19</v>
    </oc>
    <nc r="G33"/>
  </rcc>
  <rcc rId="1424" sId="5">
    <oc r="H33">
      <v>1.98</v>
    </oc>
    <nc r="H33"/>
  </rcc>
  <rcc rId="1425" sId="5">
    <oc r="I33">
      <v>10463.1</v>
    </oc>
    <nc r="I33"/>
  </rcc>
  <rcc rId="1426" sId="5">
    <oc r="J33">
      <v>10927</v>
    </oc>
    <nc r="J33"/>
  </rcc>
  <rcc rId="1427" sId="5">
    <oc r="K33">
      <v>9582</v>
    </oc>
    <nc r="K33"/>
  </rcc>
  <rcc rId="1428" sId="5">
    <oc r="L33">
      <v>10048</v>
    </oc>
    <nc r="L33"/>
  </rcc>
  <rcc rId="1429" sId="5">
    <oc r="G34" t="inlineStr">
      <is>
        <t>pidof不了</t>
      </is>
    </oc>
    <nc r="G34"/>
  </rcc>
  <rcc rId="1430" sId="5">
    <oc r="G35" t="inlineStr">
      <is>
        <t>pidof不了</t>
      </is>
    </oc>
    <nc r="G35"/>
  </rcc>
  <rcc rId="1431" sId="5">
    <oc r="G36">
      <v>2.0299999999999998</v>
    </oc>
    <nc r="G36"/>
  </rcc>
  <rcc rId="1432" sId="5">
    <oc r="H36">
      <v>3.63</v>
    </oc>
    <nc r="H36"/>
  </rcc>
  <rcc rId="1433" sId="5">
    <oc r="I36">
      <v>10378.4</v>
    </oc>
    <nc r="I36"/>
  </rcc>
  <rcc rId="1434" sId="5">
    <oc r="J36">
      <v>11001</v>
    </oc>
    <nc r="J36"/>
  </rcc>
  <rcc rId="1435" sId="5">
    <oc r="K36">
      <v>9611.7999999999993</v>
    </oc>
    <nc r="K36"/>
  </rcc>
  <rcc rId="1436" sId="5">
    <oc r="L36">
      <v>10240</v>
    </oc>
    <nc r="L36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7" sId="3" ref="K1:K1048576" action="insertCol"/>
  <rcc rId="1438" sId="3">
    <nc r="K1" t="inlineStr">
      <is>
        <t>R06</t>
        <phoneticPr fontId="0" type="noConversion"/>
      </is>
    </nc>
  </rcc>
  <rcv guid="{2B7B1CB7-5D3C-440D-8CD7-9E70FD379EC0}" action="delete"/>
  <rdn rId="0" localSheetId="3" customView="1" name="Z_2B7B1CB7_5D3C_440D_8CD7_9E70FD379EC0_.wvu.FilterData" hidden="1" oldHidden="1">
    <formula>综合打分!$A$1:$T$148</formula>
    <oldFormula>综合打分!$A$1:$T$148</oldFormula>
  </rdn>
  <rdn rId="0" localSheetId="4" customView="1" name="Z_2B7B1CB7_5D3C_440D_8CD7_9E70FD379EC0_.wvu.FilterData" hidden="1" oldHidden="1">
    <formula>'Response Time '!$A$1:$M$66</formula>
    <oldFormula>'Response Time '!$A$1:$M$66</oldFormula>
  </rdn>
  <rdn rId="0" localSheetId="5" customView="1" name="Z_2B7B1CB7_5D3C_440D_8CD7_9E70FD379EC0_.wvu.FilterData" hidden="1" oldHidden="1">
    <formula>'App Sources'!$A$2:$W$144</formula>
    <oldFormula>'App Sources'!$A$2:$W$144</oldFormula>
  </rdn>
  <rcv guid="{2B7B1CB7-5D3C-440D-8CD7-9E70FD379EC0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B7B1CB7-5D3C-440D-8CD7-9E70FD379EC0}" action="delete"/>
  <rdn rId="0" localSheetId="3" customView="1" name="Z_2B7B1CB7_5D3C_440D_8CD7_9E70FD379EC0_.wvu.FilterData" hidden="1" oldHidden="1">
    <formula>综合打分!$A$1:$T$148</formula>
    <oldFormula>综合打分!$A$1:$T$148</oldFormula>
  </rdn>
  <rdn rId="0" localSheetId="4" customView="1" name="Z_2B7B1CB7_5D3C_440D_8CD7_9E70FD379EC0_.wvu.FilterData" hidden="1" oldHidden="1">
    <formula>'Response Time '!$A$1:$M$66</formula>
    <oldFormula>'Response Time '!$A$1:$M$66</oldFormula>
  </rdn>
  <rdn rId="0" localSheetId="5" customView="1" name="Z_2B7B1CB7_5D3C_440D_8CD7_9E70FD379EC0_.wvu.FilterData" hidden="1" oldHidden="1">
    <formula>'App Sources'!$A$2:$W$144</formula>
    <oldFormula>'App Sources'!$A$2:$W$144</oldFormula>
  </rdn>
  <rcv guid="{2B7B1CB7-5D3C-440D-8CD7-9E70FD379EC0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3">
    <nc r="K2">
      <f>(13.813+13.73+13.759)/3</f>
    </nc>
  </rcc>
  <rcc rId="1446" sId="3">
    <nc r="K3">
      <f>(23.428+23.295+22.855)/3</f>
    </nc>
  </rcc>
  <rcc rId="1447" sId="3" odxf="1" dxf="1">
    <nc r="K17">
      <f>(2.868+4.132+4.299)/3</f>
    </nc>
    <odxf/>
    <ndxf/>
  </rcc>
  <rcc rId="1448" sId="3">
    <nc r="K15">
      <f>(2.78+3.105+2.799)/3</f>
    </nc>
  </rcc>
  <rcc rId="1449" sId="3">
    <nc r="K18">
      <f>(4.6+4.431+4.299)/3</f>
    </nc>
  </rcc>
  <rfmt sheetId="3" xfDxf="1" sqref="I149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49" start="0" length="0">
    <dxf>
      <font>
        <sz val="16"/>
        <color auto="1"/>
        <name val="KaiTi"/>
        <scheme val="none"/>
      </font>
      <alignment horizontal="center" vertical="center" readingOrder="0"/>
    </dxf>
  </rfmt>
  <rcc rId="1450" sId="3">
    <nc r="K149">
      <f>J149-I149</f>
    </nc>
  </rcc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0" start="0" length="0">
    <dxf>
      <font>
        <sz val="16"/>
        <color auto="1"/>
        <name val="KaiTi"/>
        <scheme val="none"/>
      </font>
      <alignment horizontal="center" vertical="center" readingOrder="0"/>
    </dxf>
  </rfmt>
  <rcc rId="1451" sId="3">
    <nc r="K150">
      <f>J150-I150</f>
    </nc>
  </rcc>
  <rcc rId="1452" sId="3" odxf="1" dxf="1">
    <nc r="K151">
      <f>J151-I151</f>
    </nc>
    <odxf>
      <font>
        <sz val="16"/>
        <color auto="1"/>
        <name val="KaiTi"/>
        <scheme val="none"/>
      </font>
    </odxf>
    <ndxf>
      <font>
        <sz val="16"/>
        <color auto="1"/>
        <name val="KaiTi"/>
        <scheme val="none"/>
      </font>
    </ndxf>
  </rcc>
  <rfmt sheetId="3" xfDxf="1" sqref="I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1" start="0" length="0">
    <dxf>
      <font>
        <sz val="16"/>
        <color auto="1"/>
        <name val="KaiTi"/>
        <scheme val="none"/>
      </font>
      <alignment horizontal="center" vertical="center" readingOrder="0"/>
    </dxf>
  </rfmt>
  <rcc rId="1453" sId="3">
    <nc r="K16">
      <f>(3.4+3.035+3.56)/3</f>
    </nc>
  </rcc>
  <rfmt sheetId="3" xfDxf="1" sqref="I149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49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1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I150" start="0" length="0">
    <dxf>
      <font>
        <sz val="16"/>
        <color auto="1"/>
        <name val="KaiTi"/>
        <scheme val="none"/>
      </font>
      <alignment horizontal="center" vertical="center" readingOrder="0"/>
    </dxf>
  </rfmt>
  <rcc rId="1454" sId="3">
    <nc r="K68">
      <f>(0.233+0.38+0.233)/3</f>
    </nc>
  </rcc>
  <rcc rId="1455" sId="3" xfDxf="1" dxf="1">
    <nc r="I149">
      <v>1.2989999999999999</v>
    </nc>
    <ndxf>
      <font>
        <sz val="16"/>
        <color auto="1"/>
        <name val="KaiTi"/>
        <scheme val="none"/>
      </font>
      <alignment horizontal="center" vertical="center" readingOrder="0"/>
    </ndxf>
  </rcc>
  <rcc rId="1456" sId="3" xfDxf="1" dxf="1">
    <nc r="J149">
      <v>2.266</v>
    </nc>
    <ndxf>
      <font>
        <sz val="16"/>
        <color auto="1"/>
        <name val="KaiTi"/>
        <scheme val="none"/>
      </font>
      <alignment horizontal="center" vertical="center" readingOrder="0"/>
    </ndxf>
  </rcc>
  <rcc rId="1457" sId="3" xfDxf="1" dxf="1">
    <nc r="I153">
      <v>4.0979999999999999</v>
    </nc>
    <ndxf>
      <font>
        <sz val="16"/>
        <color auto="1"/>
        <name val="KaiTi"/>
        <scheme val="none"/>
      </font>
      <alignment horizontal="center" vertical="center" readingOrder="0"/>
    </ndxf>
  </rcc>
  <rcc rId="1458" sId="3" odxf="1" dxf="1">
    <nc r="K152">
      <f>J152-I152</f>
    </nc>
    <odxf>
      <font>
        <sz val="16"/>
        <color auto="1"/>
        <name val="KaiTi"/>
        <scheme val="none"/>
      </font>
    </odxf>
    <ndxf>
      <font>
        <sz val="16"/>
        <color auto="1"/>
        <name val="KaiTi"/>
        <scheme val="none"/>
      </font>
    </ndxf>
  </rcc>
  <rcc rId="1459" sId="3" odxf="1" dxf="1">
    <nc r="K153">
      <f>J153-I153</f>
    </nc>
    <odxf>
      <font>
        <sz val="16"/>
        <color auto="1"/>
        <name val="KaiTi"/>
        <scheme val="none"/>
      </font>
    </odxf>
    <ndxf>
      <font>
        <sz val="16"/>
        <color auto="1"/>
        <name val="KaiTi"/>
        <scheme val="none"/>
      </font>
    </ndxf>
  </rcc>
  <rcc rId="1460" sId="3" odxf="1" dxf="1">
    <nc r="K154">
      <f>J154-I154</f>
    </nc>
    <odxf>
      <font>
        <sz val="16"/>
        <color auto="1"/>
        <name val="KaiTi"/>
        <scheme val="none"/>
      </font>
    </odxf>
    <ndxf>
      <font>
        <sz val="16"/>
        <color auto="1"/>
        <name val="KaiTi"/>
        <scheme val="none"/>
      </font>
    </ndxf>
  </rcc>
  <rcc rId="1461" sId="3" odxf="1" dxf="1">
    <nc r="K155">
      <f>J155-I155</f>
    </nc>
    <odxf>
      <font>
        <sz val="16"/>
        <color auto="1"/>
        <name val="KaiTi"/>
        <scheme val="none"/>
      </font>
    </odxf>
    <ndxf>
      <font>
        <sz val="16"/>
        <color auto="1"/>
        <name val="KaiTi"/>
        <scheme val="none"/>
      </font>
    </ndxf>
  </rcc>
  <rcc rId="1462" sId="3" xfDxf="1" dxf="1">
    <nc r="J153">
      <v>4.5650000000000004</v>
    </nc>
    <ndxf>
      <font>
        <sz val="16"/>
        <color auto="1"/>
        <name val="KaiTi"/>
        <scheme val="none"/>
      </font>
      <alignment horizontal="center" vertical="center" readingOrder="0"/>
    </ndxf>
  </rcc>
  <rcc rId="1463" sId="3" xfDxf="1" dxf="1">
    <nc r="I150">
      <v>1.915</v>
    </nc>
    <ndxf>
      <font>
        <sz val="16"/>
        <color auto="1"/>
        <name val="KaiTi"/>
        <scheme val="none"/>
      </font>
      <alignment horizontal="center" vertical="center" readingOrder="0"/>
    </ndxf>
  </rcc>
  <rcc rId="1464" sId="3" xfDxf="1" dxf="1">
    <nc r="J150">
      <v>2.8250000000000002</v>
    </nc>
    <ndxf>
      <font>
        <sz val="16"/>
        <color auto="1"/>
        <name val="KaiTi"/>
        <scheme val="none"/>
      </font>
      <alignment horizontal="center" vertical="center" readingOrder="0"/>
    </ndxf>
  </rcc>
  <rcc rId="1465" sId="3" xfDxf="1" dxf="1">
    <nc r="I154">
      <v>4.9980000000000002</v>
    </nc>
    <ndxf>
      <font>
        <sz val="16"/>
        <color auto="1"/>
        <name val="KaiTi"/>
        <scheme val="none"/>
      </font>
      <alignment horizontal="center" vertical="center" readingOrder="0"/>
    </ndxf>
  </rcc>
  <rcc rId="1466" sId="3" xfDxf="1" dxf="1">
    <nc r="J154">
      <v>5.4660000000000002</v>
    </nc>
    <ndxf>
      <font>
        <sz val="16"/>
        <color auto="1"/>
        <name val="KaiTi"/>
        <scheme val="none"/>
      </font>
      <alignment horizontal="center" vertical="center" readingOrder="0"/>
    </ndxf>
  </rcc>
  <rcc rId="1467" sId="3" xfDxf="1" dxf="1">
    <nc r="I151">
      <v>1.2989999999999999</v>
    </nc>
    <ndxf>
      <font>
        <sz val="16"/>
        <color auto="1"/>
        <name val="KaiTi"/>
        <scheme val="none"/>
      </font>
      <alignment horizontal="center" vertical="center" readingOrder="0"/>
    </ndxf>
  </rcc>
  <rcc rId="1468" sId="3" xfDxf="1" dxf="1">
    <nc r="J151">
      <v>2.335</v>
    </nc>
    <ndxf>
      <font>
        <sz val="16"/>
        <color auto="1"/>
        <name val="KaiTi"/>
        <scheme val="none"/>
      </font>
      <alignment horizontal="center" vertical="center" readingOrder="0"/>
    </ndxf>
  </rcc>
  <rfmt sheetId="3" xfDxf="1" sqref="I155" start="0" length="0">
    <dxf>
      <font>
        <sz val="16"/>
        <color auto="1"/>
        <name val="KaiTi"/>
        <scheme val="none"/>
      </font>
      <alignment horizontal="center" vertical="center" readingOrder="0"/>
    </dxf>
  </rfmt>
  <rfmt sheetId="3" xfDxf="1" sqref="J155" start="0" length="0">
    <dxf>
      <font>
        <sz val="16"/>
        <color auto="1"/>
        <name val="KaiTi"/>
        <scheme val="none"/>
      </font>
      <alignment horizontal="center" vertical="center" readingOrder="0"/>
    </dxf>
  </rfmt>
  <rcc rId="1469" sId="3" xfDxf="1" dxf="1">
    <nc r="I155">
      <v>4.2320000000000002</v>
    </nc>
    <ndxf>
      <font>
        <sz val="16"/>
        <color auto="1"/>
        <name val="KaiTi"/>
        <scheme val="none"/>
      </font>
      <alignment horizontal="center" vertical="center" readingOrder="0"/>
    </ndxf>
  </rcc>
  <rcc rId="1470" sId="3" xfDxf="1" dxf="1">
    <nc r="J155">
      <v>4.6989999999999998</v>
    </nc>
    <ndxf>
      <font>
        <sz val="16"/>
        <color auto="1"/>
        <name val="KaiTi"/>
        <scheme val="none"/>
      </font>
      <alignment horizontal="center" vertical="center" readingOrder="0"/>
    </ndxf>
  </rcc>
  <rcc rId="1471" sId="3">
    <nc r="K33">
      <f>(0.967+0.91+1.036)/3</f>
    </nc>
  </rcc>
  <rcc rId="1472" sId="3">
    <nc r="K40">
      <f>(0.467+0.468+0.467)/3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3">
    <oc r="O39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所有应用</t>
        </r>
        <r>
          <rPr>
            <sz val="14"/>
            <color rgb="FF0000FF"/>
            <rFont val="宋体"/>
            <family val="3"/>
            <charset val="134"/>
          </rPr>
          <t>（德赛所有应用）</t>
        </r>
        <r>
          <rPr>
            <sz val="14"/>
            <color theme="1"/>
            <rFont val="宋体"/>
            <family val="3"/>
            <charset val="134"/>
          </rPr>
          <t xml:space="preserve">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>保持车机登录状态，所有应用登录状态（音乐，视频）</t>
        </r>
        <phoneticPr fontId="3" type="noConversion"/>
      </is>
    </oc>
    <nc r="O39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所有应用</t>
        </r>
        <r>
          <rPr>
            <sz val="14"/>
            <color rgb="FF0000FF"/>
            <rFont val="宋体"/>
            <family val="3"/>
            <charset val="134"/>
          </rPr>
          <t>（德赛所有应用）</t>
        </r>
        <r>
          <rPr>
            <sz val="14"/>
            <color theme="1"/>
            <rFont val="宋体"/>
            <family val="3"/>
            <charset val="134"/>
          </rPr>
          <t xml:space="preserve">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>保持车机登录状态，所有应用登录状态（音乐，视频）</t>
        </r>
        <phoneticPr fontId="3" type="noConversion"/>
      </is>
    </nc>
  </rcc>
  <rfmt sheetId="3" sqref="A39:XFD39" start="0" length="2147483647">
    <dxf>
      <font>
        <strike/>
      </font>
    </dxf>
  </rfmt>
  <rdn rId="0" localSheetId="3" customView="1" name="Z_46C8DCF2_88F5_4065_B732_89B771A0B55F_.wvu.Cols" hidden="1" oldHidden="1">
    <oldFormula>综合打分!$D:$H</oldFormula>
  </rdn>
  <rcv guid="{46C8DCF2-88F5-4065-B732-89B771A0B55F}" action="delete"/>
  <rdn rId="0" localSheetId="3" customView="1" name="Z_46C8DCF2_88F5_4065_B732_89B771A0B55F_.wvu.FilterData" hidden="1" oldHidden="1">
    <formula>综合打分!$A$1:$R$148</formula>
    <oldFormula>综合打分!$A$1:$R$148</oldFormula>
  </rdn>
  <rdn rId="0" localSheetId="4" customView="1" name="Z_46C8DCF2_88F5_4065_B732_89B771A0B55F_.wvu.FilterData" hidden="1" oldHidden="1">
    <formula>'Response Time '!$A$1:$K$66</formula>
    <oldFormula>'Response Time '!$A$1:$K$66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3" sId="3">
    <oc r="I149">
      <v>1.2989999999999999</v>
    </oc>
    <nc r="I149"/>
  </rcc>
  <rcc rId="1474" sId="3">
    <oc r="J149">
      <v>2.266</v>
    </oc>
    <nc r="J149"/>
  </rcc>
  <rcc rId="1475" sId="3">
    <oc r="K149">
      <f>J149-I149</f>
    </oc>
    <nc r="K149"/>
  </rcc>
  <rcc rId="1476" sId="3">
    <oc r="I150">
      <v>1.915</v>
    </oc>
    <nc r="I150"/>
  </rcc>
  <rcc rId="1477" sId="3">
    <oc r="J150">
      <v>2.8250000000000002</v>
    </oc>
    <nc r="J150"/>
  </rcc>
  <rcc rId="1478" sId="3">
    <oc r="K150">
      <f>J150-I150</f>
    </oc>
    <nc r="K150"/>
  </rcc>
  <rcc rId="1479" sId="3">
    <oc r="I151">
      <v>1.2989999999999999</v>
    </oc>
    <nc r="I151"/>
  </rcc>
  <rcc rId="1480" sId="3">
    <oc r="J151">
      <v>2.335</v>
    </oc>
    <nc r="J151"/>
  </rcc>
  <rcc rId="1481" sId="3">
    <oc r="K151">
      <f>J151-I151</f>
    </oc>
    <nc r="K151"/>
  </rcc>
  <rcc rId="1482" sId="3">
    <oc r="K152">
      <f>J152-I152</f>
    </oc>
    <nc r="K152"/>
  </rcc>
  <rcc rId="1483" sId="3">
    <oc r="I153">
      <v>4.0979999999999999</v>
    </oc>
    <nc r="I153"/>
  </rcc>
  <rcc rId="1484" sId="3">
    <oc r="J153">
      <v>4.5650000000000004</v>
    </oc>
    <nc r="J153"/>
  </rcc>
  <rcc rId="1485" sId="3">
    <oc r="K153">
      <f>J153-I153</f>
    </oc>
    <nc r="K153"/>
  </rcc>
  <rcc rId="1486" sId="3">
    <oc r="I154">
      <v>4.9980000000000002</v>
    </oc>
    <nc r="I154"/>
  </rcc>
  <rcc rId="1487" sId="3">
    <oc r="J154">
      <v>5.4660000000000002</v>
    </oc>
    <nc r="J154"/>
  </rcc>
  <rcc rId="1488" sId="3">
    <oc r="K154">
      <f>J154-I154</f>
    </oc>
    <nc r="K154"/>
  </rcc>
  <rcc rId="1489" sId="3">
    <oc r="I155">
      <v>4.2320000000000002</v>
    </oc>
    <nc r="I155"/>
  </rcc>
  <rcc rId="1490" sId="3">
    <oc r="J155">
      <v>4.6989999999999998</v>
    </oc>
    <nc r="J155"/>
  </rcc>
  <rcc rId="1491" sId="3">
    <oc r="K155">
      <f>J155-I155</f>
    </oc>
    <nc r="K155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3">
    <nc r="M2" t="inlineStr">
      <is>
        <t>Fail</t>
      </is>
    </nc>
  </rcc>
  <rcc rId="1493" sId="3">
    <nc r="M3" t="inlineStr">
      <is>
        <t>Fail</t>
      </is>
    </nc>
  </rcc>
  <rcc rId="1494" sId="3">
    <nc r="M15" t="inlineStr">
      <is>
        <t>Pass</t>
      </is>
    </nc>
  </rcc>
  <rcc rId="1495" sId="3">
    <nc r="M16" t="inlineStr">
      <is>
        <t>Pass</t>
      </is>
    </nc>
  </rcc>
  <rcc rId="1496" sId="3">
    <nc r="M17" t="inlineStr">
      <is>
        <t>Pass</t>
      </is>
    </nc>
  </rcc>
  <rcc rId="1497" sId="3">
    <nc r="M18" t="inlineStr">
      <is>
        <t>Pass</t>
      </is>
    </nc>
  </rcc>
  <rcc rId="1498" sId="3">
    <nc r="M33" t="inlineStr">
      <is>
        <t>Pass</t>
      </is>
    </nc>
  </rcc>
  <rcc rId="1499" sId="3">
    <nc r="M40" t="inlineStr">
      <is>
        <t>Fail</t>
      </is>
    </nc>
  </rcc>
  <rcc rId="1500" sId="3">
    <nc r="M68" t="inlineStr">
      <is>
        <t>Fail</t>
      </is>
    </nc>
  </rcc>
  <rcv guid="{2B7B1CB7-5D3C-440D-8CD7-9E70FD379EC0}" action="delete"/>
  <rdn rId="0" localSheetId="3" customView="1" name="Z_2B7B1CB7_5D3C_440D_8CD7_9E70FD379EC0_.wvu.FilterData" hidden="1" oldHidden="1">
    <formula>综合打分!$A$1:$T$148</formula>
    <oldFormula>综合打分!$A$1:$T$148</oldFormula>
  </rdn>
  <rdn rId="0" localSheetId="4" customView="1" name="Z_2B7B1CB7_5D3C_440D_8CD7_9E70FD379EC0_.wvu.FilterData" hidden="1" oldHidden="1">
    <formula>'Response Time '!$A$1:$M$66</formula>
    <oldFormula>'Response Time '!$A$1:$M$66</oldFormula>
  </rdn>
  <rdn rId="0" localSheetId="5" customView="1" name="Z_2B7B1CB7_5D3C_440D_8CD7_9E70FD379EC0_.wvu.FilterData" hidden="1" oldHidden="1">
    <formula>'App Sources'!$A$2:$W$144</formula>
    <oldFormula>'App Sources'!$A$2:$W$144</oldFormula>
  </rdn>
  <rcv guid="{2B7B1CB7-5D3C-440D-8CD7-9E70FD379EC0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69:XFD69" start="0" length="2147483647">
    <dxf>
      <font>
        <strike/>
      </font>
    </dxf>
  </rfmt>
  <rcc rId="1504" sId="3">
    <oc r="Q36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所有应用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 xml:space="preserve">保持车机登录状态，所有应用登录状态（音乐，视频）
</t>
        </r>
        <phoneticPr fontId="2" type="noConversion"/>
      </is>
    </oc>
    <nc r="Q36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所有应用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>保持车机登录状态，所有应用登录状态（音乐，视频）</t>
        </r>
        <phoneticPr fontId="2" type="noConversion"/>
      </is>
    </nc>
  </rcc>
  <rcc rId="1505" sId="3">
    <oc r="R36" t="inlineStr">
      <is>
        <r>
          <rPr>
            <sz val="14"/>
            <color theme="1"/>
            <rFont val="宋体"/>
            <family val="3"/>
            <charset val="134"/>
          </rPr>
          <t>开机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出来以后等待</t>
        </r>
        <r>
          <rPr>
            <sz val="14"/>
            <color theme="1"/>
            <rFont val="Verdana Pro"/>
            <family val="2"/>
          </rPr>
          <t>5</t>
        </r>
        <r>
          <rPr>
            <sz val="14"/>
            <color theme="1"/>
            <rFont val="宋体"/>
            <family val="3"/>
            <charset val="134"/>
          </rPr>
          <t>分钟，</t>
        </r>
        <r>
          <rPr>
            <sz val="14"/>
            <color theme="1"/>
            <rFont val="Verdana Pro"/>
            <family val="2"/>
          </rPr>
          <t>FM</t>
        </r>
        <r>
          <rPr>
            <sz val="14"/>
            <color theme="1"/>
            <rFont val="宋体"/>
            <family val="3"/>
            <charset val="134"/>
          </rPr>
          <t>界面点击蓝牙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栏</t>
        </r>
        <phoneticPr fontId="2" type="noConversion"/>
      </is>
    </oc>
    <nc r="R36" t="inlineStr">
      <is>
        <r>
          <rPr>
            <sz val="14"/>
            <color theme="1"/>
            <rFont val="宋体"/>
            <family val="3"/>
            <charset val="134"/>
          </rPr>
          <t>开机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出来以后等待</t>
        </r>
        <r>
          <rPr>
            <sz val="14"/>
            <color theme="1"/>
            <rFont val="Verdana Pro"/>
            <family val="2"/>
          </rPr>
          <t>5</t>
        </r>
        <r>
          <rPr>
            <sz val="14"/>
            <color theme="1"/>
            <rFont val="宋体"/>
            <family val="3"/>
            <charset val="134"/>
          </rPr>
          <t>分钟，</t>
        </r>
        <r>
          <rPr>
            <sz val="14"/>
            <color theme="1"/>
            <rFont val="Verdana Pro"/>
            <family val="2"/>
          </rPr>
          <t>FM</t>
        </r>
        <r>
          <rPr>
            <sz val="14"/>
            <color theme="1"/>
            <rFont val="宋体"/>
            <family val="3"/>
            <charset val="134"/>
          </rPr>
          <t>界面点击蓝牙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栏</t>
        </r>
        <phoneticPr fontId="2" type="noConversion"/>
      </is>
    </nc>
  </rcc>
  <rdn rId="0" localSheetId="3" customView="1" name="Z_BF2ACD2E_0E2D_4EE9_BC45_2F0A355D0CA3_.wvu.FilterData" hidden="1" oldHidden="1">
    <formula>综合打分!$A$1:$T$148</formula>
  </rdn>
  <rdn rId="0" localSheetId="4" customView="1" name="Z_BF2ACD2E_0E2D_4EE9_BC45_2F0A355D0CA3_.wvu.FilterData" hidden="1" oldHidden="1">
    <formula>'Response Time '!$A$1:$M$66</formula>
  </rdn>
  <rdn rId="0" localSheetId="5" customView="1" name="Z_BF2ACD2E_0E2D_4EE9_BC45_2F0A355D0CA3_.wvu.FilterData" hidden="1" oldHidden="1">
    <formula>'App Sources'!$A$2:$W$144</formula>
  </rdn>
  <rcv guid="{BF2ACD2E-0E2D-4EE9-BC45-2F0A355D0CA3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9" sId="3">
    <oc r="Q4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
不接</t>
        </r>
        <r>
          <rPr>
            <sz val="14"/>
            <color theme="1"/>
            <rFont val="Verdana Pro"/>
            <family val="2"/>
          </rPr>
          <t>U</t>
        </r>
        <r>
          <rPr>
            <sz val="14"/>
            <color theme="1"/>
            <rFont val="宋体"/>
            <family val="3"/>
            <charset val="134"/>
          </rPr>
          <t>盘，音源设置</t>
        </r>
        <r>
          <rPr>
            <sz val="14"/>
            <color theme="1"/>
            <rFont val="Verdana Pro"/>
            <family val="2"/>
          </rPr>
          <t>FM</t>
        </r>
        <phoneticPr fontId="2" type="noConversion"/>
      </is>
    </oc>
    <nc r="Q4" t="inlineStr">
      <is>
        <t>重启前，车机播放BT音乐</t>
      </is>
    </nc>
  </rcc>
  <rcc rId="1510" sId="3">
    <oc r="S4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界面启动第一帧到</t>
        </r>
        <r>
          <rPr>
            <sz val="14"/>
            <color theme="1"/>
            <rFont val="Verdana Pro"/>
            <family val="2"/>
          </rPr>
          <t>homepage</t>
        </r>
        <r>
          <rPr>
            <sz val="14"/>
            <color theme="1"/>
            <rFont val="宋体"/>
            <family val="3"/>
            <charset val="134"/>
          </rPr>
          <t>蓝牙图标展示完成</t>
        </r>
        <phoneticPr fontId="2" type="noConversion"/>
      </is>
    </oc>
    <nc r="S4" t="inlineStr">
      <is>
        <t>计算从launcher界面启动第一帧到homepage蓝牙图标展示完成</t>
      </is>
    </nc>
  </rcc>
  <rcc rId="1511" sId="3">
    <oc r="R4" t="inlineStr">
      <is>
        <r>
          <t>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>消息，整个测试过程中录屏（测试手机</t>
        </r>
        <r>
          <rPr>
            <sz val="14"/>
            <color theme="1"/>
            <rFont val="Verdana Pro"/>
            <family val="2"/>
          </rPr>
          <t>mate20</t>
        </r>
        <r>
          <rPr>
            <sz val="14"/>
            <color theme="1"/>
            <rFont val="宋体"/>
            <family val="3"/>
            <charset val="134"/>
          </rPr>
          <t>）</t>
        </r>
        <phoneticPr fontId="2" type="noConversion"/>
      </is>
    </oc>
    <nc r="R4" t="inlineStr">
      <is>
        <r>
          <t>IVI</t>
        </r>
        <r>
          <rPr>
            <sz val="14"/>
            <color theme="1"/>
            <rFont val="宋体"/>
            <family val="3"/>
            <charset val="134"/>
          </rPr>
          <t>开机，发送</t>
        </r>
        <r>
          <rPr>
            <sz val="14"/>
            <color rgb="FFFF0000"/>
            <rFont val="Verdana Pro"/>
            <family val="2"/>
          </rPr>
          <t>adb reboot</t>
        </r>
        <r>
          <rPr>
            <sz val="14"/>
            <color theme="1"/>
            <rFont val="宋体"/>
            <family val="3"/>
            <charset val="134"/>
          </rPr>
          <t>消息，整个测试过程中录屏</t>
        </r>
        <phoneticPr fontId="2" type="noConversion"/>
      </is>
    </nc>
  </rcc>
  <rcc rId="1512" sId="3">
    <oc r="Q11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
休眠前蓝牙、</t>
        </r>
        <r>
          <rPr>
            <sz val="14"/>
            <color theme="1"/>
            <rFont val="Verdana Pro"/>
            <family val="2"/>
          </rPr>
          <t>WIFI</t>
        </r>
        <r>
          <rPr>
            <sz val="14"/>
            <color theme="1"/>
            <rFont val="宋体"/>
            <family val="3"/>
            <charset val="134"/>
          </rPr>
          <t>、热点关闭</t>
        </r>
        <phoneticPr fontId="2" type="noConversion"/>
      </is>
    </oc>
    <nc r="Q11" t="inlineStr">
      <is>
        <t>1.车机播放BT音乐
2.蓝牙音乐选择没有空白音，单曲循环</t>
      </is>
    </nc>
  </rcc>
  <rcc rId="1513" sId="3">
    <oc r="S11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第一帧至蓝牙音乐播放声音输出</t>
        </r>
        <phoneticPr fontId="2" type="noConversion"/>
      </is>
    </oc>
    <nc r="S11" t="inlineStr">
      <is>
        <t>计算从Launcher第一帧至蓝牙音乐播放（卡片上的播放按钮从暂停到播放状态，认定为开始播放）</t>
      </is>
    </nc>
  </rcc>
  <rcc rId="1514" sId="3">
    <oc r="R11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整个测试过程中录屏</t>
        </r>
        <phoneticPr fontId="2" type="noConversion"/>
      </is>
    </oc>
    <nc r="R11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开机，发送</t>
        </r>
        <r>
          <rPr>
            <sz val="14"/>
            <color rgb="FFFF0000"/>
            <rFont val="Verdana Pro"/>
            <family val="2"/>
          </rPr>
          <t>adb reboot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整个测试过程中录屏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3">
    <oc r="Q72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车机已连接，进入休眠状态，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完全关机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手机通话中</t>
        </r>
        <phoneticPr fontId="2" type="noConversion"/>
      </is>
    </oc>
    <nc r="Q72" t="inlineStr">
      <is>
        <t>1.手机通话中</t>
      </is>
    </nc>
  </rcc>
  <rcc rId="1516" sId="3">
    <oc r="R72" t="inlineStr">
      <is>
        <t>1.IVI完全关机以后，发送Ignition on的can消息
2.整个测试过程中录屏</t>
      </is>
    </oc>
    <nc r="R72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开机，发送</t>
        </r>
        <r>
          <rPr>
            <sz val="14"/>
            <color rgb="FFFF0000"/>
            <rFont val="Verdana Pro"/>
            <family val="2"/>
          </rPr>
          <t>adb reboot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整个测试过程中录屏</t>
        </r>
        <phoneticPr fontId="3" type="noConversion"/>
      </is>
    </nc>
  </rcc>
  <rcc rId="1517" sId="3">
    <nc r="Q43" t="inlineStr">
      <is>
        <t>非首次进入蓝牙音乐界面
当前在随心听，USB音乐播放界面</t>
      </is>
    </nc>
  </rcc>
  <rcc rId="1518" sId="3">
    <oc r="R43" t="inlineStr">
      <is>
        <r>
          <rPr>
            <sz val="14"/>
            <color theme="1"/>
            <rFont val="宋体"/>
            <family val="3"/>
            <charset val="134"/>
          </rPr>
          <t>统开机</t>
        </r>
        <r>
          <rPr>
            <sz val="14"/>
            <color theme="1"/>
            <rFont val="Verdana Pro"/>
            <family val="2"/>
          </rPr>
          <t>2min</t>
        </r>
        <r>
          <rPr>
            <sz val="14"/>
            <color theme="1"/>
            <rFont val="宋体"/>
            <family val="3"/>
            <charset val="134"/>
          </rPr>
          <t>后在</t>
        </r>
        <r>
          <rPr>
            <sz val="14"/>
            <color theme="1"/>
            <rFont val="Verdana Pro"/>
            <family val="2"/>
          </rPr>
          <t>USB</t>
        </r>
        <r>
          <rPr>
            <sz val="14"/>
            <color theme="1"/>
            <rFont val="宋体"/>
            <family val="3"/>
            <charset val="134"/>
          </rPr>
          <t>音乐播放界面，点击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上的蓝牙音乐按键</t>
        </r>
        <phoneticPr fontId="2" type="noConversion"/>
      </is>
    </oc>
    <nc r="R43" t="inlineStr">
      <is>
        <t>在USB音乐播放界面，点击TAB上的蓝牙音乐按键</t>
      </is>
    </nc>
  </rcc>
  <rcc rId="1519" sId="3">
    <oc r="S43" t="inlineStr">
      <is>
        <t>计算从手指抬起动作到蓝牙音乐界面稳定展示</t>
        <phoneticPr fontId="0" type="noConversion"/>
      </is>
    </oc>
    <nc r="S43" t="inlineStr">
      <is>
        <t>计算从手指抬起动作到蓝牙音乐界面稳定展示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3">
    <oc r="Q36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所有应用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>保持车机登录状态，所有应用登录状态（音乐，视频）</t>
        </r>
        <phoneticPr fontId="2" type="noConversion"/>
      </is>
    </oc>
    <nc r="Q36" t="inlineStr">
      <is>
        <t>默认关机前的音乐播放不是蓝牙音乐</t>
      </is>
    </nc>
  </rcc>
  <rcc rId="1521" sId="3">
    <oc r="R36" t="inlineStr">
      <is>
        <r>
          <rPr>
            <sz val="14"/>
            <color theme="1"/>
            <rFont val="宋体"/>
            <family val="3"/>
            <charset val="134"/>
          </rPr>
          <t>开机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出来以后等待</t>
        </r>
        <r>
          <rPr>
            <sz val="14"/>
            <color theme="1"/>
            <rFont val="Verdana Pro"/>
            <family val="2"/>
          </rPr>
          <t>5</t>
        </r>
        <r>
          <rPr>
            <sz val="14"/>
            <color theme="1"/>
            <rFont val="宋体"/>
            <family val="3"/>
            <charset val="134"/>
          </rPr>
          <t>分钟，</t>
        </r>
        <r>
          <rPr>
            <sz val="14"/>
            <color theme="1"/>
            <rFont val="Verdana Pro"/>
            <family val="2"/>
          </rPr>
          <t>FM</t>
        </r>
        <r>
          <rPr>
            <sz val="14"/>
            <color theme="1"/>
            <rFont val="宋体"/>
            <family val="3"/>
            <charset val="134"/>
          </rPr>
          <t>界面点击蓝牙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栏</t>
        </r>
        <phoneticPr fontId="2" type="noConversion"/>
      </is>
    </oc>
    <nc r="R36" t="inlineStr">
      <is>
        <t>开机Launcher出来以后等待3分钟，打开蓝牙音乐</t>
      </is>
    </nc>
  </rcc>
  <rcc rId="1522" sId="3">
    <oc r="S36" t="inlineStr">
      <is>
        <t>计算从手指抬起动作到蓝牙音乐界面暂停按钮切换到播放按钮（蓝牙音乐页面歌曲列表不考虑）</t>
        <phoneticPr fontId="0" type="noConversion"/>
      </is>
    </oc>
    <nc r="S36" t="inlineStr">
      <is>
        <t>计算从手指抬起动作到蓝牙音乐界面暂停按钮切换到播放按钮（蓝牙音乐页面歌曲列表不考虑）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9" sId="3">
    <oc r="O74" t="inlineStr">
      <is>
        <t>BUG202205241647_419634</t>
      </is>
    </oc>
    <nc r="O74"/>
  </rcc>
  <rcc rId="1530" sId="3">
    <nc r="M74" t="inlineStr">
      <is>
        <t>Pass</t>
      </is>
    </nc>
  </rcc>
  <rcc rId="1531" sId="3">
    <nc r="M8" t="inlineStr">
      <is>
        <t>Pass</t>
      </is>
    </nc>
  </rcc>
  <rcc rId="1532" sId="3">
    <nc r="M32" t="inlineStr">
      <is>
        <t>Pass</t>
      </is>
    </nc>
  </rcc>
  <rcc rId="1533" sId="5">
    <nc r="G17" t="inlineStr">
      <is>
        <t>无副驾蓝牙功能</t>
        <phoneticPr fontId="0" type="noConversion"/>
      </is>
    </nc>
  </rcc>
  <rcc rId="1534" sId="5">
    <nc r="G18" t="inlineStr">
      <is>
        <t>无副驾蓝牙功能</t>
        <phoneticPr fontId="0" type="noConversion"/>
      </is>
    </nc>
  </rcc>
  <rcc rId="1535" sId="5">
    <nc r="G19" t="inlineStr">
      <is>
        <t>无副驾蓝牙功能</t>
        <phoneticPr fontId="0" type="noConversion"/>
      </is>
    </nc>
  </rcc>
  <rcc rId="1536" sId="3">
    <nc r="K8">
      <f>(21.2+16.7+16.8)/3</f>
    </nc>
  </rcc>
  <rcc rId="1537" sId="3">
    <nc r="K32">
      <f>(46.8+48.6+47.5)/3</f>
    </nc>
  </rcc>
  <rcc rId="1538" sId="3">
    <nc r="K74">
      <f>(2.1+2.1+2.2)/3</f>
    </nc>
  </rcc>
  <rcv guid="{9C1F981C-FFD6-4EF6-B28B-E117CB253ED3}" action="delete"/>
  <rdn rId="0" localSheetId="3" customView="1" name="Z_9C1F981C_FFD6_4EF6_B28B_E117CB253ED3_.wvu.FilterData" hidden="1" oldHidden="1">
    <formula>综合打分!$A$1:$T$148</formula>
    <oldFormula>综合打分!$A$1:$T$148</oldFormula>
  </rdn>
  <rdn rId="0" localSheetId="4" customView="1" name="Z_9C1F981C_FFD6_4EF6_B28B_E117CB253ED3_.wvu.FilterData" hidden="1" oldHidden="1">
    <formula>'Response Time '!$A$1:$M$66</formula>
    <oldFormula>'Response Time '!$A$1:$M$66</oldFormula>
  </rdn>
  <rdn rId="0" localSheetId="5" customView="1" name="Z_9C1F981C_FFD6_4EF6_B28B_E117CB253ED3_.wvu.FilterData" hidden="1" oldHidden="1">
    <formula>'App Sources'!$A$2:$W$144</formula>
    <oldFormula>'App Sources'!$A$2:$W$144</oldFormula>
  </rdn>
  <rcv guid="{9C1F981C-FFD6-4EF6-B28B-E117CB253ED3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2" sId="3">
    <oc r="M74" t="inlineStr">
      <is>
        <t>Pass</t>
      </is>
    </oc>
    <nc r="M74" t="inlineStr">
      <is>
        <t>Pass</t>
        <phoneticPr fontId="0" type="noConversion"/>
      </is>
    </nc>
  </rcc>
  <rcv guid="{9C1F981C-FFD6-4EF6-B28B-E117CB253ED3}" action="delete"/>
  <rdn rId="0" localSheetId="3" customView="1" name="Z_9C1F981C_FFD6_4EF6_B28B_E117CB253ED3_.wvu.FilterData" hidden="1" oldHidden="1">
    <formula>综合打分!$A$1:$T$148</formula>
    <oldFormula>综合打分!$A$1:$T$148</oldFormula>
  </rdn>
  <rdn rId="0" localSheetId="4" customView="1" name="Z_9C1F981C_FFD6_4EF6_B28B_E117CB253ED3_.wvu.FilterData" hidden="1" oldHidden="1">
    <formula>'Response Time '!$A$1:$M$66</formula>
    <oldFormula>'Response Time '!$A$1:$M$66</oldFormula>
  </rdn>
  <rdn rId="0" localSheetId="5" customView="1" name="Z_9C1F981C_FFD6_4EF6_B28B_E117CB253ED3_.wvu.FilterData" hidden="1" oldHidden="1">
    <formula>'App Sources'!$A$2:$W$144</formula>
    <oldFormula>'App Sources'!$A$2:$W$144</oldFormula>
  </rdn>
  <rcv guid="{9C1F981C-FFD6-4EF6-B28B-E117CB253ED3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3">
    <oc r="O4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</t>
        </r>
        <phoneticPr fontId="2" type="noConversion"/>
      </is>
    </oc>
    <nc r="O4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
不接</t>
        </r>
        <r>
          <rPr>
            <sz val="14"/>
            <color theme="1"/>
            <rFont val="Verdana Pro"/>
            <family val="2"/>
          </rPr>
          <t>U</t>
        </r>
        <r>
          <rPr>
            <sz val="14"/>
            <color theme="1"/>
            <rFont val="宋体"/>
            <family val="3"/>
            <charset val="134"/>
          </rPr>
          <t>盘，音源设置</t>
        </r>
        <r>
          <rPr>
            <sz val="14"/>
            <color theme="1"/>
            <rFont val="Verdana Pro"/>
            <family val="2"/>
          </rPr>
          <t>FM</t>
        </r>
        <phoneticPr fontId="2" type="noConversion"/>
      </is>
    </nc>
  </rcc>
  <rcc rId="41" sId="3" odxf="1" dxf="1">
    <oc r="O11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
休眠前蓝牙、</t>
        </r>
        <r>
          <rPr>
            <sz val="14"/>
            <color theme="1"/>
            <rFont val="Verdana Pro"/>
            <family val="2"/>
          </rPr>
          <t>WIFI</t>
        </r>
        <r>
          <rPr>
            <sz val="14"/>
            <color theme="1"/>
            <rFont val="宋体"/>
            <family val="3"/>
            <charset val="134"/>
          </rPr>
          <t>、热点关闭</t>
        </r>
        <phoneticPr fontId="2" type="noConversion"/>
      </is>
    </oc>
    <nc r="O11" t="inlineStr">
      <is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
休眠前蓝牙、</t>
        </r>
        <r>
          <rPr>
            <sz val="14"/>
            <color theme="1"/>
            <rFont val="Verdana Pro"/>
            <family val="2"/>
          </rPr>
          <t>WIFI</t>
        </r>
        <r>
          <rPr>
            <sz val="14"/>
            <color theme="1"/>
            <rFont val="宋体"/>
            <family val="3"/>
            <charset val="134"/>
          </rPr>
          <t>、热点关闭</t>
        </r>
        <phoneticPr fontId="2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42" sId="3">
    <oc r="Q11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第一帧至蓝牙音乐播放声音输出</t>
        </r>
        <phoneticPr fontId="2" type="noConversion"/>
      </is>
    </oc>
    <nc r="Q11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第一帧至蓝牙音乐播放声音输出</t>
        </r>
        <phoneticPr fontId="2" type="noConversion"/>
      </is>
    </nc>
  </rcc>
  <rcc rId="43" sId="3" odxf="1" dxf="1">
    <oc r="O36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所有应用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 xml:space="preserve">保持车机登录状态，所有应用登录状态（音乐，视频）
</t>
        </r>
        <phoneticPr fontId="2" type="noConversion"/>
      </is>
    </oc>
    <nc r="O36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操作间隔：</t>
        </r>
        <r>
          <rPr>
            <sz val="14"/>
            <color theme="1"/>
            <rFont val="Verdana Pro"/>
            <family val="2"/>
          </rPr>
          <t>500ms
2.</t>
        </r>
        <r>
          <rPr>
            <sz val="14"/>
            <color theme="1"/>
            <rFont val="宋体"/>
            <family val="3"/>
            <charset val="134"/>
          </rPr>
          <t>覆盖应用：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所有应用
</t>
        </r>
        <r>
          <rPr>
            <sz val="14"/>
            <color theme="1"/>
            <rFont val="Verdana Pro"/>
            <family val="2"/>
          </rPr>
          <t>3.4G</t>
        </r>
        <r>
          <rPr>
            <sz val="14"/>
            <color theme="1"/>
            <rFont val="宋体"/>
            <family val="3"/>
            <charset val="134"/>
          </rPr>
          <t xml:space="preserve">网络连接
</t>
        </r>
        <r>
          <rPr>
            <sz val="14"/>
            <color theme="1"/>
            <rFont val="Verdana Pro"/>
            <family val="2"/>
          </rPr>
          <t>4.</t>
        </r>
        <r>
          <rPr>
            <sz val="14"/>
            <color theme="1"/>
            <rFont val="宋体"/>
            <family val="3"/>
            <charset val="134"/>
          </rPr>
          <t xml:space="preserve">保持车机登录状态，所有应用登录状态（音乐，视频）
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" sId="3" odxf="1" dxf="1">
    <oc r="P36" t="inlineStr">
      <is>
        <t>开机Launcher出来以后等待5分钟，打开蓝牙音乐</t>
      </is>
    </oc>
    <nc r="P36" t="inlineStr">
      <is>
        <r>
          <rPr>
            <sz val="14"/>
            <color theme="1"/>
            <rFont val="宋体"/>
            <family val="3"/>
            <charset val="134"/>
          </rPr>
          <t>开机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出来以后等待</t>
        </r>
        <r>
          <rPr>
            <sz val="14"/>
            <color theme="1"/>
            <rFont val="Verdana Pro"/>
            <family val="2"/>
          </rPr>
          <t>5</t>
        </r>
        <r>
          <rPr>
            <sz val="14"/>
            <color theme="1"/>
            <rFont val="宋体"/>
            <family val="3"/>
            <charset val="134"/>
          </rPr>
          <t>分钟，</t>
        </r>
        <r>
          <rPr>
            <sz val="14"/>
            <color theme="1"/>
            <rFont val="Verdana Pro"/>
            <family val="2"/>
          </rPr>
          <t>FM</t>
        </r>
        <r>
          <rPr>
            <sz val="14"/>
            <color theme="1"/>
            <rFont val="宋体"/>
            <family val="3"/>
            <charset val="134"/>
          </rPr>
          <t>界面点击蓝牙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栏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5" sId="3" odxf="1" dxf="1">
    <oc r="Q36" t="inlineStr">
      <is>
        <t>计算从手指抬起动作到蓝牙音乐界面暂停按钮切换到播放按钮（蓝牙音乐页面歌曲列表不考虑）</t>
      </is>
    </oc>
    <nc r="Q36" t="inlineStr">
      <is>
        <t>计算从手指抬起动作到蓝牙音乐界面暂停按钮切换到播放按钮（蓝牙音乐页面歌曲列表不考虑）</t>
        <phoneticPr fontId="0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</odxf>
    <ndxf>
      <font>
        <sz val="14"/>
        <name val="宋体"/>
        <scheme val="none"/>
      </font>
      <fill>
        <patternFill patternType="solid">
          <bgColor rgb="FFFFFF00"/>
        </patternFill>
      </fill>
    </ndxf>
  </rcc>
  <rcc rId="46" sId="3">
    <oc r="P43" t="inlineStr">
      <is>
        <t>在USB音乐播放界面，点击TAB上的蓝牙音乐按键</t>
      </is>
    </oc>
    <nc r="P43" t="inlineStr">
      <is>
        <r>
          <rPr>
            <sz val="14"/>
            <color theme="1"/>
            <rFont val="宋体"/>
            <family val="3"/>
            <charset val="134"/>
          </rPr>
          <t>统开机</t>
        </r>
        <r>
          <rPr>
            <sz val="14"/>
            <color theme="1"/>
            <rFont val="Verdana Pro"/>
            <family val="2"/>
          </rPr>
          <t>2min</t>
        </r>
        <r>
          <rPr>
            <sz val="14"/>
            <color theme="1"/>
            <rFont val="宋体"/>
            <family val="3"/>
            <charset val="134"/>
          </rPr>
          <t>后在</t>
        </r>
        <r>
          <rPr>
            <sz val="14"/>
            <color theme="1"/>
            <rFont val="Verdana Pro"/>
            <family val="2"/>
          </rPr>
          <t>USB</t>
        </r>
        <r>
          <rPr>
            <sz val="14"/>
            <color theme="1"/>
            <rFont val="宋体"/>
            <family val="3"/>
            <charset val="134"/>
          </rPr>
          <t>音乐播放界面，点击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上的蓝牙音乐按键</t>
        </r>
        <phoneticPr fontId="2" type="noConversion"/>
      </is>
    </nc>
  </rcc>
  <rcc rId="47" sId="3">
    <oc r="Q43" t="inlineStr">
      <is>
        <t>计算从手指抬起动作到蓝牙音乐界面稳定展示</t>
        <phoneticPr fontId="0" type="noConversion"/>
      </is>
    </oc>
    <nc r="Q43" t="inlineStr">
      <is>
        <t>计算从手指抬起动作到蓝牙音乐界面稳定展示</t>
        <phoneticPr fontId="0" type="noConversion"/>
      </is>
    </nc>
  </rcc>
  <rcc rId="48" sId="3" odxf="1" dxf="1">
    <oc r="O44" t="inlineStr">
      <is>
        <r>
          <t>1.U</t>
        </r>
        <r>
          <rPr>
            <sz val="14"/>
            <color theme="1"/>
            <rFont val="宋体"/>
            <family val="3"/>
            <charset val="134"/>
          </rPr>
          <t xml:space="preserve">盘根目录存放两首歌曲，两张图片，两个视频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车机播放</t>
        </r>
        <r>
          <rPr>
            <sz val="14"/>
            <color theme="1"/>
            <rFont val="Verdana Pro"/>
            <family val="2"/>
          </rPr>
          <t>USB</t>
        </r>
        <r>
          <rPr>
            <sz val="14"/>
            <color theme="1"/>
            <rFont val="宋体"/>
            <family val="3"/>
            <charset val="134"/>
          </rPr>
          <t xml:space="preserve">视频
</t>
        </r>
        <r>
          <rPr>
            <sz val="14"/>
            <color theme="1"/>
            <rFont val="Verdana Pro"/>
            <family val="2"/>
          </rPr>
          <t>3.</t>
        </r>
        <r>
          <rPr>
            <sz val="14"/>
            <color theme="1"/>
            <rFont val="宋体"/>
            <family val="3"/>
            <charset val="134"/>
          </rPr>
          <t>车机休眠状态，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>完全关机</t>
        </r>
      </is>
    </oc>
    <nc r="O44" t="inlineStr">
      <is>
        <r>
          <t>1.</t>
        </r>
        <r>
          <rPr>
            <sz val="14"/>
            <color theme="1"/>
            <rFont val="宋体"/>
            <family val="3"/>
            <charset val="134"/>
          </rPr>
          <t>车机播放</t>
        </r>
        <r>
          <rPr>
            <sz val="14"/>
            <color theme="1"/>
            <rFont val="Verdana Pro"/>
            <family val="2"/>
          </rPr>
          <t>BT</t>
        </r>
        <r>
          <rPr>
            <sz val="14"/>
            <color theme="1"/>
            <rFont val="宋体"/>
            <family val="3"/>
            <charset val="134"/>
          </rPr>
          <t>音乐，进入休眠状态，</t>
        </r>
        <r>
          <rPr>
            <sz val="14"/>
            <color theme="1"/>
            <rFont val="Verdana Pro"/>
            <family val="2"/>
          </rPr>
          <t>IVI</t>
        </r>
        <r>
          <rPr>
            <sz val="14"/>
            <color theme="1"/>
            <rFont val="宋体"/>
            <family val="3"/>
            <charset val="134"/>
          </rPr>
          <t xml:space="preserve">完全关机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播放</t>
        </r>
        <r>
          <rPr>
            <sz val="14"/>
            <color theme="1"/>
            <rFont val="Verdana Pro"/>
            <family val="2"/>
          </rPr>
          <t>FM</t>
        </r>
        <phoneticPr fontId="2" type="noConversion"/>
      </is>
    </nc>
    <ndxf>
      <fill>
        <patternFill patternType="solid">
          <bgColor rgb="FFFFFF00"/>
        </patternFill>
      </fill>
    </ndxf>
  </rcc>
  <rcc rId="49" sId="3" odxf="1" dxf="1">
    <oc r="P44" t="inlineStr">
      <is>
        <r>
          <rPr>
            <sz val="14"/>
            <color theme="1"/>
            <rFont val="宋体"/>
            <family val="3"/>
            <charset val="134"/>
          </rPr>
          <t>在</t>
        </r>
        <r>
          <rPr>
            <sz val="14"/>
            <color theme="1"/>
            <rFont val="Verdana Pro"/>
            <family val="2"/>
          </rPr>
          <t>USB</t>
        </r>
        <r>
          <rPr>
            <sz val="14"/>
            <color theme="1"/>
            <rFont val="宋体"/>
            <family val="3"/>
            <charset val="134"/>
          </rPr>
          <t>音乐播放界面，点击</t>
        </r>
        <r>
          <rPr>
            <sz val="14"/>
            <color theme="1"/>
            <rFont val="Verdana Pro"/>
            <family val="2"/>
          </rPr>
          <t>TAB</t>
        </r>
        <r>
          <rPr>
            <sz val="14"/>
            <color theme="1"/>
            <rFont val="宋体"/>
            <family val="3"/>
            <charset val="134"/>
          </rPr>
          <t>上的</t>
        </r>
        <r>
          <rPr>
            <sz val="14"/>
            <color theme="1"/>
            <rFont val="Verdana Pro"/>
            <family val="2"/>
          </rPr>
          <t>FM</t>
        </r>
        <r>
          <rPr>
            <sz val="14"/>
            <color theme="1"/>
            <rFont val="宋体"/>
            <family val="3"/>
            <charset val="134"/>
          </rPr>
          <t>按键</t>
        </r>
      </is>
    </oc>
    <nc r="P44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>的</t>
        </r>
        <r>
          <rPr>
            <sz val="14"/>
            <color theme="1"/>
            <rFont val="Verdana Pro"/>
            <family val="2"/>
          </rPr>
          <t>can</t>
        </r>
        <r>
          <rPr>
            <sz val="14"/>
            <color theme="1"/>
            <rFont val="宋体"/>
            <family val="3"/>
            <charset val="134"/>
          </rPr>
          <t xml:space="preserve">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等待2min从</t>
        </r>
        <r>
          <rPr>
            <sz val="14"/>
            <color theme="1"/>
            <rFont val="Verdana Pro"/>
            <family val="2"/>
          </rPr>
          <t>FM tab</t>
        </r>
        <r>
          <rPr>
            <sz val="14"/>
            <color theme="1"/>
            <rFont val="宋体"/>
            <family val="3"/>
            <charset val="134"/>
          </rPr>
          <t>栏切换到蓝牙音乐</t>
        </r>
        <phoneticPr fontId="2" type="noConversion"/>
      </is>
    </nc>
    <ndxf>
      <fill>
        <patternFill patternType="solid">
          <bgColor rgb="FFFFFF00"/>
        </patternFill>
      </fill>
    </ndxf>
  </rcc>
  <rcc rId="50" sId="3" odxf="1" dxf="1">
    <oc r="Q44" t="inlineStr">
      <is>
        <t>计算从手指抬起动作到FM界面稳定展示</t>
        <phoneticPr fontId="0" type="noConversion"/>
      </is>
    </oc>
    <nc r="Q44" t="inlineStr">
      <is>
        <t>计算从点击蓝牙音乐Tab栏至蓝牙音乐播放界面</t>
        <phoneticPr fontId="0" type="noConversion"/>
      </is>
    </nc>
    <ndxf>
      <font>
        <sz val="14"/>
        <name val="宋体"/>
        <scheme val="none"/>
      </font>
      <fill>
        <patternFill patternType="solid">
          <bgColor rgb="FFFFFF00"/>
        </patternFill>
      </fill>
    </ndxf>
  </rcc>
  <rcc rId="51" sId="3">
    <oc r="H72" t="inlineStr">
      <is>
        <t>2s</t>
        <phoneticPr fontId="0" type="noConversion"/>
      </is>
    </oc>
    <nc r="H72" t="inlineStr">
      <is>
        <t>12s</t>
        <phoneticPr fontId="0" type="noConversion"/>
      </is>
    </nc>
  </rcc>
  <rcv guid="{46C8DCF2-88F5-4065-B732-89B771A0B55F}" action="delete"/>
  <rdn rId="0" localSheetId="3" customView="1" name="Z_46C8DCF2_88F5_4065_B732_89B771A0B55F_.wvu.FilterData" hidden="1" oldHidden="1">
    <formula>综合打分!$A$1:$R$148</formula>
    <oldFormula>综合打分!$A$1:$R$148</oldFormula>
  </rdn>
  <rdn rId="0" localSheetId="4" customView="1" name="Z_46C8DCF2_88F5_4065_B732_89B771A0B55F_.wvu.FilterData" hidden="1" oldHidden="1">
    <formula>'Response Time '!$A$1:$K$66</formula>
    <oldFormula>'Response Time '!$A$1:$K$66</oldFormula>
  </rdn>
  <rdn rId="0" localSheetId="5" customView="1" name="Z_46C8DCF2_88F5_4065_B732_89B771A0B55F_.wvu.FilterData" hidden="1" oldHidden="1">
    <formula>'App Sources'!$A$2:$W$144</formula>
    <oldFormula>'App Sources'!$A$2:$W$144</oldFormula>
  </rdn>
  <rcv guid="{46C8DCF2-88F5-4065-B732-89B771A0B55F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3">
    <oc r="C4" t="inlineStr">
      <is>
        <t>Power on优先蓝牙重连完成</t>
      </is>
    </oc>
    <nc r="C4" t="inlineStr">
      <is>
        <r>
          <t>Power on</t>
        </r>
        <r>
          <rPr>
            <sz val="14"/>
            <color theme="1"/>
            <rFont val="宋体"/>
            <family val="3"/>
            <charset val="134"/>
          </rPr>
          <t>优先蓝牙重连完成</t>
        </r>
        <phoneticPr fontId="1" type="noConversion"/>
      </is>
    </nc>
  </rcc>
  <rcc rId="1547" sId="3">
    <oc r="C11" t="inlineStr">
      <is>
        <t>Power on优先设备BT音源恢复</t>
      </is>
    </oc>
    <nc r="C11" t="inlineStr">
      <is>
        <r>
          <t>Power on</t>
        </r>
        <r>
          <rPr>
            <sz val="14"/>
            <color theme="1"/>
            <rFont val="宋体"/>
            <family val="3"/>
            <charset val="134"/>
          </rPr>
          <t>优先设备</t>
        </r>
        <r>
          <rPr>
            <sz val="14"/>
            <color theme="1"/>
            <rFont val="Verdana Pro"/>
            <family val="2"/>
          </rPr>
          <t>BT</t>
        </r>
        <r>
          <rPr>
            <sz val="14"/>
            <color theme="1"/>
            <rFont val="宋体"/>
            <family val="3"/>
            <charset val="134"/>
          </rPr>
          <t>音源恢复</t>
        </r>
        <phoneticPr fontId="2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3">
    <oc r="K74">
      <f>(2.1+2.1+2.2)/3</f>
    </oc>
    <nc r="K74">
      <f>(2.7+2.5+2.2)/3</f>
    </nc>
  </rcc>
  <rcc rId="1549" sId="3">
    <oc r="M74" t="inlineStr">
      <is>
        <t>Pass</t>
        <phoneticPr fontId="0" type="noConversion"/>
      </is>
    </oc>
    <nc r="M74" t="inlineStr">
      <is>
        <t>Fail</t>
      </is>
    </nc>
  </rcc>
  <rcc rId="1550" sId="3">
    <nc r="O74" t="inlineStr">
      <is>
        <t>BUG202207081136_02812</t>
        <phoneticPr fontId="0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5">
    <nc r="G11">
      <v>0.48</v>
    </nc>
  </rcc>
  <rcc rId="1552" sId="5">
    <nc r="H11">
      <v>2.1</v>
    </nc>
  </rcc>
  <rcc rId="1553" sId="5">
    <nc r="I11">
      <v>66810.899999999994</v>
    </nc>
  </rcc>
  <rcc rId="1554" sId="5">
    <nc r="J11">
      <v>66950</v>
    </nc>
  </rcc>
  <rcc rId="1555" sId="5">
    <nc r="K11">
      <v>64250.8</v>
    </nc>
  </rcc>
  <rcc rId="1556" sId="5">
    <nc r="L11">
      <v>64380</v>
    </nc>
  </rcc>
  <rcc rId="1557" sId="5">
    <nc r="G12">
      <v>0.08</v>
    </nc>
  </rcc>
  <rcc rId="1558" sId="5">
    <nc r="H12">
      <v>1.8</v>
    </nc>
  </rcc>
  <rcc rId="1559" sId="5">
    <nc r="I12">
      <v>68859.3</v>
    </nc>
  </rcc>
  <rcc rId="1560" sId="5">
    <nc r="J12">
      <v>69197</v>
    </nc>
  </rcc>
  <rcc rId="1561" sId="5">
    <nc r="K12">
      <v>66599.3</v>
    </nc>
  </rcc>
  <rcc rId="1562" sId="5">
    <nc r="L12">
      <v>66936</v>
    </nc>
  </rcc>
  <rcc rId="1563" sId="5">
    <nc r="G13">
      <v>0.04</v>
    </nc>
  </rcc>
  <rcc rId="1564" sId="5">
    <nc r="H13">
      <v>1.41</v>
    </nc>
  </rcc>
  <rcc rId="1565" sId="5">
    <nc r="I13">
      <v>49895.7</v>
    </nc>
  </rcc>
  <rcc rId="1566" sId="5">
    <nc r="J13">
      <v>50011</v>
    </nc>
  </rcc>
  <rcc rId="1567" sId="5">
    <nc r="K13">
      <v>47685.599999999999</v>
    </nc>
  </rcc>
  <rcc rId="1568" sId="5">
    <nc r="L13">
      <v>47800</v>
    </nc>
  </rcc>
  <rcc rId="1569" sId="5">
    <nc r="G14">
      <v>4.4800000000000004</v>
    </nc>
  </rcc>
  <rcc rId="1570" sId="5">
    <nc r="H14">
      <v>5.86</v>
    </nc>
  </rcc>
  <rcc rId="1571" sId="5">
    <nc r="I14">
      <v>45238.5</v>
    </nc>
  </rcc>
  <rcc rId="1572" sId="5">
    <nc r="J14">
      <v>46255</v>
    </nc>
  </rcc>
  <rcc rId="1573" sId="5">
    <nc r="K14">
      <v>41748.400000000001</v>
    </nc>
  </rcc>
  <rcc rId="1574" sId="5">
    <nc r="L14">
      <v>42756</v>
    </nc>
  </rcc>
  <rcc rId="1575" sId="5">
    <nc r="G15">
      <v>3.4</v>
    </nc>
  </rcc>
  <rcc rId="1576" sId="5">
    <nc r="H15">
      <v>5.41</v>
    </nc>
  </rcc>
  <rcc rId="1577" sId="5">
    <nc r="I15">
      <v>43768.2</v>
    </nc>
  </rcc>
  <rcc rId="1578" sId="5">
    <nc r="J15">
      <v>44517</v>
    </nc>
  </rcc>
  <rcc rId="1579" sId="5">
    <nc r="K15">
      <v>40314.6</v>
    </nc>
  </rcc>
  <rcc rId="1580" sId="5">
    <nc r="L15">
      <v>41064</v>
    </nc>
  </rcc>
  <rcc rId="1581" sId="5">
    <nc r="G16">
      <v>2.78</v>
    </nc>
  </rcc>
  <rcc rId="1582" sId="5">
    <nc r="H16">
      <v>4.54</v>
    </nc>
  </rcc>
  <rcc rId="1583" sId="5">
    <nc r="I16">
      <v>43456</v>
    </nc>
  </rcc>
  <rcc rId="1584" sId="5">
    <nc r="J16">
      <v>44336</v>
    </nc>
  </rcc>
  <rcc rId="1585" sId="5">
    <nc r="K16">
      <v>40000.5</v>
    </nc>
  </rcc>
  <rcc rId="1586" sId="5">
    <nc r="L16">
      <v>40880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" sId="3">
    <oc r="O40" t="inlineStr">
      <is>
        <t>BUG202205241156_413776</t>
      </is>
    </oc>
    <nc r="O40" t="inlineStr">
      <is>
        <t>BUG202205241156_413776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8" sId="3">
    <nc r="K4">
      <f>(2.965+4.467+3.931)/3</f>
    </nc>
  </rcc>
  <rcc rId="1589" sId="3" odxf="1" dxf="1">
    <nc r="K11">
      <f>(5.036+6.235+5.196)/3</f>
    </nc>
    <ndxf>
      <font>
        <sz val="14"/>
        <name val="Verdana Pro"/>
        <scheme val="none"/>
      </font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="1" sqref="G50" start="0" length="0">
    <dxf>
      <font>
        <strike/>
        <sz val="11"/>
        <color theme="1"/>
        <name val="等线"/>
        <scheme val="minor"/>
      </font>
      <numFmt numFmtId="177" formatCode="0.00_);[Red]\(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G51" start="0" length="0">
    <dxf>
      <font>
        <strike/>
        <sz val="11"/>
        <color theme="1"/>
        <name val="等线"/>
        <scheme val="minor"/>
      </font>
      <numFmt numFmtId="177" formatCode="0.00_);[Red]\(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G52" start="0" length="0">
    <dxf>
      <font>
        <strike/>
        <sz val="11"/>
        <color theme="1"/>
        <name val="等线"/>
        <scheme val="minor"/>
      </font>
      <numFmt numFmtId="177" formatCode="0.00_);[Red]\(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G53" start="0" length="0">
    <dxf>
      <font>
        <strike/>
        <sz val="11"/>
        <color theme="1"/>
        <name val="等线"/>
        <scheme val="minor"/>
      </font>
      <numFmt numFmtId="177" formatCode="0.00_);[Red]\(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G54" start="0" length="0">
    <dxf>
      <numFmt numFmtId="177" formatCode="0.00_);[Red]\(0.00\)"/>
      <alignment vertical="center" wrapText="1" readingOrder="0"/>
    </dxf>
  </rfmt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6" sId="5" odxf="1" dxf="1">
    <nc r="G20">
      <v>3.46</v>
    </nc>
    <odxf/>
    <ndxf/>
  </rcc>
  <rcc rId="1597" sId="5" odxf="1" dxf="1">
    <nc r="H20">
      <v>5.74</v>
    </nc>
    <odxf/>
    <ndxf/>
  </rcc>
  <rcc rId="1598" sId="5" odxf="1" dxf="1">
    <nc r="I20">
      <v>65601.600000000006</v>
    </nc>
    <odxf>
      <border outline="0">
        <right/>
      </border>
    </odxf>
    <ndxf>
      <border outline="0">
        <right style="thin">
          <color indexed="64"/>
        </right>
      </border>
    </ndxf>
  </rcc>
  <rcc rId="1599" sId="5" odxf="1" dxf="1">
    <nc r="J20">
      <v>66112</v>
    </nc>
    <odxf/>
    <ndxf/>
  </rcc>
  <rcc rId="1600" sId="5" odxf="1" dxf="1">
    <nc r="K20">
      <v>60899.3</v>
    </nc>
    <odxf>
      <border outline="0">
        <bottom style="thin">
          <color indexed="64"/>
        </bottom>
      </border>
    </odxf>
    <ndxf>
      <border outline="0">
        <bottom/>
      </border>
    </ndxf>
  </rcc>
  <rcc rId="1601" sId="5" odxf="1" dxf="1">
    <nc r="L20">
      <v>61416</v>
    </nc>
    <odxf>
      <border outline="0">
        <bottom style="thin">
          <color indexed="64"/>
        </bottom>
      </border>
    </odxf>
    <ndxf>
      <border outline="0">
        <bottom/>
      </border>
    </ndxf>
  </rcc>
  <rcc rId="1602" sId="5" odxf="1" dxf="1">
    <nc r="G21">
      <v>15.77</v>
    </nc>
    <odxf/>
    <ndxf/>
  </rcc>
  <rcc rId="1603" sId="5" odxf="1" dxf="1">
    <nc r="H21">
      <v>103.96</v>
    </nc>
    <odxf/>
    <ndxf/>
  </rcc>
  <rcc rId="1604" sId="5" odxf="1" dxf="1">
    <nc r="I21">
      <v>170123</v>
    </nc>
    <odxf>
      <border outline="0">
        <right/>
      </border>
    </odxf>
    <ndxf>
      <border outline="0">
        <right style="thin">
          <color indexed="64"/>
        </right>
      </border>
    </ndxf>
  </rcc>
  <rcc rId="1605" sId="5" odxf="1" dxf="1">
    <nc r="J21">
      <v>195323</v>
    </nc>
    <odxf/>
    <ndxf/>
  </rcc>
  <rcc rId="1606" sId="5" odxf="1" dxf="1">
    <nc r="K21">
      <v>166176</v>
    </nc>
    <odxf>
      <border outline="0">
        <top style="thin">
          <color indexed="64"/>
        </top>
        <bottom style="thin">
          <color indexed="64"/>
        </bottom>
      </border>
    </odxf>
    <ndxf>
      <border outline="0">
        <top/>
        <bottom/>
      </border>
    </ndxf>
  </rcc>
  <rcc rId="1607" sId="5" odxf="1" dxf="1">
    <nc r="L21">
      <v>192040</v>
    </nc>
    <odxf>
      <border outline="0">
        <top style="thin">
          <color indexed="64"/>
        </top>
        <bottom style="thin">
          <color indexed="64"/>
        </bottom>
      </border>
    </odxf>
    <ndxf>
      <border outline="0">
        <top/>
        <bottom/>
      </border>
    </ndxf>
  </rcc>
  <rcc rId="1608" sId="5" odxf="1" dxf="1">
    <nc r="G22">
      <v>6</v>
    </nc>
    <odxf/>
    <ndxf/>
  </rcc>
  <rcc rId="1609" sId="5" odxf="1" dxf="1">
    <nc r="H22">
      <v>8.5299999999999994</v>
    </nc>
    <odxf/>
    <ndxf/>
  </rcc>
  <rcc rId="1610" sId="5" odxf="1" dxf="1">
    <nc r="I22">
      <v>285127</v>
    </nc>
    <odxf>
      <border outline="0">
        <right/>
      </border>
    </odxf>
    <ndxf>
      <border outline="0">
        <right style="thin">
          <color indexed="64"/>
        </right>
      </border>
    </ndxf>
  </rcc>
  <rcc rId="1611" sId="5" odxf="1" dxf="1">
    <nc r="J22">
      <v>286048</v>
    </nc>
    <odxf/>
    <ndxf/>
  </rcc>
  <rcc rId="1612" sId="5" odxf="1" dxf="1">
    <nc r="K22">
      <v>281710</v>
    </nc>
    <odxf>
      <border outline="0">
        <top style="thin">
          <color indexed="64"/>
        </top>
        <bottom style="thin">
          <color indexed="64"/>
        </bottom>
      </border>
    </odxf>
    <ndxf>
      <border outline="0">
        <top/>
        <bottom/>
      </border>
    </ndxf>
  </rcc>
  <rcc rId="1613" sId="5" odxf="1" dxf="1">
    <nc r="L22">
      <v>282656</v>
    </nc>
    <odxf>
      <border outline="0">
        <top style="thin">
          <color indexed="64"/>
        </top>
        <bottom style="thin">
          <color indexed="64"/>
        </bottom>
      </border>
    </odxf>
    <ndxf>
      <border outline="0">
        <top/>
        <bottom/>
      </border>
    </ndxf>
  </rcc>
  <rcc rId="1614" sId="5" odxf="1" dxf="1">
    <nc r="G23">
      <v>0.44</v>
    </nc>
    <odxf/>
    <ndxf/>
  </rcc>
  <rcc rId="1615" sId="5" odxf="1" dxf="1">
    <nc r="H23">
      <v>14.63</v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1616" sId="5" odxf="1" dxf="1">
    <nc r="I23">
      <v>76066.3</v>
    </nc>
    <odxf>
      <border outline="0">
        <right/>
      </border>
    </odxf>
    <ndxf>
      <border outline="0">
        <right style="thin">
          <color indexed="64"/>
        </right>
      </border>
    </ndxf>
  </rcc>
  <rcc rId="1617" sId="5" odxf="1" dxf="1">
    <nc r="J23">
      <v>77020</v>
    </nc>
    <odxf/>
    <ndxf/>
  </rcc>
  <rcc rId="1618" sId="5" odxf="1" dxf="1">
    <nc r="K23">
      <v>71832.3</v>
    </nc>
    <odxf>
      <border outline="0">
        <top style="thin">
          <color indexed="64"/>
        </top>
      </border>
    </odxf>
    <ndxf>
      <border outline="0">
        <top/>
      </border>
    </ndxf>
  </rcc>
  <rcc rId="1619" sId="5" odxf="1" dxf="1">
    <nc r="L23">
      <v>72788</v>
    </nc>
    <odxf>
      <border outline="0">
        <top style="thin">
          <color indexed="64"/>
        </top>
      </border>
    </odxf>
    <ndxf>
      <border outline="0">
        <top/>
      </border>
    </ndxf>
  </rcc>
  <rcc rId="1620" sId="5">
    <nc r="G24">
      <v>0.66</v>
    </nc>
  </rcc>
  <rcc rId="1621" sId="5">
    <nc r="H24">
      <v>1.83</v>
    </nc>
  </rcc>
  <rcc rId="1622" sId="5" odxf="1" dxf="1">
    <nc r="I24">
      <v>143192</v>
    </nc>
    <odxf>
      <border outline="0">
        <right/>
      </border>
    </odxf>
    <ndxf>
      <border outline="0">
        <right style="thin">
          <color indexed="64"/>
        </right>
      </border>
    </ndxf>
  </rcc>
  <rcc rId="1623" sId="5">
    <nc r="J24">
      <v>143882</v>
    </nc>
  </rcc>
  <rcc rId="1624" sId="5" odxf="1" dxf="1">
    <nc r="K24">
      <v>140220</v>
    </nc>
    <odxf/>
    <ndxf/>
  </rcc>
  <rcc rId="1625" sId="5">
    <nc r="L24">
      <v>140908</v>
    </nc>
  </rcc>
  <rcc rId="1626" sId="5">
    <nc r="G25">
      <v>4.6399999999999997</v>
    </nc>
  </rcc>
  <rcc rId="1627" sId="5">
    <nc r="H25">
      <v>6.21</v>
    </nc>
  </rcc>
  <rcc rId="1628" sId="5" odxf="1" dxf="1">
    <nc r="I25">
      <v>78255.7</v>
    </nc>
    <odxf>
      <border outline="0">
        <right/>
      </border>
    </odxf>
    <ndxf>
      <border outline="0">
        <right style="thin">
          <color indexed="64"/>
        </right>
      </border>
    </ndxf>
  </rcc>
  <rcc rId="1629" sId="5">
    <nc r="J25">
      <v>86659</v>
    </nc>
  </rcc>
  <rcc rId="1630" sId="5" odxf="1" dxf="1">
    <nc r="K25">
      <v>75343.5</v>
    </nc>
    <odxf/>
    <ndxf/>
  </rcc>
  <rcc rId="1631" sId="5">
    <nc r="L25">
      <v>83776</v>
    </nc>
  </rcc>
  <rcc rId="1632" sId="5">
    <nc r="G26">
      <v>3.96</v>
    </nc>
  </rcc>
  <rcc rId="1633" sId="5">
    <nc r="H26">
      <v>5.22</v>
    </nc>
  </rcc>
  <rcc rId="1634" sId="5" odxf="1" dxf="1">
    <nc r="I26">
      <v>76837.100000000006</v>
    </nc>
    <odxf>
      <border outline="0">
        <right/>
      </border>
    </odxf>
    <ndxf>
      <border outline="0">
        <right style="thin">
          <color indexed="64"/>
        </right>
      </border>
    </ndxf>
  </rcc>
  <rcc rId="1635" sId="5">
    <nc r="J26">
      <v>77626</v>
    </nc>
  </rcc>
  <rcc rId="1636" sId="5" odxf="1" dxf="1">
    <nc r="K26">
      <v>73922.2</v>
    </nc>
    <odxf/>
    <ndxf/>
  </rcc>
  <rcc rId="1637" sId="5">
    <nc r="L26">
      <v>74788</v>
    </nc>
  </rcc>
  <rcc rId="1638" sId="5">
    <nc r="G27">
      <v>0.06</v>
    </nc>
  </rcc>
  <rcc rId="1639" sId="5">
    <nc r="H27">
      <v>1.23</v>
    </nc>
  </rcc>
  <rcc rId="1640" sId="5" odxf="1" dxf="1">
    <nc r="I27">
      <v>6996.8</v>
    </nc>
    <odxf>
      <border outline="0">
        <right/>
      </border>
    </odxf>
    <ndxf>
      <border outline="0">
        <right style="thin">
          <color indexed="64"/>
        </right>
      </border>
    </ndxf>
  </rcc>
  <rcc rId="1641" sId="5">
    <nc r="J27">
      <v>7602</v>
    </nc>
  </rcc>
  <rcc rId="1642" sId="5" odxf="1" dxf="1">
    <nc r="K27">
      <v>6043.8</v>
    </nc>
    <odxf/>
    <ndxf/>
  </rcc>
  <rcc rId="1643" sId="5">
    <nc r="L27">
      <v>6648</v>
    </nc>
  </rcc>
  <rcc rId="1644" sId="5">
    <nc r="G28">
      <v>0.69</v>
    </nc>
  </rcc>
  <rcc rId="1645" sId="5">
    <nc r="H28">
      <v>0.96</v>
    </nc>
  </rcc>
  <rcc rId="1646" sId="5" odxf="1" dxf="1">
    <nc r="I28">
      <v>15769</v>
    </nc>
    <odxf>
      <border outline="0">
        <right/>
      </border>
    </odxf>
    <ndxf>
      <border outline="0">
        <right style="thin">
          <color indexed="64"/>
        </right>
      </border>
    </ndxf>
  </rcc>
  <rcc rId="1647" sId="5">
    <nc r="J28">
      <v>15769</v>
    </nc>
  </rcc>
  <rcc rId="1648" sId="5" odxf="1" dxf="1">
    <nc r="K28">
      <v>1840</v>
    </nc>
    <odxf/>
    <ndxf/>
  </rcc>
  <rcc rId="1649" sId="5">
    <nc r="L28">
      <v>1840</v>
    </nc>
  </rcc>
  <rdn rId="0" localSheetId="3" customView="1" name="Z_5CDF8C16_2F7E_435C_8FBD_3B1E8B4F3415_.wvu.FilterData" hidden="1" oldHidden="1">
    <formula>综合打分!$A$1:$T$148</formula>
  </rdn>
  <rdn rId="0" localSheetId="4" customView="1" name="Z_5CDF8C16_2F7E_435C_8FBD_3B1E8B4F3415_.wvu.FilterData" hidden="1" oldHidden="1">
    <formula>'Response Time '!$A$1:$M$66</formula>
  </rdn>
  <rdn rId="0" localSheetId="5" customView="1" name="Z_5CDF8C16_2F7E_435C_8FBD_3B1E8B4F3415_.wvu.FilterData" hidden="1" oldHidden="1">
    <formula>'App Sources'!$A$2:$W$144</formula>
  </rdn>
  <rcv guid="{5CDF8C16-2F7E-435C-8FBD-3B1E8B4F341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3" odxf="1" dxf="1">
    <oc r="C36" t="inlineStr">
      <is>
        <t>系统稳定状态下蓝牙音乐首次启动</t>
      </is>
    </oc>
    <nc r="C36" t="inlineStr">
      <is>
        <t>系统稳定状态下蓝牙音乐首次启动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1654" sId="3" odxf="1" dxf="1">
    <oc r="C43" t="inlineStr">
      <is>
        <t>蓝牙音乐热启动</t>
      </is>
    </oc>
    <nc r="C43" t="inlineStr">
      <is>
        <t>蓝牙音乐热启动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1655" sId="3" odxf="1" dxf="1">
    <oc r="C72" t="inlineStr">
      <is>
        <t>蓝牙电话冷启动时间</t>
      </is>
    </oc>
    <nc r="C72" t="inlineStr">
      <is>
        <t>蓝牙电话冷启动时间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c rId="1656" sId="3" odxf="1" dxf="1">
    <oc r="C73" t="inlineStr">
      <is>
        <t>蓝牙电话热启动时间</t>
      </is>
    </oc>
    <nc r="C73" t="inlineStr">
      <is>
        <t>蓝牙电话热启动时间</t>
        <phoneticPr fontId="0" type="noConversion"/>
      </is>
    </nc>
    <odxf>
      <font>
        <sz val="14"/>
        <name val="Verdana Pro"/>
        <scheme val="none"/>
      </font>
    </odxf>
    <ndxf>
      <font>
        <sz val="14"/>
        <name val="宋体"/>
        <scheme val="none"/>
      </font>
    </ndxf>
  </rcc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0" sId="3">
    <nc r="K36">
      <f>(1.532+1.666+1.63)/3</f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1" sId="4">
    <nc r="H48">
      <f>(0.36+0.36+0.37)/3</f>
    </nc>
  </rcc>
  <rcc rId="1662" sId="4">
    <nc r="H41">
      <f>(3.93+4.89+3.97)/3</f>
    </nc>
  </rcc>
  <rcc rId="1663" sId="4">
    <nc r="H42">
      <f>(2.07+1.7+1.93)/3</f>
    </nc>
  </rcc>
  <rcc rId="1664" sId="4">
    <nc r="H43">
      <f>(6.71+6.73+7.04)/3</f>
    </nc>
  </rcc>
  <rcc rId="1665" sId="4">
    <nc r="H44">
      <f>(12.77+12.53+13.81)/3</f>
    </nc>
  </rcc>
  <rcc rId="1666" sId="4">
    <nc r="H45">
      <f>(12.79+12.41+12.23)/3</f>
    </nc>
  </rcc>
  <rcc rId="1667" sId="4">
    <nc r="H46">
      <f>(146.8+151.67+149.77)/3</f>
    </nc>
  </rcc>
  <rcc rId="1668" sId="4">
    <nc r="D72" t="inlineStr">
      <is>
        <t xml:space="preserve"> </t>
        <phoneticPr fontId="0" type="noConversion"/>
      </is>
    </nc>
  </rcc>
  <rcc rId="1669" sId="4">
    <nc r="I41" t="inlineStr">
      <is>
        <t>Pass</t>
      </is>
    </nc>
  </rcc>
  <rcc rId="1670" sId="4">
    <nc r="I42" t="inlineStr">
      <is>
        <t>Pass</t>
      </is>
    </nc>
  </rcc>
  <rcc rId="1671" sId="4">
    <nc r="I43" t="inlineStr">
      <is>
        <t>Pass</t>
      </is>
    </nc>
  </rcc>
  <rcc rId="1672" sId="4">
    <nc r="I44" t="inlineStr">
      <is>
        <t>Pass</t>
      </is>
    </nc>
  </rcc>
  <rcc rId="1673" sId="4">
    <nc r="I45" t="inlineStr">
      <is>
        <t>Pass</t>
      </is>
    </nc>
  </rcc>
  <rcc rId="1674" sId="4">
    <nc r="I46" t="inlineStr">
      <is>
        <t>Pass</t>
      </is>
    </nc>
  </rcc>
  <rcc rId="1675" sId="4">
    <nc r="I48" t="inlineStr">
      <is>
        <t>Pass</t>
      </is>
    </nc>
  </rcc>
  <rdn rId="0" localSheetId="3" customView="1" name="Z_F22B7963_1DE0_432C_ABFF_052348A2C1B1_.wvu.FilterData" hidden="1" oldHidden="1">
    <formula>综合打分!$A$1:$T$148</formula>
  </rdn>
  <rdn rId="0" localSheetId="4" customView="1" name="Z_F22B7963_1DE0_432C_ABFF_052348A2C1B1_.wvu.FilterData" hidden="1" oldHidden="1">
    <formula>'Response Time '!$A$1:$M$66</formula>
  </rdn>
  <rdn rId="0" localSheetId="5" customView="1" name="Z_F22B7963_1DE0_432C_ABFF_052348A2C1B1_.wvu.FilterData" hidden="1" oldHidden="1">
    <formula>'App Sources'!$A$2:$W$144</formula>
  </rdn>
  <rcv guid="{F22B7963-1DE0-432C-ABFF-052348A2C1B1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78" start="0" length="0">
    <dxf>
      <fill>
        <patternFill patternType="solid">
          <bgColor rgb="FFFFFF00"/>
        </patternFill>
      </fill>
    </dxf>
  </rfmt>
  <rfmt sheetId="3" sqref="B78" start="0" length="0">
    <dxf>
      <fill>
        <patternFill patternType="solid">
          <bgColor rgb="FFFFFF00"/>
        </patternFill>
      </fill>
    </dxf>
  </rfmt>
  <rcc rId="55" sId="3" odxf="1" dxf="1">
    <oc r="C78" t="inlineStr">
      <is>
        <t>精简屏幕冷启动时间</t>
      </is>
    </oc>
    <nc r="C78" t="inlineStr">
      <is>
        <t>精简屏幕冷启动时间(系统已启动2min后测试)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3" sqref="D78" start="0" length="0">
    <dxf>
      <fill>
        <patternFill patternType="solid">
          <bgColor rgb="FFFFFF00"/>
        </patternFill>
      </fill>
    </dxf>
  </rfmt>
  <rfmt sheetId="3" sqref="E78" start="0" length="0">
    <dxf>
      <fill>
        <patternFill patternType="solid">
          <bgColor rgb="FFFFFF00"/>
        </patternFill>
      </fill>
    </dxf>
  </rfmt>
  <rfmt sheetId="3" sqref="F78" start="0" length="0">
    <dxf>
      <fill>
        <patternFill patternType="solid">
          <bgColor rgb="FFFFFF00"/>
        </patternFill>
      </fill>
    </dxf>
  </rfmt>
  <rfmt sheetId="3" sqref="G78" start="0" length="0">
    <dxf>
      <fill>
        <patternFill patternType="solid">
          <bgColor rgb="FFFFFF00"/>
        </patternFill>
      </fill>
    </dxf>
  </rfmt>
  <rcc rId="56" sId="3" odxf="1" dxf="1">
    <oc r="H78" t="inlineStr">
      <is>
        <t>2s</t>
        <phoneticPr fontId="0" type="noConversion"/>
      </is>
    </oc>
    <nc r="H78" t="inlineStr">
      <is>
        <t>2s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3" sqref="I78" start="0" length="0">
    <dxf>
      <fill>
        <patternFill patternType="solid">
          <bgColor rgb="FFFFFF00"/>
        </patternFill>
      </fill>
    </dxf>
  </rfmt>
  <rcc rId="57" sId="3" odxf="1" dxf="1">
    <nc r="J78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nc>
    <odxf>
      <fill>
        <patternFill patternType="none">
          <bgColor indexed="65"/>
        </patternFill>
      </fill>
      <alignment horizontal="center" readingOrder="0"/>
    </odxf>
    <ndxf>
      <fill>
        <patternFill patternType="solid">
          <bgColor rgb="FFFFFF00"/>
        </patternFill>
      </fill>
      <alignment horizontal="left" readingOrder="0"/>
    </ndxf>
  </rcc>
  <rcc rId="58" sId="3" odxf="1" dxf="1">
    <oc r="K78" t="inlineStr">
      <is>
        <t>Fail</t>
      </is>
    </oc>
    <nc r="K78" t="inlineStr">
      <is>
        <t>Pass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9" sId="3" odxf="1" dxf="1">
    <oc r="L78" t="inlineStr">
      <is>
        <t>丘诗琪</t>
        <phoneticPr fontId="0" type="noConversion"/>
      </is>
    </oc>
    <nc r="L78" t="inlineStr">
      <is>
        <t>丘诗琪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60" sId="3" odxf="1" dxf="1">
    <oc r="M78" t="inlineStr">
      <is>
        <t>BUG202205301430_499318</t>
      </is>
    </oc>
    <nc r="M78" t="inlineStr">
      <is>
        <r>
          <t>@Kangkang</t>
        </r>
        <r>
          <rPr>
            <sz val="14"/>
            <color rgb="FF606266"/>
            <rFont val="宋体"/>
            <family val="3"/>
            <charset val="134"/>
          </rPr>
          <t>，calmscreen冷启动时间过长，需要帮忙确认下原因</t>
        </r>
        <r>
          <rPr>
            <sz val="14"/>
            <color rgb="FF606266"/>
            <rFont val="Segoe UI"/>
            <family val="2"/>
          </rPr>
          <t>BUG202205301534_501541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3" sqref="N78" start="0" length="0">
    <dxf>
      <fill>
        <patternFill patternType="solid">
          <bgColor rgb="FFFFFF00"/>
        </patternFill>
      </fill>
    </dxf>
  </rfmt>
  <rfmt sheetId="3" sqref="O78" start="0" length="0">
    <dxf>
      <fill>
        <patternFill patternType="solid">
          <bgColor rgb="FFFFFF00"/>
        </patternFill>
      </fill>
    </dxf>
  </rfmt>
  <rcc rId="61" sId="3" odxf="1" dxf="1">
    <oc r="P78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Igniti+P10:P78</t>
        </r>
        <r>
          <rPr>
            <sz val="14"/>
            <color theme="1"/>
            <rFont val="宋体"/>
            <family val="3"/>
            <charset val="134"/>
          </rPr>
          <t xml:space="preserve">息
</t>
        </r>
        <r>
          <rPr>
            <sz val="14"/>
            <color theme="1"/>
            <rFont val="Verdana Pro"/>
            <family val="2"/>
          </rPr>
          <t>2.Launcher</t>
        </r>
        <r>
          <rPr>
            <sz val="14"/>
            <color theme="1"/>
            <rFont val="宋体"/>
            <family val="3"/>
            <charset val="134"/>
          </rPr>
          <t>显示后等待</t>
        </r>
        <r>
          <rPr>
            <sz val="14"/>
            <color theme="1"/>
            <rFont val="Verdana Pro"/>
            <family val="2"/>
          </rPr>
          <t>1s</t>
        </r>
        <r>
          <rPr>
            <sz val="14"/>
            <color theme="1"/>
            <rFont val="宋体"/>
            <family val="3"/>
            <charset val="134"/>
          </rPr>
          <t>，打开精简屏幕</t>
        </r>
      </is>
    </oc>
    <nc r="P78" t="inlineStr">
      <is>
        <r>
          <t>1.IVI</t>
        </r>
        <r>
          <rPr>
            <sz val="14"/>
            <color theme="1"/>
            <rFont val="宋体"/>
            <family val="3"/>
            <charset val="134"/>
          </rPr>
          <t>完全关机以后，发送</t>
        </r>
        <r>
          <rPr>
            <sz val="14"/>
            <color theme="1"/>
            <rFont val="Verdana Pro"/>
            <family val="2"/>
          </rPr>
          <t>Ignition on</t>
        </r>
        <r>
          <rPr>
            <sz val="14"/>
            <color theme="1"/>
            <rFont val="宋体"/>
            <family val="3"/>
            <charset val="134"/>
          </rPr>
          <t xml:space="preserve">的can消息
</t>
        </r>
        <r>
          <rPr>
            <sz val="14"/>
            <color theme="1"/>
            <rFont val="Verdana Pro"/>
            <family val="2"/>
          </rPr>
          <t>2.</t>
        </r>
        <r>
          <rPr>
            <sz val="14"/>
            <color theme="1"/>
            <rFont val="宋体"/>
            <family val="3"/>
            <charset val="134"/>
          </rPr>
          <t>开机两分钟后进入系统设置，打开精简屏幕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62" sId="3" odxf="1" dxf="1">
    <oc r="Q78" t="inlineStr">
      <is>
        <r>
          <rPr>
            <sz val="14"/>
            <color theme="1"/>
            <rFont val="宋体"/>
            <family val="3"/>
            <charset val="134"/>
          </rPr>
          <t>计算从</t>
        </r>
        <r>
          <rPr>
            <sz val="14"/>
            <color theme="1"/>
            <rFont val="Verdana Pro"/>
            <family val="2"/>
          </rPr>
          <t>Launcher</t>
        </r>
        <r>
          <rPr>
            <sz val="14"/>
            <color theme="1"/>
            <rFont val="宋体"/>
            <family val="3"/>
            <charset val="134"/>
          </rPr>
          <t>第一帧至车机端精简屏幕界面</t>
        </r>
        <phoneticPr fontId="2" type="noConversion"/>
      </is>
    </oc>
    <nc r="Q78" t="inlineStr">
      <is>
        <t>计算从手指抬起动作到精简屏幕界面稳定展示</t>
        <phoneticPr fontId="2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</odxf>
    <ndxf>
      <font>
        <sz val="14"/>
        <name val="宋体"/>
        <scheme val="none"/>
      </font>
      <fill>
        <patternFill patternType="solid">
          <bgColor rgb="FFFFFF00"/>
        </patternFill>
      </fill>
    </ndxf>
  </rcc>
  <rfmt sheetId="3" sqref="R78" start="0" length="0">
    <dxf>
      <fill>
        <patternFill patternType="solid">
          <bgColor rgb="FFFFFF00"/>
        </patternFill>
      </fill>
    </dxf>
  </rfmt>
  <rfmt sheetId="3" sqref="S78" start="0" length="0">
    <dxf>
      <fill>
        <patternFill patternType="solid">
          <bgColor rgb="FFFFFF00"/>
        </patternFill>
      </fill>
    </dxf>
  </rfmt>
  <rfmt sheetId="3" sqref="T78" start="0" length="0">
    <dxf>
      <fill>
        <patternFill patternType="solid">
          <bgColor rgb="FFFFFF00"/>
        </patternFill>
      </fill>
    </dxf>
  </rfmt>
  <rfmt sheetId="3" sqref="U78" start="0" length="0">
    <dxf>
      <fill>
        <patternFill patternType="solid">
          <bgColor rgb="FFFFFF00"/>
        </patternFill>
      </fill>
    </dxf>
  </rfmt>
  <rfmt sheetId="3" sqref="V78" start="0" length="0">
    <dxf>
      <fill>
        <patternFill patternType="solid">
          <bgColor rgb="FFFFFF00"/>
        </patternFill>
      </fill>
    </dxf>
  </rfmt>
  <rfmt sheetId="3" sqref="W78" start="0" length="0">
    <dxf>
      <fill>
        <patternFill patternType="solid">
          <bgColor rgb="FFFFFF00"/>
        </patternFill>
      </fill>
    </dxf>
  </rfmt>
  <rfmt sheetId="3" sqref="X78" start="0" length="0">
    <dxf>
      <fill>
        <patternFill patternType="solid">
          <bgColor rgb="FFFFFF00"/>
        </patternFill>
      </fill>
    </dxf>
  </rfmt>
  <rfmt sheetId="3" sqref="Y78" start="0" length="0">
    <dxf>
      <fill>
        <patternFill patternType="solid">
          <bgColor rgb="FFFFFF00"/>
        </patternFill>
      </fill>
    </dxf>
  </rfmt>
  <rfmt sheetId="3" sqref="Z78" start="0" length="0">
    <dxf>
      <fill>
        <patternFill patternType="solid">
          <bgColor rgb="FFFFFF00"/>
        </patternFill>
      </fill>
    </dxf>
  </rfmt>
  <rfmt sheetId="3" sqref="AA78" start="0" length="0">
    <dxf>
      <fill>
        <patternFill patternType="solid">
          <bgColor rgb="FFFFFF00"/>
        </patternFill>
      </fill>
    </dxf>
  </rfmt>
  <rfmt sheetId="3" sqref="AB78" start="0" length="0">
    <dxf>
      <fill>
        <patternFill patternType="solid">
          <bgColor rgb="FFFFFF00"/>
        </patternFill>
      </fill>
    </dxf>
  </rfmt>
  <rfmt sheetId="3" sqref="AC78" start="0" length="0">
    <dxf>
      <fill>
        <patternFill patternType="solid">
          <bgColor rgb="FFFFFF00"/>
        </patternFill>
      </fill>
    </dxf>
  </rfmt>
  <rfmt sheetId="3" sqref="AD78" start="0" length="0">
    <dxf>
      <fill>
        <patternFill patternType="solid">
          <bgColor rgb="FFFFFF00"/>
        </patternFill>
      </fill>
    </dxf>
  </rfmt>
  <rfmt sheetId="3" sqref="AE78" start="0" length="0">
    <dxf>
      <fill>
        <patternFill patternType="solid">
          <bgColor rgb="FFFFFF00"/>
        </patternFill>
      </fill>
    </dxf>
  </rfmt>
  <rfmt sheetId="3" sqref="AF78" start="0" length="0">
    <dxf>
      <fill>
        <patternFill patternType="solid">
          <bgColor rgb="FFFFFF00"/>
        </patternFill>
      </fill>
    </dxf>
  </rfmt>
  <rfmt sheetId="3" sqref="AG78" start="0" length="0">
    <dxf>
      <fill>
        <patternFill patternType="solid">
          <bgColor rgb="FFFFFF00"/>
        </patternFill>
      </fill>
    </dxf>
  </rfmt>
  <rfmt sheetId="3" sqref="AH78" start="0" length="0">
    <dxf>
      <fill>
        <patternFill patternType="solid">
          <bgColor rgb="FFFFFF00"/>
        </patternFill>
      </fill>
    </dxf>
  </rfmt>
  <rfmt sheetId="3" sqref="AI78" start="0" length="0">
    <dxf>
      <fill>
        <patternFill patternType="solid">
          <bgColor rgb="FFFFFF00"/>
        </patternFill>
      </fill>
    </dxf>
  </rfmt>
  <rfmt sheetId="3" sqref="AJ78" start="0" length="0">
    <dxf>
      <fill>
        <patternFill patternType="solid">
          <bgColor rgb="FFFFFF00"/>
        </patternFill>
      </fill>
    </dxf>
  </rfmt>
  <rfmt sheetId="3" sqref="AK78" start="0" length="0">
    <dxf>
      <fill>
        <patternFill patternType="solid">
          <bgColor rgb="FFFFFF00"/>
        </patternFill>
      </fill>
    </dxf>
  </rfmt>
  <rfmt sheetId="3" sqref="AL78" start="0" length="0">
    <dxf>
      <fill>
        <patternFill patternType="solid">
          <bgColor rgb="FFFFFF00"/>
        </patternFill>
      </fill>
    </dxf>
  </rfmt>
  <rfmt sheetId="3" sqref="AM78" start="0" length="0">
    <dxf>
      <fill>
        <patternFill patternType="solid">
          <bgColor rgb="FFFFFF00"/>
        </patternFill>
      </fill>
    </dxf>
  </rfmt>
  <rfmt sheetId="3" sqref="AN78" start="0" length="0">
    <dxf>
      <fill>
        <patternFill patternType="solid">
          <bgColor rgb="FFFFFF00"/>
        </patternFill>
      </fill>
    </dxf>
  </rfmt>
  <rfmt sheetId="3" sqref="AO78" start="0" length="0">
    <dxf>
      <fill>
        <patternFill patternType="solid">
          <bgColor rgb="FFFFFF00"/>
        </patternFill>
      </fill>
    </dxf>
  </rfmt>
  <rfmt sheetId="3" sqref="AP78" start="0" length="0">
    <dxf>
      <fill>
        <patternFill patternType="solid">
          <bgColor rgb="FFFFFF00"/>
        </patternFill>
      </fill>
    </dxf>
  </rfmt>
  <rfmt sheetId="3" sqref="AQ78" start="0" length="0">
    <dxf>
      <fill>
        <patternFill patternType="solid">
          <bgColor rgb="FFFFFF00"/>
        </patternFill>
      </fill>
    </dxf>
  </rfmt>
  <rfmt sheetId="3" sqref="AR78" start="0" length="0">
    <dxf>
      <fill>
        <patternFill patternType="solid">
          <bgColor rgb="FFFFFF00"/>
        </patternFill>
      </fill>
    </dxf>
  </rfmt>
  <rfmt sheetId="3" sqref="AS78" start="0" length="0">
    <dxf>
      <fill>
        <patternFill patternType="solid">
          <bgColor rgb="FFFFFF00"/>
        </patternFill>
      </fill>
    </dxf>
  </rfmt>
  <rfmt sheetId="3" sqref="AT78" start="0" length="0">
    <dxf>
      <fill>
        <patternFill patternType="solid">
          <bgColor rgb="FFFFFF00"/>
        </patternFill>
      </fill>
    </dxf>
  </rfmt>
  <rfmt sheetId="3" sqref="AU78" start="0" length="0">
    <dxf>
      <fill>
        <patternFill patternType="solid">
          <bgColor rgb="FFFFFF00"/>
        </patternFill>
      </fill>
    </dxf>
  </rfmt>
  <rfmt sheetId="3" sqref="AV78" start="0" length="0">
    <dxf>
      <fill>
        <patternFill patternType="solid">
          <bgColor rgb="FFFFFF00"/>
        </patternFill>
      </fill>
    </dxf>
  </rfmt>
  <rfmt sheetId="3" sqref="AW78" start="0" length="0">
    <dxf>
      <fill>
        <patternFill patternType="solid">
          <bgColor rgb="FFFFFF00"/>
        </patternFill>
      </fill>
    </dxf>
  </rfmt>
  <rfmt sheetId="3" sqref="AX78" start="0" length="0">
    <dxf>
      <fill>
        <patternFill patternType="solid">
          <bgColor rgb="FFFFFF00"/>
        </patternFill>
      </fill>
    </dxf>
  </rfmt>
  <rfmt sheetId="3" sqref="AY78" start="0" length="0">
    <dxf>
      <fill>
        <patternFill patternType="solid">
          <bgColor rgb="FFFFFF00"/>
        </patternFill>
      </fill>
    </dxf>
  </rfmt>
  <rfmt sheetId="3" sqref="AZ78" start="0" length="0">
    <dxf>
      <fill>
        <patternFill patternType="solid">
          <bgColor rgb="FFFFFF00"/>
        </patternFill>
      </fill>
    </dxf>
  </rfmt>
  <rfmt sheetId="3" sqref="BA78" start="0" length="0">
    <dxf>
      <fill>
        <patternFill patternType="solid">
          <bgColor rgb="FFFFFF00"/>
        </patternFill>
      </fill>
    </dxf>
  </rfmt>
  <rfmt sheetId="3" sqref="BB78" start="0" length="0">
    <dxf>
      <fill>
        <patternFill patternType="solid">
          <bgColor rgb="FFFFFF00"/>
        </patternFill>
      </fill>
    </dxf>
  </rfmt>
  <rfmt sheetId="3" sqref="BC78" start="0" length="0">
    <dxf>
      <fill>
        <patternFill patternType="solid">
          <bgColor rgb="FFFFFF00"/>
        </patternFill>
      </fill>
    </dxf>
  </rfmt>
  <rfmt sheetId="3" sqref="BD78" start="0" length="0">
    <dxf>
      <fill>
        <patternFill patternType="solid">
          <bgColor rgb="FFFFFF00"/>
        </patternFill>
      </fill>
    </dxf>
  </rfmt>
  <rfmt sheetId="3" sqref="BE78" start="0" length="0">
    <dxf>
      <fill>
        <patternFill patternType="solid">
          <bgColor rgb="FFFFFF00"/>
        </patternFill>
      </fill>
    </dxf>
  </rfmt>
  <rfmt sheetId="3" sqref="BF78" start="0" length="0">
    <dxf>
      <fill>
        <patternFill patternType="solid">
          <bgColor rgb="FFFFFF00"/>
        </patternFill>
      </fill>
    </dxf>
  </rfmt>
  <rfmt sheetId="3" sqref="BG78" start="0" length="0">
    <dxf>
      <fill>
        <patternFill patternType="solid">
          <bgColor rgb="FFFFFF00"/>
        </patternFill>
      </fill>
    </dxf>
  </rfmt>
  <rfmt sheetId="3" sqref="BH78" start="0" length="0">
    <dxf>
      <fill>
        <patternFill patternType="solid">
          <bgColor rgb="FFFFFF00"/>
        </patternFill>
      </fill>
    </dxf>
  </rfmt>
  <rfmt sheetId="3" sqref="BI78" start="0" length="0">
    <dxf>
      <fill>
        <patternFill patternType="solid">
          <bgColor rgb="FFFFFF00"/>
        </patternFill>
      </fill>
    </dxf>
  </rfmt>
  <rfmt sheetId="3" sqref="BJ78" start="0" length="0">
    <dxf>
      <fill>
        <patternFill patternType="solid">
          <bgColor rgb="FFFFFF00"/>
        </patternFill>
      </fill>
    </dxf>
  </rfmt>
  <rfmt sheetId="3" sqref="BK78" start="0" length="0">
    <dxf>
      <fill>
        <patternFill patternType="solid">
          <bgColor rgb="FFFFFF00"/>
        </patternFill>
      </fill>
    </dxf>
  </rfmt>
  <rfmt sheetId="3" sqref="BL78" start="0" length="0">
    <dxf>
      <fill>
        <patternFill patternType="solid">
          <bgColor rgb="FFFFFF00"/>
        </patternFill>
      </fill>
    </dxf>
  </rfmt>
  <rfmt sheetId="3" sqref="BM78" start="0" length="0">
    <dxf>
      <fill>
        <patternFill patternType="solid">
          <bgColor rgb="FFFFFF00"/>
        </patternFill>
      </fill>
    </dxf>
  </rfmt>
  <rfmt sheetId="3" sqref="BN78" start="0" length="0">
    <dxf>
      <fill>
        <patternFill patternType="solid">
          <bgColor rgb="FFFFFF00"/>
        </patternFill>
      </fill>
    </dxf>
  </rfmt>
  <rfmt sheetId="3" sqref="BO78" start="0" length="0">
    <dxf>
      <fill>
        <patternFill patternType="solid">
          <bgColor rgb="FFFFFF00"/>
        </patternFill>
      </fill>
    </dxf>
  </rfmt>
  <rfmt sheetId="3" sqref="BP78" start="0" length="0">
    <dxf>
      <fill>
        <patternFill patternType="solid">
          <bgColor rgb="FFFFFF00"/>
        </patternFill>
      </fill>
    </dxf>
  </rfmt>
  <rfmt sheetId="3" sqref="BQ78" start="0" length="0">
    <dxf>
      <fill>
        <patternFill patternType="solid">
          <bgColor rgb="FFFFFF00"/>
        </patternFill>
      </fill>
    </dxf>
  </rfmt>
  <rfmt sheetId="3" sqref="BR78" start="0" length="0">
    <dxf>
      <fill>
        <patternFill patternType="solid">
          <bgColor rgb="FFFFFF00"/>
        </patternFill>
      </fill>
    </dxf>
  </rfmt>
  <rfmt sheetId="3" sqref="BS78" start="0" length="0">
    <dxf>
      <fill>
        <patternFill patternType="solid">
          <bgColor rgb="FFFFFF00"/>
        </patternFill>
      </fill>
    </dxf>
  </rfmt>
  <rfmt sheetId="3" sqref="BT78" start="0" length="0">
    <dxf>
      <fill>
        <patternFill patternType="solid">
          <bgColor rgb="FFFFFF00"/>
        </patternFill>
      </fill>
    </dxf>
  </rfmt>
  <rfmt sheetId="3" sqref="BU78" start="0" length="0">
    <dxf>
      <fill>
        <patternFill patternType="solid">
          <bgColor rgb="FFFFFF00"/>
        </patternFill>
      </fill>
    </dxf>
  </rfmt>
  <rfmt sheetId="3" sqref="BV78" start="0" length="0">
    <dxf>
      <fill>
        <patternFill patternType="solid">
          <bgColor rgb="FFFFFF00"/>
        </patternFill>
      </fill>
    </dxf>
  </rfmt>
  <rfmt sheetId="3" sqref="BW78" start="0" length="0">
    <dxf>
      <fill>
        <patternFill patternType="solid">
          <bgColor rgb="FFFFFF00"/>
        </patternFill>
      </fill>
    </dxf>
  </rfmt>
  <rfmt sheetId="3" sqref="BX78" start="0" length="0">
    <dxf>
      <fill>
        <patternFill patternType="solid">
          <bgColor rgb="FFFFFF00"/>
        </patternFill>
      </fill>
    </dxf>
  </rfmt>
  <rfmt sheetId="3" sqref="BY78" start="0" length="0">
    <dxf>
      <fill>
        <patternFill patternType="solid">
          <bgColor rgb="FFFFFF00"/>
        </patternFill>
      </fill>
    </dxf>
  </rfmt>
  <rfmt sheetId="3" sqref="BZ78" start="0" length="0">
    <dxf>
      <fill>
        <patternFill patternType="solid">
          <bgColor rgb="FFFFFF00"/>
        </patternFill>
      </fill>
    </dxf>
  </rfmt>
  <rfmt sheetId="3" sqref="CA78" start="0" length="0">
    <dxf>
      <fill>
        <patternFill patternType="solid">
          <bgColor rgb="FFFFFF00"/>
        </patternFill>
      </fill>
    </dxf>
  </rfmt>
  <rfmt sheetId="3" sqref="CB78" start="0" length="0">
    <dxf>
      <fill>
        <patternFill patternType="solid">
          <bgColor rgb="FFFFFF00"/>
        </patternFill>
      </fill>
    </dxf>
  </rfmt>
  <rfmt sheetId="3" sqref="CC78" start="0" length="0">
    <dxf>
      <fill>
        <patternFill patternType="solid">
          <bgColor rgb="FFFFFF00"/>
        </patternFill>
      </fill>
    </dxf>
  </rfmt>
  <rfmt sheetId="3" sqref="CD78" start="0" length="0">
    <dxf>
      <fill>
        <patternFill patternType="solid">
          <bgColor rgb="FFFFFF00"/>
        </patternFill>
      </fill>
    </dxf>
  </rfmt>
  <rfmt sheetId="3" sqref="CE78" start="0" length="0">
    <dxf>
      <fill>
        <patternFill patternType="solid">
          <bgColor rgb="FFFFFF00"/>
        </patternFill>
      </fill>
    </dxf>
  </rfmt>
  <rfmt sheetId="3" sqref="CF78" start="0" length="0">
    <dxf>
      <fill>
        <patternFill patternType="solid">
          <bgColor rgb="FFFFFF00"/>
        </patternFill>
      </fill>
    </dxf>
  </rfmt>
  <rfmt sheetId="3" sqref="CG78" start="0" length="0">
    <dxf>
      <fill>
        <patternFill patternType="solid">
          <bgColor rgb="FFFFFF00"/>
        </patternFill>
      </fill>
    </dxf>
  </rfmt>
  <rfmt sheetId="3" sqref="CH78" start="0" length="0">
    <dxf>
      <fill>
        <patternFill patternType="solid">
          <bgColor rgb="FFFFFF00"/>
        </patternFill>
      </fill>
    </dxf>
  </rfmt>
  <rfmt sheetId="3" sqref="CI78" start="0" length="0">
    <dxf>
      <fill>
        <patternFill patternType="solid">
          <bgColor rgb="FFFFFF00"/>
        </patternFill>
      </fill>
    </dxf>
  </rfmt>
  <rfmt sheetId="3" sqref="CJ78" start="0" length="0">
    <dxf>
      <fill>
        <patternFill patternType="solid">
          <bgColor rgb="FFFFFF00"/>
        </patternFill>
      </fill>
    </dxf>
  </rfmt>
  <rfmt sheetId="3" sqref="CK78" start="0" length="0">
    <dxf>
      <fill>
        <patternFill patternType="solid">
          <bgColor rgb="FFFFFF00"/>
        </patternFill>
      </fill>
    </dxf>
  </rfmt>
  <rfmt sheetId="3" sqref="CL78" start="0" length="0">
    <dxf>
      <fill>
        <patternFill patternType="solid">
          <bgColor rgb="FFFFFF00"/>
        </patternFill>
      </fill>
    </dxf>
  </rfmt>
  <rfmt sheetId="3" sqref="CM78" start="0" length="0">
    <dxf>
      <fill>
        <patternFill patternType="solid">
          <bgColor rgb="FFFFFF00"/>
        </patternFill>
      </fill>
    </dxf>
  </rfmt>
  <rfmt sheetId="3" sqref="CN78" start="0" length="0">
    <dxf>
      <fill>
        <patternFill patternType="solid">
          <bgColor rgb="FFFFFF00"/>
        </patternFill>
      </fill>
    </dxf>
  </rfmt>
  <rfmt sheetId="3" sqref="CO78" start="0" length="0">
    <dxf>
      <fill>
        <patternFill patternType="solid">
          <bgColor rgb="FFFFFF00"/>
        </patternFill>
      </fill>
    </dxf>
  </rfmt>
  <rfmt sheetId="3" sqref="CP78" start="0" length="0">
    <dxf>
      <fill>
        <patternFill patternType="solid">
          <bgColor rgb="FFFFFF00"/>
        </patternFill>
      </fill>
    </dxf>
  </rfmt>
  <rfmt sheetId="3" sqref="CQ78" start="0" length="0">
    <dxf>
      <fill>
        <patternFill patternType="solid">
          <bgColor rgb="FFFFFF00"/>
        </patternFill>
      </fill>
    </dxf>
  </rfmt>
  <rfmt sheetId="3" sqref="CR78" start="0" length="0">
    <dxf>
      <fill>
        <patternFill patternType="solid">
          <bgColor rgb="FFFFFF00"/>
        </patternFill>
      </fill>
    </dxf>
  </rfmt>
  <rfmt sheetId="3" sqref="CS78" start="0" length="0">
    <dxf>
      <fill>
        <patternFill patternType="solid">
          <bgColor rgb="FFFFFF00"/>
        </patternFill>
      </fill>
    </dxf>
  </rfmt>
  <rfmt sheetId="3" sqref="CT78" start="0" length="0">
    <dxf>
      <fill>
        <patternFill patternType="solid">
          <bgColor rgb="FFFFFF00"/>
        </patternFill>
      </fill>
    </dxf>
  </rfmt>
  <rfmt sheetId="3" sqref="CU78" start="0" length="0">
    <dxf>
      <fill>
        <patternFill patternType="solid">
          <bgColor rgb="FFFFFF00"/>
        </patternFill>
      </fill>
    </dxf>
  </rfmt>
  <rfmt sheetId="3" sqref="CV78" start="0" length="0">
    <dxf>
      <fill>
        <patternFill patternType="solid">
          <bgColor rgb="FFFFFF00"/>
        </patternFill>
      </fill>
    </dxf>
  </rfmt>
  <rfmt sheetId="3" sqref="CW78" start="0" length="0">
    <dxf>
      <fill>
        <patternFill patternType="solid">
          <bgColor rgb="FFFFFF00"/>
        </patternFill>
      </fill>
    </dxf>
  </rfmt>
  <rfmt sheetId="3" sqref="CX78" start="0" length="0">
    <dxf>
      <fill>
        <patternFill patternType="solid">
          <bgColor rgb="FFFFFF00"/>
        </patternFill>
      </fill>
    </dxf>
  </rfmt>
  <rfmt sheetId="3" sqref="CY78" start="0" length="0">
    <dxf>
      <fill>
        <patternFill patternType="solid">
          <bgColor rgb="FFFFFF00"/>
        </patternFill>
      </fill>
    </dxf>
  </rfmt>
  <rfmt sheetId="3" sqref="CZ78" start="0" length="0">
    <dxf>
      <fill>
        <patternFill patternType="solid">
          <bgColor rgb="FFFFFF00"/>
        </patternFill>
      </fill>
    </dxf>
  </rfmt>
  <rfmt sheetId="3" sqref="DA78" start="0" length="0">
    <dxf>
      <fill>
        <patternFill patternType="solid">
          <bgColor rgb="FFFFFF00"/>
        </patternFill>
      </fill>
    </dxf>
  </rfmt>
  <rfmt sheetId="3" sqref="DB78" start="0" length="0">
    <dxf>
      <fill>
        <patternFill patternType="solid">
          <bgColor rgb="FFFFFF00"/>
        </patternFill>
      </fill>
    </dxf>
  </rfmt>
  <rfmt sheetId="3" sqref="DC78" start="0" length="0">
    <dxf>
      <fill>
        <patternFill patternType="solid">
          <bgColor rgb="FFFFFF00"/>
        </patternFill>
      </fill>
    </dxf>
  </rfmt>
  <rfmt sheetId="3" sqref="DD78" start="0" length="0">
    <dxf>
      <fill>
        <patternFill patternType="solid">
          <bgColor rgb="FFFFFF00"/>
        </patternFill>
      </fill>
    </dxf>
  </rfmt>
  <rfmt sheetId="3" sqref="DE78" start="0" length="0">
    <dxf>
      <fill>
        <patternFill patternType="solid">
          <bgColor rgb="FFFFFF00"/>
        </patternFill>
      </fill>
    </dxf>
  </rfmt>
  <rfmt sheetId="3" sqref="DF78" start="0" length="0">
    <dxf>
      <fill>
        <patternFill patternType="solid">
          <bgColor rgb="FFFFFF00"/>
        </patternFill>
      </fill>
    </dxf>
  </rfmt>
  <rfmt sheetId="3" sqref="DG78" start="0" length="0">
    <dxf>
      <fill>
        <patternFill patternType="solid">
          <bgColor rgb="FFFFFF00"/>
        </patternFill>
      </fill>
    </dxf>
  </rfmt>
  <rfmt sheetId="3" sqref="DH78" start="0" length="0">
    <dxf>
      <fill>
        <patternFill patternType="solid">
          <bgColor rgb="FFFFFF00"/>
        </patternFill>
      </fill>
    </dxf>
  </rfmt>
  <rfmt sheetId="3" sqref="DI78" start="0" length="0">
    <dxf>
      <fill>
        <patternFill patternType="solid">
          <bgColor rgb="FFFFFF00"/>
        </patternFill>
      </fill>
    </dxf>
  </rfmt>
  <rfmt sheetId="3" sqref="DJ78" start="0" length="0">
    <dxf>
      <fill>
        <patternFill patternType="solid">
          <bgColor rgb="FFFFFF00"/>
        </patternFill>
      </fill>
    </dxf>
  </rfmt>
  <rfmt sheetId="3" sqref="DK78" start="0" length="0">
    <dxf>
      <fill>
        <patternFill patternType="solid">
          <bgColor rgb="FFFFFF00"/>
        </patternFill>
      </fill>
    </dxf>
  </rfmt>
  <rfmt sheetId="3" sqref="DL78" start="0" length="0">
    <dxf>
      <fill>
        <patternFill patternType="solid">
          <bgColor rgb="FFFFFF00"/>
        </patternFill>
      </fill>
    </dxf>
  </rfmt>
  <rfmt sheetId="3" sqref="DM78" start="0" length="0">
    <dxf>
      <fill>
        <patternFill patternType="solid">
          <bgColor rgb="FFFFFF00"/>
        </patternFill>
      </fill>
    </dxf>
  </rfmt>
  <rfmt sheetId="3" sqref="DN78" start="0" length="0">
    <dxf>
      <fill>
        <patternFill patternType="solid">
          <bgColor rgb="FFFFFF00"/>
        </patternFill>
      </fill>
    </dxf>
  </rfmt>
  <rfmt sheetId="3" sqref="DO78" start="0" length="0">
    <dxf>
      <fill>
        <patternFill patternType="solid">
          <bgColor rgb="FFFFFF00"/>
        </patternFill>
      </fill>
    </dxf>
  </rfmt>
  <rfmt sheetId="3" sqref="DP78" start="0" length="0">
    <dxf>
      <fill>
        <patternFill patternType="solid">
          <bgColor rgb="FFFFFF00"/>
        </patternFill>
      </fill>
    </dxf>
  </rfmt>
  <rfmt sheetId="3" sqref="DQ78" start="0" length="0">
    <dxf>
      <fill>
        <patternFill patternType="solid">
          <bgColor rgb="FFFFFF00"/>
        </patternFill>
      </fill>
    </dxf>
  </rfmt>
  <rfmt sheetId="3" sqref="DR78" start="0" length="0">
    <dxf>
      <fill>
        <patternFill patternType="solid">
          <bgColor rgb="FFFFFF00"/>
        </patternFill>
      </fill>
    </dxf>
  </rfmt>
  <rfmt sheetId="3" sqref="DS78" start="0" length="0">
    <dxf>
      <fill>
        <patternFill patternType="solid">
          <bgColor rgb="FFFFFF00"/>
        </patternFill>
      </fill>
    </dxf>
  </rfmt>
  <rfmt sheetId="3" sqref="DT78" start="0" length="0">
    <dxf>
      <fill>
        <patternFill patternType="solid">
          <bgColor rgb="FFFFFF00"/>
        </patternFill>
      </fill>
    </dxf>
  </rfmt>
  <rfmt sheetId="3" sqref="A78:XFD78" start="0" length="0">
    <dxf>
      <fill>
        <patternFill patternType="solid">
          <bgColor rgb="FFFFFF00"/>
        </patternFill>
      </fill>
    </dxf>
  </rfmt>
  <rfmt sheetId="3" sqref="A79" start="0" length="0">
    <dxf>
      <fill>
        <patternFill patternType="solid">
          <bgColor theme="0"/>
        </patternFill>
      </fill>
    </dxf>
  </rfmt>
  <rfmt sheetId="3" sqref="B79" start="0" length="0">
    <dxf>
      <fill>
        <patternFill patternType="solid">
          <bgColor theme="0"/>
        </patternFill>
      </fill>
    </dxf>
  </rfmt>
  <rcc rId="63" sId="3" odxf="1" dxf="1">
    <oc r="C79" t="inlineStr">
      <is>
        <t>精简屏幕热启动时间</t>
      </is>
    </oc>
    <nc r="C79" t="inlineStr">
      <is>
        <r>
          <rPr>
            <sz val="14"/>
            <color theme="1"/>
            <rFont val="宋体"/>
            <family val="3"/>
            <charset val="134"/>
          </rPr>
          <t>精简屏幕热启动时间</t>
        </r>
        <r>
          <rPr>
            <sz val="14"/>
            <color theme="1"/>
            <rFont val="Verdana Pro"/>
            <family val="2"/>
          </rPr>
          <t>(</t>
        </r>
        <r>
          <rPr>
            <sz val="14"/>
            <color theme="1"/>
            <rFont val="宋体"/>
            <family val="3"/>
            <charset val="134"/>
          </rPr>
          <t>系统已启动</t>
        </r>
        <r>
          <rPr>
            <sz val="14"/>
            <color theme="1"/>
            <rFont val="Verdana Pro"/>
            <family val="2"/>
          </rPr>
          <t>2min</t>
        </r>
        <r>
          <rPr>
            <sz val="14"/>
            <color theme="1"/>
            <rFont val="宋体"/>
            <family val="3"/>
            <charset val="134"/>
          </rPr>
          <t>后测试</t>
        </r>
        <r>
          <rPr>
            <sz val="14"/>
            <color theme="1"/>
            <rFont val="Verdana Pro"/>
            <family val="2"/>
          </rPr>
          <t>)</t>
        </r>
        <phoneticPr fontId="2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D79" start="0" length="0">
    <dxf>
      <fill>
        <patternFill patternType="solid">
          <bgColor theme="0"/>
        </patternFill>
      </fill>
    </dxf>
  </rfmt>
  <rfmt sheetId="3" sqref="E79" start="0" length="0">
    <dxf>
      <fill>
        <patternFill patternType="solid">
          <bgColor theme="0"/>
        </patternFill>
      </fill>
    </dxf>
  </rfmt>
  <rfmt sheetId="3" sqref="F79" start="0" length="0">
    <dxf>
      <fill>
        <patternFill patternType="solid">
          <bgColor theme="0"/>
        </patternFill>
      </fill>
    </dxf>
  </rfmt>
  <rfmt sheetId="3" sqref="G79" start="0" length="0">
    <dxf>
      <fill>
        <patternFill patternType="solid">
          <bgColor theme="0"/>
        </patternFill>
      </fill>
    </dxf>
  </rfmt>
  <rcc rId="64" sId="3" odxf="1" dxf="1">
    <oc r="H79" t="inlineStr">
      <is>
        <t>200ms</t>
        <phoneticPr fontId="0" type="noConversion"/>
      </is>
    </oc>
    <nc r="H79" t="inlineStr">
      <is>
        <t>200ms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I79" start="0" length="0">
    <dxf>
      <fill>
        <patternFill patternType="solid">
          <bgColor theme="0"/>
        </patternFill>
      </fill>
    </dxf>
  </rfmt>
  <rcc rId="65" sId="3" odxf="1" dxf="1">
    <nc r="J79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nc>
    <odxf>
      <fill>
        <patternFill patternType="none">
          <bgColor indexed="65"/>
        </patternFill>
      </fill>
      <alignment horizontal="center" readingOrder="0"/>
    </odxf>
    <ndxf>
      <fill>
        <patternFill patternType="solid">
          <bgColor theme="0"/>
        </patternFill>
      </fill>
      <alignment horizontal="left" readingOrder="0"/>
    </ndxf>
  </rcc>
  <rcc rId="66" sId="3" odxf="1" dxf="1">
    <oc r="L79" t="inlineStr">
      <is>
        <t>丘诗琪</t>
        <phoneticPr fontId="0" type="noConversion"/>
      </is>
    </oc>
    <nc r="L79" t="inlineStr">
      <is>
        <t>丘诗琪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7" sId="3" odxf="1" dxf="1">
    <oc r="M79" t="inlineStr">
      <is>
        <t>BUG202205301430_499318</t>
      </is>
    </oc>
    <nc r="M79" t="inlineStr">
      <is>
        <t>BUG202205301534_501541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79" start="0" length="0">
    <dxf>
      <fill>
        <patternFill patternType="solid">
          <bgColor theme="0"/>
        </patternFill>
      </fill>
    </dxf>
  </rfmt>
  <rcc rId="68" sId="3" odxf="1" dxf="1">
    <oc r="O79" t="inlineStr">
      <is>
        <t>非首次打开精简屏幕界面</t>
        <phoneticPr fontId="0" type="noConversion"/>
      </is>
    </oc>
    <nc r="O79" t="inlineStr">
      <is>
        <t>非首次打开精简屏幕界面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9" sId="3" odxf="1" dxf="1">
    <oc r="P79" t="inlineStr">
      <is>
        <t>在设置界面，点击打开精简屏幕</t>
      </is>
    </oc>
    <nc r="P79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、系统设置界面点击精简屏幕
2.退出精简屏幕再次进入精简屏幕</t>
        </r>
        <phoneticPr fontId="1" type="noConversion"/>
      </is>
    </nc>
    <odxf>
      <font>
        <sz val="14"/>
        <name val="宋体"/>
        <scheme val="none"/>
      </font>
      <fill>
        <patternFill patternType="none">
          <bgColor indexed="65"/>
        </patternFill>
      </fill>
    </odxf>
    <ndxf>
      <font>
        <sz val="14"/>
        <name val="Verdana Pro"/>
        <scheme val="none"/>
      </font>
      <fill>
        <patternFill patternType="solid">
          <bgColor theme="0"/>
        </patternFill>
      </fill>
    </ndxf>
  </rcc>
  <rcc rId="70" sId="3" odxf="1" dxf="1">
    <oc r="Q79" t="inlineStr">
      <is>
        <t>计算从手指抬起动作到精简屏幕界面稳定展示</t>
        <phoneticPr fontId="0" type="noConversion"/>
      </is>
    </oc>
    <nc r="Q79" t="inlineStr">
      <is>
        <t>计算从手指抬起动作到精简屏幕界面稳定展示</t>
        <phoneticPr fontId="0" type="noConversion"/>
      </is>
    </nc>
    <odxf>
      <font>
        <sz val="14"/>
        <name val="Verdana Pro"/>
        <scheme val="none"/>
      </font>
      <fill>
        <patternFill patternType="none">
          <bgColor indexed="65"/>
        </patternFill>
      </fill>
    </odxf>
    <ndxf>
      <font>
        <sz val="14"/>
        <name val="宋体"/>
        <scheme val="none"/>
      </font>
      <fill>
        <patternFill patternType="solid">
          <bgColor theme="0"/>
        </patternFill>
      </fill>
    </ndxf>
  </rcc>
  <rfmt sheetId="3" sqref="R79" start="0" length="0">
    <dxf>
      <fill>
        <patternFill patternType="solid">
          <bgColor theme="0"/>
        </patternFill>
      </fill>
    </dxf>
  </rfmt>
  <rfmt sheetId="3" sqref="S79" start="0" length="0">
    <dxf>
      <fill>
        <patternFill patternType="solid">
          <bgColor theme="0"/>
        </patternFill>
      </fill>
    </dxf>
  </rfmt>
  <rfmt sheetId="3" sqref="T79" start="0" length="0">
    <dxf>
      <fill>
        <patternFill patternType="solid">
          <bgColor theme="0"/>
        </patternFill>
      </fill>
    </dxf>
  </rfmt>
  <rfmt sheetId="3" sqref="U79" start="0" length="0">
    <dxf>
      <fill>
        <patternFill patternType="solid">
          <bgColor theme="0"/>
        </patternFill>
      </fill>
    </dxf>
  </rfmt>
  <rfmt sheetId="3" sqref="V79" start="0" length="0">
    <dxf>
      <fill>
        <patternFill patternType="solid">
          <bgColor theme="0"/>
        </patternFill>
      </fill>
    </dxf>
  </rfmt>
  <rfmt sheetId="3" sqref="W79" start="0" length="0">
    <dxf>
      <fill>
        <patternFill patternType="solid">
          <bgColor theme="0"/>
        </patternFill>
      </fill>
    </dxf>
  </rfmt>
  <rfmt sheetId="3" sqref="X79" start="0" length="0">
    <dxf>
      <fill>
        <patternFill patternType="solid">
          <bgColor theme="0"/>
        </patternFill>
      </fill>
    </dxf>
  </rfmt>
  <rfmt sheetId="3" sqref="Y79" start="0" length="0">
    <dxf>
      <fill>
        <patternFill patternType="solid">
          <bgColor theme="0"/>
        </patternFill>
      </fill>
    </dxf>
  </rfmt>
  <rfmt sheetId="3" sqref="Z79" start="0" length="0">
    <dxf>
      <fill>
        <patternFill patternType="solid">
          <bgColor theme="0"/>
        </patternFill>
      </fill>
    </dxf>
  </rfmt>
  <rfmt sheetId="3" sqref="AA79" start="0" length="0">
    <dxf>
      <fill>
        <patternFill patternType="solid">
          <bgColor theme="0"/>
        </patternFill>
      </fill>
    </dxf>
  </rfmt>
  <rfmt sheetId="3" sqref="AB79" start="0" length="0">
    <dxf>
      <fill>
        <patternFill patternType="solid">
          <bgColor theme="0"/>
        </patternFill>
      </fill>
    </dxf>
  </rfmt>
  <rfmt sheetId="3" sqref="AC79" start="0" length="0">
    <dxf>
      <fill>
        <patternFill patternType="solid">
          <bgColor theme="0"/>
        </patternFill>
      </fill>
    </dxf>
  </rfmt>
  <rfmt sheetId="3" sqref="AD79" start="0" length="0">
    <dxf>
      <fill>
        <patternFill patternType="solid">
          <bgColor theme="0"/>
        </patternFill>
      </fill>
    </dxf>
  </rfmt>
  <rfmt sheetId="3" sqref="AE79" start="0" length="0">
    <dxf>
      <fill>
        <patternFill patternType="solid">
          <bgColor theme="0"/>
        </patternFill>
      </fill>
    </dxf>
  </rfmt>
  <rfmt sheetId="3" sqref="AF79" start="0" length="0">
    <dxf>
      <fill>
        <patternFill patternType="solid">
          <bgColor theme="0"/>
        </patternFill>
      </fill>
    </dxf>
  </rfmt>
  <rfmt sheetId="3" sqref="AG79" start="0" length="0">
    <dxf>
      <fill>
        <patternFill patternType="solid">
          <bgColor theme="0"/>
        </patternFill>
      </fill>
    </dxf>
  </rfmt>
  <rfmt sheetId="3" sqref="AH79" start="0" length="0">
    <dxf>
      <fill>
        <patternFill patternType="solid">
          <bgColor theme="0"/>
        </patternFill>
      </fill>
    </dxf>
  </rfmt>
  <rfmt sheetId="3" sqref="AI79" start="0" length="0">
    <dxf>
      <fill>
        <patternFill patternType="solid">
          <bgColor theme="0"/>
        </patternFill>
      </fill>
    </dxf>
  </rfmt>
  <rfmt sheetId="3" sqref="AJ79" start="0" length="0">
    <dxf>
      <fill>
        <patternFill patternType="solid">
          <bgColor theme="0"/>
        </patternFill>
      </fill>
    </dxf>
  </rfmt>
  <rfmt sheetId="3" sqref="AK79" start="0" length="0">
    <dxf>
      <fill>
        <patternFill patternType="solid">
          <bgColor theme="0"/>
        </patternFill>
      </fill>
    </dxf>
  </rfmt>
  <rfmt sheetId="3" sqref="AL79" start="0" length="0">
    <dxf>
      <fill>
        <patternFill patternType="solid">
          <bgColor theme="0"/>
        </patternFill>
      </fill>
    </dxf>
  </rfmt>
  <rfmt sheetId="3" sqref="AM79" start="0" length="0">
    <dxf>
      <fill>
        <patternFill patternType="solid">
          <bgColor theme="0"/>
        </patternFill>
      </fill>
    </dxf>
  </rfmt>
  <rfmt sheetId="3" sqref="AN79" start="0" length="0">
    <dxf>
      <fill>
        <patternFill patternType="solid">
          <bgColor theme="0"/>
        </patternFill>
      </fill>
    </dxf>
  </rfmt>
  <rfmt sheetId="3" sqref="AO79" start="0" length="0">
    <dxf>
      <fill>
        <patternFill patternType="solid">
          <bgColor theme="0"/>
        </patternFill>
      </fill>
    </dxf>
  </rfmt>
  <rfmt sheetId="3" sqref="AP79" start="0" length="0">
    <dxf>
      <fill>
        <patternFill patternType="solid">
          <bgColor theme="0"/>
        </patternFill>
      </fill>
    </dxf>
  </rfmt>
  <rfmt sheetId="3" sqref="AQ79" start="0" length="0">
    <dxf>
      <fill>
        <patternFill patternType="solid">
          <bgColor theme="0"/>
        </patternFill>
      </fill>
    </dxf>
  </rfmt>
  <rfmt sheetId="3" sqref="AR79" start="0" length="0">
    <dxf>
      <fill>
        <patternFill patternType="solid">
          <bgColor theme="0"/>
        </patternFill>
      </fill>
    </dxf>
  </rfmt>
  <rfmt sheetId="3" sqref="AS79" start="0" length="0">
    <dxf>
      <fill>
        <patternFill patternType="solid">
          <bgColor theme="0"/>
        </patternFill>
      </fill>
    </dxf>
  </rfmt>
  <rfmt sheetId="3" sqref="AT79" start="0" length="0">
    <dxf>
      <fill>
        <patternFill patternType="solid">
          <bgColor theme="0"/>
        </patternFill>
      </fill>
    </dxf>
  </rfmt>
  <rfmt sheetId="3" sqref="AU79" start="0" length="0">
    <dxf>
      <fill>
        <patternFill patternType="solid">
          <bgColor theme="0"/>
        </patternFill>
      </fill>
    </dxf>
  </rfmt>
  <rfmt sheetId="3" sqref="AV79" start="0" length="0">
    <dxf>
      <fill>
        <patternFill patternType="solid">
          <bgColor theme="0"/>
        </patternFill>
      </fill>
    </dxf>
  </rfmt>
  <rfmt sheetId="3" sqref="AW79" start="0" length="0">
    <dxf>
      <fill>
        <patternFill patternType="solid">
          <bgColor theme="0"/>
        </patternFill>
      </fill>
    </dxf>
  </rfmt>
  <rfmt sheetId="3" sqref="AX79" start="0" length="0">
    <dxf>
      <fill>
        <patternFill patternType="solid">
          <bgColor theme="0"/>
        </patternFill>
      </fill>
    </dxf>
  </rfmt>
  <rfmt sheetId="3" sqref="AY79" start="0" length="0">
    <dxf>
      <fill>
        <patternFill patternType="solid">
          <bgColor theme="0"/>
        </patternFill>
      </fill>
    </dxf>
  </rfmt>
  <rfmt sheetId="3" sqref="AZ79" start="0" length="0">
    <dxf>
      <fill>
        <patternFill patternType="solid">
          <bgColor theme="0"/>
        </patternFill>
      </fill>
    </dxf>
  </rfmt>
  <rfmt sheetId="3" sqref="BA79" start="0" length="0">
    <dxf>
      <fill>
        <patternFill patternType="solid">
          <bgColor theme="0"/>
        </patternFill>
      </fill>
    </dxf>
  </rfmt>
  <rfmt sheetId="3" sqref="BB79" start="0" length="0">
    <dxf>
      <fill>
        <patternFill patternType="solid">
          <bgColor theme="0"/>
        </patternFill>
      </fill>
    </dxf>
  </rfmt>
  <rfmt sheetId="3" sqref="BC79" start="0" length="0">
    <dxf>
      <fill>
        <patternFill patternType="solid">
          <bgColor theme="0"/>
        </patternFill>
      </fill>
    </dxf>
  </rfmt>
  <rfmt sheetId="3" sqref="BD79" start="0" length="0">
    <dxf>
      <fill>
        <patternFill patternType="solid">
          <bgColor theme="0"/>
        </patternFill>
      </fill>
    </dxf>
  </rfmt>
  <rfmt sheetId="3" sqref="BE79" start="0" length="0">
    <dxf>
      <fill>
        <patternFill patternType="solid">
          <bgColor theme="0"/>
        </patternFill>
      </fill>
    </dxf>
  </rfmt>
  <rfmt sheetId="3" sqref="BF79" start="0" length="0">
    <dxf>
      <fill>
        <patternFill patternType="solid">
          <bgColor theme="0"/>
        </patternFill>
      </fill>
    </dxf>
  </rfmt>
  <rfmt sheetId="3" sqref="BG79" start="0" length="0">
    <dxf>
      <fill>
        <patternFill patternType="solid">
          <bgColor theme="0"/>
        </patternFill>
      </fill>
    </dxf>
  </rfmt>
  <rfmt sheetId="3" sqref="BH79" start="0" length="0">
    <dxf>
      <fill>
        <patternFill patternType="solid">
          <bgColor theme="0"/>
        </patternFill>
      </fill>
    </dxf>
  </rfmt>
  <rfmt sheetId="3" sqref="BI79" start="0" length="0">
    <dxf>
      <fill>
        <patternFill patternType="solid">
          <bgColor theme="0"/>
        </patternFill>
      </fill>
    </dxf>
  </rfmt>
  <rfmt sheetId="3" sqref="BJ79" start="0" length="0">
    <dxf>
      <fill>
        <patternFill patternType="solid">
          <bgColor theme="0"/>
        </patternFill>
      </fill>
    </dxf>
  </rfmt>
  <rfmt sheetId="3" sqref="BK79" start="0" length="0">
    <dxf>
      <fill>
        <patternFill patternType="solid">
          <bgColor theme="0"/>
        </patternFill>
      </fill>
    </dxf>
  </rfmt>
  <rfmt sheetId="3" sqref="BL79" start="0" length="0">
    <dxf>
      <fill>
        <patternFill patternType="solid">
          <bgColor theme="0"/>
        </patternFill>
      </fill>
    </dxf>
  </rfmt>
  <rfmt sheetId="3" sqref="BM79" start="0" length="0">
    <dxf>
      <fill>
        <patternFill patternType="solid">
          <bgColor theme="0"/>
        </patternFill>
      </fill>
    </dxf>
  </rfmt>
  <rfmt sheetId="3" sqref="BN79" start="0" length="0">
    <dxf>
      <fill>
        <patternFill patternType="solid">
          <bgColor theme="0"/>
        </patternFill>
      </fill>
    </dxf>
  </rfmt>
  <rfmt sheetId="3" sqref="BO79" start="0" length="0">
    <dxf>
      <fill>
        <patternFill patternType="solid">
          <bgColor theme="0"/>
        </patternFill>
      </fill>
    </dxf>
  </rfmt>
  <rfmt sheetId="3" sqref="BP79" start="0" length="0">
    <dxf>
      <fill>
        <patternFill patternType="solid">
          <bgColor theme="0"/>
        </patternFill>
      </fill>
    </dxf>
  </rfmt>
  <rfmt sheetId="3" sqref="BQ79" start="0" length="0">
    <dxf>
      <fill>
        <patternFill patternType="solid">
          <bgColor theme="0"/>
        </patternFill>
      </fill>
    </dxf>
  </rfmt>
  <rfmt sheetId="3" sqref="BR79" start="0" length="0">
    <dxf>
      <fill>
        <patternFill patternType="solid">
          <bgColor theme="0"/>
        </patternFill>
      </fill>
    </dxf>
  </rfmt>
  <rfmt sheetId="3" sqref="BS79" start="0" length="0">
    <dxf>
      <fill>
        <patternFill patternType="solid">
          <bgColor theme="0"/>
        </patternFill>
      </fill>
    </dxf>
  </rfmt>
  <rfmt sheetId="3" sqref="BT79" start="0" length="0">
    <dxf>
      <fill>
        <patternFill patternType="solid">
          <bgColor theme="0"/>
        </patternFill>
      </fill>
    </dxf>
  </rfmt>
  <rfmt sheetId="3" sqref="BU79" start="0" length="0">
    <dxf>
      <fill>
        <patternFill patternType="solid">
          <bgColor theme="0"/>
        </patternFill>
      </fill>
    </dxf>
  </rfmt>
  <rfmt sheetId="3" sqref="BV79" start="0" length="0">
    <dxf>
      <fill>
        <patternFill patternType="solid">
          <bgColor theme="0"/>
        </patternFill>
      </fill>
    </dxf>
  </rfmt>
  <rfmt sheetId="3" sqref="BW79" start="0" length="0">
    <dxf>
      <fill>
        <patternFill patternType="solid">
          <bgColor theme="0"/>
        </patternFill>
      </fill>
    </dxf>
  </rfmt>
  <rfmt sheetId="3" sqref="BX79" start="0" length="0">
    <dxf>
      <fill>
        <patternFill patternType="solid">
          <bgColor theme="0"/>
        </patternFill>
      </fill>
    </dxf>
  </rfmt>
  <rfmt sheetId="3" sqref="BY79" start="0" length="0">
    <dxf>
      <fill>
        <patternFill patternType="solid">
          <bgColor theme="0"/>
        </patternFill>
      </fill>
    </dxf>
  </rfmt>
  <rfmt sheetId="3" sqref="BZ79" start="0" length="0">
    <dxf>
      <fill>
        <patternFill patternType="solid">
          <bgColor theme="0"/>
        </patternFill>
      </fill>
    </dxf>
  </rfmt>
  <rfmt sheetId="3" sqref="CA79" start="0" length="0">
    <dxf>
      <fill>
        <patternFill patternType="solid">
          <bgColor theme="0"/>
        </patternFill>
      </fill>
    </dxf>
  </rfmt>
  <rfmt sheetId="3" sqref="CB79" start="0" length="0">
    <dxf>
      <fill>
        <patternFill patternType="solid">
          <bgColor theme="0"/>
        </patternFill>
      </fill>
    </dxf>
  </rfmt>
  <rfmt sheetId="3" sqref="CC79" start="0" length="0">
    <dxf>
      <fill>
        <patternFill patternType="solid">
          <bgColor theme="0"/>
        </patternFill>
      </fill>
    </dxf>
  </rfmt>
  <rfmt sheetId="3" sqref="CD79" start="0" length="0">
    <dxf>
      <fill>
        <patternFill patternType="solid">
          <bgColor theme="0"/>
        </patternFill>
      </fill>
    </dxf>
  </rfmt>
  <rfmt sheetId="3" sqref="CE79" start="0" length="0">
    <dxf>
      <fill>
        <patternFill patternType="solid">
          <bgColor theme="0"/>
        </patternFill>
      </fill>
    </dxf>
  </rfmt>
  <rfmt sheetId="3" sqref="CF79" start="0" length="0">
    <dxf>
      <fill>
        <patternFill patternType="solid">
          <bgColor theme="0"/>
        </patternFill>
      </fill>
    </dxf>
  </rfmt>
  <rfmt sheetId="3" sqref="CG79" start="0" length="0">
    <dxf>
      <fill>
        <patternFill patternType="solid">
          <bgColor theme="0"/>
        </patternFill>
      </fill>
    </dxf>
  </rfmt>
  <rfmt sheetId="3" sqref="CH79" start="0" length="0">
    <dxf>
      <fill>
        <patternFill patternType="solid">
          <bgColor theme="0"/>
        </patternFill>
      </fill>
    </dxf>
  </rfmt>
  <rfmt sheetId="3" sqref="CI79" start="0" length="0">
    <dxf>
      <fill>
        <patternFill patternType="solid">
          <bgColor theme="0"/>
        </patternFill>
      </fill>
    </dxf>
  </rfmt>
  <rfmt sheetId="3" sqref="CJ79" start="0" length="0">
    <dxf>
      <fill>
        <patternFill patternType="solid">
          <bgColor theme="0"/>
        </patternFill>
      </fill>
    </dxf>
  </rfmt>
  <rfmt sheetId="3" sqref="CK79" start="0" length="0">
    <dxf>
      <fill>
        <patternFill patternType="solid">
          <bgColor theme="0"/>
        </patternFill>
      </fill>
    </dxf>
  </rfmt>
  <rfmt sheetId="3" sqref="CL79" start="0" length="0">
    <dxf>
      <fill>
        <patternFill patternType="solid">
          <bgColor theme="0"/>
        </patternFill>
      </fill>
    </dxf>
  </rfmt>
  <rfmt sheetId="3" sqref="CM79" start="0" length="0">
    <dxf>
      <fill>
        <patternFill patternType="solid">
          <bgColor theme="0"/>
        </patternFill>
      </fill>
    </dxf>
  </rfmt>
  <rfmt sheetId="3" sqref="CN79" start="0" length="0">
    <dxf>
      <fill>
        <patternFill patternType="solid">
          <bgColor theme="0"/>
        </patternFill>
      </fill>
    </dxf>
  </rfmt>
  <rfmt sheetId="3" sqref="CO79" start="0" length="0">
    <dxf>
      <fill>
        <patternFill patternType="solid">
          <bgColor theme="0"/>
        </patternFill>
      </fill>
    </dxf>
  </rfmt>
  <rfmt sheetId="3" sqref="CP79" start="0" length="0">
    <dxf>
      <fill>
        <patternFill patternType="solid">
          <bgColor theme="0"/>
        </patternFill>
      </fill>
    </dxf>
  </rfmt>
  <rfmt sheetId="3" sqref="CQ79" start="0" length="0">
    <dxf>
      <fill>
        <patternFill patternType="solid">
          <bgColor theme="0"/>
        </patternFill>
      </fill>
    </dxf>
  </rfmt>
  <rfmt sheetId="3" sqref="CR79" start="0" length="0">
    <dxf>
      <fill>
        <patternFill patternType="solid">
          <bgColor theme="0"/>
        </patternFill>
      </fill>
    </dxf>
  </rfmt>
  <rfmt sheetId="3" sqref="CS79" start="0" length="0">
    <dxf>
      <fill>
        <patternFill patternType="solid">
          <bgColor theme="0"/>
        </patternFill>
      </fill>
    </dxf>
  </rfmt>
  <rfmt sheetId="3" sqref="CT79" start="0" length="0">
    <dxf>
      <fill>
        <patternFill patternType="solid">
          <bgColor theme="0"/>
        </patternFill>
      </fill>
    </dxf>
  </rfmt>
  <rfmt sheetId="3" sqref="CU79" start="0" length="0">
    <dxf>
      <fill>
        <patternFill patternType="solid">
          <bgColor theme="0"/>
        </patternFill>
      </fill>
    </dxf>
  </rfmt>
  <rfmt sheetId="3" sqref="CV79" start="0" length="0">
    <dxf>
      <fill>
        <patternFill patternType="solid">
          <bgColor theme="0"/>
        </patternFill>
      </fill>
    </dxf>
  </rfmt>
  <rfmt sheetId="3" sqref="CW79" start="0" length="0">
    <dxf>
      <fill>
        <patternFill patternType="solid">
          <bgColor theme="0"/>
        </patternFill>
      </fill>
    </dxf>
  </rfmt>
  <rfmt sheetId="3" sqref="CX79" start="0" length="0">
    <dxf>
      <fill>
        <patternFill patternType="solid">
          <bgColor theme="0"/>
        </patternFill>
      </fill>
    </dxf>
  </rfmt>
  <rfmt sheetId="3" sqref="CY79" start="0" length="0">
    <dxf>
      <fill>
        <patternFill patternType="solid">
          <bgColor theme="0"/>
        </patternFill>
      </fill>
    </dxf>
  </rfmt>
  <rfmt sheetId="3" sqref="CZ79" start="0" length="0">
    <dxf>
      <fill>
        <patternFill patternType="solid">
          <bgColor theme="0"/>
        </patternFill>
      </fill>
    </dxf>
  </rfmt>
  <rfmt sheetId="3" sqref="DA79" start="0" length="0">
    <dxf>
      <fill>
        <patternFill patternType="solid">
          <bgColor theme="0"/>
        </patternFill>
      </fill>
    </dxf>
  </rfmt>
  <rfmt sheetId="3" sqref="DB79" start="0" length="0">
    <dxf>
      <fill>
        <patternFill patternType="solid">
          <bgColor theme="0"/>
        </patternFill>
      </fill>
    </dxf>
  </rfmt>
  <rfmt sheetId="3" sqref="DC79" start="0" length="0">
    <dxf>
      <fill>
        <patternFill patternType="solid">
          <bgColor theme="0"/>
        </patternFill>
      </fill>
    </dxf>
  </rfmt>
  <rfmt sheetId="3" sqref="DD79" start="0" length="0">
    <dxf>
      <fill>
        <patternFill patternType="solid">
          <bgColor theme="0"/>
        </patternFill>
      </fill>
    </dxf>
  </rfmt>
  <rfmt sheetId="3" sqref="DE79" start="0" length="0">
    <dxf>
      <fill>
        <patternFill patternType="solid">
          <bgColor theme="0"/>
        </patternFill>
      </fill>
    </dxf>
  </rfmt>
  <rfmt sheetId="3" sqref="DF79" start="0" length="0">
    <dxf>
      <fill>
        <patternFill patternType="solid">
          <bgColor theme="0"/>
        </patternFill>
      </fill>
    </dxf>
  </rfmt>
  <rfmt sheetId="3" sqref="DG79" start="0" length="0">
    <dxf>
      <fill>
        <patternFill patternType="solid">
          <bgColor theme="0"/>
        </patternFill>
      </fill>
    </dxf>
  </rfmt>
  <rfmt sheetId="3" sqref="DH79" start="0" length="0">
    <dxf>
      <fill>
        <patternFill patternType="solid">
          <bgColor theme="0"/>
        </patternFill>
      </fill>
    </dxf>
  </rfmt>
  <rfmt sheetId="3" sqref="DI79" start="0" length="0">
    <dxf>
      <fill>
        <patternFill patternType="solid">
          <bgColor theme="0"/>
        </patternFill>
      </fill>
    </dxf>
  </rfmt>
  <rfmt sheetId="3" sqref="DJ79" start="0" length="0">
    <dxf>
      <fill>
        <patternFill patternType="solid">
          <bgColor theme="0"/>
        </patternFill>
      </fill>
    </dxf>
  </rfmt>
  <rfmt sheetId="3" sqref="DK79" start="0" length="0">
    <dxf>
      <fill>
        <patternFill patternType="solid">
          <bgColor theme="0"/>
        </patternFill>
      </fill>
    </dxf>
  </rfmt>
  <rfmt sheetId="3" sqref="DL79" start="0" length="0">
    <dxf>
      <fill>
        <patternFill patternType="solid">
          <bgColor theme="0"/>
        </patternFill>
      </fill>
    </dxf>
  </rfmt>
  <rfmt sheetId="3" sqref="DM79" start="0" length="0">
    <dxf>
      <fill>
        <patternFill patternType="solid">
          <bgColor theme="0"/>
        </patternFill>
      </fill>
    </dxf>
  </rfmt>
  <rfmt sheetId="3" sqref="DN79" start="0" length="0">
    <dxf>
      <fill>
        <patternFill patternType="solid">
          <bgColor theme="0"/>
        </patternFill>
      </fill>
    </dxf>
  </rfmt>
  <rfmt sheetId="3" sqref="DO79" start="0" length="0">
    <dxf>
      <fill>
        <patternFill patternType="solid">
          <bgColor theme="0"/>
        </patternFill>
      </fill>
    </dxf>
  </rfmt>
  <rfmt sheetId="3" sqref="DP79" start="0" length="0">
    <dxf>
      <fill>
        <patternFill patternType="solid">
          <bgColor theme="0"/>
        </patternFill>
      </fill>
    </dxf>
  </rfmt>
  <rfmt sheetId="3" sqref="DQ79" start="0" length="0">
    <dxf>
      <fill>
        <patternFill patternType="solid">
          <bgColor theme="0"/>
        </patternFill>
      </fill>
    </dxf>
  </rfmt>
  <rfmt sheetId="3" sqref="DR79" start="0" length="0">
    <dxf>
      <fill>
        <patternFill patternType="solid">
          <bgColor theme="0"/>
        </patternFill>
      </fill>
    </dxf>
  </rfmt>
  <rfmt sheetId="3" sqref="DS79" start="0" length="0">
    <dxf>
      <fill>
        <patternFill patternType="solid">
          <bgColor theme="0"/>
        </patternFill>
      </fill>
    </dxf>
  </rfmt>
  <rfmt sheetId="3" sqref="DT79" start="0" length="0">
    <dxf>
      <fill>
        <patternFill patternType="solid">
          <bgColor theme="0"/>
        </patternFill>
      </fill>
    </dxf>
  </rfmt>
  <rfmt sheetId="3" sqref="A79:XFD79" start="0" length="0">
    <dxf>
      <fill>
        <patternFill patternType="solid">
          <bgColor theme="0"/>
        </patternFill>
      </fill>
    </dxf>
  </rfmt>
  <rcc rId="71" sId="3">
    <oc r="I79">
      <f>(2.191+1.917+1.922)/3</f>
    </oc>
    <nc r="I79"/>
  </rcc>
  <rcc rId="72" sId="3">
    <oc r="I78">
      <f>(20.723+22.273+22.06)/3</f>
    </oc>
    <nc r="I78">
      <f>(1.909+1.939+1.922)/3</f>
    </nc>
  </rcc>
  <rcv guid="{D4920615-DC79-4B85-BE66-DA7E2657329D}" action="delete"/>
  <rdn rId="0" localSheetId="3" customView="1" name="Z_D4920615_DC79_4B85_BE66_DA7E2657329D_.wvu.FilterData" hidden="1" oldHidden="1">
    <formula>综合打分!$A$1:$R$148</formula>
    <oldFormula>综合打分!$A$1:$R$148</oldFormula>
  </rdn>
  <rdn rId="0" localSheetId="4" customView="1" name="Z_D4920615_DC79_4B85_BE66_DA7E2657329D_.wvu.FilterData" hidden="1" oldHidden="1">
    <formula>'Response Time '!$A$1:$K$66</formula>
    <oldFormula>'Response Time '!$A$1:$K$66</oldFormula>
  </rdn>
  <rdn rId="0" localSheetId="5" customView="1" name="Z_D4920615_DC79_4B85_BE66_DA7E2657329D_.wvu.FilterData" hidden="1" oldHidden="1">
    <formula>'App Sources'!$A$2:$W$144</formula>
    <oldFormula>'App Sources'!$A$2:$W$144</oldFormula>
  </rdn>
  <rcv guid="{D4920615-DC79-4B85-BE66-DA7E2657329D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9" sId="3">
    <nc r="K43">
      <f>(0.734+0.733+0.787)/3</f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" sId="3">
    <nc r="D151">
      <v>1</v>
    </nc>
  </rcc>
  <rcc rId="1681" sId="3">
    <nc r="E151">
      <v>2</v>
    </nc>
  </rcc>
  <rcc rId="1682" sId="3">
    <nc r="F151">
      <v>3</v>
    </nc>
  </rcc>
  <rcc rId="1683" sId="3">
    <nc r="G151">
      <v>1</v>
    </nc>
  </rcc>
  <rcc rId="1684" sId="3">
    <nc r="H151">
      <v>2</v>
    </nc>
  </rcc>
  <rcc rId="1685" sId="3">
    <nc r="I151">
      <v>3</v>
    </nc>
  </rcc>
  <rcc rId="1686" sId="3">
    <nc r="D152">
      <v>26.399000000000001</v>
    </nc>
  </rcc>
  <rcc rId="1687" sId="3">
    <nc r="D154">
      <v>26.565000000000001</v>
    </nc>
  </rcc>
  <rcc rId="1688" sId="3">
    <nc r="D155">
      <f>SUM(D154,-D152)</f>
    </nc>
  </rcc>
  <rcc rId="1689" sId="3">
    <nc r="E152">
      <v>26.4</v>
    </nc>
  </rcc>
  <rcc rId="1690" sId="3">
    <nc r="E154">
      <v>26.565999999999999</v>
    </nc>
  </rcc>
  <rcc rId="1691" sId="3" odxf="1" dxf="1">
    <nc r="E155">
      <f>SUM(E154,-E152)</f>
    </nc>
    <odxf>
      <alignment horizontal="center" vertical="center" readingOrder="0"/>
    </odxf>
    <ndxf>
      <alignment horizontal="general" vertical="bottom" readingOrder="0"/>
    </ndxf>
  </rcc>
  <rcc rId="1692" sId="3" odxf="1" dxf="1">
    <nc r="F155">
      <f>SUM(F154,-F152)</f>
    </nc>
    <odxf>
      <font>
        <sz val="16"/>
        <color auto="1"/>
        <name val="KaiTi"/>
        <scheme val="none"/>
      </font>
      <alignment horizontal="center" vertical="center" readingOrder="0"/>
    </odxf>
    <ndxf>
      <font>
        <sz val="16"/>
        <color auto="1"/>
        <name val="KaiTi"/>
        <scheme val="none"/>
      </font>
      <alignment horizontal="general" vertical="bottom" readingOrder="0"/>
    </ndxf>
  </rcc>
  <rcc rId="1693" sId="3" odxf="1" dxf="1">
    <nc r="G155">
      <f>SUM(G154,-G152)</f>
    </nc>
    <odxf>
      <font>
        <sz val="16"/>
        <color auto="1"/>
        <name val="KaiTi"/>
        <scheme val="none"/>
      </font>
      <alignment horizontal="center" vertical="center" readingOrder="0"/>
    </odxf>
    <ndxf>
      <font>
        <sz val="16"/>
        <color auto="1"/>
        <name val="KaiTi"/>
        <scheme val="none"/>
      </font>
      <alignment horizontal="general" vertical="bottom" readingOrder="0"/>
    </ndxf>
  </rcc>
  <rcc rId="1694" sId="3" odxf="1" dxf="1">
    <nc r="H155">
      <f>SUM(H154,-H152)</f>
    </nc>
    <odxf>
      <alignment horizontal="center" vertical="center" readingOrder="0"/>
    </odxf>
    <ndxf>
      <alignment horizontal="general" vertical="bottom" readingOrder="0"/>
    </ndxf>
  </rcc>
  <rcc rId="1695" sId="3" odxf="1" dxf="1">
    <nc r="I155">
      <f>SUM(I154,-I152)</f>
    </nc>
    <odxf>
      <alignment horizontal="center" vertical="center" readingOrder="0"/>
    </odxf>
    <ndxf>
      <alignment horizontal="general" vertical="bottom" readingOrder="0"/>
    </ndxf>
  </rcc>
  <rcc rId="1696" sId="3">
    <nc r="F152">
      <v>28.823</v>
    </nc>
  </rcc>
  <rcc rId="1697" sId="3">
    <nc r="F154">
      <v>28.989000000000001</v>
    </nc>
  </rcc>
  <rcc rId="1698" sId="3">
    <nc r="K76">
      <f>(0.166+0.166+0.166)/3</f>
    </nc>
  </rcc>
  <rcc rId="1699" sId="3">
    <oc r="L79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</is>
    </oc>
    <nc r="L79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nc>
  </rcc>
  <rcc rId="1700" sId="3">
    <nc r="M76" t="inlineStr">
      <is>
        <t>Pass</t>
      </is>
    </nc>
  </rcc>
  <rcc rId="1701" sId="3">
    <nc r="G152">
      <v>17.689</v>
    </nc>
  </rcc>
  <rcc rId="1702" sId="3">
    <nc r="G154">
      <v>18.265999999999998</v>
    </nc>
  </rcc>
  <rcc rId="1703" sId="3">
    <nc r="H152">
      <v>21.998000000000001</v>
    </nc>
  </rcc>
  <rcc rId="1704" sId="3">
    <nc r="H154">
      <v>22.533000000000001</v>
    </nc>
  </rcc>
  <rcc rId="1705" sId="3">
    <nc r="I152">
      <v>26.19</v>
    </nc>
  </rcc>
  <rcc rId="1706" sId="3">
    <nc r="I154">
      <v>26.788</v>
    </nc>
  </rcc>
  <rfmt sheetId="3" sqref="K78" start="0" length="0">
    <dxf>
      <fill>
        <patternFill patternType="none">
          <bgColor indexed="65"/>
        </patternFill>
      </fill>
      <alignment wrapText="1" readingOrder="0"/>
    </dxf>
  </rfmt>
  <rcc rId="1707" sId="3" odxf="1" dxf="1">
    <nc r="K79">
      <f>(0.577+0.535+0.598)/3</f>
    </nc>
    <odxf>
      <fill>
        <patternFill patternType="solid">
          <bgColor theme="0"/>
        </patternFill>
      </fill>
      <alignment wrapText="0" readingOrder="0"/>
    </odxf>
    <ndxf>
      <fill>
        <patternFill patternType="none">
          <bgColor indexed="65"/>
        </patternFill>
      </fill>
      <alignment wrapText="1" readingOrder="0"/>
    </ndxf>
  </rcc>
  <rcc rId="1708" sId="3">
    <nc r="J152">
      <v>35.155999999999999</v>
    </nc>
  </rcc>
  <rcc rId="1709" sId="3">
    <nc r="J154">
      <v>35.856000000000002</v>
    </nc>
  </rcc>
  <rcc rId="1710" sId="3" odxf="1" dxf="1">
    <nc r="J155">
      <f>SUM(J154,-J152)</f>
    </nc>
    <odxf>
      <alignment horizontal="center" vertical="center" readingOrder="0"/>
    </odxf>
    <ndxf>
      <alignment horizontal="general" vertical="bottom" readingOrder="0"/>
    </ndxf>
  </rcc>
  <rcc rId="1711" sId="3">
    <nc r="M79" t="inlineStr">
      <is>
        <t>Fail</t>
      </is>
    </nc>
  </rcc>
  <rcc rId="1712" sId="3">
    <oc r="O79" t="inlineStr">
      <is>
        <t>BUG202205301534_501541</t>
      </is>
    </oc>
    <nc r="O79" t="inlineStr">
      <is>
        <t>BUG202205301534_501541</t>
        <phoneticPr fontId="0" type="noConversion"/>
      </is>
    </nc>
  </rcc>
  <rcc rId="1713" sId="3">
    <nc r="K152">
      <v>24.542999999999999</v>
    </nc>
  </rcc>
  <rcc rId="1714" sId="3">
    <nc r="K154">
      <v>25.175999999999998</v>
    </nc>
  </rcc>
  <rcc rId="1715" sId="3" odxf="1" dxf="1">
    <nc r="K155">
      <f>SUM(K154,-K152)</f>
    </nc>
    <odxf>
      <font>
        <sz val="16"/>
        <color auto="1"/>
        <name val="KaiTi"/>
        <scheme val="none"/>
      </font>
      <alignment horizontal="center" vertical="center" readingOrder="0"/>
    </odxf>
    <ndxf>
      <font>
        <sz val="16"/>
        <color auto="1"/>
        <name val="KaiTi"/>
        <scheme val="none"/>
      </font>
      <alignment horizontal="general" vertical="bottom" readingOrder="0"/>
    </ndxf>
  </rcc>
  <rcc rId="1716" sId="3" odxf="1" dxf="1">
    <nc r="L155">
      <f>SUM(L154,-L152)</f>
    </nc>
    <odxf>
      <font>
        <sz val="16"/>
        <color auto="1"/>
        <name val="KaiTi"/>
        <scheme val="none"/>
      </font>
      <alignment horizontal="center" vertical="center" readingOrder="0"/>
    </odxf>
    <ndxf>
      <font>
        <sz val="16"/>
        <color auto="1"/>
        <name val="KaiTi"/>
        <scheme val="none"/>
      </font>
      <alignment horizontal="general" vertical="bottom" readingOrder="0"/>
    </ndxf>
  </rcc>
  <rcc rId="1717" sId="3">
    <nc r="L152">
      <v>32.371000000000002</v>
    </nc>
  </rcc>
  <rcc rId="1718" sId="3">
    <nc r="L154">
      <v>33.003</v>
    </nc>
  </rcc>
  <rcc rId="1719" sId="3">
    <nc r="K78">
      <f>(0.7+0.633+0.632)/3</f>
    </nc>
  </rcc>
  <rcc rId="1720" sId="3">
    <nc r="M78" t="inlineStr">
      <is>
        <t>Pass</t>
      </is>
    </nc>
  </rcc>
  <rdn rId="0" localSheetId="3" customView="1" name="Z_2C138DE3_6B3B_41AE_80EE_3457970B39E0_.wvu.FilterData" hidden="1" oldHidden="1">
    <formula>综合打分!$A$1:$T$148</formula>
  </rdn>
  <rdn rId="0" localSheetId="4" customView="1" name="Z_2C138DE3_6B3B_41AE_80EE_3457970B39E0_.wvu.FilterData" hidden="1" oldHidden="1">
    <formula>'Response Time '!$A$1:$M$66</formula>
  </rdn>
  <rdn rId="0" localSheetId="5" customView="1" name="Z_2C138DE3_6B3B_41AE_80EE_3457970B39E0_.wvu.FilterData" hidden="1" oldHidden="1">
    <formula>'App Sources'!$A$2:$W$144</formula>
  </rdn>
  <rcv guid="{2C138DE3-6B3B-41AE-80EE-3457970B39E0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4" sId="3">
    <oc r="G151">
      <v>1</v>
    </oc>
    <nc r="G151"/>
  </rcc>
  <rcc rId="1725" sId="3">
    <oc r="H151">
      <v>2</v>
    </oc>
    <nc r="H151"/>
  </rcc>
  <rcc rId="1726" sId="3">
    <oc r="I151">
      <v>3</v>
    </oc>
    <nc r="I151"/>
  </rcc>
  <rcc rId="1727" sId="3">
    <oc r="G152">
      <v>17.689</v>
    </oc>
    <nc r="G152"/>
  </rcc>
  <rcc rId="1728" sId="3">
    <oc r="H152">
      <v>21.998000000000001</v>
    </oc>
    <nc r="H152"/>
  </rcc>
  <rcc rId="1729" sId="3">
    <oc r="I152">
      <v>26.19</v>
    </oc>
    <nc r="I152"/>
  </rcc>
  <rcc rId="1730" sId="3">
    <oc r="J152">
      <v>35.155999999999999</v>
    </oc>
    <nc r="J152"/>
  </rcc>
  <rcc rId="1731" sId="3">
    <oc r="K152">
      <v>24.542999999999999</v>
    </oc>
    <nc r="K152"/>
  </rcc>
  <rcc rId="1732" sId="3">
    <oc r="L152">
      <v>32.371000000000002</v>
    </oc>
    <nc r="L152"/>
  </rcc>
  <rcc rId="1733" sId="3">
    <oc r="G154">
      <v>18.265999999999998</v>
    </oc>
    <nc r="G154"/>
  </rcc>
  <rcc rId="1734" sId="3">
    <oc r="H154">
      <v>22.533000000000001</v>
    </oc>
    <nc r="H154"/>
  </rcc>
  <rcc rId="1735" sId="3">
    <oc r="I154">
      <v>26.788</v>
    </oc>
    <nc r="I154"/>
  </rcc>
  <rcc rId="1736" sId="3">
    <oc r="J154">
      <v>35.856000000000002</v>
    </oc>
    <nc r="J154"/>
  </rcc>
  <rcc rId="1737" sId="3">
    <oc r="K154">
      <v>25.175999999999998</v>
    </oc>
    <nc r="K154"/>
  </rcc>
  <rcc rId="1738" sId="3">
    <oc r="L154">
      <v>33.003</v>
    </oc>
    <nc r="L154"/>
  </rcc>
  <rcc rId="1739" sId="3">
    <oc r="G155">
      <f>SUM(G154,-G152)</f>
    </oc>
    <nc r="G155"/>
  </rcc>
  <rcc rId="1740" sId="3">
    <oc r="H155">
      <f>SUM(H154,-H152)</f>
    </oc>
    <nc r="H155"/>
  </rcc>
  <rcc rId="1741" sId="3">
    <oc r="I155">
      <f>SUM(I154,-I152)</f>
    </oc>
    <nc r="I155"/>
  </rcc>
  <rcc rId="1742" sId="3">
    <oc r="J155">
      <f>SUM(J154,-J152)</f>
    </oc>
    <nc r="J155"/>
  </rcc>
  <rcc rId="1743" sId="3">
    <oc r="K155">
      <f>SUM(K154,-K152)</f>
    </oc>
    <nc r="K155"/>
  </rcc>
  <rcc rId="1744" sId="3">
    <oc r="L155">
      <f>SUM(L154,-L152)</f>
    </oc>
    <nc r="L155"/>
  </rcc>
  <rcc rId="1745" sId="3">
    <oc r="O79" t="inlineStr">
      <is>
        <t>BUG202205301534_501541</t>
        <phoneticPr fontId="0" type="noConversion"/>
      </is>
    </oc>
    <nc r="O79"/>
  </rcc>
  <rcc rId="1746" sId="3">
    <oc r="O78" t="inlineStr">
      <is>
        <r>
          <t>@Kangkang</t>
        </r>
        <r>
          <rPr>
            <sz val="14"/>
            <color rgb="FF606266"/>
            <rFont val="宋体"/>
            <family val="3"/>
            <charset val="134"/>
          </rPr>
          <t>，calmscreen冷启动时间过长，需要帮忙确认下原因</t>
        </r>
        <r>
          <rPr>
            <sz val="14"/>
            <color rgb="FF606266"/>
            <rFont val="Segoe UI"/>
            <family val="2"/>
          </rPr>
          <t>BUG202205301534_501541</t>
        </r>
      </is>
    </oc>
    <nc r="O78"/>
  </rcc>
  <rcc rId="1747" sId="3">
    <oc r="P76" t="inlineStr">
      <is>
        <t>20220615_0715_GF13_R05.1.PRO.HF1</t>
      </is>
    </oc>
    <nc r="P76"/>
  </rcc>
  <rcv guid="{2C138DE3-6B3B-41AE-80EE-3457970B39E0}" action="delete"/>
  <rdn rId="0" localSheetId="3" customView="1" name="Z_2C138DE3_6B3B_41AE_80EE_3457970B39E0_.wvu.FilterData" hidden="1" oldHidden="1">
    <formula>综合打分!$A$1:$T$148</formula>
    <oldFormula>综合打分!$A$1:$T$148</oldFormula>
  </rdn>
  <rdn rId="0" localSheetId="4" customView="1" name="Z_2C138DE3_6B3B_41AE_80EE_3457970B39E0_.wvu.FilterData" hidden="1" oldHidden="1">
    <formula>'Response Time '!$A$1:$M$66</formula>
    <oldFormula>'Response Time '!$A$1:$M$66</oldFormula>
  </rdn>
  <rdn rId="0" localSheetId="5" customView="1" name="Z_2C138DE3_6B3B_41AE_80EE_3457970B39E0_.wvu.FilterData" hidden="1" oldHidden="1">
    <formula>'App Sources'!$A$2:$W$144</formula>
    <oldFormula>'App Sources'!$A$2:$W$144</oldFormula>
  </rdn>
  <rcv guid="{2C138DE3-6B3B-41AE-80EE-3457970B39E0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1" sId="4" odxf="1" s="1" dxf="1">
    <nc r="G50">
      <f>(2.698+2.905+2.504)/3</f>
    </nc>
    <o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_);[Red]\(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trike val="0"/>
        <sz val="11"/>
        <color theme="1"/>
        <name val="等线"/>
        <scheme val="minor"/>
      </font>
      <numFmt numFmtId="176" formatCode="0.0_);[Red]\(0.0\)"/>
      <fill>
        <patternFill patternType="solid">
          <bgColor theme="0"/>
        </patternFill>
      </fill>
      <alignment horizontal="center" vertical="center" wrapText="1" readingOrder="0"/>
    </ndxf>
  </rcc>
  <rcc rId="1752" sId="4" odxf="1" s="1" dxf="1">
    <nc r="G51">
      <f>(168+131+135)/3</f>
    </nc>
    <o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_);[Red]\(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trike val="0"/>
        <sz val="11"/>
        <color theme="1"/>
        <name val="等线"/>
        <scheme val="minor"/>
      </font>
      <numFmt numFmtId="176" formatCode="0.0_);[Red]\(0.0\)"/>
      <fill>
        <patternFill patternType="solid">
          <bgColor theme="0"/>
        </patternFill>
      </fill>
      <alignment horizontal="center" vertical="center" wrapText="1" readingOrder="0"/>
    </ndxf>
  </rcc>
  <rcc rId="1753" sId="4" odxf="1" s="1" dxf="1">
    <nc r="G52">
      <f>(3.661+3.628+1.143)/3</f>
    </nc>
    <o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_);[Red]\(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trike val="0"/>
        <sz val="11"/>
        <color theme="1"/>
        <name val="等线"/>
        <scheme val="minor"/>
      </font>
      <numFmt numFmtId="176" formatCode="0.0_);[Red]\(0.0\)"/>
      <fill>
        <patternFill patternType="solid">
          <bgColor theme="0"/>
        </patternFill>
      </fill>
      <alignment horizontal="center" vertical="center" wrapText="1" readingOrder="0"/>
    </ndxf>
  </rcc>
  <rcc rId="1754" sId="4" odxf="1" s="1" dxf="1">
    <nc r="G53">
      <f>(0.806+0.686+3.092)/3</f>
    </nc>
    <o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7" formatCode="0.00_);[Red]\(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trike val="0"/>
        <sz val="11"/>
        <color theme="1"/>
        <name val="等线"/>
        <scheme val="minor"/>
      </font>
      <numFmt numFmtId="176" formatCode="0.0_);[Red]\(0.0\)"/>
      <fill>
        <patternFill patternType="solid">
          <bgColor theme="0"/>
        </patternFill>
      </fill>
      <alignment horizontal="center" vertical="center" wrapText="1" readingOrder="0"/>
    </ndxf>
  </rcc>
  <rfmt sheetId="5" sqref="H3" start="0" length="0">
    <dxf>
      <border outline="0">
        <right/>
      </border>
    </dxf>
  </rfmt>
  <rfmt sheetId="5" sqref="I3" start="0" length="0">
    <dxf>
      <border outline="0">
        <right style="thin">
          <color indexed="64"/>
        </right>
      </border>
    </dxf>
  </rfmt>
  <rfmt sheetId="5" sqref="H4" start="0" length="0">
    <dxf>
      <border outline="0">
        <right/>
      </border>
    </dxf>
  </rfmt>
  <rfmt sheetId="5" sqref="I4" start="0" length="0">
    <dxf>
      <border outline="0">
        <right style="thin">
          <color indexed="64"/>
        </right>
      </border>
    </dxf>
  </rfmt>
  <rfmt sheetId="5" sqref="H5" start="0" length="0">
    <dxf>
      <border outline="0">
        <right/>
      </border>
    </dxf>
  </rfmt>
  <rfmt sheetId="5" sqref="I5" start="0" length="0">
    <dxf>
      <border outline="0">
        <right style="thin">
          <color indexed="64"/>
        </right>
      </border>
    </dxf>
  </rfmt>
  <rfmt sheetId="5" sqref="H6" start="0" length="0">
    <dxf>
      <border outline="0">
        <right/>
      </border>
    </dxf>
  </rfmt>
  <rfmt sheetId="5" sqref="I6" start="0" length="0">
    <dxf>
      <border outline="0">
        <right style="thin">
          <color indexed="64"/>
        </right>
      </border>
    </dxf>
  </rfmt>
  <rfmt sheetId="5" s="1" sqref="H7" start="0" length="0">
    <dxf>
      <border outline="0">
        <right/>
      </border>
    </dxf>
  </rfmt>
  <rfmt sheetId="5" s="1" sqref="I7" start="0" length="0">
    <dxf>
      <border outline="0">
        <right style="thin">
          <color indexed="64"/>
        </right>
      </border>
    </dxf>
  </rfmt>
  <rfmt sheetId="5" sqref="H10" start="0" length="0">
    <dxf>
      <border outline="0">
        <right/>
      </border>
    </dxf>
  </rfmt>
  <rfmt sheetId="5" sqref="I10" start="0" length="0">
    <dxf>
      <border outline="0">
        <right style="thin">
          <color indexed="64"/>
        </right>
      </border>
    </dxf>
  </rfmt>
  <rfmt sheetId="5" sqref="J10" start="0" length="0">
    <dxf/>
  </rfmt>
  <rfmt sheetId="5" sqref="K10" start="0" length="0">
    <dxf/>
  </rfmt>
  <rcc rId="1755" sId="5">
    <nc r="G3">
      <v>3.47</v>
    </nc>
  </rcc>
  <rcc rId="1756" sId="5" odxf="1" dxf="1">
    <nc r="H3">
      <v>5.04</v>
    </nc>
    <ndxf>
      <border outline="0">
        <right style="thin">
          <color indexed="64"/>
        </right>
      </border>
    </ndxf>
  </rcc>
  <rcc rId="1757" sId="5" odxf="1" dxf="1">
    <nc r="I3">
      <v>37046.1</v>
    </nc>
    <ndxf>
      <border outline="0">
        <right/>
      </border>
    </ndxf>
  </rcc>
  <rcc rId="1758" sId="5">
    <nc r="J3">
      <v>37889</v>
    </nc>
  </rcc>
  <rcc rId="1759" sId="5">
    <nc r="K3">
      <v>34212.400000000001</v>
    </nc>
  </rcc>
  <rcc rId="1760" sId="5">
    <nc r="L3">
      <v>35052</v>
    </nc>
  </rcc>
  <rcc rId="1761" sId="5">
    <nc r="G4">
      <v>0.35</v>
    </nc>
  </rcc>
  <rcc rId="1762" sId="5" odxf="1" dxf="1">
    <nc r="H4">
      <v>2.0699999999999998</v>
    </nc>
    <ndxf>
      <border outline="0">
        <right style="thin">
          <color indexed="64"/>
        </right>
      </border>
    </ndxf>
  </rcc>
  <rcc rId="1763" sId="5" odxf="1" dxf="1">
    <nc r="I4">
      <v>59688.5</v>
    </nc>
    <ndxf>
      <border outline="0">
        <right/>
      </border>
    </ndxf>
  </rcc>
  <rcc rId="1764" sId="5">
    <nc r="J4">
      <v>60557</v>
    </nc>
  </rcc>
  <rcc rId="1765" sId="5">
    <nc r="K4">
      <v>55745.5</v>
    </nc>
  </rcc>
  <rcc rId="1766" sId="5">
    <nc r="L4">
      <v>56628</v>
    </nc>
  </rcc>
  <rcc rId="1767" sId="5">
    <nc r="G5">
      <v>0.14000000000000001</v>
    </nc>
  </rcc>
  <rcc rId="1768" sId="5" odxf="1" dxf="1">
    <nc r="H5">
      <v>2.6</v>
    </nc>
    <ndxf>
      <border outline="0">
        <right style="thin">
          <color indexed="64"/>
        </right>
      </border>
    </ndxf>
  </rcc>
  <rcc rId="1769" sId="5" odxf="1" dxf="1">
    <nc r="I5">
      <v>50535.5</v>
    </nc>
    <ndxf>
      <border outline="0">
        <right/>
      </border>
    </ndxf>
  </rcc>
  <rcc rId="1770" sId="5">
    <nc r="J5">
      <v>58326</v>
    </nc>
  </rcc>
  <rcc rId="1771" sId="5">
    <nc r="K5">
      <v>46567</v>
    </nc>
  </rcc>
  <rcc rId="1772" sId="5">
    <nc r="L5">
      <v>54352</v>
    </nc>
  </rcc>
  <rcc rId="1773" sId="5">
    <nc r="G6">
      <v>0.44</v>
    </nc>
  </rcc>
  <rcc rId="1774" sId="5" odxf="1" dxf="1">
    <nc r="H6">
      <v>0.62</v>
    </nc>
    <ndxf>
      <border outline="0">
        <right style="thin">
          <color indexed="64"/>
        </right>
      </border>
    </ndxf>
  </rcc>
  <rcc rId="1775" sId="5" odxf="1" dxf="1">
    <nc r="I6">
      <v>2929</v>
    </nc>
    <ndxf>
      <border outline="0">
        <right/>
      </border>
    </ndxf>
  </rcc>
  <rcc rId="1776" sId="5">
    <nc r="J6">
      <v>2929</v>
    </nc>
  </rcc>
  <rcc rId="1777" sId="5">
    <nc r="K6">
      <v>1908</v>
    </nc>
  </rcc>
  <rcc rId="1778" sId="5">
    <nc r="L6">
      <v>1908</v>
    </nc>
  </rcc>
  <rcc rId="1779" sId="5">
    <nc r="G7">
      <v>0.45</v>
    </nc>
  </rcc>
  <rcc rId="1780" sId="5" odxf="1" s="1" dxf="1">
    <nc r="H7">
      <v>0.61</v>
    </nc>
    <ndxf>
      <border outline="0">
        <right style="thin">
          <color indexed="64"/>
        </right>
      </border>
    </ndxf>
  </rcc>
  <rcc rId="1781" sId="5" odxf="1" s="1" dxf="1">
    <nc r="I7">
      <v>2931</v>
    </nc>
    <ndxf>
      <border outline="0">
        <right/>
      </border>
    </ndxf>
  </rcc>
  <rcc rId="1782" sId="5">
    <nc r="J7">
      <v>2931</v>
    </nc>
  </rcc>
  <rcc rId="1783" sId="5">
    <nc r="K7">
      <v>1912</v>
    </nc>
  </rcc>
  <rcc rId="1784" sId="5">
    <nc r="L7">
      <v>1912</v>
    </nc>
  </rcc>
  <rcc rId="1785" sId="5">
    <nc r="G10">
      <v>0.16</v>
    </nc>
  </rcc>
  <rcc rId="1786" sId="5" odxf="1" dxf="1">
    <nc r="H10">
      <v>1.17</v>
    </nc>
    <ndxf>
      <border outline="0">
        <right style="thin">
          <color indexed="64"/>
        </right>
      </border>
    </ndxf>
  </rcc>
  <rcc rId="1787" sId="5" odxf="1" dxf="1">
    <nc r="I10">
      <v>5450.38</v>
    </nc>
    <ndxf>
      <border outline="0">
        <right/>
      </border>
    </ndxf>
  </rcc>
  <rcc rId="1788" sId="5" odxf="1" dxf="1">
    <nc r="J10">
      <v>5862</v>
    </nc>
    <ndxf/>
  </rcc>
  <rcc rId="1789" sId="5" odxf="1" dxf="1">
    <nc r="K10">
      <v>4420.5</v>
    </nc>
    <ndxf/>
  </rcc>
  <rcc rId="1790" sId="5">
    <nc r="L10">
      <v>4832</v>
    </nc>
  </rcc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" sId="4">
    <nc r="I50" t="inlineStr">
      <is>
        <t>Pass</t>
      </is>
    </nc>
  </rcc>
  <rcc rId="1795" sId="4">
    <nc r="I51" t="inlineStr">
      <is>
        <t>Pass</t>
      </is>
    </nc>
  </rcc>
  <rcc rId="1796" sId="4">
    <nc r="I52" t="inlineStr">
      <is>
        <t>Pass</t>
      </is>
    </nc>
  </rcc>
  <rcc rId="1797" sId="4">
    <nc r="I53" t="inlineStr">
      <is>
        <t>Pass</t>
      </is>
    </nc>
  </rcc>
  <rcv guid="{BF2ACD2E-0E2D-4EE9-BC45-2F0A355D0CA3}" action="delete"/>
  <rdn rId="0" localSheetId="3" customView="1" name="Z_BF2ACD2E_0E2D_4EE9_BC45_2F0A355D0CA3_.wvu.FilterData" hidden="1" oldHidden="1">
    <formula>综合打分!$A$1:$T$148</formula>
    <oldFormula>综合打分!$A$1:$T$148</oldFormula>
  </rdn>
  <rdn rId="0" localSheetId="4" customView="1" name="Z_BF2ACD2E_0E2D_4EE9_BC45_2F0A355D0CA3_.wvu.FilterData" hidden="1" oldHidden="1">
    <formula>'Response Time '!$A$1:$M$66</formula>
    <oldFormula>'Response Time '!$A$1:$M$66</oldFormula>
  </rdn>
  <rdn rId="0" localSheetId="5" customView="1" name="Z_BF2ACD2E_0E2D_4EE9_BC45_2F0A355D0CA3_.wvu.FilterData" hidden="1" oldHidden="1">
    <formula>'App Sources'!$A$2:$W$144</formula>
    <oldFormula>'App Sources'!$A$2:$W$144</oldFormula>
  </rdn>
  <rcv guid="{BF2ACD2E-0E2D-4EE9-BC45-2F0A355D0CA3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1" sId="5">
    <nc r="G34" t="inlineStr">
      <is>
        <t>NT（无pid号）</t>
        <phoneticPr fontId="0" type="noConversion"/>
      </is>
    </nc>
  </rcc>
  <rcc rId="1802" sId="5" odxf="1" dxf="1">
    <nc r="G35" t="inlineStr">
      <is>
        <t>NT（无pid号）</t>
        <phoneticPr fontId="0" type="noConversion"/>
      </is>
    </nc>
    <odxf>
      <fill>
        <patternFill patternType="solid">
          <bgColor theme="3" tint="0.39994506668294322"/>
        </patternFill>
      </fill>
    </odxf>
    <ndxf>
      <fill>
        <patternFill patternType="none">
          <bgColor indexed="65"/>
        </patternFill>
      </fill>
    </ndxf>
  </rcc>
  <rcc rId="1803" sId="5">
    <nc r="H36">
      <v>4.28</v>
    </nc>
  </rcc>
  <rcc rId="1804" sId="5">
    <nc r="G36">
      <v>2.1800000000000002</v>
    </nc>
  </rcc>
  <rcc rId="1805" sId="5" xfDxf="1" s="1" dxf="1">
    <nc r="J36">
      <v>6282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1806" sId="5">
    <nc r="I36">
      <v>5624.3</v>
    </nc>
  </rcc>
  <rcc rId="1807" sId="5">
    <nc r="H31">
      <v>1.81</v>
    </nc>
  </rcc>
  <rcc rId="1808" sId="5">
    <nc r="G31">
      <v>0.54</v>
    </nc>
  </rcc>
  <rcc rId="1809" sId="5" xfDxf="1" s="1" dxf="1">
    <nc r="J31">
      <v>12256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1810" sId="5">
    <nc r="I31">
      <v>11770.4</v>
    </nc>
  </rcc>
  <rcc rId="1811" sId="5">
    <nc r="H30">
      <v>1.1299999999999999</v>
    </nc>
  </rcc>
  <rcc rId="1812" sId="5">
    <nc r="G30">
      <v>0.03</v>
    </nc>
  </rcc>
  <rcc rId="1813" sId="5">
    <nc r="J30">
      <v>8073</v>
    </nc>
  </rcc>
  <rcc rId="1814" sId="5">
    <nc r="I30">
      <v>7987.68</v>
    </nc>
  </rcc>
  <rcc rId="1815" sId="5">
    <nc r="H29">
      <v>1.1000000000000001</v>
    </nc>
  </rcc>
  <rcc rId="1816" sId="5">
    <nc r="G29">
      <v>0.04</v>
    </nc>
  </rcc>
  <rcc rId="1817" sId="5">
    <nc r="J29">
      <v>8020</v>
    </nc>
  </rcc>
  <rcc rId="1818" sId="5">
    <nc r="I29">
      <v>7971.7</v>
    </nc>
  </rcc>
  <rcc rId="1819" sId="5">
    <nc r="H33">
      <v>1.53</v>
    </nc>
  </rcc>
  <rcc rId="1820" sId="5">
    <nc r="G33">
      <v>0.21</v>
    </nc>
  </rcc>
  <rcc rId="1821" sId="5">
    <nc r="J33">
      <v>5716</v>
    </nc>
  </rcc>
  <rcc rId="1822" sId="5">
    <nc r="I33">
      <v>5554.6</v>
    </nc>
  </rcc>
  <rdn rId="0" localSheetId="3" customView="1" name="Z_0FF2BC90_AE58_4372_B5CB_17E8B0D191A8_.wvu.FilterData" hidden="1" oldHidden="1">
    <formula>综合打分!$A$1:$T$148</formula>
  </rdn>
  <rdn rId="0" localSheetId="4" customView="1" name="Z_0FF2BC90_AE58_4372_B5CB_17E8B0D191A8_.wvu.FilterData" hidden="1" oldHidden="1">
    <formula>'Response Time '!$A$1:$M$66</formula>
  </rdn>
  <rdn rId="0" localSheetId="5" customView="1" name="Z_0FF2BC90_AE58_4372_B5CB_17E8B0D191A8_.wvu.FilterData" hidden="1" oldHidden="1">
    <formula>'App Sources'!$A$2:$W$144</formula>
  </rdn>
  <rcv guid="{0FF2BC90-AE58-4372-B5CB-17E8B0D191A8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6" sId="3">
    <oc r="D151">
      <v>1</v>
    </oc>
    <nc r="D151"/>
  </rcc>
  <rcc rId="1827" sId="3">
    <oc r="E151">
      <v>2</v>
    </oc>
    <nc r="E151"/>
  </rcc>
  <rcc rId="1828" sId="3">
    <oc r="F151">
      <v>3</v>
    </oc>
    <nc r="F151"/>
  </rcc>
  <rcc rId="1829" sId="3">
    <oc r="D152">
      <v>26.399000000000001</v>
    </oc>
    <nc r="D152"/>
  </rcc>
  <rcc rId="1830" sId="3">
    <oc r="E152">
      <v>26.4</v>
    </oc>
    <nc r="E152"/>
  </rcc>
  <rcc rId="1831" sId="3">
    <oc r="F152">
      <v>28.823</v>
    </oc>
    <nc r="F152"/>
  </rcc>
  <rcc rId="1832" sId="3">
    <oc r="D154">
      <v>26.565000000000001</v>
    </oc>
    <nc r="D154"/>
  </rcc>
  <rcc rId="1833" sId="3">
    <oc r="E154">
      <v>26.565999999999999</v>
    </oc>
    <nc r="E154"/>
  </rcc>
  <rcc rId="1834" sId="3">
    <oc r="F154">
      <v>28.989000000000001</v>
    </oc>
    <nc r="F154"/>
  </rcc>
  <rcc rId="1835" sId="3">
    <oc r="D155">
      <f>SUM(D154,-D152)</f>
    </oc>
    <nc r="D155"/>
  </rcc>
  <rcc rId="1836" sId="3">
    <oc r="E155">
      <f>SUM(E154,-E152)</f>
    </oc>
    <nc r="E155"/>
  </rcc>
  <rcc rId="1837" sId="3">
    <oc r="F155">
      <f>SUM(F154,-F152)</f>
    </oc>
    <nc r="F155"/>
  </rcc>
  <rcc rId="1838" sId="3">
    <oc r="L78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</is>
    </oc>
    <nc r="L78"/>
  </rcc>
  <rcc rId="1839" sId="3">
    <oc r="L79" t="inlineStr">
      <is>
        <r>
          <t>1</t>
        </r>
        <r>
          <rPr>
            <sz val="14"/>
            <color theme="1"/>
            <rFont val="宋体"/>
            <family val="3"/>
            <charset val="134"/>
          </rPr>
          <t>、新增case,开发正在分析优化</t>
        </r>
        <phoneticPr fontId="1" type="noConversion"/>
      </is>
    </oc>
    <nc r="L79"/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" sId="5">
    <oc r="D32" t="inlineStr">
      <is>
        <t>com.dsv.vehiclecenterservice</t>
      </is>
    </oc>
    <nc r="D32" t="inlineStr">
      <is>
        <t>com.dsv.vehiclecenterservice</t>
        <phoneticPr fontId="0" type="noConversion"/>
      </is>
    </nc>
  </rcc>
  <rcc rId="1841" sId="5">
    <nc r="H32">
      <v>1.83</v>
    </nc>
  </rcc>
  <rcc rId="1842" sId="5">
    <nc r="G32">
      <v>0.72</v>
    </nc>
  </rcc>
  <rcc rId="1843" sId="5">
    <nc r="I32">
      <v>12597</v>
    </nc>
  </rcc>
  <rcc rId="1844" sId="5">
    <nc r="J32">
      <v>12107.2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" sId="4">
    <oc r="H1" t="inlineStr">
      <is>
        <t>R05.1.HF1</t>
      </is>
    </oc>
    <nc r="H1" t="inlineStr">
      <is>
        <t>R06.PRO</t>
        <phoneticPr fontId="0" type="noConversion"/>
      </is>
    </nc>
  </rcc>
  <rm rId="1846" sheetId="4" source="H23:H24" destination="G23:G24" sourceSheetId="4">
    <rfmt sheetId="4" s="1" sqref="G23" start="0" length="0">
      <dxf>
        <font>
          <sz val="11"/>
          <color theme="1"/>
          <name val="等线"/>
          <scheme val="minor"/>
        </font>
        <numFmt numFmtId="176" formatCode="0.0_);[Red]\(0.0\)"/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="1" sqref="G24" start="0" length="0">
      <dxf>
        <font>
          <sz val="11"/>
          <color theme="1"/>
          <name val="等线"/>
          <scheme val="minor"/>
        </font>
        <numFmt numFmtId="176" formatCode="0.0_);[Red]\(0.0\)"/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847" sId="4">
    <nc r="H23">
      <f>AVERAGE(9.007,9.001,9.076)</f>
    </nc>
  </rcc>
  <rcc rId="1848" sId="4">
    <nc r="I23" t="inlineStr">
      <is>
        <t>Pass</t>
      </is>
    </nc>
  </rcc>
  <rcc rId="1849" sId="4">
    <nc r="H24">
      <f>AVERAGE(169,109,73)</f>
    </nc>
  </rcc>
  <rcc rId="1850" sId="4">
    <nc r="I24" t="inlineStr">
      <is>
        <t>Pass</t>
      </is>
    </nc>
  </rcc>
  <rfmt sheetId="4" sqref="H23" start="0" length="0">
    <dxf>
      <border>
        <top style="thin">
          <color indexed="64"/>
        </top>
      </border>
    </dxf>
  </rfmt>
  <rfmt sheetId="4" sqref="H23:H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5CDF8C16-2F7E-435C-8FBD-3B1E8B4F3415}" action="delete"/>
  <rdn rId="0" localSheetId="3" customView="1" name="Z_5CDF8C16_2F7E_435C_8FBD_3B1E8B4F3415_.wvu.FilterData" hidden="1" oldHidden="1">
    <formula>综合打分!$A$1:$T$148</formula>
    <oldFormula>综合打分!$A$1:$T$148</oldFormula>
  </rdn>
  <rdn rId="0" localSheetId="4" customView="1" name="Z_5CDF8C16_2F7E_435C_8FBD_3B1E8B4F3415_.wvu.FilterData" hidden="1" oldHidden="1">
    <formula>'Response Time '!$A$1:$M$66</formula>
    <oldFormula>'Response Time '!$A$1:$M$66</oldFormula>
  </rdn>
  <rdn rId="0" localSheetId="5" customView="1" name="Z_5CDF8C16_2F7E_435C_8FBD_3B1E8B4F3415_.wvu.FilterData" hidden="1" oldHidden="1">
    <formula>'App Sources'!$A$2:$W$144</formula>
    <oldFormula>'App Sources'!$A$2:$W$144</oldFormula>
  </rdn>
  <rcv guid="{5CDF8C16-2F7E-435C-8FBD-3B1E8B4F3415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4" sId="3">
    <nc r="K72">
      <f>(10.348+9.36+8.317)/3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F660690E-2CF8-4D82-9E38-A8335D3AD46A}" name="windows10" id="-1298604556" dateTime="2022-07-08T10:42:52"/>
  <userInfo guid="{DA810DD1-5CBC-42E9-A699-FEC5B08E6F58}" name="pc" id="-819599868" dateTime="2022-07-08T13:54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5-14T03:10:07.50" personId="{8FC907A4-42C8-489B-B5E0-96CA49765229}" id="{C9758C69-8839-4A0D-8A04-1F88C90B049D}">
    <text>偏差标准暂未定</text>
  </threadedComment>
  <threadedComment ref="H9" dT="2022-05-14T03:09:38.16" personId="{8FC907A4-42C8-489B-B5E0-96CA49765229}" id="{C398A42D-3E10-4ECF-818E-43A41F5D56BC}">
    <text>先积累一些数据后定义标准，以下没有定义的都是相同处理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2.xml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12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1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18.bin"/><Relationship Id="rId10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.bin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12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1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0.bin"/><Relationship Id="rId10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29.bin"/><Relationship Id="rId9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K13" sqref="K13"/>
    </sheetView>
  </sheetViews>
  <sheetFormatPr defaultColWidth="9" defaultRowHeight="13.8"/>
  <cols>
    <col min="1" max="1" width="9" style="5"/>
    <col min="2" max="2" width="9.44140625" style="5" customWidth="1"/>
    <col min="3" max="3" width="19.44140625" style="5" customWidth="1"/>
    <col min="4" max="4" width="32.44140625" style="5" customWidth="1"/>
    <col min="5" max="6" width="10.33203125" style="5" customWidth="1"/>
    <col min="7" max="7" width="14.33203125" style="5" customWidth="1"/>
    <col min="8" max="8" width="9" style="5"/>
    <col min="9" max="9" width="9.44140625" style="5" customWidth="1"/>
    <col min="10" max="10" width="12.44140625" style="5" customWidth="1"/>
    <col min="11" max="11" width="13.109375" style="5" customWidth="1"/>
    <col min="12" max="12" width="9" style="5"/>
    <col min="13" max="13" width="9.44140625" style="5" customWidth="1"/>
    <col min="14" max="15" width="18" style="5" customWidth="1"/>
    <col min="16" max="16" width="26.44140625" style="5" customWidth="1"/>
    <col min="17" max="16384" width="9" style="5"/>
  </cols>
  <sheetData>
    <row r="1" spans="1:16" ht="18.600000000000001" customHeight="1">
      <c r="C1" s="6" t="s">
        <v>165</v>
      </c>
      <c r="D1" s="6" t="s">
        <v>194</v>
      </c>
    </row>
    <row r="2" spans="1:16" s="9" customFormat="1" ht="51" customHeight="1">
      <c r="A2" s="7"/>
      <c r="B2" s="7" t="s">
        <v>195</v>
      </c>
      <c r="C2" s="7" t="s">
        <v>196</v>
      </c>
      <c r="D2" s="7" t="s">
        <v>197</v>
      </c>
      <c r="E2" s="7" t="s">
        <v>198</v>
      </c>
      <c r="F2" s="7" t="s">
        <v>199</v>
      </c>
      <c r="G2" s="7" t="s">
        <v>200</v>
      </c>
      <c r="H2" s="7" t="s">
        <v>201</v>
      </c>
      <c r="I2" s="7" t="s">
        <v>202</v>
      </c>
      <c r="J2" s="8" t="s">
        <v>203</v>
      </c>
      <c r="K2" s="8" t="s">
        <v>204</v>
      </c>
      <c r="L2" s="7" t="s">
        <v>205</v>
      </c>
      <c r="M2" s="7" t="s">
        <v>206</v>
      </c>
      <c r="N2" s="7" t="s">
        <v>207</v>
      </c>
      <c r="O2" s="7" t="s">
        <v>208</v>
      </c>
      <c r="P2" s="7" t="s">
        <v>209</v>
      </c>
    </row>
    <row r="3" spans="1:16" ht="15.6">
      <c r="A3" s="10" t="s">
        <v>210</v>
      </c>
      <c r="B3" s="10"/>
      <c r="C3" s="11">
        <v>15.5</v>
      </c>
      <c r="D3" s="12" t="s">
        <v>211</v>
      </c>
      <c r="E3" s="12" t="s">
        <v>212</v>
      </c>
      <c r="F3" s="12">
        <v>4</v>
      </c>
      <c r="G3" s="12" t="s">
        <v>213</v>
      </c>
      <c r="H3" s="12" t="s">
        <v>214</v>
      </c>
      <c r="I3" s="12" t="s">
        <v>215</v>
      </c>
      <c r="J3" s="12" t="s">
        <v>216</v>
      </c>
      <c r="K3" s="12" t="s">
        <v>217</v>
      </c>
      <c r="L3" s="12" t="s">
        <v>218</v>
      </c>
      <c r="M3" s="12" t="s">
        <v>219</v>
      </c>
      <c r="N3" s="12" t="s">
        <v>220</v>
      </c>
      <c r="O3" s="12" t="s">
        <v>221</v>
      </c>
      <c r="P3" s="12" t="s">
        <v>222</v>
      </c>
    </row>
    <row r="4" spans="1:16" ht="15.6">
      <c r="A4" s="10" t="s">
        <v>223</v>
      </c>
      <c r="B4" s="10"/>
      <c r="C4" s="11">
        <v>13.2</v>
      </c>
      <c r="D4" s="12" t="s">
        <v>224</v>
      </c>
      <c r="E4" s="12" t="s">
        <v>225</v>
      </c>
      <c r="F4" s="12">
        <v>4</v>
      </c>
      <c r="G4" s="12" t="s">
        <v>213</v>
      </c>
      <c r="H4" s="12" t="s">
        <v>214</v>
      </c>
      <c r="I4" s="12" t="s">
        <v>215</v>
      </c>
      <c r="J4" s="12" t="s">
        <v>216</v>
      </c>
      <c r="K4" s="12" t="s">
        <v>217</v>
      </c>
      <c r="L4" s="12" t="s">
        <v>218</v>
      </c>
      <c r="M4" s="12" t="s">
        <v>219</v>
      </c>
      <c r="N4" s="12" t="s">
        <v>220</v>
      </c>
      <c r="O4" s="12" t="s">
        <v>221</v>
      </c>
      <c r="P4" s="12" t="s">
        <v>222</v>
      </c>
    </row>
    <row r="5" spans="1:16" ht="15.6">
      <c r="A5" s="10" t="s">
        <v>226</v>
      </c>
      <c r="B5" s="10" t="s">
        <v>227</v>
      </c>
      <c r="C5" s="11">
        <v>27</v>
      </c>
      <c r="D5" s="12" t="s">
        <v>228</v>
      </c>
      <c r="E5" s="12" t="s">
        <v>225</v>
      </c>
      <c r="F5" s="12">
        <v>4</v>
      </c>
      <c r="G5" s="12" t="s">
        <v>229</v>
      </c>
      <c r="H5" s="12" t="s">
        <v>230</v>
      </c>
      <c r="I5" s="12" t="s">
        <v>231</v>
      </c>
      <c r="J5" s="12" t="s">
        <v>216</v>
      </c>
      <c r="K5" s="12" t="s">
        <v>217</v>
      </c>
      <c r="L5" s="12" t="s">
        <v>219</v>
      </c>
      <c r="M5" s="12" t="s">
        <v>232</v>
      </c>
      <c r="N5" s="12" t="s">
        <v>220</v>
      </c>
      <c r="O5" s="12" t="s">
        <v>221</v>
      </c>
      <c r="P5" s="12" t="s">
        <v>222</v>
      </c>
    </row>
    <row r="6" spans="1:16" ht="15.6">
      <c r="A6" s="10" t="s">
        <v>233</v>
      </c>
      <c r="B6" s="10" t="s">
        <v>234</v>
      </c>
      <c r="C6" s="11">
        <v>13.2</v>
      </c>
      <c r="D6" s="12" t="s">
        <v>224</v>
      </c>
      <c r="E6" s="12" t="s">
        <v>225</v>
      </c>
      <c r="F6" s="12">
        <v>4</v>
      </c>
      <c r="G6" s="12" t="s">
        <v>213</v>
      </c>
      <c r="H6" s="12" t="s">
        <v>214</v>
      </c>
      <c r="I6" s="12" t="s">
        <v>215</v>
      </c>
      <c r="J6" s="12" t="s">
        <v>216</v>
      </c>
      <c r="K6" s="12" t="s">
        <v>217</v>
      </c>
      <c r="L6" s="12" t="s">
        <v>219</v>
      </c>
      <c r="M6" s="12" t="s">
        <v>232</v>
      </c>
      <c r="N6" s="12" t="s">
        <v>220</v>
      </c>
      <c r="O6" s="12" t="s">
        <v>221</v>
      </c>
      <c r="P6" s="12" t="s">
        <v>222</v>
      </c>
    </row>
    <row r="7" spans="1:16" ht="15.6">
      <c r="A7" s="10" t="s">
        <v>234</v>
      </c>
      <c r="B7" s="10" t="s">
        <v>233</v>
      </c>
      <c r="C7" s="11">
        <v>12</v>
      </c>
      <c r="D7" s="12" t="s">
        <v>235</v>
      </c>
      <c r="E7" s="12" t="s">
        <v>225</v>
      </c>
      <c r="F7" s="12">
        <v>4</v>
      </c>
      <c r="G7" s="12" t="s">
        <v>213</v>
      </c>
      <c r="H7" s="12" t="s">
        <v>214</v>
      </c>
      <c r="I7" s="12" t="s">
        <v>215</v>
      </c>
      <c r="J7" s="12" t="s">
        <v>216</v>
      </c>
      <c r="K7" s="12" t="s">
        <v>217</v>
      </c>
      <c r="L7" s="12" t="s">
        <v>218</v>
      </c>
      <c r="M7" s="12" t="s">
        <v>219</v>
      </c>
      <c r="N7" s="12" t="s">
        <v>220</v>
      </c>
      <c r="O7" s="12" t="s">
        <v>221</v>
      </c>
      <c r="P7" s="12" t="s">
        <v>222</v>
      </c>
    </row>
    <row r="10" spans="1:16">
      <c r="C10" s="5" t="s">
        <v>236</v>
      </c>
    </row>
    <row r="11" spans="1:16">
      <c r="C11" s="13" t="s">
        <v>237</v>
      </c>
      <c r="D11" s="13"/>
      <c r="E11" s="13"/>
      <c r="F11" s="13"/>
      <c r="G11" s="13"/>
    </row>
    <row r="12" spans="1:16">
      <c r="C12" s="14" t="s">
        <v>238</v>
      </c>
      <c r="D12" s="15" t="s">
        <v>239</v>
      </c>
      <c r="E12" s="15" t="s">
        <v>240</v>
      </c>
      <c r="F12" s="15" t="s">
        <v>241</v>
      </c>
      <c r="G12" s="15" t="s">
        <v>242</v>
      </c>
    </row>
    <row r="13" spans="1:16">
      <c r="C13" s="16" t="s">
        <v>243</v>
      </c>
      <c r="D13" s="12">
        <v>1670</v>
      </c>
      <c r="E13" s="12">
        <v>6.3</v>
      </c>
      <c r="F13" s="12">
        <v>2</v>
      </c>
      <c r="G13" s="288" t="s">
        <v>244</v>
      </c>
    </row>
    <row r="14" spans="1:16">
      <c r="C14" s="12" t="s">
        <v>245</v>
      </c>
      <c r="D14" s="12">
        <v>1593</v>
      </c>
      <c r="E14" s="12">
        <v>6.3</v>
      </c>
      <c r="F14" s="12">
        <v>2</v>
      </c>
      <c r="G14" s="289"/>
    </row>
    <row r="15" spans="1:16">
      <c r="C15" s="13" t="s">
        <v>246</v>
      </c>
      <c r="D15" s="13"/>
      <c r="E15" s="13"/>
      <c r="F15" s="13"/>
      <c r="G15" s="13"/>
    </row>
    <row r="16" spans="1:16">
      <c r="C16" s="14" t="s">
        <v>238</v>
      </c>
      <c r="D16" s="15" t="s">
        <v>239</v>
      </c>
      <c r="E16" s="15" t="s">
        <v>240</v>
      </c>
      <c r="F16" s="15" t="s">
        <v>241</v>
      </c>
      <c r="G16" s="15" t="s">
        <v>242</v>
      </c>
    </row>
    <row r="17" spans="3:7">
      <c r="C17" s="16" t="s">
        <v>243</v>
      </c>
      <c r="D17" s="12">
        <v>1516</v>
      </c>
      <c r="E17" s="12">
        <v>6.3</v>
      </c>
      <c r="F17" s="12">
        <v>2</v>
      </c>
      <c r="G17" s="288" t="s">
        <v>247</v>
      </c>
    </row>
    <row r="18" spans="3:7">
      <c r="C18" s="12" t="s">
        <v>245</v>
      </c>
      <c r="D18" s="12">
        <v>1286</v>
      </c>
      <c r="E18" s="12">
        <v>6.3</v>
      </c>
      <c r="F18" s="12">
        <v>2</v>
      </c>
      <c r="G18" s="289"/>
    </row>
    <row r="20" spans="3:7">
      <c r="C20" s="13" t="s">
        <v>202</v>
      </c>
      <c r="D20" s="13"/>
      <c r="E20" s="13"/>
      <c r="F20" s="13"/>
      <c r="G20" s="13"/>
    </row>
    <row r="21" spans="3:7">
      <c r="C21" s="15" t="s">
        <v>248</v>
      </c>
      <c r="D21" s="16" t="s">
        <v>249</v>
      </c>
    </row>
    <row r="22" spans="3:7" ht="27.6">
      <c r="C22" s="15" t="s">
        <v>202</v>
      </c>
      <c r="D22" s="16" t="s">
        <v>250</v>
      </c>
    </row>
    <row r="23" spans="3:7">
      <c r="C23" s="15" t="s">
        <v>251</v>
      </c>
      <c r="D23" s="12" t="s">
        <v>252</v>
      </c>
    </row>
    <row r="24" spans="3:7" ht="27.6">
      <c r="C24" s="14" t="s">
        <v>253</v>
      </c>
      <c r="D24" s="12" t="s">
        <v>254</v>
      </c>
    </row>
    <row r="25" spans="3:7" ht="27.6">
      <c r="C25" s="14" t="s">
        <v>255</v>
      </c>
      <c r="D25" s="16" t="s">
        <v>252</v>
      </c>
    </row>
    <row r="26" spans="3:7">
      <c r="C26" s="15" t="s">
        <v>256</v>
      </c>
      <c r="D26" s="16" t="s">
        <v>252</v>
      </c>
    </row>
    <row r="27" spans="3:7" ht="27.6">
      <c r="C27" s="14" t="s">
        <v>257</v>
      </c>
      <c r="D27" s="12" t="s">
        <v>258</v>
      </c>
    </row>
    <row r="28" spans="3:7">
      <c r="C28" s="14" t="s">
        <v>259</v>
      </c>
      <c r="D28" s="16" t="s">
        <v>260</v>
      </c>
    </row>
    <row r="29" spans="3:7" ht="27.6">
      <c r="C29" s="14" t="s">
        <v>261</v>
      </c>
      <c r="D29" s="16" t="s">
        <v>262</v>
      </c>
    </row>
    <row r="30" spans="3:7">
      <c r="C30" s="14" t="s">
        <v>263</v>
      </c>
      <c r="D30" s="16" t="s">
        <v>264</v>
      </c>
    </row>
    <row r="31" spans="3:7">
      <c r="C31" s="14" t="s">
        <v>265</v>
      </c>
      <c r="D31" s="16" t="s">
        <v>252</v>
      </c>
    </row>
    <row r="33" spans="3:4">
      <c r="C33" s="13" t="s">
        <v>266</v>
      </c>
      <c r="D33" s="13"/>
    </row>
    <row r="34" spans="3:4">
      <c r="C34" s="14" t="s">
        <v>267</v>
      </c>
      <c r="D34" s="16" t="s">
        <v>252</v>
      </c>
    </row>
    <row r="35" spans="3:4" ht="27.6">
      <c r="C35" s="14" t="s">
        <v>268</v>
      </c>
      <c r="D35" s="16" t="s">
        <v>269</v>
      </c>
    </row>
    <row r="36" spans="3:4" ht="27.6">
      <c r="C36" s="14" t="s">
        <v>270</v>
      </c>
      <c r="D36" s="16" t="s">
        <v>271</v>
      </c>
    </row>
    <row r="38" spans="3:4">
      <c r="C38" s="17" t="s">
        <v>272</v>
      </c>
      <c r="D38" s="17"/>
    </row>
    <row r="39" spans="3:4">
      <c r="C39" s="14" t="s">
        <v>273</v>
      </c>
      <c r="D39" s="16" t="s">
        <v>274</v>
      </c>
    </row>
    <row r="40" spans="3:4">
      <c r="C40" s="14" t="s">
        <v>275</v>
      </c>
      <c r="D40" s="16" t="s">
        <v>276</v>
      </c>
    </row>
    <row r="42" spans="3:4">
      <c r="C42" s="13" t="s">
        <v>277</v>
      </c>
      <c r="D42" s="13"/>
    </row>
    <row r="43" spans="3:4">
      <c r="C43" s="15" t="s">
        <v>278</v>
      </c>
      <c r="D43" s="12" t="s">
        <v>279</v>
      </c>
    </row>
    <row r="44" spans="3:4">
      <c r="C44" s="15" t="s">
        <v>280</v>
      </c>
      <c r="D44" s="12" t="s">
        <v>281</v>
      </c>
    </row>
  </sheetData>
  <customSheetViews>
    <customSheetView guid="{9C1F981C-FFD6-4EF6-B28B-E117CB253ED3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2C138DE3-6B3B-41AE-80EE-3457970B39E0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0FF2BC90-AE58-4372-B5CB-17E8B0D191A8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F22B7963-1DE0-432C-ABFF-052348A2C1B1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5CDF8C16-2F7E-435C-8FBD-3B1E8B4F3415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2B7B1CB7-5D3C-440D-8CD7-9E70FD379EC0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B93A7257-0686-40A4-8ADB-E302C61D1CF5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0BF649FB-054B-4E00-A5C7-E64FB868D81B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46C8DCF2-88F5-4065-B732-89B771A0B55F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04CD6250-EBB9-49B5-A154-3323C5A540CD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370A4DEA-EC8D-4BBF-A42F-A532C5F155B9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D4920615-DC79-4B85-BE66-DA7E2657329D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BF2ACD2E-0E2D-4EE9-BC45-2F0A355D0CA3}" scale="85">
      <selection activeCell="K13" sqref="K13"/>
      <pageMargins left="0.7" right="0.7" top="0.75" bottom="0.75" header="0.3" footer="0.3"/>
      <pageSetup paperSize="9" orientation="portrait" horizontalDpi="90" verticalDpi="90"/>
    </customSheetView>
    <customSheetView guid="{F88C92E4-F5B1-48B6-8AF0-793E8E382C1A}" scale="85">
      <selection activeCell="K13" sqref="K13"/>
      <pageMargins left="0.7" right="0.7" top="0.75" bottom="0.75" header="0.3" footer="0.3"/>
      <pageSetup paperSize="9" orientation="portrait" horizontalDpi="90" verticalDpi="90"/>
    </customSheetView>
  </customSheetViews>
  <mergeCells count="2">
    <mergeCell ref="G13:G14"/>
    <mergeCell ref="G17:G18"/>
  </mergeCells>
  <phoneticPr fontId="1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zoomScaleNormal="100" workbookViewId="0">
      <selection activeCell="F21" sqref="F21"/>
    </sheetView>
  </sheetViews>
  <sheetFormatPr defaultColWidth="9" defaultRowHeight="13.8"/>
  <cols>
    <col min="1" max="1" width="14.44140625" style="19" customWidth="1"/>
    <col min="2" max="2" width="16.44140625" style="19" customWidth="1"/>
    <col min="3" max="3" width="21.44140625" style="19" customWidth="1"/>
    <col min="4" max="4" width="9" style="19"/>
    <col min="5" max="5" width="26.33203125" style="19" customWidth="1"/>
    <col min="6" max="6" width="17.44140625" style="19" customWidth="1"/>
    <col min="7" max="7" width="15.44140625" style="19" customWidth="1"/>
    <col min="8" max="8" width="18.44140625" style="19" customWidth="1"/>
    <col min="9" max="9" width="28" style="19" customWidth="1"/>
    <col min="10" max="10" width="9" style="19"/>
    <col min="11" max="11" width="15.44140625" style="19" customWidth="1"/>
    <col min="12" max="12" width="19" style="19" customWidth="1"/>
    <col min="13" max="13" width="9" style="19"/>
    <col min="14" max="14" width="20.44140625" style="19" customWidth="1"/>
    <col min="15" max="15" width="21" style="19" customWidth="1"/>
    <col min="16" max="16" width="9" style="19"/>
    <col min="17" max="17" width="13.44140625" style="19" customWidth="1"/>
    <col min="18" max="18" width="17.44140625" style="19" customWidth="1"/>
    <col min="19" max="19" width="9" style="19"/>
    <col min="20" max="20" width="13" style="19" customWidth="1"/>
    <col min="21" max="21" width="12.109375" style="19" customWidth="1"/>
    <col min="22" max="22" width="9" style="19"/>
    <col min="23" max="23" width="10.109375" style="19" customWidth="1"/>
    <col min="24" max="24" width="40" style="19" customWidth="1"/>
    <col min="25" max="16384" width="9" style="19"/>
  </cols>
  <sheetData>
    <row r="1" spans="1:24" ht="27" customHeight="1">
      <c r="A1" s="18" t="s">
        <v>165</v>
      </c>
      <c r="B1" s="18" t="s">
        <v>194</v>
      </c>
      <c r="C1" s="19" t="s">
        <v>282</v>
      </c>
    </row>
    <row r="2" spans="1:24" s="21" customFormat="1" ht="69">
      <c r="A2" s="20" t="s">
        <v>283</v>
      </c>
      <c r="B2" s="20" t="s">
        <v>284</v>
      </c>
      <c r="C2" s="20" t="s">
        <v>285</v>
      </c>
      <c r="D2" s="20" t="s">
        <v>286</v>
      </c>
      <c r="E2" s="20" t="s">
        <v>287</v>
      </c>
      <c r="F2" s="20" t="s">
        <v>288</v>
      </c>
      <c r="G2" s="20" t="s">
        <v>289</v>
      </c>
      <c r="H2" s="20" t="s">
        <v>290</v>
      </c>
      <c r="I2" s="20" t="s">
        <v>291</v>
      </c>
      <c r="J2" s="20" t="s">
        <v>292</v>
      </c>
      <c r="K2" s="20" t="s">
        <v>293</v>
      </c>
      <c r="L2" s="20" t="s">
        <v>294</v>
      </c>
      <c r="M2" s="20" t="s">
        <v>295</v>
      </c>
      <c r="N2" s="20" t="s">
        <v>296</v>
      </c>
      <c r="O2" s="20" t="s">
        <v>297</v>
      </c>
      <c r="P2" s="20" t="s">
        <v>298</v>
      </c>
      <c r="Q2" s="20" t="s">
        <v>299</v>
      </c>
      <c r="R2" s="20" t="s">
        <v>300</v>
      </c>
      <c r="S2" s="20" t="s">
        <v>301</v>
      </c>
      <c r="T2" s="20" t="s">
        <v>302</v>
      </c>
      <c r="U2" s="20" t="s">
        <v>303</v>
      </c>
      <c r="V2" s="20" t="s">
        <v>304</v>
      </c>
      <c r="W2" s="20" t="s">
        <v>305</v>
      </c>
      <c r="X2" s="20" t="s">
        <v>306</v>
      </c>
    </row>
    <row r="3" spans="1:24" ht="15.6">
      <c r="A3" s="22" t="s">
        <v>307</v>
      </c>
      <c r="B3" s="23">
        <v>0</v>
      </c>
      <c r="C3" s="23">
        <v>3.03</v>
      </c>
      <c r="D3" s="23">
        <v>3.03</v>
      </c>
      <c r="E3" s="23">
        <v>3.03</v>
      </c>
      <c r="F3" s="23">
        <v>3.5489999999999999</v>
      </c>
      <c r="G3" s="23">
        <f>F3-E3</f>
        <v>0.51900000000000013</v>
      </c>
      <c r="H3" s="23">
        <v>3.5489999999999999</v>
      </c>
      <c r="I3" s="23">
        <v>4.7859999999999996</v>
      </c>
      <c r="J3" s="23">
        <f>I3-H3</f>
        <v>1.2369999999999997</v>
      </c>
      <c r="K3" s="23">
        <v>6.8659999999999997</v>
      </c>
      <c r="L3" s="23">
        <v>9.4689999999999994</v>
      </c>
      <c r="M3" s="23">
        <f>L3-K3</f>
        <v>2.6029999999999998</v>
      </c>
      <c r="N3" s="23">
        <v>9.4689999999999994</v>
      </c>
      <c r="O3" s="23">
        <v>11.688000000000001</v>
      </c>
      <c r="P3" s="23">
        <f>O3-N3</f>
        <v>2.2190000000000012</v>
      </c>
      <c r="Q3" s="24">
        <v>10.864000000000001</v>
      </c>
      <c r="R3" s="23">
        <v>12.406000000000001</v>
      </c>
      <c r="S3" s="23">
        <f>R3-Q3</f>
        <v>1.5419999999999998</v>
      </c>
      <c r="T3" s="23">
        <v>6.7560000000000002</v>
      </c>
      <c r="U3" s="23">
        <v>17.332999999999998</v>
      </c>
      <c r="V3" s="23">
        <v>8.6</v>
      </c>
      <c r="W3" s="23">
        <v>17.899999999999999</v>
      </c>
      <c r="X3" s="24" t="s">
        <v>308</v>
      </c>
    </row>
    <row r="4" spans="1:24" ht="15.6">
      <c r="A4" s="22" t="s">
        <v>309</v>
      </c>
      <c r="B4" s="23">
        <v>0</v>
      </c>
      <c r="C4" s="23">
        <v>0.7</v>
      </c>
      <c r="D4" s="23">
        <v>0.7</v>
      </c>
      <c r="E4" s="23">
        <v>0.7</v>
      </c>
      <c r="F4" s="23">
        <v>3.5510000000000002</v>
      </c>
      <c r="G4" s="23">
        <f>F4-E4</f>
        <v>2.851</v>
      </c>
      <c r="H4" s="23">
        <v>3.5510000000000002</v>
      </c>
      <c r="I4" s="23">
        <v>4.7450000000000001</v>
      </c>
      <c r="J4" s="23">
        <f>I4-H4</f>
        <v>1.194</v>
      </c>
      <c r="K4" s="23">
        <v>6.55</v>
      </c>
      <c r="L4" s="23">
        <v>9.4610000000000003</v>
      </c>
      <c r="M4" s="23">
        <f>L4-K4</f>
        <v>2.9110000000000005</v>
      </c>
      <c r="N4" s="23">
        <v>9.4610000000000003</v>
      </c>
      <c r="O4" s="23">
        <v>11.359</v>
      </c>
      <c r="P4" s="23">
        <f>O4-N4</f>
        <v>1.8979999999999997</v>
      </c>
      <c r="Q4" s="24">
        <v>10.616</v>
      </c>
      <c r="R4" s="23">
        <v>12.347</v>
      </c>
      <c r="S4" s="23">
        <f>R4-Q4</f>
        <v>1.7309999999999999</v>
      </c>
      <c r="T4" s="23">
        <v>6.2809999999999997</v>
      </c>
      <c r="U4" s="23">
        <v>19.640999999999998</v>
      </c>
      <c r="V4" s="23">
        <v>11.6</v>
      </c>
      <c r="W4" s="23">
        <v>19.7</v>
      </c>
      <c r="X4" s="24" t="s">
        <v>310</v>
      </c>
    </row>
    <row r="15" spans="1:24">
      <c r="A15" s="19" t="s">
        <v>311</v>
      </c>
    </row>
    <row r="16" spans="1:24">
      <c r="A16" s="19" t="s">
        <v>312</v>
      </c>
    </row>
    <row r="17" spans="1:1">
      <c r="A17" s="19" t="s">
        <v>313</v>
      </c>
    </row>
    <row r="18" spans="1:1">
      <c r="A18" s="19" t="s">
        <v>314</v>
      </c>
    </row>
  </sheetData>
  <customSheetViews>
    <customSheetView guid="{9C1F981C-FFD6-4EF6-B28B-E117CB253ED3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2C138DE3-6B3B-41AE-80EE-3457970B39E0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0FF2BC90-AE58-4372-B5CB-17E8B0D191A8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F22B7963-1DE0-432C-ABFF-052348A2C1B1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5CDF8C16-2F7E-435C-8FBD-3B1E8B4F3415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2B7B1CB7-5D3C-440D-8CD7-9E70FD379EC0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B93A7257-0686-40A4-8ADB-E302C61D1CF5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0BF649FB-054B-4E00-A5C7-E64FB868D81B}">
      <selection activeCell="G18" sqref="G18"/>
      <pageMargins left="0.7" right="0.7" top="0.75" bottom="0.75" header="0.3" footer="0.3"/>
      <pageSetup paperSize="9" orientation="portrait" horizontalDpi="300" verticalDpi="300"/>
    </customSheetView>
    <customSheetView guid="{46C8DCF2-88F5-4065-B732-89B771A0B55F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04CD6250-EBB9-49B5-A154-3323C5A540CD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370A4DEA-EC8D-4BBF-A42F-A532C5F155B9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D4920615-DC79-4B85-BE66-DA7E2657329D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BF2ACD2E-0E2D-4EE9-BC45-2F0A355D0CA3}">
      <selection activeCell="F21" sqref="F21"/>
      <pageMargins left="0.7" right="0.7" top="0.75" bottom="0.75" header="0.3" footer="0.3"/>
      <pageSetup paperSize="9" orientation="portrait" horizontalDpi="300" verticalDpi="300"/>
    </customSheetView>
    <customSheetView guid="{F88C92E4-F5B1-48B6-8AF0-793E8E382C1A}">
      <selection activeCell="F21" sqref="F21"/>
      <pageMargins left="0.7" right="0.7" top="0.75" bottom="0.75" header="0.3" footer="0.3"/>
      <pageSetup paperSize="9" orientation="portrait" horizontalDpi="300" verticalDpi="300"/>
    </customSheetView>
  </customSheetView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C000"/>
  </sheetPr>
  <dimension ref="A1:DV176"/>
  <sheetViews>
    <sheetView tabSelected="1" zoomScale="70" zoomScaleNormal="85" workbookViewId="0">
      <pane ySplit="7" topLeftCell="A8" activePane="bottomLeft" state="frozen"/>
      <selection pane="bottomLeft" activeCell="O151" sqref="O151"/>
    </sheetView>
  </sheetViews>
  <sheetFormatPr defaultColWidth="9.109375" defaultRowHeight="21"/>
  <cols>
    <col min="1" max="1" width="13.77734375" style="1" bestFit="1" customWidth="1"/>
    <col min="2" max="2" width="13.109375" style="1" bestFit="1" customWidth="1"/>
    <col min="3" max="3" width="64" style="1" bestFit="1" customWidth="1"/>
    <col min="4" max="4" width="19.44140625" customWidth="1"/>
    <col min="5" max="5" width="17.77734375" style="4" customWidth="1"/>
    <col min="6" max="9" width="16.44140625" style="4" customWidth="1"/>
    <col min="10" max="11" width="20.21875" style="4" customWidth="1"/>
    <col min="12" max="15" width="16.44140625" style="4" customWidth="1"/>
    <col min="16" max="16" width="13.109375" style="1" customWidth="1"/>
    <col min="17" max="17" width="40.109375" style="2" customWidth="1"/>
    <col min="18" max="18" width="50.44140625" style="1" customWidth="1"/>
    <col min="19" max="19" width="57.44140625" style="1" customWidth="1"/>
    <col min="20" max="20" width="20.109375" style="103" customWidth="1"/>
    <col min="21" max="21" width="36.21875" style="107" customWidth="1"/>
    <col min="22" max="126" width="9.109375" style="107"/>
    <col min="127" max="16384" width="9.109375" style="3"/>
  </cols>
  <sheetData>
    <row r="1" spans="1:126" s="128" customFormat="1" ht="20.399999999999999">
      <c r="A1" s="134" t="s">
        <v>0</v>
      </c>
      <c r="B1" s="135" t="s">
        <v>1</v>
      </c>
      <c r="C1" s="135" t="s">
        <v>2</v>
      </c>
      <c r="D1" s="136" t="s">
        <v>3</v>
      </c>
      <c r="E1" s="136" t="s">
        <v>4</v>
      </c>
      <c r="F1" s="136" t="s">
        <v>5</v>
      </c>
      <c r="G1" s="136" t="s">
        <v>1487</v>
      </c>
      <c r="H1" s="136" t="s">
        <v>1588</v>
      </c>
      <c r="I1" s="136" t="s">
        <v>1649</v>
      </c>
      <c r="J1" s="136" t="s">
        <v>1687</v>
      </c>
      <c r="K1" s="136" t="s">
        <v>1745</v>
      </c>
      <c r="L1" s="136" t="s">
        <v>1488</v>
      </c>
      <c r="M1" s="136" t="s">
        <v>1587</v>
      </c>
      <c r="N1" s="136" t="s">
        <v>1585</v>
      </c>
      <c r="O1" s="136" t="s">
        <v>1489</v>
      </c>
      <c r="P1" s="136" t="s">
        <v>128</v>
      </c>
      <c r="Q1" s="137" t="s">
        <v>6</v>
      </c>
      <c r="R1" s="138" t="s">
        <v>7</v>
      </c>
      <c r="S1" s="138" t="s">
        <v>8</v>
      </c>
      <c r="T1" s="108" t="s">
        <v>165</v>
      </c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</row>
    <row r="2" spans="1:126" s="130" customFormat="1" ht="55.2" hidden="1" customHeight="1">
      <c r="A2" s="108" t="s">
        <v>9</v>
      </c>
      <c r="B2" s="109">
        <v>1</v>
      </c>
      <c r="C2" s="109" t="s">
        <v>1632</v>
      </c>
      <c r="D2" s="110">
        <v>1</v>
      </c>
      <c r="E2" s="110"/>
      <c r="F2" s="110" t="s">
        <v>10</v>
      </c>
      <c r="G2" s="110" t="s">
        <v>322</v>
      </c>
      <c r="H2" s="110" t="s">
        <v>1556</v>
      </c>
      <c r="I2" s="110">
        <f>(13.978+14.063+13.983)/3</f>
        <v>14.008000000000001</v>
      </c>
      <c r="J2" s="110">
        <f>(14.017+14.235+14.06)/3</f>
        <v>14.103999999999999</v>
      </c>
      <c r="K2" s="110">
        <f>(13.813+13.73+13.759)/3</f>
        <v>13.767333333333333</v>
      </c>
      <c r="L2" s="110"/>
      <c r="M2" s="38" t="s">
        <v>1746</v>
      </c>
      <c r="N2" s="146" t="s">
        <v>1700</v>
      </c>
      <c r="O2" s="110" t="s">
        <v>1655</v>
      </c>
      <c r="P2" s="110" t="s">
        <v>129</v>
      </c>
      <c r="Q2" s="111" t="s">
        <v>1611</v>
      </c>
      <c r="R2" s="112" t="s">
        <v>1634</v>
      </c>
      <c r="S2" s="112" t="s">
        <v>1610</v>
      </c>
      <c r="T2" s="108" t="s">
        <v>1407</v>
      </c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</row>
    <row r="3" spans="1:126" s="130" customFormat="1" ht="55.2" hidden="1" customHeight="1">
      <c r="A3" s="108" t="s">
        <v>9</v>
      </c>
      <c r="B3" s="109">
        <v>2</v>
      </c>
      <c r="C3" s="109" t="s">
        <v>1631</v>
      </c>
      <c r="D3" s="110">
        <v>1</v>
      </c>
      <c r="E3" s="110" t="s">
        <v>10</v>
      </c>
      <c r="F3" s="110" t="s">
        <v>10</v>
      </c>
      <c r="G3" s="110" t="s">
        <v>323</v>
      </c>
      <c r="H3" s="110">
        <v>15.8</v>
      </c>
      <c r="I3" s="110">
        <f>(23.273+23.151+22.934)/3</f>
        <v>23.119333333333334</v>
      </c>
      <c r="J3" s="110">
        <f>(23.338+23.457+22.966)/3</f>
        <v>23.253666666666664</v>
      </c>
      <c r="K3" s="110">
        <f>(23.428+23.295+22.855)/3</f>
        <v>23.192666666666668</v>
      </c>
      <c r="L3" s="110"/>
      <c r="M3" s="38" t="s">
        <v>1746</v>
      </c>
      <c r="N3" s="146" t="s">
        <v>1701</v>
      </c>
      <c r="O3" s="110" t="s">
        <v>1655</v>
      </c>
      <c r="P3" s="110" t="s">
        <v>129</v>
      </c>
      <c r="Q3" s="145" t="s">
        <v>1593</v>
      </c>
      <c r="R3" s="112" t="s">
        <v>1634</v>
      </c>
      <c r="S3" s="112" t="s">
        <v>1633</v>
      </c>
      <c r="T3" s="108" t="s">
        <v>1402</v>
      </c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</row>
    <row r="4" spans="1:126" s="130" customFormat="1" ht="55.2" hidden="1" customHeight="1">
      <c r="A4" s="108" t="s">
        <v>9</v>
      </c>
      <c r="B4" s="109">
        <v>3</v>
      </c>
      <c r="C4" s="109" t="s">
        <v>1762</v>
      </c>
      <c r="D4" s="110">
        <v>1</v>
      </c>
      <c r="E4" s="110"/>
      <c r="F4" s="110" t="s">
        <v>10</v>
      </c>
      <c r="G4" s="110" t="s">
        <v>323</v>
      </c>
      <c r="H4" s="110">
        <v>14.2</v>
      </c>
      <c r="I4" s="110">
        <f>(6.42-1.681+6.06-1.479+4.873-1.679)/3</f>
        <v>4.171333333333334</v>
      </c>
      <c r="J4" s="110">
        <f>(10.045-5.923+6.216-0.821+8.531-3.398)/3</f>
        <v>4.8833333333333337</v>
      </c>
      <c r="K4" s="110">
        <f>(2.965+4.467+3.931)/3</f>
        <v>3.7876666666666665</v>
      </c>
      <c r="L4" s="110"/>
      <c r="M4" s="38" t="s">
        <v>1613</v>
      </c>
      <c r="N4" s="146" t="s">
        <v>1702</v>
      </c>
      <c r="O4" s="110"/>
      <c r="P4" s="110" t="s">
        <v>1417</v>
      </c>
      <c r="Q4" s="111" t="s">
        <v>1748</v>
      </c>
      <c r="R4" s="112" t="s">
        <v>1750</v>
      </c>
      <c r="S4" s="112" t="s">
        <v>1749</v>
      </c>
      <c r="T4" s="108" t="s">
        <v>1402</v>
      </c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/>
      <c r="DI4" s="129"/>
      <c r="DJ4" s="129"/>
      <c r="DK4" s="129"/>
      <c r="DL4" s="129"/>
      <c r="DM4" s="129"/>
      <c r="DN4" s="129"/>
      <c r="DO4" s="129"/>
      <c r="DP4" s="129"/>
      <c r="DQ4" s="129"/>
      <c r="DR4" s="129"/>
      <c r="DS4" s="129"/>
      <c r="DT4" s="129"/>
      <c r="DU4" s="129"/>
      <c r="DV4" s="129"/>
    </row>
    <row r="5" spans="1:126" s="130" customFormat="1" ht="55.2" hidden="1" customHeight="1">
      <c r="A5" s="108" t="s">
        <v>9</v>
      </c>
      <c r="B5" s="109">
        <v>4</v>
      </c>
      <c r="C5" s="109" t="s">
        <v>13</v>
      </c>
      <c r="D5" s="110">
        <v>1.5</v>
      </c>
      <c r="E5" s="110" t="s">
        <v>10</v>
      </c>
      <c r="F5" s="110" t="s">
        <v>10</v>
      </c>
      <c r="G5" s="110"/>
      <c r="H5" s="110">
        <v>12.2</v>
      </c>
      <c r="I5" s="110"/>
      <c r="J5" s="110"/>
      <c r="K5" s="110"/>
      <c r="L5" s="110"/>
      <c r="M5" s="110"/>
      <c r="N5" s="110"/>
      <c r="O5" s="110"/>
      <c r="P5" s="110" t="s">
        <v>1417</v>
      </c>
      <c r="Q5" s="145" t="s">
        <v>1601</v>
      </c>
      <c r="R5" s="112" t="s">
        <v>1476</v>
      </c>
      <c r="S5" s="112" t="s">
        <v>1612</v>
      </c>
      <c r="T5" s="108" t="s">
        <v>1403</v>
      </c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</row>
    <row r="6" spans="1:126" s="130" customFormat="1" ht="55.2" hidden="1" customHeight="1">
      <c r="A6" s="108" t="s">
        <v>9</v>
      </c>
      <c r="B6" s="109">
        <v>5</v>
      </c>
      <c r="C6" s="109" t="s">
        <v>14</v>
      </c>
      <c r="D6" s="110">
        <v>1</v>
      </c>
      <c r="E6" s="110"/>
      <c r="F6" s="110" t="s">
        <v>10</v>
      </c>
      <c r="G6" s="110"/>
      <c r="H6" s="110">
        <v>15.2</v>
      </c>
      <c r="I6" s="110"/>
      <c r="J6" s="110"/>
      <c r="K6" s="110"/>
      <c r="L6" s="110"/>
      <c r="M6" s="110"/>
      <c r="N6" s="110"/>
      <c r="O6" s="110"/>
      <c r="P6" s="110" t="s">
        <v>129</v>
      </c>
      <c r="Q6" s="111" t="s">
        <v>1595</v>
      </c>
      <c r="R6" s="112" t="s">
        <v>15</v>
      </c>
      <c r="S6" s="112" t="s">
        <v>16</v>
      </c>
      <c r="T6" s="108" t="s">
        <v>1403</v>
      </c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</row>
    <row r="7" spans="1:126" s="130" customFormat="1" ht="55.2" hidden="1" customHeight="1">
      <c r="A7" s="108" t="s">
        <v>9</v>
      </c>
      <c r="B7" s="109">
        <v>6</v>
      </c>
      <c r="C7" s="109" t="s">
        <v>17</v>
      </c>
      <c r="D7" s="110">
        <v>1</v>
      </c>
      <c r="E7" s="110"/>
      <c r="F7" s="110" t="s">
        <v>10</v>
      </c>
      <c r="G7" s="110"/>
      <c r="H7" s="110">
        <v>15.2</v>
      </c>
      <c r="I7" s="110"/>
      <c r="J7" s="110"/>
      <c r="K7" s="110"/>
      <c r="L7" s="110"/>
      <c r="M7" s="110"/>
      <c r="N7" s="110"/>
      <c r="O7" s="110"/>
      <c r="P7" s="110" t="s">
        <v>129</v>
      </c>
      <c r="Q7" s="111" t="s">
        <v>1595</v>
      </c>
      <c r="R7" s="112" t="s">
        <v>1477</v>
      </c>
      <c r="S7" s="112" t="s">
        <v>16</v>
      </c>
      <c r="T7" s="108" t="s">
        <v>1403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</row>
    <row r="8" spans="1:126" s="130" customFormat="1" ht="55.2" customHeight="1">
      <c r="A8" s="108" t="s">
        <v>9</v>
      </c>
      <c r="B8" s="109">
        <v>8</v>
      </c>
      <c r="C8" s="109" t="s">
        <v>1696</v>
      </c>
      <c r="D8" s="110">
        <v>0.5</v>
      </c>
      <c r="E8" s="110"/>
      <c r="F8" s="110" t="s">
        <v>10</v>
      </c>
      <c r="G8" s="110"/>
      <c r="H8" s="110">
        <v>9.1999999999999993</v>
      </c>
      <c r="I8" s="110">
        <f>(18.396+18.528+18.745)/3</f>
        <v>18.556333333333331</v>
      </c>
      <c r="J8" s="110">
        <f>(20.266+20.4+20.199)/3</f>
        <v>20.28833333333333</v>
      </c>
      <c r="K8" s="110">
        <f>(21.2+16.7+16.8)/3</f>
        <v>18.233333333333334</v>
      </c>
      <c r="L8" s="146"/>
      <c r="M8" s="38" t="s">
        <v>1613</v>
      </c>
      <c r="N8" s="146" t="s">
        <v>1703</v>
      </c>
      <c r="O8" s="110"/>
      <c r="P8" s="110" t="s">
        <v>129</v>
      </c>
      <c r="Q8" s="111" t="s">
        <v>1594</v>
      </c>
      <c r="R8" s="112" t="s">
        <v>1580</v>
      </c>
      <c r="S8" s="112" t="s">
        <v>1579</v>
      </c>
      <c r="T8" s="108" t="s">
        <v>1402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</row>
    <row r="9" spans="1:126" s="130" customFormat="1" ht="55.2" hidden="1" customHeight="1">
      <c r="A9" s="108" t="s">
        <v>9</v>
      </c>
      <c r="B9" s="109">
        <v>9</v>
      </c>
      <c r="C9" s="286" t="s">
        <v>1768</v>
      </c>
      <c r="D9" s="110"/>
      <c r="E9" s="110"/>
      <c r="F9" s="110" t="s">
        <v>10</v>
      </c>
      <c r="G9" s="110"/>
      <c r="H9" s="110" t="s">
        <v>327</v>
      </c>
      <c r="I9" s="110">
        <f>(6.848+6.326+6.763)/3</f>
        <v>6.6456666666666662</v>
      </c>
      <c r="J9" s="110">
        <f>(6.457+6.34+6.848)/3</f>
        <v>6.5483333333333329</v>
      </c>
      <c r="K9" s="283">
        <f>(6.268+6.667+6.635)/3</f>
        <v>6.5233333333333334</v>
      </c>
      <c r="L9" s="110"/>
      <c r="M9" s="38" t="s">
        <v>1613</v>
      </c>
      <c r="N9" s="146" t="s">
        <v>1704</v>
      </c>
      <c r="O9" s="110"/>
      <c r="P9" s="110" t="s">
        <v>129</v>
      </c>
      <c r="Q9" s="162" t="s">
        <v>1621</v>
      </c>
      <c r="R9" s="169" t="s">
        <v>1641</v>
      </c>
      <c r="S9" s="169" t="s">
        <v>1582</v>
      </c>
      <c r="T9" s="108" t="s">
        <v>1402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  <c r="DD9" s="129"/>
      <c r="DE9" s="129"/>
      <c r="DF9" s="129"/>
      <c r="DG9" s="129"/>
      <c r="DH9" s="129"/>
      <c r="DI9" s="129"/>
      <c r="DJ9" s="129"/>
      <c r="DK9" s="129"/>
      <c r="DL9" s="129"/>
      <c r="DM9" s="129"/>
      <c r="DN9" s="129"/>
      <c r="DO9" s="129"/>
      <c r="DP9" s="129"/>
      <c r="DQ9" s="129"/>
      <c r="DR9" s="129"/>
      <c r="DS9" s="129"/>
      <c r="DT9" s="129"/>
      <c r="DU9" s="129"/>
      <c r="DV9" s="129"/>
    </row>
    <row r="10" spans="1:126" s="130" customFormat="1" ht="55.2" hidden="1" customHeight="1">
      <c r="A10" s="108" t="s">
        <v>9</v>
      </c>
      <c r="B10" s="109">
        <v>10</v>
      </c>
      <c r="C10" s="286" t="s">
        <v>1767</v>
      </c>
      <c r="D10" s="110">
        <v>2</v>
      </c>
      <c r="E10" s="110" t="s">
        <v>10</v>
      </c>
      <c r="F10" s="110" t="s">
        <v>10</v>
      </c>
      <c r="G10" s="110" t="s">
        <v>402</v>
      </c>
      <c r="H10" s="110" t="s">
        <v>327</v>
      </c>
      <c r="I10" s="110">
        <f>(2.09+1.892+1.924)/3</f>
        <v>1.9686666666666666</v>
      </c>
      <c r="J10" s="110">
        <f>(1.517+1.757+1.464)/3</f>
        <v>1.5793333333333333</v>
      </c>
      <c r="K10" s="283">
        <f>(1.056+1+1.101)/3</f>
        <v>1.0523333333333333</v>
      </c>
      <c r="L10" s="110"/>
      <c r="M10" s="38" t="s">
        <v>1613</v>
      </c>
      <c r="N10" s="146" t="s">
        <v>1705</v>
      </c>
      <c r="O10" s="110"/>
      <c r="P10" s="110" t="s">
        <v>129</v>
      </c>
      <c r="Q10" s="162" t="s">
        <v>1595</v>
      </c>
      <c r="R10" s="169" t="s">
        <v>1635</v>
      </c>
      <c r="S10" s="169" t="s">
        <v>1636</v>
      </c>
      <c r="T10" s="108" t="s">
        <v>1402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29"/>
      <c r="DQ10" s="129"/>
      <c r="DR10" s="129"/>
      <c r="DS10" s="129"/>
      <c r="DT10" s="129"/>
      <c r="DU10" s="129"/>
      <c r="DV10" s="129"/>
    </row>
    <row r="11" spans="1:126" s="130" customFormat="1" ht="55.2" hidden="1" customHeight="1">
      <c r="A11" s="108" t="s">
        <v>9</v>
      </c>
      <c r="B11" s="109">
        <v>11</v>
      </c>
      <c r="C11" s="109" t="s">
        <v>1763</v>
      </c>
      <c r="D11" s="110">
        <v>1</v>
      </c>
      <c r="E11" s="110"/>
      <c r="F11" s="110" t="s">
        <v>10</v>
      </c>
      <c r="G11" s="110"/>
      <c r="H11" s="110">
        <v>18.2</v>
      </c>
      <c r="I11" s="110">
        <f>(9.76-1.681+8.875-1.479+7.693-1.679)/3</f>
        <v>7.1630000000000003</v>
      </c>
      <c r="J11" s="240">
        <f>(12.568-5.923+8.345-0.821+9.868-3.398)/3</f>
        <v>6.8796666666666662</v>
      </c>
      <c r="K11" s="110">
        <f>(5.036+6.235+5.196)/3</f>
        <v>5.4889999999999999</v>
      </c>
      <c r="L11" s="110"/>
      <c r="M11" s="38" t="s">
        <v>1613</v>
      </c>
      <c r="N11" s="146" t="s">
        <v>1706</v>
      </c>
      <c r="O11" s="110"/>
      <c r="P11" s="110" t="s">
        <v>1418</v>
      </c>
      <c r="Q11" s="208" t="s">
        <v>1751</v>
      </c>
      <c r="R11" s="112" t="s">
        <v>1753</v>
      </c>
      <c r="S11" s="112" t="s">
        <v>1752</v>
      </c>
      <c r="T11" s="108" t="s">
        <v>1402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/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</row>
    <row r="12" spans="1:126" s="130" customFormat="1" ht="55.2" hidden="1" customHeight="1">
      <c r="A12" s="108" t="s">
        <v>9</v>
      </c>
      <c r="B12" s="109">
        <v>12</v>
      </c>
      <c r="C12" s="109" t="s">
        <v>20</v>
      </c>
      <c r="D12" s="110">
        <v>1.5</v>
      </c>
      <c r="E12" s="110"/>
      <c r="F12" s="110" t="s">
        <v>10</v>
      </c>
      <c r="G12" s="110" t="s">
        <v>322</v>
      </c>
      <c r="H12" s="110">
        <v>6.2</v>
      </c>
      <c r="I12" s="110"/>
      <c r="J12" s="110"/>
      <c r="K12" s="110"/>
      <c r="L12" s="110"/>
      <c r="M12" s="110"/>
      <c r="N12" s="110"/>
      <c r="O12" s="110"/>
      <c r="P12" s="110" t="s">
        <v>129</v>
      </c>
      <c r="Q12" s="111" t="s">
        <v>1595</v>
      </c>
      <c r="R12" s="112" t="s">
        <v>19</v>
      </c>
      <c r="S12" s="112" t="s">
        <v>21</v>
      </c>
      <c r="T12" s="108" t="s">
        <v>1403</v>
      </c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</row>
    <row r="13" spans="1:126" s="130" customFormat="1" ht="55.2" hidden="1" customHeight="1">
      <c r="A13" s="108" t="s">
        <v>9</v>
      </c>
      <c r="B13" s="109">
        <v>13</v>
      </c>
      <c r="C13" s="109" t="s">
        <v>22</v>
      </c>
      <c r="D13" s="110">
        <v>0.5</v>
      </c>
      <c r="E13" s="110"/>
      <c r="F13" s="110" t="s">
        <v>10</v>
      </c>
      <c r="G13" s="110"/>
      <c r="H13" s="110">
        <v>18.2</v>
      </c>
      <c r="I13" s="110"/>
      <c r="J13" s="110"/>
      <c r="K13" s="110"/>
      <c r="L13" s="110"/>
      <c r="M13" s="110"/>
      <c r="N13" s="110"/>
      <c r="O13" s="110"/>
      <c r="P13" s="110" t="s">
        <v>129</v>
      </c>
      <c r="Q13" s="111" t="s">
        <v>1478</v>
      </c>
      <c r="R13" s="112" t="s">
        <v>12</v>
      </c>
      <c r="S13" s="112" t="s">
        <v>23</v>
      </c>
      <c r="T13" s="108" t="s">
        <v>1403</v>
      </c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</row>
    <row r="14" spans="1:126" s="130" customFormat="1" ht="55.2" hidden="1" customHeight="1">
      <c r="A14" s="108" t="s">
        <v>9</v>
      </c>
      <c r="B14" s="109">
        <v>14</v>
      </c>
      <c r="C14" s="109" t="s">
        <v>24</v>
      </c>
      <c r="D14" s="110">
        <v>1</v>
      </c>
      <c r="E14" s="110" t="s">
        <v>10</v>
      </c>
      <c r="F14" s="110" t="s">
        <v>10</v>
      </c>
      <c r="G14" s="110"/>
      <c r="H14" s="110">
        <v>18.2</v>
      </c>
      <c r="I14" s="110"/>
      <c r="J14" s="110"/>
      <c r="K14" s="110"/>
      <c r="L14" s="110"/>
      <c r="M14" s="110"/>
      <c r="N14" s="110"/>
      <c r="O14" s="110"/>
      <c r="P14" s="110" t="s">
        <v>129</v>
      </c>
      <c r="Q14" s="111" t="s">
        <v>1478</v>
      </c>
      <c r="R14" s="112" t="s">
        <v>12</v>
      </c>
      <c r="S14" s="112" t="s">
        <v>25</v>
      </c>
      <c r="T14" s="108" t="s">
        <v>1403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</row>
    <row r="15" spans="1:126" s="130" customFormat="1" ht="55.2" hidden="1" customHeight="1">
      <c r="A15" s="108" t="s">
        <v>9</v>
      </c>
      <c r="B15" s="109">
        <v>15</v>
      </c>
      <c r="C15" s="212" t="s">
        <v>1653</v>
      </c>
      <c r="D15" s="110">
        <v>0.5</v>
      </c>
      <c r="E15" s="110"/>
      <c r="F15" s="110" t="s">
        <v>10</v>
      </c>
      <c r="G15" s="110" t="s">
        <v>371</v>
      </c>
      <c r="H15" s="110">
        <v>7.2</v>
      </c>
      <c r="I15" s="110">
        <f>(3.764+3.6+3.333)/3</f>
        <v>3.5656666666666665</v>
      </c>
      <c r="J15" s="110">
        <f>(3.619+3.94+3.976)/3</f>
        <v>3.8450000000000002</v>
      </c>
      <c r="K15" s="110">
        <f>(2.78+3.105+2.799)/3</f>
        <v>2.8946666666666663</v>
      </c>
      <c r="L15" s="110"/>
      <c r="M15" s="38" t="s">
        <v>1613</v>
      </c>
      <c r="N15" s="146" t="s">
        <v>1707</v>
      </c>
      <c r="O15" s="110"/>
      <c r="P15" s="110" t="s">
        <v>129</v>
      </c>
      <c r="Q15" s="111" t="s">
        <v>1478</v>
      </c>
      <c r="R15" s="112" t="s">
        <v>26</v>
      </c>
      <c r="S15" s="144" t="s">
        <v>1708</v>
      </c>
      <c r="T15" s="108" t="s">
        <v>166</v>
      </c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</row>
    <row r="16" spans="1:126" s="130" customFormat="1" ht="55.2" hidden="1" customHeight="1">
      <c r="A16" s="108" t="s">
        <v>9</v>
      </c>
      <c r="B16" s="109">
        <v>16</v>
      </c>
      <c r="C16" s="109" t="s">
        <v>27</v>
      </c>
      <c r="D16" s="110">
        <v>0.5</v>
      </c>
      <c r="E16" s="110"/>
      <c r="F16" s="110" t="s">
        <v>10</v>
      </c>
      <c r="G16" s="110"/>
      <c r="H16" s="110">
        <v>7.2</v>
      </c>
      <c r="I16" s="110">
        <f>(4.635+4.735+4.199)/3</f>
        <v>4.5230000000000006</v>
      </c>
      <c r="J16" s="110">
        <f>(3.633+3.5+3.643)/3</f>
        <v>3.5920000000000001</v>
      </c>
      <c r="K16" s="110">
        <f>(3.4+3.035+3.56)/3</f>
        <v>3.331666666666667</v>
      </c>
      <c r="L16" s="110"/>
      <c r="M16" s="38" t="s">
        <v>1613</v>
      </c>
      <c r="N16" s="146" t="s">
        <v>1700</v>
      </c>
      <c r="O16" s="110"/>
      <c r="P16" s="110" t="s">
        <v>129</v>
      </c>
      <c r="Q16" s="111" t="s">
        <v>1478</v>
      </c>
      <c r="R16" s="112" t="s">
        <v>28</v>
      </c>
      <c r="S16" s="112" t="s">
        <v>1581</v>
      </c>
      <c r="T16" s="108" t="s">
        <v>1402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</row>
    <row r="17" spans="1:126" s="131" customFormat="1" ht="55.2" hidden="1" customHeight="1">
      <c r="A17" s="113" t="s">
        <v>9</v>
      </c>
      <c r="B17" s="114">
        <v>17</v>
      </c>
      <c r="C17" s="212" t="s">
        <v>29</v>
      </c>
      <c r="D17" s="115">
        <v>0.5</v>
      </c>
      <c r="E17" s="115"/>
      <c r="F17" s="110" t="s">
        <v>10</v>
      </c>
      <c r="G17" s="115"/>
      <c r="H17" s="115">
        <v>7.2</v>
      </c>
      <c r="I17" s="115">
        <f>(5.265+4.766+4.234)/3</f>
        <v>4.7549999999999999</v>
      </c>
      <c r="J17" s="115">
        <f>(4.835+5.001+4.867)/3</f>
        <v>4.9009999999999998</v>
      </c>
      <c r="K17" s="110">
        <f>(2.868+4.132+4.299)/3</f>
        <v>3.7663333333333333</v>
      </c>
      <c r="L17" s="115"/>
      <c r="M17" s="38" t="s">
        <v>1613</v>
      </c>
      <c r="N17" s="146" t="s">
        <v>1707</v>
      </c>
      <c r="O17" s="110"/>
      <c r="P17" s="115" t="s">
        <v>129</v>
      </c>
      <c r="Q17" s="111" t="s">
        <v>1478</v>
      </c>
      <c r="R17" s="117" t="s">
        <v>139</v>
      </c>
      <c r="S17" s="117" t="s">
        <v>1583</v>
      </c>
      <c r="T17" s="108" t="s">
        <v>1402</v>
      </c>
    </row>
    <row r="18" spans="1:126" s="130" customFormat="1" ht="55.2" hidden="1" customHeight="1">
      <c r="A18" s="108" t="s">
        <v>9</v>
      </c>
      <c r="B18" s="109">
        <v>18</v>
      </c>
      <c r="C18" s="212" t="s">
        <v>30</v>
      </c>
      <c r="D18" s="110">
        <v>0.5</v>
      </c>
      <c r="E18" s="110"/>
      <c r="F18" s="110" t="s">
        <v>10</v>
      </c>
      <c r="G18" s="110"/>
      <c r="H18" s="110" t="s">
        <v>1556</v>
      </c>
      <c r="I18" s="110">
        <f>(3.244+3.771+3.266)/3</f>
        <v>3.427</v>
      </c>
      <c r="J18" s="110">
        <f>(3.498+3.367+3.4)/3</f>
        <v>3.4216666666666669</v>
      </c>
      <c r="K18" s="110">
        <f>(4.6+4.431+4.299)/3</f>
        <v>4.4433333333333325</v>
      </c>
      <c r="L18" s="110"/>
      <c r="M18" s="38" t="s">
        <v>1613</v>
      </c>
      <c r="N18" s="146" t="s">
        <v>1707</v>
      </c>
      <c r="O18" s="110"/>
      <c r="P18" s="110" t="s">
        <v>129</v>
      </c>
      <c r="Q18" s="111" t="s">
        <v>1478</v>
      </c>
      <c r="R18" s="112" t="s">
        <v>136</v>
      </c>
      <c r="S18" s="144" t="s">
        <v>137</v>
      </c>
      <c r="T18" s="108" t="s">
        <v>1402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</row>
    <row r="19" spans="1:126" s="130" customFormat="1" ht="55.2" hidden="1" customHeight="1">
      <c r="A19" s="108" t="s">
        <v>31</v>
      </c>
      <c r="B19" s="109">
        <v>19</v>
      </c>
      <c r="C19" s="109" t="s">
        <v>32</v>
      </c>
      <c r="D19" s="110">
        <v>1</v>
      </c>
      <c r="E19" s="110" t="s">
        <v>10</v>
      </c>
      <c r="F19" s="110" t="s">
        <v>10</v>
      </c>
      <c r="G19" s="110"/>
      <c r="H19" s="110" t="s">
        <v>1558</v>
      </c>
      <c r="I19" s="110"/>
      <c r="J19" s="110"/>
      <c r="K19" s="110"/>
      <c r="L19" s="110"/>
      <c r="M19" s="38"/>
      <c r="N19" s="146" t="s">
        <v>1637</v>
      </c>
      <c r="O19" s="110"/>
      <c r="P19" s="110"/>
      <c r="Q19" s="111" t="s">
        <v>1478</v>
      </c>
      <c r="R19" s="112" t="s">
        <v>33</v>
      </c>
      <c r="S19" s="112" t="s">
        <v>34</v>
      </c>
      <c r="T19" s="108" t="s">
        <v>324</v>
      </c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29"/>
      <c r="DM19" s="129"/>
      <c r="DN19" s="129"/>
      <c r="DO19" s="129"/>
      <c r="DP19" s="129"/>
      <c r="DQ19" s="129"/>
      <c r="DR19" s="129"/>
      <c r="DS19" s="129"/>
      <c r="DT19" s="129"/>
      <c r="DU19" s="129"/>
      <c r="DV19" s="129"/>
    </row>
    <row r="20" spans="1:126" s="130" customFormat="1" ht="55.2" hidden="1" customHeight="1">
      <c r="A20" s="108" t="s">
        <v>31</v>
      </c>
      <c r="B20" s="109">
        <v>20</v>
      </c>
      <c r="C20" s="109" t="s">
        <v>35</v>
      </c>
      <c r="D20" s="110">
        <v>1</v>
      </c>
      <c r="E20" s="110" t="s">
        <v>10</v>
      </c>
      <c r="F20" s="110" t="s">
        <v>10</v>
      </c>
      <c r="G20" s="110"/>
      <c r="H20" s="110" t="s">
        <v>1558</v>
      </c>
      <c r="I20" s="110"/>
      <c r="J20" s="110"/>
      <c r="K20" s="110"/>
      <c r="L20" s="110"/>
      <c r="M20" s="38"/>
      <c r="N20" s="146" t="s">
        <v>1637</v>
      </c>
      <c r="O20" s="110"/>
      <c r="P20" s="110"/>
      <c r="Q20" s="111" t="s">
        <v>1478</v>
      </c>
      <c r="R20" s="112" t="s">
        <v>36</v>
      </c>
      <c r="S20" s="112" t="s">
        <v>34</v>
      </c>
      <c r="T20" s="108" t="s">
        <v>324</v>
      </c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  <c r="CS20" s="129"/>
      <c r="CT20" s="129"/>
      <c r="CU20" s="129"/>
      <c r="CV20" s="129"/>
      <c r="CW20" s="129"/>
      <c r="CX20" s="129"/>
      <c r="CY20" s="129"/>
      <c r="CZ20" s="129"/>
      <c r="DA20" s="129"/>
      <c r="DB20" s="129"/>
      <c r="DC20" s="129"/>
      <c r="DD20" s="129"/>
      <c r="DE20" s="129"/>
      <c r="DF20" s="129"/>
      <c r="DG20" s="129"/>
      <c r="DH20" s="129"/>
      <c r="DI20" s="129"/>
      <c r="DJ20" s="129"/>
      <c r="DK20" s="129"/>
      <c r="DL20" s="129"/>
      <c r="DM20" s="129"/>
      <c r="DN20" s="129"/>
      <c r="DO20" s="129"/>
      <c r="DP20" s="129"/>
      <c r="DQ20" s="129"/>
      <c r="DR20" s="129"/>
      <c r="DS20" s="129"/>
      <c r="DT20" s="129"/>
      <c r="DU20" s="129"/>
      <c r="DV20" s="129"/>
    </row>
    <row r="21" spans="1:126" s="130" customFormat="1" ht="55.2" hidden="1" customHeight="1">
      <c r="A21" s="108" t="s">
        <v>31</v>
      </c>
      <c r="B21" s="109">
        <v>21</v>
      </c>
      <c r="C21" s="109" t="s">
        <v>37</v>
      </c>
      <c r="D21" s="110">
        <v>1</v>
      </c>
      <c r="E21" s="110" t="s">
        <v>10</v>
      </c>
      <c r="F21" s="110" t="s">
        <v>10</v>
      </c>
      <c r="G21" s="110"/>
      <c r="H21" s="110" t="s">
        <v>1558</v>
      </c>
      <c r="I21" s="110"/>
      <c r="J21" s="110"/>
      <c r="K21" s="110"/>
      <c r="L21" s="110"/>
      <c r="M21" s="38"/>
      <c r="N21" s="146" t="s">
        <v>1637</v>
      </c>
      <c r="O21" s="110"/>
      <c r="P21" s="110"/>
      <c r="Q21" s="117" t="s">
        <v>1478</v>
      </c>
      <c r="R21" s="112" t="s">
        <v>36</v>
      </c>
      <c r="S21" s="112" t="s">
        <v>34</v>
      </c>
      <c r="T21" s="108" t="s">
        <v>324</v>
      </c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129"/>
      <c r="CY21" s="129"/>
      <c r="CZ21" s="129"/>
      <c r="DA21" s="129"/>
      <c r="DB21" s="129"/>
      <c r="DC21" s="129"/>
      <c r="DD21" s="129"/>
      <c r="DE21" s="129"/>
      <c r="DF21" s="129"/>
      <c r="DG21" s="129"/>
      <c r="DH21" s="129"/>
      <c r="DI21" s="129"/>
      <c r="DJ21" s="129"/>
      <c r="DK21" s="129"/>
      <c r="DL21" s="129"/>
      <c r="DM21" s="129"/>
      <c r="DN21" s="129"/>
      <c r="DO21" s="129"/>
      <c r="DP21" s="129"/>
      <c r="DQ21" s="129"/>
      <c r="DR21" s="129"/>
      <c r="DS21" s="129"/>
      <c r="DT21" s="129"/>
      <c r="DU21" s="129"/>
      <c r="DV21" s="129"/>
    </row>
    <row r="22" spans="1:126" s="130" customFormat="1" ht="55.2" hidden="1" customHeight="1">
      <c r="A22" s="108" t="s">
        <v>31</v>
      </c>
      <c r="B22" s="109">
        <v>22</v>
      </c>
      <c r="C22" s="109" t="s">
        <v>38</v>
      </c>
      <c r="D22" s="110">
        <v>2</v>
      </c>
      <c r="E22" s="110" t="s">
        <v>10</v>
      </c>
      <c r="F22" s="110" t="s">
        <v>10</v>
      </c>
      <c r="G22" s="110"/>
      <c r="H22" s="110" t="s">
        <v>1558</v>
      </c>
      <c r="I22" s="110"/>
      <c r="J22" s="110"/>
      <c r="K22" s="110"/>
      <c r="L22" s="110"/>
      <c r="M22" s="38"/>
      <c r="N22" s="146" t="s">
        <v>1637</v>
      </c>
      <c r="O22" s="110"/>
      <c r="P22" s="110"/>
      <c r="Q22" s="111" t="s">
        <v>1478</v>
      </c>
      <c r="R22" s="112" t="s">
        <v>39</v>
      </c>
      <c r="S22" s="112" t="s">
        <v>34</v>
      </c>
      <c r="T22" s="108" t="s">
        <v>324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  <c r="DG22" s="129"/>
      <c r="DH22" s="129"/>
      <c r="DI22" s="129"/>
      <c r="DJ22" s="129"/>
      <c r="DK22" s="129"/>
      <c r="DL22" s="129"/>
      <c r="DM22" s="129"/>
      <c r="DN22" s="129"/>
      <c r="DO22" s="129"/>
      <c r="DP22" s="129"/>
      <c r="DQ22" s="129"/>
      <c r="DR22" s="129"/>
      <c r="DS22" s="129"/>
      <c r="DT22" s="129"/>
      <c r="DU22" s="129"/>
      <c r="DV22" s="129"/>
    </row>
    <row r="23" spans="1:126" s="130" customFormat="1" ht="55.2" hidden="1" customHeight="1">
      <c r="A23" s="108" t="s">
        <v>31</v>
      </c>
      <c r="B23" s="109">
        <v>23</v>
      </c>
      <c r="C23" s="109" t="s">
        <v>40</v>
      </c>
      <c r="D23" s="110">
        <v>1</v>
      </c>
      <c r="E23" s="110" t="s">
        <v>10</v>
      </c>
      <c r="F23" s="110" t="s">
        <v>10</v>
      </c>
      <c r="G23" s="110"/>
      <c r="H23" s="110" t="s">
        <v>1557</v>
      </c>
      <c r="I23" s="110"/>
      <c r="J23" s="110"/>
      <c r="K23" s="110"/>
      <c r="L23" s="110"/>
      <c r="M23" s="38"/>
      <c r="N23" s="146" t="s">
        <v>1637</v>
      </c>
      <c r="O23" s="110"/>
      <c r="P23" s="110"/>
      <c r="Q23" s="111" t="s">
        <v>1478</v>
      </c>
      <c r="R23" s="112" t="s">
        <v>41</v>
      </c>
      <c r="S23" s="112" t="s">
        <v>42</v>
      </c>
      <c r="T23" s="108" t="s">
        <v>324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</row>
    <row r="24" spans="1:126" s="130" customFormat="1" ht="55.2" hidden="1" customHeight="1">
      <c r="A24" s="108" t="s">
        <v>31</v>
      </c>
      <c r="B24" s="109">
        <v>24</v>
      </c>
      <c r="C24" s="109" t="s">
        <v>43</v>
      </c>
      <c r="D24" s="110">
        <v>1</v>
      </c>
      <c r="E24" s="110" t="s">
        <v>10</v>
      </c>
      <c r="F24" s="110" t="s">
        <v>10</v>
      </c>
      <c r="G24" s="110"/>
      <c r="H24" s="110" t="s">
        <v>1557</v>
      </c>
      <c r="I24" s="110"/>
      <c r="J24" s="110"/>
      <c r="K24" s="110"/>
      <c r="L24" s="110"/>
      <c r="M24" s="38"/>
      <c r="N24" s="146" t="s">
        <v>1637</v>
      </c>
      <c r="O24" s="110"/>
      <c r="P24" s="110"/>
      <c r="Q24" s="111" t="s">
        <v>1478</v>
      </c>
      <c r="R24" s="112" t="s">
        <v>44</v>
      </c>
      <c r="S24" s="112" t="s">
        <v>42</v>
      </c>
      <c r="T24" s="108" t="s">
        <v>324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129"/>
      <c r="CY24" s="129"/>
      <c r="CZ24" s="129"/>
      <c r="DA24" s="129"/>
      <c r="DB24" s="129"/>
      <c r="DC24" s="129"/>
      <c r="DD24" s="129"/>
      <c r="DE24" s="129"/>
      <c r="DF24" s="129"/>
      <c r="DG24" s="129"/>
      <c r="DH24" s="129"/>
      <c r="DI24" s="129"/>
      <c r="DJ24" s="129"/>
      <c r="DK24" s="129"/>
      <c r="DL24" s="129"/>
      <c r="DM24" s="129"/>
      <c r="DN24" s="129"/>
      <c r="DO24" s="129"/>
      <c r="DP24" s="129"/>
      <c r="DQ24" s="129"/>
      <c r="DR24" s="129"/>
      <c r="DS24" s="129"/>
      <c r="DT24" s="129"/>
      <c r="DU24" s="129"/>
      <c r="DV24" s="129"/>
    </row>
    <row r="25" spans="1:126" s="130" customFormat="1" ht="55.2" hidden="1" customHeight="1">
      <c r="A25" s="108" t="s">
        <v>31</v>
      </c>
      <c r="B25" s="109">
        <v>25</v>
      </c>
      <c r="C25" s="109" t="s">
        <v>45</v>
      </c>
      <c r="D25" s="110">
        <v>1</v>
      </c>
      <c r="E25" s="110" t="s">
        <v>10</v>
      </c>
      <c r="F25" s="110" t="s">
        <v>10</v>
      </c>
      <c r="G25" s="110"/>
      <c r="H25" s="110" t="s">
        <v>1557</v>
      </c>
      <c r="I25" s="110"/>
      <c r="J25" s="110"/>
      <c r="K25" s="110"/>
      <c r="L25" s="110"/>
      <c r="M25" s="38"/>
      <c r="N25" s="146" t="s">
        <v>1637</v>
      </c>
      <c r="O25" s="110"/>
      <c r="P25" s="110"/>
      <c r="Q25" s="111" t="s">
        <v>1478</v>
      </c>
      <c r="R25" s="112" t="s">
        <v>46</v>
      </c>
      <c r="S25" s="112" t="s">
        <v>42</v>
      </c>
      <c r="T25" s="108" t="s">
        <v>324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</row>
    <row r="26" spans="1:126" s="130" customFormat="1" ht="55.2" hidden="1" customHeight="1">
      <c r="A26" s="108" t="s">
        <v>31</v>
      </c>
      <c r="B26" s="109">
        <v>26</v>
      </c>
      <c r="C26" s="109" t="s">
        <v>47</v>
      </c>
      <c r="D26" s="110">
        <v>2</v>
      </c>
      <c r="E26" s="110" t="s">
        <v>10</v>
      </c>
      <c r="F26" s="110" t="s">
        <v>10</v>
      </c>
      <c r="G26" s="110"/>
      <c r="H26" s="110" t="s">
        <v>1557</v>
      </c>
      <c r="I26" s="110"/>
      <c r="J26" s="110"/>
      <c r="K26" s="110"/>
      <c r="L26" s="110"/>
      <c r="M26" s="38"/>
      <c r="N26" s="146" t="s">
        <v>1637</v>
      </c>
      <c r="O26" s="110"/>
      <c r="P26" s="110"/>
      <c r="Q26" s="111"/>
      <c r="R26" s="112" t="s">
        <v>48</v>
      </c>
      <c r="S26" s="112" t="s">
        <v>42</v>
      </c>
      <c r="T26" s="108" t="s">
        <v>324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9"/>
      <c r="DC26" s="129"/>
      <c r="DD26" s="129"/>
      <c r="DE26" s="129"/>
      <c r="DF26" s="129"/>
      <c r="DG26" s="129"/>
      <c r="DH26" s="129"/>
      <c r="DI26" s="129"/>
      <c r="DJ26" s="129"/>
      <c r="DK26" s="129"/>
      <c r="DL26" s="129"/>
      <c r="DM26" s="129"/>
      <c r="DN26" s="129"/>
      <c r="DO26" s="129"/>
      <c r="DP26" s="129"/>
      <c r="DQ26" s="129"/>
      <c r="DR26" s="129"/>
      <c r="DS26" s="129"/>
      <c r="DT26" s="129"/>
      <c r="DU26" s="129"/>
      <c r="DV26" s="129"/>
    </row>
    <row r="27" spans="1:126" s="129" customFormat="1" ht="55.2" hidden="1" customHeight="1">
      <c r="A27" s="113" t="s">
        <v>31</v>
      </c>
      <c r="B27" s="114">
        <v>27</v>
      </c>
      <c r="C27" s="114" t="s">
        <v>49</v>
      </c>
      <c r="D27" s="115"/>
      <c r="E27" s="115"/>
      <c r="F27" s="110" t="s">
        <v>10</v>
      </c>
      <c r="G27" s="115"/>
      <c r="H27" s="110" t="s">
        <v>1557</v>
      </c>
      <c r="I27" s="115"/>
      <c r="J27" s="115"/>
      <c r="K27" s="115"/>
      <c r="L27" s="115"/>
      <c r="M27" s="38"/>
      <c r="N27" s="146" t="s">
        <v>1637</v>
      </c>
      <c r="O27" s="110"/>
      <c r="P27" s="115"/>
      <c r="Q27" s="111"/>
      <c r="R27" s="117"/>
      <c r="S27" s="117"/>
      <c r="T27" s="113" t="s">
        <v>324</v>
      </c>
    </row>
    <row r="28" spans="1:126" s="130" customFormat="1" ht="55.2" hidden="1" customHeight="1">
      <c r="A28" s="108" t="s">
        <v>31</v>
      </c>
      <c r="B28" s="109">
        <v>28</v>
      </c>
      <c r="C28" s="109" t="s">
        <v>50</v>
      </c>
      <c r="D28" s="110">
        <v>1</v>
      </c>
      <c r="E28" s="110" t="s">
        <v>10</v>
      </c>
      <c r="F28" s="110" t="s">
        <v>10</v>
      </c>
      <c r="G28" s="110"/>
      <c r="H28" s="110" t="s">
        <v>1559</v>
      </c>
      <c r="I28" s="110"/>
      <c r="J28" s="110"/>
      <c r="K28" s="110"/>
      <c r="L28" s="110"/>
      <c r="M28" s="38"/>
      <c r="N28" s="146" t="s">
        <v>1637</v>
      </c>
      <c r="O28" s="110"/>
      <c r="P28" s="110"/>
      <c r="Q28" s="145" t="s">
        <v>1602</v>
      </c>
      <c r="R28" s="112" t="s">
        <v>51</v>
      </c>
      <c r="S28" s="112" t="s">
        <v>52</v>
      </c>
      <c r="T28" s="108" t="s">
        <v>324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9"/>
      <c r="DC28" s="129"/>
      <c r="DD28" s="129"/>
      <c r="DE28" s="129"/>
      <c r="DF28" s="129"/>
      <c r="DG28" s="129"/>
      <c r="DH28" s="129"/>
      <c r="DI28" s="129"/>
      <c r="DJ28" s="129"/>
      <c r="DK28" s="129"/>
      <c r="DL28" s="129"/>
      <c r="DM28" s="129"/>
      <c r="DN28" s="129"/>
      <c r="DO28" s="129"/>
      <c r="DP28" s="129"/>
      <c r="DQ28" s="129"/>
      <c r="DR28" s="129"/>
      <c r="DS28" s="129"/>
      <c r="DT28" s="129"/>
      <c r="DU28" s="129"/>
      <c r="DV28" s="129"/>
    </row>
    <row r="29" spans="1:126" s="130" customFormat="1" ht="55.2" hidden="1" customHeight="1">
      <c r="A29" s="108" t="s">
        <v>31</v>
      </c>
      <c r="B29" s="109">
        <v>29</v>
      </c>
      <c r="C29" s="109" t="s">
        <v>53</v>
      </c>
      <c r="D29" s="110">
        <v>1</v>
      </c>
      <c r="E29" s="110" t="s">
        <v>10</v>
      </c>
      <c r="F29" s="110" t="s">
        <v>10</v>
      </c>
      <c r="G29" s="110"/>
      <c r="H29" s="110" t="s">
        <v>1559</v>
      </c>
      <c r="I29" s="110"/>
      <c r="J29" s="110"/>
      <c r="K29" s="110"/>
      <c r="L29" s="110"/>
      <c r="M29" s="38"/>
      <c r="N29" s="146" t="s">
        <v>1637</v>
      </c>
      <c r="O29" s="110"/>
      <c r="P29" s="110"/>
      <c r="Q29" s="111" t="s">
        <v>61</v>
      </c>
      <c r="R29" s="112" t="s">
        <v>51</v>
      </c>
      <c r="S29" s="112" t="s">
        <v>52</v>
      </c>
      <c r="T29" s="108" t="s">
        <v>324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  <c r="DQ29" s="129"/>
      <c r="DR29" s="129"/>
      <c r="DS29" s="129"/>
      <c r="DT29" s="129"/>
      <c r="DU29" s="129"/>
      <c r="DV29" s="129"/>
    </row>
    <row r="30" spans="1:126" s="130" customFormat="1" ht="55.2" hidden="1" customHeight="1">
      <c r="A30" s="108" t="s">
        <v>31</v>
      </c>
      <c r="B30" s="109">
        <v>30</v>
      </c>
      <c r="C30" s="119" t="s">
        <v>54</v>
      </c>
      <c r="D30" s="110">
        <v>1</v>
      </c>
      <c r="E30" s="110" t="s">
        <v>10</v>
      </c>
      <c r="F30" s="110" t="s">
        <v>10</v>
      </c>
      <c r="G30" s="110"/>
      <c r="H30" s="110" t="s">
        <v>1559</v>
      </c>
      <c r="I30" s="110"/>
      <c r="J30" s="110"/>
      <c r="K30" s="110"/>
      <c r="L30" s="110"/>
      <c r="M30" s="38"/>
      <c r="N30" s="146" t="s">
        <v>1637</v>
      </c>
      <c r="O30" s="110"/>
      <c r="P30" s="110"/>
      <c r="Q30" s="116"/>
      <c r="R30" s="112" t="s">
        <v>51</v>
      </c>
      <c r="S30" s="112" t="s">
        <v>52</v>
      </c>
      <c r="T30" s="108" t="s">
        <v>324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  <c r="CS30" s="129"/>
      <c r="CT30" s="129"/>
      <c r="CU30" s="129"/>
      <c r="CV30" s="129"/>
      <c r="CW30" s="129"/>
      <c r="CX30" s="129"/>
      <c r="CY30" s="129"/>
      <c r="CZ30" s="129"/>
      <c r="DA30" s="129"/>
      <c r="DB30" s="129"/>
      <c r="DC30" s="129"/>
      <c r="DD30" s="129"/>
      <c r="DE30" s="129"/>
      <c r="DF30" s="129"/>
      <c r="DG30" s="129"/>
      <c r="DH30" s="129"/>
      <c r="DI30" s="129"/>
      <c r="DJ30" s="129"/>
      <c r="DK30" s="129"/>
      <c r="DL30" s="129"/>
      <c r="DM30" s="129"/>
      <c r="DN30" s="129"/>
      <c r="DO30" s="129"/>
      <c r="DP30" s="129"/>
      <c r="DQ30" s="129"/>
      <c r="DR30" s="129"/>
      <c r="DS30" s="129"/>
      <c r="DT30" s="129"/>
      <c r="DU30" s="129"/>
      <c r="DV30" s="129"/>
    </row>
    <row r="31" spans="1:126" s="130" customFormat="1" ht="55.2" hidden="1" customHeight="1">
      <c r="A31" s="108" t="s">
        <v>31</v>
      </c>
      <c r="B31" s="109">
        <v>31</v>
      </c>
      <c r="C31" s="119" t="s">
        <v>55</v>
      </c>
      <c r="D31" s="110">
        <v>2</v>
      </c>
      <c r="E31" s="110" t="s">
        <v>10</v>
      </c>
      <c r="F31" s="110" t="s">
        <v>10</v>
      </c>
      <c r="G31" s="110"/>
      <c r="H31" s="110" t="s">
        <v>1559</v>
      </c>
      <c r="I31" s="110"/>
      <c r="J31" s="110"/>
      <c r="K31" s="110"/>
      <c r="L31" s="110"/>
      <c r="M31" s="38"/>
      <c r="N31" s="146" t="s">
        <v>1637</v>
      </c>
      <c r="O31" s="110"/>
      <c r="P31" s="110"/>
      <c r="Q31" s="116" t="s">
        <v>1603</v>
      </c>
      <c r="R31" s="112" t="s">
        <v>51</v>
      </c>
      <c r="S31" s="112" t="s">
        <v>52</v>
      </c>
      <c r="T31" s="108" t="s">
        <v>324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129"/>
      <c r="CY31" s="129"/>
      <c r="CZ31" s="129"/>
      <c r="DA31" s="129"/>
      <c r="DB31" s="129"/>
      <c r="DC31" s="129"/>
      <c r="DD31" s="129"/>
      <c r="DE31" s="129"/>
      <c r="DF31" s="129"/>
      <c r="DG31" s="129"/>
      <c r="DH31" s="129"/>
      <c r="DI31" s="129"/>
      <c r="DJ31" s="129"/>
      <c r="DK31" s="129"/>
      <c r="DL31" s="129"/>
      <c r="DM31" s="129"/>
      <c r="DN31" s="129"/>
      <c r="DO31" s="129"/>
      <c r="DP31" s="129"/>
      <c r="DQ31" s="129"/>
      <c r="DR31" s="129"/>
      <c r="DS31" s="129"/>
      <c r="DT31" s="129"/>
      <c r="DU31" s="129"/>
      <c r="DV31" s="129"/>
    </row>
    <row r="32" spans="1:126" s="130" customFormat="1" ht="55.2" customHeight="1">
      <c r="A32" s="108" t="s">
        <v>9</v>
      </c>
      <c r="B32" s="114">
        <v>32</v>
      </c>
      <c r="C32" s="119" t="s">
        <v>56</v>
      </c>
      <c r="D32" s="110">
        <v>2</v>
      </c>
      <c r="E32" s="110"/>
      <c r="F32" s="110" t="s">
        <v>10</v>
      </c>
      <c r="G32" s="110"/>
      <c r="H32" s="110"/>
      <c r="I32" s="110">
        <f>(40.359-1.08+42.224-4.2+43.627-3.493)/3</f>
        <v>39.145666666666671</v>
      </c>
      <c r="J32" s="110">
        <f>(62.127-3.189+58.506-3.143+49.962-2.149)/3</f>
        <v>54.038000000000004</v>
      </c>
      <c r="K32" s="110">
        <f>(46.8+48.6+47.5)/3</f>
        <v>47.633333333333333</v>
      </c>
      <c r="L32" s="110"/>
      <c r="M32" s="38" t="s">
        <v>1613</v>
      </c>
      <c r="N32" s="147" t="s">
        <v>1709</v>
      </c>
      <c r="O32" s="110"/>
      <c r="P32" s="146" t="s">
        <v>129</v>
      </c>
      <c r="Q32" s="116" t="s">
        <v>1596</v>
      </c>
      <c r="R32" s="112" t="s">
        <v>134</v>
      </c>
      <c r="S32" s="112" t="s">
        <v>135</v>
      </c>
      <c r="T32" s="108" t="s">
        <v>1402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  <c r="CS32" s="129"/>
      <c r="CT32" s="129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  <c r="DQ32" s="129"/>
      <c r="DR32" s="129"/>
      <c r="DS32" s="129"/>
      <c r="DT32" s="129"/>
      <c r="DU32" s="129"/>
      <c r="DV32" s="129"/>
    </row>
    <row r="33" spans="1:126" s="130" customFormat="1" ht="55.2" hidden="1" customHeight="1">
      <c r="A33" s="108" t="s">
        <v>9</v>
      </c>
      <c r="B33" s="109">
        <v>33</v>
      </c>
      <c r="C33" s="119" t="s">
        <v>138</v>
      </c>
      <c r="D33" s="110">
        <v>0.5</v>
      </c>
      <c r="E33" s="110"/>
      <c r="F33" s="110" t="s">
        <v>10</v>
      </c>
      <c r="G33" s="110"/>
      <c r="H33" s="110" t="s">
        <v>1560</v>
      </c>
      <c r="I33" s="110">
        <f>(1.201+0.993+1.034)/3</f>
        <v>1.0759999999999998</v>
      </c>
      <c r="J33" s="110">
        <f>(1.062+1.068+1.066)/3</f>
        <v>1.0653333333333332</v>
      </c>
      <c r="K33" s="110">
        <f>(0.967+0.91+1.036)/3</f>
        <v>0.97100000000000009</v>
      </c>
      <c r="L33" s="110"/>
      <c r="M33" s="38" t="s">
        <v>1613</v>
      </c>
      <c r="N33" s="146" t="s">
        <v>1710</v>
      </c>
      <c r="O33" s="110"/>
      <c r="P33" s="110" t="s">
        <v>129</v>
      </c>
      <c r="Q33" s="116" t="s">
        <v>1597</v>
      </c>
      <c r="R33" s="112" t="s">
        <v>1616</v>
      </c>
      <c r="S33" s="144" t="s">
        <v>1614</v>
      </c>
      <c r="T33" s="108" t="s">
        <v>1402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  <c r="DQ33" s="129"/>
      <c r="DR33" s="129"/>
      <c r="DS33" s="129"/>
      <c r="DT33" s="129"/>
      <c r="DU33" s="129"/>
      <c r="DV33" s="129"/>
    </row>
    <row r="34" spans="1:126" s="130" customFormat="1" ht="55.2" hidden="1" customHeight="1">
      <c r="A34" s="108" t="s">
        <v>9</v>
      </c>
      <c r="B34" s="109">
        <v>34</v>
      </c>
      <c r="C34" s="119" t="s">
        <v>140</v>
      </c>
      <c r="D34" s="110">
        <v>1</v>
      </c>
      <c r="E34" s="110"/>
      <c r="F34" s="110" t="s">
        <v>10</v>
      </c>
      <c r="G34" s="110"/>
      <c r="H34" s="110" t="s">
        <v>1560</v>
      </c>
      <c r="I34" s="110"/>
      <c r="J34" s="110"/>
      <c r="K34" s="110"/>
      <c r="L34" s="110"/>
      <c r="M34" s="110"/>
      <c r="N34" s="110"/>
      <c r="O34" s="110"/>
      <c r="P34" s="110" t="s">
        <v>129</v>
      </c>
      <c r="Q34" s="111" t="s">
        <v>75</v>
      </c>
      <c r="R34" s="112" t="s">
        <v>57</v>
      </c>
      <c r="S34" s="112" t="s">
        <v>131</v>
      </c>
      <c r="T34" s="108" t="s">
        <v>1403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  <c r="CS34" s="129"/>
      <c r="CT34" s="129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29"/>
      <c r="DM34" s="129"/>
      <c r="DN34" s="129"/>
      <c r="DO34" s="129"/>
      <c r="DP34" s="129"/>
      <c r="DQ34" s="129"/>
      <c r="DR34" s="129"/>
      <c r="DS34" s="129"/>
      <c r="DT34" s="129"/>
      <c r="DU34" s="129"/>
      <c r="DV34" s="129"/>
    </row>
    <row r="35" spans="1:126" s="130" customFormat="1" ht="55.2" hidden="1" customHeight="1">
      <c r="A35" s="108" t="s">
        <v>9</v>
      </c>
      <c r="B35" s="109">
        <v>35</v>
      </c>
      <c r="C35" s="119" t="s">
        <v>58</v>
      </c>
      <c r="D35" s="110">
        <v>0.5</v>
      </c>
      <c r="E35" s="110"/>
      <c r="F35" s="110" t="s">
        <v>10</v>
      </c>
      <c r="G35" s="110"/>
      <c r="H35" s="110" t="s">
        <v>1560</v>
      </c>
      <c r="I35" s="110"/>
      <c r="J35" s="110"/>
      <c r="K35" s="110"/>
      <c r="L35" s="110"/>
      <c r="M35" s="110"/>
      <c r="N35" s="110"/>
      <c r="O35" s="110"/>
      <c r="P35" s="110" t="s">
        <v>129</v>
      </c>
      <c r="Q35" s="111" t="s">
        <v>75</v>
      </c>
      <c r="R35" s="112" t="s">
        <v>59</v>
      </c>
      <c r="S35" s="112" t="s">
        <v>132</v>
      </c>
      <c r="T35" s="108" t="s">
        <v>1403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129"/>
      <c r="DJ35" s="129"/>
      <c r="DK35" s="129"/>
      <c r="DL35" s="129"/>
      <c r="DM35" s="129"/>
      <c r="DN35" s="129"/>
      <c r="DO35" s="129"/>
      <c r="DP35" s="129"/>
      <c r="DQ35" s="129"/>
      <c r="DR35" s="129"/>
      <c r="DS35" s="129"/>
      <c r="DT35" s="129"/>
      <c r="DU35" s="129"/>
      <c r="DV35" s="129"/>
    </row>
    <row r="36" spans="1:126" s="130" customFormat="1" ht="55.2" hidden="1" customHeight="1">
      <c r="A36" s="108" t="s">
        <v>9</v>
      </c>
      <c r="B36" s="109">
        <v>36</v>
      </c>
      <c r="C36" s="276" t="s">
        <v>60</v>
      </c>
      <c r="D36" s="110">
        <v>1</v>
      </c>
      <c r="E36" s="110"/>
      <c r="F36" s="110" t="s">
        <v>10</v>
      </c>
      <c r="G36" s="110"/>
      <c r="H36" s="110" t="s">
        <v>1560</v>
      </c>
      <c r="I36" s="110">
        <f>(4.347-1.568+4.694-1.614+5.268-1.39)/3</f>
        <v>3.2456666666666667</v>
      </c>
      <c r="J36" s="110">
        <f>(4.645-1.237+5.194-1.214+5.74-1.725)/3</f>
        <v>3.8010000000000002</v>
      </c>
      <c r="K36" s="110">
        <f>(1.532+1.666+1.63)/3</f>
        <v>1.6093333333333331</v>
      </c>
      <c r="L36" s="110"/>
      <c r="M36" s="38" t="s">
        <v>1613</v>
      </c>
      <c r="N36" s="146" t="s">
        <v>1711</v>
      </c>
      <c r="O36" s="248" t="s">
        <v>1694</v>
      </c>
      <c r="P36" s="110" t="s">
        <v>1419</v>
      </c>
      <c r="Q36" s="162" t="s">
        <v>1758</v>
      </c>
      <c r="R36" s="169" t="s">
        <v>1759</v>
      </c>
      <c r="S36" s="209" t="s">
        <v>1760</v>
      </c>
      <c r="T36" s="108" t="s">
        <v>1402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  <c r="CS36" s="129"/>
      <c r="CT36" s="129"/>
      <c r="CU36" s="129"/>
      <c r="CV36" s="129"/>
      <c r="CW36" s="129"/>
      <c r="CX36" s="129"/>
      <c r="CY36" s="129"/>
      <c r="CZ36" s="129"/>
      <c r="DA36" s="129"/>
      <c r="DB36" s="129"/>
      <c r="DC36" s="129"/>
      <c r="DD36" s="129"/>
      <c r="DE36" s="129"/>
      <c r="DF36" s="129"/>
      <c r="DG36" s="129"/>
      <c r="DH36" s="129"/>
      <c r="DI36" s="129"/>
      <c r="DJ36" s="129"/>
      <c r="DK36" s="129"/>
      <c r="DL36" s="129"/>
      <c r="DM36" s="129"/>
      <c r="DN36" s="129"/>
      <c r="DO36" s="129"/>
      <c r="DP36" s="129"/>
      <c r="DQ36" s="129"/>
      <c r="DR36" s="129"/>
      <c r="DS36" s="129"/>
      <c r="DT36" s="129"/>
      <c r="DU36" s="129"/>
      <c r="DV36" s="129"/>
    </row>
    <row r="37" spans="1:126" s="130" customFormat="1" ht="55.2" hidden="1" customHeight="1">
      <c r="A37" s="108" t="s">
        <v>9</v>
      </c>
      <c r="B37" s="114">
        <v>37</v>
      </c>
      <c r="C37" s="119" t="s">
        <v>1625</v>
      </c>
      <c r="D37" s="110">
        <v>1</v>
      </c>
      <c r="E37" s="110"/>
      <c r="F37" s="110" t="s">
        <v>10</v>
      </c>
      <c r="G37" s="110"/>
      <c r="H37" s="110" t="s">
        <v>1560</v>
      </c>
      <c r="I37" s="110">
        <f>(4.732+4.959+4.953)/3</f>
        <v>4.8813333333333331</v>
      </c>
      <c r="J37" s="110">
        <f>(3.194+3.1+3.183)/3</f>
        <v>3.1590000000000003</v>
      </c>
      <c r="K37" s="283">
        <f>AVERAGE(1.02,1.13,0.98)</f>
        <v>1.0433333333333332</v>
      </c>
      <c r="L37" s="162" t="s">
        <v>1680</v>
      </c>
      <c r="M37" s="38" t="s">
        <v>1613</v>
      </c>
      <c r="N37" s="146" t="s">
        <v>1712</v>
      </c>
      <c r="O37" s="110" t="s">
        <v>1620</v>
      </c>
      <c r="P37" s="110" t="s">
        <v>129</v>
      </c>
      <c r="Q37" s="111" t="s">
        <v>1615</v>
      </c>
      <c r="R37" s="112" t="s">
        <v>1624</v>
      </c>
      <c r="S37" s="112" t="s">
        <v>148</v>
      </c>
      <c r="T37" s="108" t="s">
        <v>1402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  <c r="CS37" s="129"/>
      <c r="CT37" s="129"/>
      <c r="CU37" s="129"/>
      <c r="CV37" s="129"/>
      <c r="CW37" s="129"/>
      <c r="CX37" s="129"/>
      <c r="CY37" s="129"/>
      <c r="CZ37" s="129"/>
      <c r="DA37" s="129"/>
      <c r="DB37" s="129"/>
      <c r="DC37" s="129"/>
      <c r="DD37" s="129"/>
      <c r="DE37" s="129"/>
      <c r="DF37" s="129"/>
      <c r="DG37" s="129"/>
      <c r="DH37" s="129"/>
      <c r="DI37" s="129"/>
      <c r="DJ37" s="129"/>
      <c r="DK37" s="129"/>
      <c r="DL37" s="129"/>
      <c r="DM37" s="129"/>
      <c r="DN37" s="129"/>
      <c r="DO37" s="129"/>
      <c r="DP37" s="129"/>
      <c r="DQ37" s="129"/>
      <c r="DR37" s="129"/>
      <c r="DS37" s="129"/>
      <c r="DT37" s="129"/>
      <c r="DU37" s="129"/>
      <c r="DV37" s="129"/>
    </row>
    <row r="38" spans="1:126" s="130" customFormat="1" ht="55.2" hidden="1" customHeight="1">
      <c r="A38" s="108" t="s">
        <v>9</v>
      </c>
      <c r="B38" s="109">
        <v>38</v>
      </c>
      <c r="C38" s="119" t="s">
        <v>62</v>
      </c>
      <c r="D38" s="110">
        <v>1</v>
      </c>
      <c r="E38" s="110"/>
      <c r="F38" s="110" t="s">
        <v>10</v>
      </c>
      <c r="G38" s="110"/>
      <c r="H38" s="110" t="s">
        <v>1562</v>
      </c>
      <c r="I38" s="110"/>
      <c r="J38" s="110"/>
      <c r="K38" s="110"/>
      <c r="L38" s="110"/>
      <c r="M38" s="110"/>
      <c r="N38" s="110"/>
      <c r="O38" s="110"/>
      <c r="P38" s="110" t="s">
        <v>129</v>
      </c>
      <c r="Q38" s="111" t="s">
        <v>75</v>
      </c>
      <c r="R38" s="112" t="s">
        <v>63</v>
      </c>
      <c r="S38" s="112" t="s">
        <v>133</v>
      </c>
      <c r="T38" s="108" t="s">
        <v>1403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  <c r="CS38" s="129"/>
      <c r="CT38" s="129"/>
      <c r="CU38" s="129"/>
      <c r="CV38" s="129"/>
      <c r="CW38" s="129"/>
      <c r="CX38" s="129"/>
      <c r="CY38" s="129"/>
      <c r="CZ38" s="129"/>
      <c r="DA38" s="129"/>
      <c r="DB38" s="129"/>
      <c r="DC38" s="129"/>
      <c r="DD38" s="129"/>
      <c r="DE38" s="129"/>
      <c r="DF38" s="129"/>
      <c r="DG38" s="129"/>
      <c r="DH38" s="129"/>
      <c r="DI38" s="129"/>
      <c r="DJ38" s="129"/>
      <c r="DK38" s="129"/>
      <c r="DL38" s="129"/>
      <c r="DM38" s="129"/>
      <c r="DN38" s="129"/>
      <c r="DO38" s="129"/>
      <c r="DP38" s="129"/>
      <c r="DQ38" s="129"/>
      <c r="DR38" s="129"/>
      <c r="DS38" s="129"/>
      <c r="DT38" s="129"/>
      <c r="DU38" s="129"/>
      <c r="DV38" s="129"/>
    </row>
    <row r="39" spans="1:126" s="207" customFormat="1" ht="126.75" hidden="1" customHeight="1">
      <c r="A39" s="198" t="s">
        <v>9</v>
      </c>
      <c r="B39" s="199">
        <v>39</v>
      </c>
      <c r="C39" s="200" t="s">
        <v>1640</v>
      </c>
      <c r="D39" s="201">
        <v>0.5</v>
      </c>
      <c r="E39" s="201"/>
      <c r="F39" s="202" t="s">
        <v>10</v>
      </c>
      <c r="G39" s="201"/>
      <c r="H39" s="202" t="s">
        <v>1560</v>
      </c>
      <c r="I39" s="201"/>
      <c r="J39" s="201"/>
      <c r="K39" s="201"/>
      <c r="L39" s="201"/>
      <c r="M39" s="173"/>
      <c r="N39" s="203" t="s">
        <v>1589</v>
      </c>
      <c r="O39" s="202"/>
      <c r="P39" s="201" t="s">
        <v>129</v>
      </c>
      <c r="Q39" s="204" t="s">
        <v>1665</v>
      </c>
      <c r="R39" s="205" t="s">
        <v>1666</v>
      </c>
      <c r="S39" s="205" t="s">
        <v>64</v>
      </c>
      <c r="T39" s="206" t="s">
        <v>1402</v>
      </c>
    </row>
    <row r="40" spans="1:126" s="129" customFormat="1" ht="55.2" hidden="1" customHeight="1">
      <c r="A40" s="113" t="s">
        <v>9</v>
      </c>
      <c r="B40" s="109">
        <v>40</v>
      </c>
      <c r="C40" s="120" t="s">
        <v>65</v>
      </c>
      <c r="D40" s="115">
        <v>1</v>
      </c>
      <c r="E40" s="115"/>
      <c r="F40" s="110" t="s">
        <v>10</v>
      </c>
      <c r="G40" s="115"/>
      <c r="H40" s="115" t="s">
        <v>1561</v>
      </c>
      <c r="I40" s="115">
        <f>(0.566+0.566+0.468)/3</f>
        <v>0.53333333333333333</v>
      </c>
      <c r="J40" s="115">
        <f>(0.464+0.436+0.452)/3</f>
        <v>0.45066666666666672</v>
      </c>
      <c r="K40" s="115">
        <f>(0.467+0.468+0.467)/3</f>
        <v>0.46733333333333338</v>
      </c>
      <c r="L40" s="235" t="s">
        <v>1681</v>
      </c>
      <c r="M40" s="38" t="s">
        <v>1746</v>
      </c>
      <c r="N40" s="146" t="s">
        <v>1713</v>
      </c>
      <c r="O40" s="110" t="s">
        <v>1747</v>
      </c>
      <c r="P40" s="115" t="s">
        <v>130</v>
      </c>
      <c r="Q40" s="111"/>
      <c r="R40" s="186" t="s">
        <v>1617</v>
      </c>
      <c r="S40" s="144" t="s">
        <v>1614</v>
      </c>
      <c r="T40" s="108" t="s">
        <v>1402</v>
      </c>
    </row>
    <row r="41" spans="1:126" s="129" customFormat="1" ht="55.2" hidden="1" customHeight="1">
      <c r="A41" s="113" t="s">
        <v>9</v>
      </c>
      <c r="B41" s="109">
        <v>41</v>
      </c>
      <c r="C41" s="120" t="s">
        <v>66</v>
      </c>
      <c r="D41" s="115">
        <v>1</v>
      </c>
      <c r="E41" s="115"/>
      <c r="F41" s="110" t="e">
        <f>(综合打分!M36+综合打分!M71)</f>
        <v>#VALUE!</v>
      </c>
      <c r="G41" s="115"/>
      <c r="H41" s="115" t="s">
        <v>1561</v>
      </c>
      <c r="I41" s="115"/>
      <c r="J41" s="115"/>
      <c r="K41" s="115"/>
      <c r="L41" s="115"/>
      <c r="M41" s="115"/>
      <c r="N41" s="115"/>
      <c r="O41" s="110"/>
      <c r="P41" s="115" t="s">
        <v>130</v>
      </c>
      <c r="Q41" s="111"/>
      <c r="R41" s="117" t="s">
        <v>67</v>
      </c>
      <c r="S41" s="117" t="s">
        <v>68</v>
      </c>
      <c r="T41" s="108" t="s">
        <v>1403</v>
      </c>
    </row>
    <row r="42" spans="1:126" s="129" customFormat="1" ht="55.2" hidden="1" customHeight="1">
      <c r="A42" s="113" t="s">
        <v>9</v>
      </c>
      <c r="B42" s="114">
        <v>42</v>
      </c>
      <c r="C42" s="120" t="s">
        <v>69</v>
      </c>
      <c r="D42" s="115">
        <v>1</v>
      </c>
      <c r="E42" s="115"/>
      <c r="F42" s="110" t="s">
        <v>10</v>
      </c>
      <c r="G42" s="115"/>
      <c r="H42" s="115" t="s">
        <v>1561</v>
      </c>
      <c r="I42" s="115"/>
      <c r="J42" s="115"/>
      <c r="K42" s="115"/>
      <c r="L42" s="115"/>
      <c r="M42" s="115"/>
      <c r="N42" s="115"/>
      <c r="O42" s="110"/>
      <c r="P42" s="115" t="s">
        <v>130</v>
      </c>
      <c r="Q42" s="116"/>
      <c r="R42" s="117" t="s">
        <v>1479</v>
      </c>
      <c r="S42" s="112" t="s">
        <v>1408</v>
      </c>
      <c r="T42" s="108" t="s">
        <v>1403</v>
      </c>
    </row>
    <row r="43" spans="1:126" s="129" customFormat="1" ht="55.2" hidden="1" customHeight="1">
      <c r="A43" s="113" t="s">
        <v>9</v>
      </c>
      <c r="B43" s="109">
        <v>43</v>
      </c>
      <c r="C43" s="277" t="s">
        <v>70</v>
      </c>
      <c r="D43" s="115">
        <v>1</v>
      </c>
      <c r="E43" s="115"/>
      <c r="F43" s="110" t="s">
        <v>10</v>
      </c>
      <c r="G43" s="115"/>
      <c r="H43" s="115" t="s">
        <v>1561</v>
      </c>
      <c r="I43" s="115">
        <f>(1.414-0.806+1.848-0.88+1.739-0.806)/3</f>
        <v>0.83633333333333348</v>
      </c>
      <c r="J43" s="115">
        <f>(2.165-0.954+1.812-0.975+1.815-0.976)/3</f>
        <v>0.96233333333333337</v>
      </c>
      <c r="K43" s="115">
        <f>(0.734+0.733+0.787)/3</f>
        <v>0.7513333333333333</v>
      </c>
      <c r="L43" s="235" t="s">
        <v>1681</v>
      </c>
      <c r="M43" s="38" t="s">
        <v>1613</v>
      </c>
      <c r="N43" s="146" t="s">
        <v>1711</v>
      </c>
      <c r="O43" s="110" t="s">
        <v>1651</v>
      </c>
      <c r="P43" s="115" t="s">
        <v>130</v>
      </c>
      <c r="Q43" s="111" t="s">
        <v>1755</v>
      </c>
      <c r="R43" s="117" t="s">
        <v>1756</v>
      </c>
      <c r="S43" s="112" t="s">
        <v>1757</v>
      </c>
      <c r="T43" s="108" t="s">
        <v>1402</v>
      </c>
    </row>
    <row r="44" spans="1:126" s="129" customFormat="1" ht="55.2" hidden="1" customHeight="1">
      <c r="A44" s="113" t="s">
        <v>9</v>
      </c>
      <c r="B44" s="109">
        <v>44</v>
      </c>
      <c r="C44" s="120" t="s">
        <v>1626</v>
      </c>
      <c r="D44" s="115">
        <v>1</v>
      </c>
      <c r="E44" s="115"/>
      <c r="F44" s="110" t="s">
        <v>10</v>
      </c>
      <c r="G44" s="115"/>
      <c r="H44" s="115" t="s">
        <v>1561</v>
      </c>
      <c r="I44" s="115">
        <f>(0.567+1.778+1.468)/3</f>
        <v>1.2709999999999999</v>
      </c>
      <c r="J44" s="115">
        <f>(1.201+1.067+1.034)/3</f>
        <v>1.1006666666666665</v>
      </c>
      <c r="K44" s="284">
        <f>AVERAGE(464,496,482)</f>
        <v>480.66666666666669</v>
      </c>
      <c r="L44" s="162" t="s">
        <v>1682</v>
      </c>
      <c r="M44" s="38" t="s">
        <v>1613</v>
      </c>
      <c r="N44" s="146" t="s">
        <v>1714</v>
      </c>
      <c r="O44" s="110" t="s">
        <v>1620</v>
      </c>
      <c r="P44" s="115" t="s">
        <v>130</v>
      </c>
      <c r="Q44" s="162" t="s">
        <v>1667</v>
      </c>
      <c r="R44" s="169" t="s">
        <v>1670</v>
      </c>
      <c r="S44" s="209" t="s">
        <v>1668</v>
      </c>
      <c r="T44" s="108" t="s">
        <v>1402</v>
      </c>
    </row>
    <row r="45" spans="1:126" s="129" customFormat="1" ht="55.2" hidden="1" customHeight="1">
      <c r="A45" s="113" t="s">
        <v>9</v>
      </c>
      <c r="B45" s="109">
        <v>45</v>
      </c>
      <c r="C45" s="120" t="s">
        <v>71</v>
      </c>
      <c r="D45" s="115">
        <v>1</v>
      </c>
      <c r="E45" s="115"/>
      <c r="F45" s="110" t="s">
        <v>10</v>
      </c>
      <c r="G45" s="115"/>
      <c r="H45" s="115" t="s">
        <v>1561</v>
      </c>
      <c r="I45" s="115"/>
      <c r="J45" s="115"/>
      <c r="K45" s="115"/>
      <c r="L45" s="115"/>
      <c r="M45" s="115"/>
      <c r="N45" s="115"/>
      <c r="O45" s="110"/>
      <c r="P45" s="115" t="s">
        <v>130</v>
      </c>
      <c r="Q45" s="111" t="s">
        <v>1604</v>
      </c>
      <c r="R45" s="117" t="s">
        <v>72</v>
      </c>
      <c r="S45" s="117" t="s">
        <v>73</v>
      </c>
      <c r="T45" s="108" t="s">
        <v>1403</v>
      </c>
    </row>
    <row r="46" spans="1:126" s="130" customFormat="1" ht="55.2" hidden="1" customHeight="1">
      <c r="A46" s="108" t="s">
        <v>74</v>
      </c>
      <c r="B46" s="109">
        <v>46</v>
      </c>
      <c r="C46" s="109" t="s">
        <v>1563</v>
      </c>
      <c r="D46" s="110">
        <v>1</v>
      </c>
      <c r="E46" s="110"/>
      <c r="F46" s="110" t="s">
        <v>10</v>
      </c>
      <c r="G46" s="110"/>
      <c r="H46" s="110"/>
      <c r="I46" s="254">
        <v>0.2397</v>
      </c>
      <c r="J46" s="254">
        <v>0.24310000000000001</v>
      </c>
      <c r="K46" s="254"/>
      <c r="L46" s="110"/>
      <c r="M46" s="38"/>
      <c r="N46" s="146" t="s">
        <v>1639</v>
      </c>
      <c r="O46" s="110"/>
      <c r="P46" s="110"/>
      <c r="Q46" s="122" t="s">
        <v>1598</v>
      </c>
      <c r="R46" s="112" t="s">
        <v>76</v>
      </c>
      <c r="S46" s="112" t="s">
        <v>77</v>
      </c>
      <c r="T46" s="108" t="s">
        <v>1404</v>
      </c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  <c r="CS46" s="129"/>
      <c r="CT46" s="129"/>
      <c r="CU46" s="129"/>
      <c r="CV46" s="129"/>
      <c r="CW46" s="129"/>
      <c r="CX46" s="129"/>
      <c r="CY46" s="129"/>
      <c r="CZ46" s="129"/>
      <c r="DA46" s="129"/>
      <c r="DB46" s="129"/>
      <c r="DC46" s="129"/>
      <c r="DD46" s="129"/>
      <c r="DE46" s="129"/>
      <c r="DF46" s="129"/>
      <c r="DG46" s="129"/>
      <c r="DH46" s="129"/>
      <c r="DI46" s="129"/>
      <c r="DJ46" s="129"/>
      <c r="DK46" s="129"/>
      <c r="DL46" s="129"/>
      <c r="DM46" s="129"/>
      <c r="DN46" s="129"/>
      <c r="DO46" s="129"/>
      <c r="DP46" s="129"/>
      <c r="DQ46" s="129"/>
      <c r="DR46" s="129"/>
      <c r="DS46" s="129"/>
      <c r="DT46" s="129"/>
      <c r="DU46" s="129"/>
      <c r="DV46" s="129"/>
    </row>
    <row r="47" spans="1:126" s="130" customFormat="1" ht="55.2" hidden="1" customHeight="1">
      <c r="A47" s="108" t="s">
        <v>74</v>
      </c>
      <c r="B47" s="114">
        <v>47</v>
      </c>
      <c r="C47" s="109" t="s">
        <v>1564</v>
      </c>
      <c r="D47" s="110">
        <v>1</v>
      </c>
      <c r="E47" s="110"/>
      <c r="F47" s="110" t="s">
        <v>10</v>
      </c>
      <c r="G47" s="110"/>
      <c r="H47" s="110"/>
      <c r="I47" s="110" t="s">
        <v>1699</v>
      </c>
      <c r="J47" s="110" t="s">
        <v>1698</v>
      </c>
      <c r="K47" s="110"/>
      <c r="L47" s="110"/>
      <c r="M47" s="38"/>
      <c r="N47" s="146" t="s">
        <v>1639</v>
      </c>
      <c r="O47" s="110"/>
      <c r="P47" s="110"/>
      <c r="Q47" s="111" t="s">
        <v>18</v>
      </c>
      <c r="R47" s="112" t="s">
        <v>78</v>
      </c>
      <c r="S47" s="112" t="s">
        <v>79</v>
      </c>
      <c r="T47" s="108" t="s">
        <v>1404</v>
      </c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  <c r="CS47" s="129"/>
      <c r="CT47" s="129"/>
      <c r="CU47" s="129"/>
      <c r="CV47" s="129"/>
      <c r="CW47" s="129"/>
      <c r="CX47" s="129"/>
      <c r="CY47" s="129"/>
      <c r="CZ47" s="129"/>
      <c r="DA47" s="129"/>
      <c r="DB47" s="129"/>
      <c r="DC47" s="129"/>
      <c r="DD47" s="129"/>
      <c r="DE47" s="129"/>
      <c r="DF47" s="129"/>
      <c r="DG47" s="129"/>
      <c r="DH47" s="129"/>
      <c r="DI47" s="129"/>
      <c r="DJ47" s="129"/>
      <c r="DK47" s="129"/>
      <c r="DL47" s="129"/>
      <c r="DM47" s="129"/>
      <c r="DN47" s="129"/>
      <c r="DO47" s="129"/>
      <c r="DP47" s="129"/>
      <c r="DQ47" s="129"/>
      <c r="DR47" s="129"/>
      <c r="DS47" s="129"/>
      <c r="DT47" s="129"/>
      <c r="DU47" s="129"/>
      <c r="DV47" s="129"/>
    </row>
    <row r="48" spans="1:126" s="130" customFormat="1" ht="55.2" hidden="1" customHeight="1">
      <c r="A48" s="108" t="s">
        <v>74</v>
      </c>
      <c r="B48" s="109">
        <v>48</v>
      </c>
      <c r="C48" s="109" t="s">
        <v>1565</v>
      </c>
      <c r="D48" s="110">
        <v>1</v>
      </c>
      <c r="E48" s="110"/>
      <c r="F48" s="110" t="s">
        <v>10</v>
      </c>
      <c r="G48" s="110"/>
      <c r="H48" s="110"/>
      <c r="I48" s="254">
        <v>0.67879999999999996</v>
      </c>
      <c r="J48" s="254">
        <v>0.72640000000000005</v>
      </c>
      <c r="K48" s="254"/>
      <c r="L48" s="110"/>
      <c r="M48" s="38"/>
      <c r="N48" s="146" t="s">
        <v>1639</v>
      </c>
      <c r="O48" s="110"/>
      <c r="P48" s="110"/>
      <c r="Q48" s="111" t="s">
        <v>1481</v>
      </c>
      <c r="R48" s="112" t="s">
        <v>80</v>
      </c>
      <c r="S48" s="112" t="s">
        <v>81</v>
      </c>
      <c r="T48" s="108" t="s">
        <v>1404</v>
      </c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  <c r="CS48" s="129"/>
      <c r="CT48" s="129"/>
      <c r="CU48" s="129"/>
      <c r="CV48" s="129"/>
      <c r="CW48" s="129"/>
      <c r="CX48" s="129"/>
      <c r="CY48" s="129"/>
      <c r="CZ48" s="129"/>
      <c r="DA48" s="129"/>
      <c r="DB48" s="129"/>
      <c r="DC48" s="129"/>
      <c r="DD48" s="129"/>
      <c r="DE48" s="129"/>
      <c r="DF48" s="129"/>
      <c r="DG48" s="129"/>
      <c r="DH48" s="129"/>
      <c r="DI48" s="129"/>
      <c r="DJ48" s="129"/>
      <c r="DK48" s="129"/>
      <c r="DL48" s="129"/>
      <c r="DM48" s="129"/>
      <c r="DN48" s="129"/>
      <c r="DO48" s="129"/>
      <c r="DP48" s="129"/>
      <c r="DQ48" s="129"/>
      <c r="DR48" s="129"/>
      <c r="DS48" s="129"/>
      <c r="DT48" s="129"/>
      <c r="DU48" s="129"/>
      <c r="DV48" s="129"/>
    </row>
    <row r="49" spans="1:126" s="130" customFormat="1" ht="55.2" hidden="1" customHeight="1">
      <c r="A49" s="108" t="s">
        <v>74</v>
      </c>
      <c r="B49" s="109">
        <v>49</v>
      </c>
      <c r="C49" s="109" t="s">
        <v>82</v>
      </c>
      <c r="D49" s="110">
        <v>1</v>
      </c>
      <c r="E49" s="110"/>
      <c r="F49" s="110" t="s">
        <v>10</v>
      </c>
      <c r="G49" s="110"/>
      <c r="H49" s="110"/>
      <c r="I49" s="110"/>
      <c r="J49" s="110"/>
      <c r="K49" s="110"/>
      <c r="L49" s="110"/>
      <c r="M49" s="38"/>
      <c r="N49" s="146" t="s">
        <v>1639</v>
      </c>
      <c r="O49" s="110"/>
      <c r="P49" s="110"/>
      <c r="Q49" s="111" t="s">
        <v>1599</v>
      </c>
      <c r="R49" s="112" t="s">
        <v>83</v>
      </c>
      <c r="S49" s="112" t="s">
        <v>84</v>
      </c>
      <c r="T49" s="108" t="s">
        <v>1404</v>
      </c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  <c r="CS49" s="129"/>
      <c r="CT49" s="129"/>
      <c r="CU49" s="129"/>
      <c r="CV49" s="129"/>
      <c r="CW49" s="129"/>
      <c r="CX49" s="129"/>
      <c r="CY49" s="129"/>
      <c r="CZ49" s="129"/>
      <c r="DA49" s="129"/>
      <c r="DB49" s="129"/>
      <c r="DC49" s="129"/>
      <c r="DD49" s="129"/>
      <c r="DE49" s="129"/>
      <c r="DF49" s="129"/>
      <c r="DG49" s="129"/>
      <c r="DH49" s="129"/>
      <c r="DI49" s="129"/>
      <c r="DJ49" s="129"/>
      <c r="DK49" s="129"/>
      <c r="DL49" s="129"/>
      <c r="DM49" s="129"/>
      <c r="DN49" s="129"/>
      <c r="DO49" s="129"/>
      <c r="DP49" s="129"/>
      <c r="DQ49" s="129"/>
      <c r="DR49" s="129"/>
      <c r="DS49" s="129"/>
      <c r="DT49" s="129"/>
      <c r="DU49" s="129"/>
      <c r="DV49" s="129"/>
    </row>
    <row r="50" spans="1:126" s="130" customFormat="1" ht="55.2" hidden="1" customHeight="1">
      <c r="A50" s="108" t="s">
        <v>74</v>
      </c>
      <c r="B50" s="109">
        <v>50</v>
      </c>
      <c r="C50" s="109" t="s">
        <v>85</v>
      </c>
      <c r="D50" s="110">
        <v>1</v>
      </c>
      <c r="E50" s="110"/>
      <c r="F50" s="110" t="s">
        <v>10</v>
      </c>
      <c r="G50" s="110"/>
      <c r="H50" s="110"/>
      <c r="I50" s="110"/>
      <c r="J50" s="110"/>
      <c r="K50" s="110"/>
      <c r="L50" s="110"/>
      <c r="M50" s="38"/>
      <c r="N50" s="146" t="s">
        <v>1639</v>
      </c>
      <c r="O50" s="110"/>
      <c r="P50" s="110"/>
      <c r="Q50" s="111" t="s">
        <v>1482</v>
      </c>
      <c r="R50" s="112" t="s">
        <v>86</v>
      </c>
      <c r="S50" s="112" t="s">
        <v>87</v>
      </c>
      <c r="T50" s="108" t="s">
        <v>1404</v>
      </c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  <c r="CS50" s="129"/>
      <c r="CT50" s="129"/>
      <c r="CU50" s="129"/>
      <c r="CV50" s="129"/>
      <c r="CW50" s="129"/>
      <c r="CX50" s="129"/>
      <c r="CY50" s="129"/>
      <c r="CZ50" s="129"/>
      <c r="DA50" s="129"/>
      <c r="DB50" s="129"/>
      <c r="DC50" s="129"/>
      <c r="DD50" s="129"/>
      <c r="DE50" s="129"/>
      <c r="DF50" s="129"/>
      <c r="DG50" s="129"/>
      <c r="DH50" s="129"/>
      <c r="DI50" s="129"/>
      <c r="DJ50" s="129"/>
      <c r="DK50" s="129"/>
      <c r="DL50" s="129"/>
      <c r="DM50" s="129"/>
      <c r="DN50" s="129"/>
      <c r="DO50" s="129"/>
      <c r="DP50" s="129"/>
      <c r="DQ50" s="129"/>
      <c r="DR50" s="129"/>
      <c r="DS50" s="129"/>
      <c r="DT50" s="129"/>
      <c r="DU50" s="129"/>
      <c r="DV50" s="129"/>
    </row>
    <row r="51" spans="1:126" s="130" customFormat="1" ht="55.2" hidden="1" customHeight="1">
      <c r="A51" s="108" t="s">
        <v>74</v>
      </c>
      <c r="B51" s="109">
        <v>51</v>
      </c>
      <c r="C51" s="109" t="s">
        <v>1566</v>
      </c>
      <c r="D51" s="110">
        <v>1</v>
      </c>
      <c r="E51" s="110"/>
      <c r="F51" s="110" t="s">
        <v>10</v>
      </c>
      <c r="G51" s="110"/>
      <c r="H51" s="110"/>
      <c r="I51" s="110"/>
      <c r="J51" s="110"/>
      <c r="K51" s="110"/>
      <c r="L51" s="110"/>
      <c r="M51" s="38"/>
      <c r="N51" s="146" t="s">
        <v>1639</v>
      </c>
      <c r="O51" s="110"/>
      <c r="P51" s="110"/>
      <c r="Q51" s="116" t="s">
        <v>1600</v>
      </c>
      <c r="R51" s="112" t="s">
        <v>78</v>
      </c>
      <c r="S51" s="112" t="s">
        <v>88</v>
      </c>
      <c r="T51" s="108" t="s">
        <v>1404</v>
      </c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  <c r="CS51" s="129"/>
      <c r="CT51" s="129"/>
      <c r="CU51" s="129"/>
      <c r="CV51" s="129"/>
      <c r="CW51" s="129"/>
      <c r="CX51" s="129"/>
      <c r="CY51" s="129"/>
      <c r="CZ51" s="129"/>
      <c r="DA51" s="129"/>
      <c r="DB51" s="129"/>
      <c r="DC51" s="129"/>
      <c r="DD51" s="129"/>
      <c r="DE51" s="129"/>
      <c r="DF51" s="129"/>
      <c r="DG51" s="129"/>
      <c r="DH51" s="129"/>
      <c r="DI51" s="129"/>
      <c r="DJ51" s="129"/>
      <c r="DK51" s="129"/>
      <c r="DL51" s="129"/>
      <c r="DM51" s="129"/>
      <c r="DN51" s="129"/>
      <c r="DO51" s="129"/>
      <c r="DP51" s="129"/>
      <c r="DQ51" s="129"/>
      <c r="DR51" s="129"/>
      <c r="DS51" s="129"/>
      <c r="DT51" s="129"/>
      <c r="DU51" s="129"/>
      <c r="DV51" s="129"/>
    </row>
    <row r="52" spans="1:126" s="130" customFormat="1" ht="55.2" hidden="1" customHeight="1">
      <c r="A52" s="108" t="s">
        <v>31</v>
      </c>
      <c r="B52" s="114">
        <v>52</v>
      </c>
      <c r="C52" s="109" t="s">
        <v>89</v>
      </c>
      <c r="D52" s="110">
        <v>1</v>
      </c>
      <c r="E52" s="110"/>
      <c r="F52" s="110" t="s">
        <v>10</v>
      </c>
      <c r="G52" s="110"/>
      <c r="H52" s="110"/>
      <c r="I52" s="110"/>
      <c r="J52" s="110"/>
      <c r="K52" s="110"/>
      <c r="L52" s="110"/>
      <c r="M52" s="38"/>
      <c r="N52" s="146" t="s">
        <v>1638</v>
      </c>
      <c r="O52" s="110"/>
      <c r="P52" s="110"/>
      <c r="Q52" s="111" t="s">
        <v>11</v>
      </c>
      <c r="R52" s="112" t="s">
        <v>90</v>
      </c>
      <c r="S52" s="112" t="s">
        <v>84</v>
      </c>
      <c r="T52" s="108" t="s">
        <v>324</v>
      </c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  <c r="CS52" s="129"/>
      <c r="CT52" s="129"/>
      <c r="CU52" s="129"/>
      <c r="CV52" s="129"/>
      <c r="CW52" s="129"/>
      <c r="CX52" s="129"/>
      <c r="CY52" s="129"/>
      <c r="CZ52" s="129"/>
      <c r="DA52" s="129"/>
      <c r="DB52" s="129"/>
      <c r="DC52" s="129"/>
      <c r="DD52" s="129"/>
      <c r="DE52" s="129"/>
      <c r="DF52" s="129"/>
      <c r="DG52" s="129"/>
      <c r="DH52" s="129"/>
      <c r="DI52" s="129"/>
      <c r="DJ52" s="129"/>
      <c r="DK52" s="129"/>
      <c r="DL52" s="129"/>
      <c r="DM52" s="129"/>
      <c r="DN52" s="129"/>
      <c r="DO52" s="129"/>
      <c r="DP52" s="129"/>
      <c r="DQ52" s="129"/>
      <c r="DR52" s="129"/>
      <c r="DS52" s="129"/>
      <c r="DT52" s="129"/>
      <c r="DU52" s="129"/>
      <c r="DV52" s="129"/>
    </row>
    <row r="53" spans="1:126" s="130" customFormat="1" ht="55.2" hidden="1" customHeight="1">
      <c r="A53" s="108" t="s">
        <v>31</v>
      </c>
      <c r="B53" s="109">
        <v>53</v>
      </c>
      <c r="C53" s="109" t="s">
        <v>91</v>
      </c>
      <c r="D53" s="110">
        <v>1</v>
      </c>
      <c r="E53" s="110"/>
      <c r="F53" s="110" t="s">
        <v>10</v>
      </c>
      <c r="G53" s="110"/>
      <c r="H53" s="110"/>
      <c r="I53" s="110"/>
      <c r="J53" s="110"/>
      <c r="K53" s="110"/>
      <c r="L53" s="110"/>
      <c r="M53" s="38"/>
      <c r="N53" s="146" t="s">
        <v>1638</v>
      </c>
      <c r="O53" s="110"/>
      <c r="P53" s="110"/>
      <c r="Q53" s="116" t="s">
        <v>1605</v>
      </c>
      <c r="R53" s="112" t="s">
        <v>92</v>
      </c>
      <c r="S53" s="112" t="s">
        <v>87</v>
      </c>
      <c r="T53" s="108" t="s">
        <v>324</v>
      </c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  <c r="CS53" s="129"/>
      <c r="CT53" s="129"/>
      <c r="CU53" s="129"/>
      <c r="CV53" s="129"/>
      <c r="CW53" s="129"/>
      <c r="CX53" s="129"/>
      <c r="CY53" s="129"/>
      <c r="CZ53" s="129"/>
      <c r="DA53" s="129"/>
      <c r="DB53" s="129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29"/>
      <c r="DO53" s="129"/>
      <c r="DP53" s="129"/>
      <c r="DQ53" s="129"/>
      <c r="DR53" s="129"/>
      <c r="DS53" s="129"/>
      <c r="DT53" s="129"/>
      <c r="DU53" s="129"/>
      <c r="DV53" s="129"/>
    </row>
    <row r="54" spans="1:126" s="129" customFormat="1" ht="55.2" hidden="1" customHeight="1">
      <c r="A54" s="113" t="s">
        <v>93</v>
      </c>
      <c r="B54" s="109">
        <v>54</v>
      </c>
      <c r="C54" s="114" t="s">
        <v>94</v>
      </c>
      <c r="D54" s="115">
        <v>1</v>
      </c>
      <c r="E54" s="115"/>
      <c r="F54" s="110" t="s">
        <v>10</v>
      </c>
      <c r="G54" s="115"/>
      <c r="H54" s="115"/>
      <c r="I54" s="115"/>
      <c r="J54" s="115"/>
      <c r="K54" s="115"/>
      <c r="L54" s="115"/>
      <c r="M54" s="38"/>
      <c r="N54" s="146" t="s">
        <v>1638</v>
      </c>
      <c r="O54" s="110"/>
      <c r="P54" s="115"/>
      <c r="Q54" s="111" t="s">
        <v>11</v>
      </c>
      <c r="R54" s="117"/>
      <c r="S54" s="117"/>
      <c r="T54" s="113" t="s">
        <v>1404</v>
      </c>
    </row>
    <row r="55" spans="1:126" s="130" customFormat="1" ht="55.2" hidden="1" customHeight="1">
      <c r="A55" s="108" t="s">
        <v>31</v>
      </c>
      <c r="B55" s="109">
        <v>55</v>
      </c>
      <c r="C55" s="112" t="s">
        <v>95</v>
      </c>
      <c r="D55" s="125">
        <v>1</v>
      </c>
      <c r="E55" s="110" t="s">
        <v>10</v>
      </c>
      <c r="F55" s="110" t="s">
        <v>10</v>
      </c>
      <c r="G55" s="110"/>
      <c r="H55" s="110"/>
      <c r="I55" s="110"/>
      <c r="J55" s="110"/>
      <c r="K55" s="110"/>
      <c r="L55" s="110"/>
      <c r="M55" s="38"/>
      <c r="N55" s="146" t="s">
        <v>1638</v>
      </c>
      <c r="O55" s="110"/>
      <c r="P55" s="110"/>
      <c r="Q55" s="126" t="s">
        <v>1606</v>
      </c>
      <c r="R55" s="112" t="s">
        <v>96</v>
      </c>
      <c r="S55" s="112" t="s">
        <v>97</v>
      </c>
      <c r="T55" s="108" t="s">
        <v>324</v>
      </c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  <c r="CS55" s="129"/>
      <c r="CT55" s="129"/>
      <c r="CU55" s="129"/>
      <c r="CV55" s="129"/>
      <c r="CW55" s="129"/>
      <c r="CX55" s="129"/>
      <c r="CY55" s="129"/>
      <c r="CZ55" s="129"/>
      <c r="DA55" s="129"/>
      <c r="DB55" s="129"/>
      <c r="DC55" s="129"/>
      <c r="DD55" s="129"/>
      <c r="DE55" s="129"/>
      <c r="DF55" s="129"/>
      <c r="DG55" s="129"/>
      <c r="DH55" s="129"/>
      <c r="DI55" s="129"/>
      <c r="DJ55" s="129"/>
      <c r="DK55" s="129"/>
      <c r="DL55" s="129"/>
      <c r="DM55" s="129"/>
      <c r="DN55" s="129"/>
      <c r="DO55" s="129"/>
      <c r="DP55" s="129"/>
      <c r="DQ55" s="129"/>
      <c r="DR55" s="129"/>
      <c r="DS55" s="129"/>
      <c r="DT55" s="129"/>
      <c r="DU55" s="129"/>
      <c r="DV55" s="129"/>
    </row>
    <row r="56" spans="1:126" s="130" customFormat="1" ht="55.2" hidden="1" customHeight="1">
      <c r="A56" s="108" t="s">
        <v>9</v>
      </c>
      <c r="B56" s="109">
        <v>56</v>
      </c>
      <c r="C56" s="112" t="s">
        <v>98</v>
      </c>
      <c r="D56" s="125">
        <v>1</v>
      </c>
      <c r="E56" s="110" t="s">
        <v>10</v>
      </c>
      <c r="F56" s="110" t="s">
        <v>10</v>
      </c>
      <c r="G56" s="110"/>
      <c r="H56" s="110" t="s">
        <v>1576</v>
      </c>
      <c r="I56" s="110"/>
      <c r="J56" s="110"/>
      <c r="K56" s="110"/>
      <c r="L56" s="110"/>
      <c r="M56" s="110"/>
      <c r="N56" s="110"/>
      <c r="O56" s="110"/>
      <c r="P56" s="110" t="s">
        <v>129</v>
      </c>
      <c r="Q56" s="111" t="s">
        <v>1595</v>
      </c>
      <c r="R56" s="112" t="s">
        <v>100</v>
      </c>
      <c r="S56" s="112" t="s">
        <v>101</v>
      </c>
      <c r="T56" s="108" t="s">
        <v>1403</v>
      </c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  <c r="CS56" s="129"/>
      <c r="CT56" s="129"/>
      <c r="CU56" s="129"/>
      <c r="CV56" s="129"/>
      <c r="CW56" s="129"/>
      <c r="CX56" s="129"/>
      <c r="CY56" s="129"/>
      <c r="CZ56" s="129"/>
      <c r="DA56" s="129"/>
      <c r="DB56" s="129"/>
      <c r="DC56" s="129"/>
      <c r="DD56" s="129"/>
      <c r="DE56" s="129"/>
      <c r="DF56" s="129"/>
      <c r="DG56" s="129"/>
      <c r="DH56" s="129"/>
      <c r="DI56" s="129"/>
      <c r="DJ56" s="129"/>
      <c r="DK56" s="129"/>
      <c r="DL56" s="129"/>
      <c r="DM56" s="129"/>
      <c r="DN56" s="129"/>
      <c r="DO56" s="129"/>
      <c r="DP56" s="129"/>
      <c r="DQ56" s="129"/>
      <c r="DR56" s="129"/>
      <c r="DS56" s="129"/>
      <c r="DT56" s="129"/>
      <c r="DU56" s="129"/>
      <c r="DV56" s="129"/>
    </row>
    <row r="57" spans="1:126" s="130" customFormat="1" ht="55.2" hidden="1" customHeight="1">
      <c r="A57" s="108" t="s">
        <v>9</v>
      </c>
      <c r="B57" s="114">
        <v>57</v>
      </c>
      <c r="C57" s="112" t="s">
        <v>102</v>
      </c>
      <c r="D57" s="125">
        <v>1</v>
      </c>
      <c r="E57" s="110" t="s">
        <v>10</v>
      </c>
      <c r="F57" s="110" t="s">
        <v>10</v>
      </c>
      <c r="G57" s="110"/>
      <c r="H57" s="110" t="s">
        <v>1576</v>
      </c>
      <c r="I57" s="110"/>
      <c r="J57" s="110"/>
      <c r="K57" s="110"/>
      <c r="L57" s="110"/>
      <c r="M57" s="110"/>
      <c r="N57" s="110"/>
      <c r="O57" s="110"/>
      <c r="P57" s="110" t="s">
        <v>129</v>
      </c>
      <c r="Q57" s="149" t="s">
        <v>1607</v>
      </c>
      <c r="R57" s="112" t="s">
        <v>103</v>
      </c>
      <c r="S57" s="112" t="s">
        <v>104</v>
      </c>
      <c r="T57" s="108" t="s">
        <v>1403</v>
      </c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  <c r="CS57" s="129"/>
      <c r="CT57" s="129"/>
      <c r="CU57" s="129"/>
      <c r="CV57" s="129"/>
      <c r="CW57" s="129"/>
      <c r="CX57" s="129"/>
      <c r="CY57" s="129"/>
      <c r="CZ57" s="129"/>
      <c r="DA57" s="129"/>
      <c r="DB57" s="129"/>
      <c r="DC57" s="129"/>
      <c r="DD57" s="129"/>
      <c r="DE57" s="129"/>
      <c r="DF57" s="129"/>
      <c r="DG57" s="129"/>
      <c r="DH57" s="129"/>
      <c r="DI57" s="129"/>
      <c r="DJ57" s="129"/>
      <c r="DK57" s="129"/>
      <c r="DL57" s="129"/>
      <c r="DM57" s="129"/>
      <c r="DN57" s="129"/>
      <c r="DO57" s="129"/>
      <c r="DP57" s="129"/>
      <c r="DQ57" s="129"/>
      <c r="DR57" s="129"/>
      <c r="DS57" s="129"/>
      <c r="DT57" s="129"/>
      <c r="DU57" s="129"/>
      <c r="DV57" s="129"/>
    </row>
    <row r="58" spans="1:126" s="130" customFormat="1" ht="55.2" hidden="1" customHeight="1">
      <c r="A58" s="108" t="s">
        <v>9</v>
      </c>
      <c r="B58" s="109">
        <v>58</v>
      </c>
      <c r="C58" s="112" t="s">
        <v>105</v>
      </c>
      <c r="D58" s="125">
        <v>1</v>
      </c>
      <c r="E58" s="110"/>
      <c r="F58" s="110" t="s">
        <v>10</v>
      </c>
      <c r="G58" s="110"/>
      <c r="H58" s="110" t="s">
        <v>1576</v>
      </c>
      <c r="I58" s="110"/>
      <c r="J58" s="110"/>
      <c r="K58" s="110"/>
      <c r="L58" s="110"/>
      <c r="M58" s="110"/>
      <c r="N58" s="110"/>
      <c r="O58" s="110"/>
      <c r="P58" s="110" t="s">
        <v>129</v>
      </c>
      <c r="Q58" s="111" t="s">
        <v>99</v>
      </c>
      <c r="R58" s="112" t="s">
        <v>106</v>
      </c>
      <c r="S58" s="112" t="s">
        <v>107</v>
      </c>
      <c r="T58" s="108" t="s">
        <v>1403</v>
      </c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  <c r="CS58" s="129"/>
      <c r="CT58" s="129"/>
      <c r="CU58" s="129"/>
      <c r="CV58" s="129"/>
      <c r="CW58" s="129"/>
      <c r="CX58" s="129"/>
      <c r="CY58" s="129"/>
      <c r="CZ58" s="129"/>
      <c r="DA58" s="129"/>
      <c r="DB58" s="129"/>
      <c r="DC58" s="129"/>
      <c r="DD58" s="129"/>
      <c r="DE58" s="129"/>
      <c r="DF58" s="129"/>
      <c r="DG58" s="129"/>
      <c r="DH58" s="129"/>
      <c r="DI58" s="129"/>
      <c r="DJ58" s="129"/>
      <c r="DK58" s="129"/>
      <c r="DL58" s="129"/>
      <c r="DM58" s="129"/>
      <c r="DN58" s="129"/>
      <c r="DO58" s="129"/>
      <c r="DP58" s="129"/>
      <c r="DQ58" s="129"/>
      <c r="DR58" s="129"/>
      <c r="DS58" s="129"/>
      <c r="DT58" s="129"/>
      <c r="DU58" s="129"/>
      <c r="DV58" s="129"/>
    </row>
    <row r="59" spans="1:126" s="130" customFormat="1" ht="55.2" hidden="1" customHeight="1">
      <c r="A59" s="108" t="s">
        <v>9</v>
      </c>
      <c r="B59" s="109">
        <v>59</v>
      </c>
      <c r="C59" s="112" t="s">
        <v>108</v>
      </c>
      <c r="D59" s="125">
        <v>1</v>
      </c>
      <c r="E59" s="110"/>
      <c r="F59" s="110" t="s">
        <v>10</v>
      </c>
      <c r="G59" s="110"/>
      <c r="H59" s="110" t="s">
        <v>1576</v>
      </c>
      <c r="I59" s="110"/>
      <c r="J59" s="110"/>
      <c r="K59" s="110"/>
      <c r="L59" s="110"/>
      <c r="M59" s="110"/>
      <c r="N59" s="110"/>
      <c r="O59" s="110"/>
      <c r="P59" s="110" t="s">
        <v>129</v>
      </c>
      <c r="Q59" s="111" t="s">
        <v>99</v>
      </c>
      <c r="R59" s="112" t="s">
        <v>109</v>
      </c>
      <c r="S59" s="112" t="s">
        <v>110</v>
      </c>
      <c r="T59" s="108" t="s">
        <v>1403</v>
      </c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  <c r="CS59" s="129"/>
      <c r="CT59" s="129"/>
      <c r="CU59" s="129"/>
      <c r="CV59" s="129"/>
      <c r="CW59" s="129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29"/>
      <c r="DI59" s="129"/>
      <c r="DJ59" s="129"/>
      <c r="DK59" s="129"/>
      <c r="DL59" s="129"/>
      <c r="DM59" s="129"/>
      <c r="DN59" s="129"/>
      <c r="DO59" s="129"/>
      <c r="DP59" s="129"/>
      <c r="DQ59" s="129"/>
      <c r="DR59" s="129"/>
      <c r="DS59" s="129"/>
      <c r="DT59" s="129"/>
      <c r="DU59" s="129"/>
      <c r="DV59" s="129"/>
    </row>
    <row r="60" spans="1:126" s="130" customFormat="1" ht="55.2" hidden="1" customHeight="1">
      <c r="A60" s="108" t="s">
        <v>9</v>
      </c>
      <c r="B60" s="109">
        <v>60</v>
      </c>
      <c r="C60" s="112" t="s">
        <v>111</v>
      </c>
      <c r="D60" s="125">
        <v>1</v>
      </c>
      <c r="E60" s="110"/>
      <c r="F60" s="110" t="s">
        <v>10</v>
      </c>
      <c r="G60" s="110"/>
      <c r="H60" s="110" t="s">
        <v>1576</v>
      </c>
      <c r="I60" s="110"/>
      <c r="J60" s="110"/>
      <c r="K60" s="110"/>
      <c r="L60" s="110"/>
      <c r="M60" s="110"/>
      <c r="N60" s="110"/>
      <c r="O60" s="110"/>
      <c r="P60" s="110" t="s">
        <v>129</v>
      </c>
      <c r="Q60" s="111" t="s">
        <v>99</v>
      </c>
      <c r="R60" s="112" t="s">
        <v>112</v>
      </c>
      <c r="S60" s="112" t="s">
        <v>113</v>
      </c>
      <c r="T60" s="108" t="s">
        <v>1403</v>
      </c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  <c r="CS60" s="129"/>
      <c r="CT60" s="129"/>
      <c r="CU60" s="129"/>
      <c r="CV60" s="129"/>
      <c r="CW60" s="129"/>
      <c r="CX60" s="129"/>
      <c r="CY60" s="129"/>
      <c r="CZ60" s="129"/>
      <c r="DA60" s="129"/>
      <c r="DB60" s="129"/>
      <c r="DC60" s="129"/>
      <c r="DD60" s="129"/>
      <c r="DE60" s="129"/>
      <c r="DF60" s="129"/>
      <c r="DG60" s="129"/>
      <c r="DH60" s="129"/>
      <c r="DI60" s="129"/>
      <c r="DJ60" s="129"/>
      <c r="DK60" s="129"/>
      <c r="DL60" s="129"/>
      <c r="DM60" s="129"/>
      <c r="DN60" s="129"/>
      <c r="DO60" s="129"/>
      <c r="DP60" s="129"/>
      <c r="DQ60" s="129"/>
      <c r="DR60" s="129"/>
      <c r="DS60" s="129"/>
      <c r="DT60" s="129"/>
      <c r="DU60" s="129"/>
      <c r="DV60" s="129"/>
    </row>
    <row r="61" spans="1:126" s="130" customFormat="1" ht="55.2" hidden="1" customHeight="1">
      <c r="A61" s="108" t="s">
        <v>9</v>
      </c>
      <c r="B61" s="109">
        <v>61</v>
      </c>
      <c r="C61" s="112" t="s">
        <v>114</v>
      </c>
      <c r="D61" s="125">
        <v>1</v>
      </c>
      <c r="E61" s="110"/>
      <c r="F61" s="110" t="s">
        <v>10</v>
      </c>
      <c r="G61" s="110"/>
      <c r="H61" s="110" t="s">
        <v>1576</v>
      </c>
      <c r="I61" s="110"/>
      <c r="J61" s="110"/>
      <c r="K61" s="110"/>
      <c r="L61" s="110"/>
      <c r="M61" s="110"/>
      <c r="N61" s="110"/>
      <c r="O61" s="110"/>
      <c r="P61" s="110" t="s">
        <v>129</v>
      </c>
      <c r="Q61" s="111" t="s">
        <v>99</v>
      </c>
      <c r="R61" s="112" t="s">
        <v>115</v>
      </c>
      <c r="S61" s="112" t="s">
        <v>113</v>
      </c>
      <c r="T61" s="108" t="s">
        <v>1403</v>
      </c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  <c r="CS61" s="129"/>
      <c r="CT61" s="129"/>
      <c r="CU61" s="129"/>
      <c r="CV61" s="129"/>
      <c r="CW61" s="129"/>
      <c r="CX61" s="129"/>
      <c r="CY61" s="129"/>
      <c r="CZ61" s="129"/>
      <c r="DA61" s="129"/>
      <c r="DB61" s="129"/>
      <c r="DC61" s="129"/>
      <c r="DD61" s="129"/>
      <c r="DE61" s="129"/>
      <c r="DF61" s="129"/>
      <c r="DG61" s="129"/>
      <c r="DH61" s="129"/>
      <c r="DI61" s="129"/>
      <c r="DJ61" s="129"/>
      <c r="DK61" s="129"/>
      <c r="DL61" s="129"/>
      <c r="DM61" s="129"/>
      <c r="DN61" s="129"/>
      <c r="DO61" s="129"/>
      <c r="DP61" s="129"/>
      <c r="DQ61" s="129"/>
      <c r="DR61" s="129"/>
      <c r="DS61" s="129"/>
      <c r="DT61" s="129"/>
      <c r="DU61" s="129"/>
      <c r="DV61" s="129"/>
    </row>
    <row r="62" spans="1:126" s="130" customFormat="1" ht="55.2" hidden="1" customHeight="1">
      <c r="A62" s="108" t="s">
        <v>9</v>
      </c>
      <c r="B62" s="114">
        <v>62</v>
      </c>
      <c r="C62" s="112" t="s">
        <v>116</v>
      </c>
      <c r="D62" s="125">
        <v>1</v>
      </c>
      <c r="E62" s="110"/>
      <c r="F62" s="110" t="s">
        <v>10</v>
      </c>
      <c r="G62" s="110"/>
      <c r="H62" s="110" t="s">
        <v>1576</v>
      </c>
      <c r="I62" s="110"/>
      <c r="J62" s="110"/>
      <c r="K62" s="110"/>
      <c r="L62" s="110"/>
      <c r="M62" s="110"/>
      <c r="N62" s="110"/>
      <c r="O62" s="110"/>
      <c r="P62" s="110" t="s">
        <v>129</v>
      </c>
      <c r="Q62" s="111" t="s">
        <v>99</v>
      </c>
      <c r="R62" s="112" t="s">
        <v>117</v>
      </c>
      <c r="S62" s="112" t="s">
        <v>118</v>
      </c>
      <c r="T62" s="108" t="s">
        <v>1403</v>
      </c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  <c r="CS62" s="129"/>
      <c r="CT62" s="129"/>
      <c r="CU62" s="129"/>
      <c r="CV62" s="129"/>
      <c r="CW62" s="129"/>
      <c r="CX62" s="129"/>
      <c r="CY62" s="129"/>
      <c r="CZ62" s="129"/>
      <c r="DA62" s="129"/>
      <c r="DB62" s="129"/>
      <c r="DC62" s="129"/>
      <c r="DD62" s="129"/>
      <c r="DE62" s="129"/>
      <c r="DF62" s="129"/>
      <c r="DG62" s="129"/>
      <c r="DH62" s="129"/>
      <c r="DI62" s="129"/>
      <c r="DJ62" s="129"/>
      <c r="DK62" s="129"/>
      <c r="DL62" s="129"/>
      <c r="DM62" s="129"/>
      <c r="DN62" s="129"/>
      <c r="DO62" s="129"/>
      <c r="DP62" s="129"/>
      <c r="DQ62" s="129"/>
      <c r="DR62" s="129"/>
      <c r="DS62" s="129"/>
      <c r="DT62" s="129"/>
      <c r="DU62" s="129"/>
      <c r="DV62" s="129"/>
    </row>
    <row r="63" spans="1:126" s="130" customFormat="1" ht="55.2" hidden="1" customHeight="1">
      <c r="A63" s="108" t="s">
        <v>9</v>
      </c>
      <c r="B63" s="109">
        <v>63</v>
      </c>
      <c r="C63" s="112" t="s">
        <v>119</v>
      </c>
      <c r="D63" s="125">
        <v>1</v>
      </c>
      <c r="E63" s="110"/>
      <c r="F63" s="110" t="s">
        <v>10</v>
      </c>
      <c r="G63" s="110"/>
      <c r="H63" s="110" t="s">
        <v>1576</v>
      </c>
      <c r="I63" s="110"/>
      <c r="J63" s="110"/>
      <c r="K63" s="110"/>
      <c r="L63" s="110"/>
      <c r="M63" s="110"/>
      <c r="N63" s="110"/>
      <c r="O63" s="110"/>
      <c r="P63" s="110" t="s">
        <v>129</v>
      </c>
      <c r="Q63" s="111" t="s">
        <v>99</v>
      </c>
      <c r="R63" s="112" t="s">
        <v>120</v>
      </c>
      <c r="S63" s="112" t="s">
        <v>121</v>
      </c>
      <c r="T63" s="108" t="s">
        <v>1403</v>
      </c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129"/>
      <c r="DH63" s="129"/>
      <c r="DI63" s="129"/>
      <c r="DJ63" s="129"/>
      <c r="DK63" s="129"/>
      <c r="DL63" s="129"/>
      <c r="DM63" s="129"/>
      <c r="DN63" s="129"/>
      <c r="DO63" s="129"/>
      <c r="DP63" s="129"/>
      <c r="DQ63" s="129"/>
      <c r="DR63" s="129"/>
      <c r="DS63" s="129"/>
      <c r="DT63" s="129"/>
      <c r="DU63" s="129"/>
      <c r="DV63" s="129"/>
    </row>
    <row r="64" spans="1:126" s="130" customFormat="1" ht="55.2" hidden="1" customHeight="1">
      <c r="A64" s="108" t="s">
        <v>9</v>
      </c>
      <c r="B64" s="109">
        <v>64</v>
      </c>
      <c r="C64" s="112" t="s">
        <v>122</v>
      </c>
      <c r="D64" s="125">
        <v>1</v>
      </c>
      <c r="E64" s="110"/>
      <c r="F64" s="110" t="s">
        <v>10</v>
      </c>
      <c r="G64" s="110"/>
      <c r="H64" s="110" t="s">
        <v>1576</v>
      </c>
      <c r="I64" s="110"/>
      <c r="J64" s="110"/>
      <c r="K64" s="110"/>
      <c r="L64" s="110"/>
      <c r="M64" s="110"/>
      <c r="N64" s="110"/>
      <c r="O64" s="110"/>
      <c r="P64" s="110" t="s">
        <v>129</v>
      </c>
      <c r="Q64" s="111" t="s">
        <v>99</v>
      </c>
      <c r="R64" s="112" t="s">
        <v>123</v>
      </c>
      <c r="S64" s="112" t="s">
        <v>124</v>
      </c>
      <c r="T64" s="108" t="s">
        <v>1403</v>
      </c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  <c r="CS64" s="129"/>
      <c r="CT64" s="129"/>
      <c r="CU64" s="129"/>
      <c r="CV64" s="129"/>
      <c r="CW64" s="129"/>
      <c r="CX64" s="129"/>
      <c r="CY64" s="129"/>
      <c r="CZ64" s="129"/>
      <c r="DA64" s="129"/>
      <c r="DB64" s="129"/>
      <c r="DC64" s="129"/>
      <c r="DD64" s="129"/>
      <c r="DE64" s="129"/>
      <c r="DF64" s="129"/>
      <c r="DG64" s="129"/>
      <c r="DH64" s="129"/>
      <c r="DI64" s="129"/>
      <c r="DJ64" s="129"/>
      <c r="DK64" s="129"/>
      <c r="DL64" s="129"/>
      <c r="DM64" s="129"/>
      <c r="DN64" s="129"/>
      <c r="DO64" s="129"/>
      <c r="DP64" s="129"/>
      <c r="DQ64" s="129"/>
      <c r="DR64" s="129"/>
      <c r="DS64" s="129"/>
      <c r="DT64" s="129"/>
      <c r="DU64" s="129"/>
      <c r="DV64" s="129"/>
    </row>
    <row r="65" spans="1:126" s="130" customFormat="1" ht="55.2" hidden="1" customHeight="1">
      <c r="A65" s="108" t="s">
        <v>9</v>
      </c>
      <c r="B65" s="109">
        <v>65</v>
      </c>
      <c r="C65" s="112" t="s">
        <v>125</v>
      </c>
      <c r="D65" s="125">
        <v>1</v>
      </c>
      <c r="E65" s="110"/>
      <c r="F65" s="110" t="s">
        <v>10</v>
      </c>
      <c r="G65" s="110"/>
      <c r="H65" s="110" t="s">
        <v>1576</v>
      </c>
      <c r="I65" s="110"/>
      <c r="J65" s="110"/>
      <c r="K65" s="110"/>
      <c r="L65" s="110"/>
      <c r="M65" s="110"/>
      <c r="N65" s="110"/>
      <c r="O65" s="110"/>
      <c r="P65" s="110" t="s">
        <v>129</v>
      </c>
      <c r="Q65" s="111" t="s">
        <v>99</v>
      </c>
      <c r="R65" s="112" t="s">
        <v>126</v>
      </c>
      <c r="S65" s="112" t="s">
        <v>127</v>
      </c>
      <c r="T65" s="108" t="s">
        <v>1403</v>
      </c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  <c r="CS65" s="129"/>
      <c r="CT65" s="129"/>
      <c r="CU65" s="129"/>
      <c r="CV65" s="129"/>
      <c r="CW65" s="129"/>
      <c r="CX65" s="129"/>
      <c r="CY65" s="129"/>
      <c r="CZ65" s="129"/>
      <c r="DA65" s="129"/>
      <c r="DB65" s="129"/>
      <c r="DC65" s="129"/>
      <c r="DD65" s="129"/>
      <c r="DE65" s="129"/>
      <c r="DF65" s="129"/>
      <c r="DG65" s="129"/>
      <c r="DH65" s="129"/>
      <c r="DI65" s="129"/>
      <c r="DJ65" s="129"/>
      <c r="DK65" s="129"/>
      <c r="DL65" s="129"/>
      <c r="DM65" s="129"/>
      <c r="DN65" s="129"/>
      <c r="DO65" s="129"/>
      <c r="DP65" s="129"/>
      <c r="DQ65" s="129"/>
      <c r="DR65" s="129"/>
      <c r="DS65" s="129"/>
      <c r="DT65" s="129"/>
      <c r="DU65" s="129"/>
      <c r="DV65" s="129"/>
    </row>
    <row r="66" spans="1:126" s="233" customFormat="1" ht="55.2" hidden="1" customHeight="1">
      <c r="A66" s="206" t="s">
        <v>9</v>
      </c>
      <c r="B66" s="199">
        <v>66</v>
      </c>
      <c r="C66" s="206" t="s">
        <v>1490</v>
      </c>
      <c r="D66" s="230">
        <v>0.5</v>
      </c>
      <c r="E66" s="231"/>
      <c r="F66" s="202" t="s">
        <v>10</v>
      </c>
      <c r="G66" s="231"/>
      <c r="H66" s="202" t="s">
        <v>1577</v>
      </c>
      <c r="I66" s="231">
        <f>(4.3+2.9+2.8)/3</f>
        <v>3.3333333333333335</v>
      </c>
      <c r="J66" s="231"/>
      <c r="K66" s="231"/>
      <c r="L66" s="231"/>
      <c r="M66" s="173"/>
      <c r="N66" s="236" t="s">
        <v>1590</v>
      </c>
      <c r="O66" s="202" t="s">
        <v>1627</v>
      </c>
      <c r="P66" s="206"/>
      <c r="Q66" s="204" t="s">
        <v>1683</v>
      </c>
      <c r="R66" s="210" t="s">
        <v>1684</v>
      </c>
      <c r="S66" s="210" t="s">
        <v>1685</v>
      </c>
      <c r="T66" s="206" t="s">
        <v>166</v>
      </c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  <c r="BW66" s="207"/>
      <c r="BX66" s="207"/>
      <c r="BY66" s="207"/>
      <c r="BZ66" s="207"/>
      <c r="CA66" s="207"/>
      <c r="CB66" s="207"/>
      <c r="CC66" s="207"/>
      <c r="CD66" s="207"/>
      <c r="CE66" s="207"/>
      <c r="CF66" s="207"/>
      <c r="CG66" s="207"/>
      <c r="CH66" s="207"/>
      <c r="CI66" s="207"/>
      <c r="CJ66" s="207"/>
      <c r="CK66" s="207"/>
      <c r="CL66" s="207"/>
      <c r="CM66" s="207"/>
      <c r="CN66" s="207"/>
      <c r="CO66" s="207"/>
      <c r="CP66" s="207"/>
      <c r="CQ66" s="207"/>
      <c r="CR66" s="207"/>
      <c r="CS66" s="207"/>
      <c r="CT66" s="207"/>
      <c r="CU66" s="207"/>
      <c r="CV66" s="207"/>
      <c r="CW66" s="207"/>
      <c r="CX66" s="207"/>
      <c r="CY66" s="207"/>
      <c r="CZ66" s="207"/>
      <c r="DA66" s="207"/>
      <c r="DB66" s="207"/>
      <c r="DC66" s="207"/>
      <c r="DD66" s="207"/>
      <c r="DE66" s="207"/>
      <c r="DF66" s="207"/>
      <c r="DG66" s="207"/>
      <c r="DH66" s="207"/>
      <c r="DI66" s="207"/>
      <c r="DJ66" s="207"/>
      <c r="DK66" s="207"/>
      <c r="DL66" s="207"/>
      <c r="DM66" s="207"/>
      <c r="DN66" s="207"/>
      <c r="DO66" s="207"/>
      <c r="DP66" s="207"/>
      <c r="DQ66" s="207"/>
      <c r="DR66" s="207"/>
      <c r="DS66" s="207"/>
      <c r="DT66" s="207"/>
      <c r="DU66" s="207"/>
      <c r="DV66" s="207"/>
    </row>
    <row r="67" spans="1:126" s="233" customFormat="1" ht="55.2" hidden="1" customHeight="1">
      <c r="A67" s="206" t="s">
        <v>9</v>
      </c>
      <c r="B67" s="234">
        <v>67</v>
      </c>
      <c r="C67" s="206" t="s">
        <v>1491</v>
      </c>
      <c r="D67" s="230">
        <v>0.5</v>
      </c>
      <c r="E67" s="231"/>
      <c r="F67" s="202" t="s">
        <v>10</v>
      </c>
      <c r="G67" s="231"/>
      <c r="H67" s="202" t="s">
        <v>1578</v>
      </c>
      <c r="I67" s="231">
        <f>(135+194+251)/3</f>
        <v>193.33333333333334</v>
      </c>
      <c r="J67" s="231"/>
      <c r="K67" s="231"/>
      <c r="L67" s="231"/>
      <c r="M67" s="173"/>
      <c r="N67" s="236" t="s">
        <v>1590</v>
      </c>
      <c r="O67" s="202"/>
      <c r="P67" s="206"/>
      <c r="Q67" s="204" t="s">
        <v>1480</v>
      </c>
      <c r="R67" s="237" t="s">
        <v>1622</v>
      </c>
      <c r="S67" s="237" t="s">
        <v>1608</v>
      </c>
      <c r="T67" s="206" t="s">
        <v>166</v>
      </c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  <c r="BW67" s="207"/>
      <c r="BX67" s="207"/>
      <c r="BY67" s="207"/>
      <c r="BZ67" s="207"/>
      <c r="CA67" s="207"/>
      <c r="CB67" s="207"/>
      <c r="CC67" s="207"/>
      <c r="CD67" s="207"/>
      <c r="CE67" s="207"/>
      <c r="CF67" s="207"/>
      <c r="CG67" s="207"/>
      <c r="CH67" s="207"/>
      <c r="CI67" s="207"/>
      <c r="CJ67" s="207"/>
      <c r="CK67" s="207"/>
      <c r="CL67" s="207"/>
      <c r="CM67" s="207"/>
      <c r="CN67" s="207"/>
      <c r="CO67" s="207"/>
      <c r="CP67" s="207"/>
      <c r="CQ67" s="207"/>
      <c r="CR67" s="207"/>
      <c r="CS67" s="207"/>
      <c r="CT67" s="207"/>
      <c r="CU67" s="207"/>
      <c r="CV67" s="207"/>
      <c r="CW67" s="207"/>
      <c r="CX67" s="207"/>
      <c r="CY67" s="207"/>
      <c r="CZ67" s="207"/>
      <c r="DA67" s="207"/>
      <c r="DB67" s="207"/>
      <c r="DC67" s="207"/>
      <c r="DD67" s="207"/>
      <c r="DE67" s="207"/>
      <c r="DF67" s="207"/>
      <c r="DG67" s="207"/>
      <c r="DH67" s="207"/>
      <c r="DI67" s="207"/>
      <c r="DJ67" s="207"/>
      <c r="DK67" s="207"/>
      <c r="DL67" s="207"/>
      <c r="DM67" s="207"/>
      <c r="DN67" s="207"/>
      <c r="DO67" s="207"/>
      <c r="DP67" s="207"/>
      <c r="DQ67" s="207"/>
      <c r="DR67" s="207"/>
      <c r="DS67" s="207"/>
      <c r="DT67" s="207"/>
      <c r="DU67" s="207"/>
      <c r="DV67" s="207"/>
    </row>
    <row r="68" spans="1:126" s="130" customFormat="1" ht="55.2" hidden="1" customHeight="1">
      <c r="A68" s="108" t="s">
        <v>9</v>
      </c>
      <c r="B68" s="109">
        <v>68</v>
      </c>
      <c r="C68" s="108" t="s">
        <v>1654</v>
      </c>
      <c r="D68" s="125">
        <v>0.5</v>
      </c>
      <c r="E68" s="121"/>
      <c r="F68" s="110" t="s">
        <v>10</v>
      </c>
      <c r="G68" s="121"/>
      <c r="H68" s="110" t="s">
        <v>1578</v>
      </c>
      <c r="I68" s="110">
        <f>(0.233+0.202+0.2)/3</f>
        <v>0.21166666666666667</v>
      </c>
      <c r="J68" s="110">
        <f>(0.261+0.268+0.268)/3</f>
        <v>0.26566666666666666</v>
      </c>
      <c r="K68" s="110">
        <f>(0.233+0.38+0.233)/3</f>
        <v>0.28199999999999997</v>
      </c>
      <c r="L68" s="110"/>
      <c r="M68" s="38" t="s">
        <v>1746</v>
      </c>
      <c r="N68" s="146" t="s">
        <v>1707</v>
      </c>
      <c r="O68" s="110" t="s">
        <v>1769</v>
      </c>
      <c r="P68" s="108"/>
      <c r="Q68" s="156" t="s">
        <v>1770</v>
      </c>
      <c r="R68" s="156" t="s">
        <v>1618</v>
      </c>
      <c r="S68" s="144" t="s">
        <v>1619</v>
      </c>
      <c r="T68" s="108" t="s">
        <v>166</v>
      </c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  <c r="CS68" s="129"/>
      <c r="CT68" s="129"/>
      <c r="CU68" s="129"/>
      <c r="CV68" s="129"/>
      <c r="CW68" s="129"/>
      <c r="CX68" s="129"/>
      <c r="CY68" s="129"/>
      <c r="CZ68" s="129"/>
      <c r="DA68" s="129"/>
      <c r="DB68" s="129"/>
      <c r="DC68" s="129"/>
      <c r="DD68" s="129"/>
      <c r="DE68" s="129"/>
      <c r="DF68" s="129"/>
      <c r="DG68" s="129"/>
      <c r="DH68" s="129"/>
      <c r="DI68" s="129"/>
      <c r="DJ68" s="129"/>
      <c r="DK68" s="129"/>
      <c r="DL68" s="129"/>
      <c r="DM68" s="129"/>
      <c r="DN68" s="129"/>
      <c r="DO68" s="129"/>
      <c r="DP68" s="129"/>
      <c r="DQ68" s="129"/>
      <c r="DR68" s="129"/>
      <c r="DS68" s="129"/>
      <c r="DT68" s="129"/>
      <c r="DU68" s="129"/>
      <c r="DV68" s="129"/>
    </row>
    <row r="69" spans="1:126" s="270" customFormat="1" ht="55.2" hidden="1" customHeight="1">
      <c r="A69" s="259" t="s">
        <v>9</v>
      </c>
      <c r="B69" s="260">
        <v>69</v>
      </c>
      <c r="C69" s="259" t="s">
        <v>1492</v>
      </c>
      <c r="D69" s="261">
        <v>0.5</v>
      </c>
      <c r="E69" s="262"/>
      <c r="F69" s="263" t="s">
        <v>10</v>
      </c>
      <c r="G69" s="262"/>
      <c r="H69" s="263" t="s">
        <v>1577</v>
      </c>
      <c r="I69" s="262">
        <f>(4.647-1.333+4.385-1.466+4.432-1.778)/3</f>
        <v>2.962333333333333</v>
      </c>
      <c r="J69" s="262">
        <f>(3.505-0.824+4.572-0.779+4.767-1.481)/3</f>
        <v>3.2533333333333334</v>
      </c>
      <c r="K69" s="262"/>
      <c r="L69" s="262"/>
      <c r="M69" s="285"/>
      <c r="N69" s="264" t="s">
        <v>1719</v>
      </c>
      <c r="O69" s="263" t="s">
        <v>1695</v>
      </c>
      <c r="P69" s="265" t="s">
        <v>1718</v>
      </c>
      <c r="Q69" s="266" t="s">
        <v>1715</v>
      </c>
      <c r="R69" s="267" t="s">
        <v>1716</v>
      </c>
      <c r="S69" s="267" t="s">
        <v>1717</v>
      </c>
      <c r="T69" s="268" t="s">
        <v>166</v>
      </c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69"/>
      <c r="AW69" s="269"/>
      <c r="AX69" s="269"/>
      <c r="AY69" s="269"/>
      <c r="AZ69" s="269"/>
      <c r="BA69" s="269"/>
      <c r="BB69" s="269"/>
      <c r="BC69" s="269"/>
      <c r="BD69" s="269"/>
      <c r="BE69" s="269"/>
      <c r="BF69" s="269"/>
      <c r="BG69" s="269"/>
      <c r="BH69" s="269"/>
      <c r="BI69" s="269"/>
      <c r="BJ69" s="269"/>
      <c r="BK69" s="269"/>
      <c r="BL69" s="269"/>
      <c r="BM69" s="269"/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269"/>
      <c r="CQ69" s="269"/>
      <c r="CR69" s="269"/>
      <c r="CS69" s="269"/>
      <c r="CT69" s="269"/>
      <c r="CU69" s="269"/>
      <c r="CV69" s="269"/>
      <c r="CW69" s="269"/>
      <c r="CX69" s="269"/>
      <c r="CY69" s="269"/>
      <c r="CZ69" s="269"/>
      <c r="DA69" s="269"/>
      <c r="DB69" s="269"/>
      <c r="DC69" s="269"/>
      <c r="DD69" s="269"/>
      <c r="DE69" s="269"/>
      <c r="DF69" s="269"/>
      <c r="DG69" s="269"/>
      <c r="DH69" s="269"/>
      <c r="DI69" s="269"/>
      <c r="DJ69" s="269"/>
      <c r="DK69" s="269"/>
      <c r="DL69" s="269"/>
      <c r="DM69" s="269"/>
      <c r="DN69" s="269"/>
      <c r="DO69" s="269"/>
      <c r="DP69" s="269"/>
      <c r="DQ69" s="269"/>
      <c r="DR69" s="269"/>
      <c r="DS69" s="269"/>
      <c r="DT69" s="269"/>
      <c r="DU69" s="269"/>
      <c r="DV69" s="269"/>
    </row>
    <row r="70" spans="1:126" s="233" customFormat="1" ht="55.2" hidden="1" customHeight="1">
      <c r="A70" s="206" t="s">
        <v>9</v>
      </c>
      <c r="B70" s="199">
        <v>71</v>
      </c>
      <c r="C70" s="206" t="s">
        <v>1493</v>
      </c>
      <c r="D70" s="230">
        <v>0.5</v>
      </c>
      <c r="E70" s="231"/>
      <c r="F70" s="202" t="s">
        <v>10</v>
      </c>
      <c r="G70" s="231"/>
      <c r="H70" s="202" t="s">
        <v>1577</v>
      </c>
      <c r="I70" s="231"/>
      <c r="J70" s="231"/>
      <c r="K70" s="231"/>
      <c r="L70" s="231"/>
      <c r="M70" s="173"/>
      <c r="N70" s="232"/>
      <c r="O70" s="202" t="s">
        <v>1647</v>
      </c>
      <c r="P70" s="206" t="s">
        <v>1646</v>
      </c>
      <c r="Q70" s="204" t="s">
        <v>1679</v>
      </c>
      <c r="R70" s="210" t="s">
        <v>19</v>
      </c>
      <c r="S70" s="210" t="s">
        <v>1669</v>
      </c>
      <c r="T70" s="206" t="s">
        <v>166</v>
      </c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7"/>
      <c r="BB70" s="207"/>
      <c r="BC70" s="207"/>
      <c r="BD70" s="207"/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  <c r="BW70" s="207"/>
      <c r="BX70" s="207"/>
      <c r="BY70" s="207"/>
      <c r="BZ70" s="207"/>
      <c r="CA70" s="207"/>
      <c r="CB70" s="207"/>
      <c r="CC70" s="207"/>
      <c r="CD70" s="207"/>
      <c r="CE70" s="207"/>
      <c r="CF70" s="207"/>
      <c r="CG70" s="207"/>
      <c r="CH70" s="207"/>
      <c r="CI70" s="207"/>
      <c r="CJ70" s="207"/>
      <c r="CK70" s="207"/>
      <c r="CL70" s="207"/>
      <c r="CM70" s="207"/>
      <c r="CN70" s="207"/>
      <c r="CO70" s="207"/>
      <c r="CP70" s="207"/>
      <c r="CQ70" s="207"/>
      <c r="CR70" s="207"/>
      <c r="CS70" s="207"/>
      <c r="CT70" s="207"/>
      <c r="CU70" s="207"/>
      <c r="CV70" s="207"/>
      <c r="CW70" s="207"/>
      <c r="CX70" s="207"/>
      <c r="CY70" s="207"/>
      <c r="CZ70" s="207"/>
      <c r="DA70" s="207"/>
      <c r="DB70" s="207"/>
      <c r="DC70" s="207"/>
      <c r="DD70" s="207"/>
      <c r="DE70" s="207"/>
      <c r="DF70" s="207"/>
      <c r="DG70" s="207"/>
      <c r="DH70" s="207"/>
      <c r="DI70" s="207"/>
      <c r="DJ70" s="207"/>
      <c r="DK70" s="207"/>
      <c r="DL70" s="207"/>
      <c r="DM70" s="207"/>
      <c r="DN70" s="207"/>
      <c r="DO70" s="207"/>
      <c r="DP70" s="207"/>
      <c r="DQ70" s="207"/>
      <c r="DR70" s="207"/>
      <c r="DS70" s="207"/>
      <c r="DT70" s="207"/>
      <c r="DU70" s="207"/>
      <c r="DV70" s="207"/>
    </row>
    <row r="71" spans="1:126" s="233" customFormat="1" ht="55.2" hidden="1" customHeight="1">
      <c r="A71" s="206" t="s">
        <v>9</v>
      </c>
      <c r="B71" s="234">
        <v>72</v>
      </c>
      <c r="C71" s="206" t="s">
        <v>1494</v>
      </c>
      <c r="D71" s="230">
        <v>0.5</v>
      </c>
      <c r="E71" s="231"/>
      <c r="F71" s="202" t="s">
        <v>10</v>
      </c>
      <c r="G71" s="231"/>
      <c r="H71" s="202" t="s">
        <v>1578</v>
      </c>
      <c r="I71" s="231"/>
      <c r="J71" s="231"/>
      <c r="K71" s="231"/>
      <c r="L71" s="231"/>
      <c r="M71" s="173"/>
      <c r="N71" s="232"/>
      <c r="O71" s="202" t="s">
        <v>1647</v>
      </c>
      <c r="P71" s="206" t="s">
        <v>1646</v>
      </c>
      <c r="Q71" s="204" t="s">
        <v>1415</v>
      </c>
      <c r="R71" s="204" t="s">
        <v>1416</v>
      </c>
      <c r="S71" s="210" t="s">
        <v>1414</v>
      </c>
      <c r="T71" s="206" t="s">
        <v>166</v>
      </c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  <c r="AS71" s="207"/>
      <c r="AT71" s="207"/>
      <c r="AU71" s="207"/>
      <c r="AV71" s="207"/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207"/>
      <c r="CO71" s="207"/>
      <c r="CP71" s="207"/>
      <c r="CQ71" s="207"/>
      <c r="CR71" s="207"/>
      <c r="CS71" s="207"/>
      <c r="CT71" s="207"/>
      <c r="CU71" s="207"/>
      <c r="CV71" s="207"/>
      <c r="CW71" s="207"/>
      <c r="CX71" s="207"/>
      <c r="CY71" s="207"/>
      <c r="CZ71" s="207"/>
      <c r="DA71" s="207"/>
      <c r="DB71" s="207"/>
      <c r="DC71" s="207"/>
      <c r="DD71" s="207"/>
      <c r="DE71" s="207"/>
      <c r="DF71" s="207"/>
      <c r="DG71" s="207"/>
      <c r="DH71" s="207"/>
      <c r="DI71" s="207"/>
      <c r="DJ71" s="207"/>
      <c r="DK71" s="207"/>
      <c r="DL71" s="207"/>
      <c r="DM71" s="207"/>
      <c r="DN71" s="207"/>
      <c r="DO71" s="207"/>
      <c r="DP71" s="207"/>
      <c r="DQ71" s="207"/>
      <c r="DR71" s="207"/>
      <c r="DS71" s="207"/>
      <c r="DT71" s="207"/>
      <c r="DU71" s="207"/>
      <c r="DV71" s="207"/>
    </row>
    <row r="72" spans="1:126" s="130" customFormat="1" ht="55.2" hidden="1" customHeight="1">
      <c r="A72" s="108" t="s">
        <v>9</v>
      </c>
      <c r="B72" s="109">
        <v>73</v>
      </c>
      <c r="C72" s="165" t="s">
        <v>1495</v>
      </c>
      <c r="D72" s="125">
        <v>0.5</v>
      </c>
      <c r="E72" s="121"/>
      <c r="F72" s="110" t="s">
        <v>10</v>
      </c>
      <c r="G72" s="121"/>
      <c r="H72" s="110" t="s">
        <v>1671</v>
      </c>
      <c r="I72" s="121">
        <f>(15.781-3.563+13.773-2.857+11.339-1.209)/3</f>
        <v>11.087999999999999</v>
      </c>
      <c r="J72" s="121">
        <f>(15.831-5.17+14.771-1.591+17.362-5.757)/3</f>
        <v>11.815333333333335</v>
      </c>
      <c r="K72" s="121">
        <f>(10.348+9.36+8.317)/3</f>
        <v>9.3416666666666668</v>
      </c>
      <c r="L72" s="121"/>
      <c r="M72" s="38" t="s">
        <v>1613</v>
      </c>
      <c r="N72" s="146" t="s">
        <v>1711</v>
      </c>
      <c r="O72" s="110"/>
      <c r="P72" s="185"/>
      <c r="Q72" s="111" t="s">
        <v>1754</v>
      </c>
      <c r="R72" s="112" t="s">
        <v>1753</v>
      </c>
      <c r="S72" s="112" t="s">
        <v>1483</v>
      </c>
      <c r="T72" s="108" t="s">
        <v>166</v>
      </c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  <c r="CS72" s="129"/>
      <c r="CT72" s="129"/>
      <c r="CU72" s="129"/>
      <c r="CV72" s="129"/>
      <c r="CW72" s="129"/>
      <c r="CX72" s="129"/>
      <c r="CY72" s="129"/>
      <c r="CZ72" s="129"/>
      <c r="DA72" s="129"/>
      <c r="DB72" s="129"/>
      <c r="DC72" s="129"/>
      <c r="DD72" s="129"/>
      <c r="DE72" s="129"/>
      <c r="DF72" s="129"/>
      <c r="DG72" s="129"/>
      <c r="DH72" s="129"/>
      <c r="DI72" s="129"/>
      <c r="DJ72" s="129"/>
      <c r="DK72" s="129"/>
      <c r="DL72" s="129"/>
      <c r="DM72" s="129"/>
      <c r="DN72" s="129"/>
      <c r="DO72" s="129"/>
      <c r="DP72" s="129"/>
      <c r="DQ72" s="129"/>
      <c r="DR72" s="129"/>
      <c r="DS72" s="129"/>
      <c r="DT72" s="129"/>
      <c r="DU72" s="129"/>
      <c r="DV72" s="129"/>
    </row>
    <row r="73" spans="1:126" s="130" customFormat="1" ht="55.2" hidden="1" customHeight="1">
      <c r="A73" s="108" t="s">
        <v>9</v>
      </c>
      <c r="B73" s="109">
        <v>74</v>
      </c>
      <c r="C73" s="165" t="s">
        <v>1496</v>
      </c>
      <c r="D73" s="125">
        <v>0.5</v>
      </c>
      <c r="E73" s="121"/>
      <c r="F73" s="110" t="s">
        <v>10</v>
      </c>
      <c r="G73" s="121"/>
      <c r="H73" s="110" t="s">
        <v>1578</v>
      </c>
      <c r="I73" s="121">
        <f>(0.941-0.571+0.979-0.672+1.143-0.84)/3</f>
        <v>0.32666666666666661</v>
      </c>
      <c r="J73" s="121">
        <f>(1.244-1.113+1.236-0.974+1.142-0.94)/3</f>
        <v>0.19833333333333333</v>
      </c>
      <c r="K73" s="121">
        <f>( 0.411+0.468+0.311)/3</f>
        <v>0.39666666666666667</v>
      </c>
      <c r="L73" s="121"/>
      <c r="M73" s="38" t="s">
        <v>1613</v>
      </c>
      <c r="N73" s="146" t="s">
        <v>1711</v>
      </c>
      <c r="O73" s="110" t="s">
        <v>1652</v>
      </c>
      <c r="P73" s="108"/>
      <c r="Q73" s="116" t="s">
        <v>1410</v>
      </c>
      <c r="R73" s="117" t="s">
        <v>1411</v>
      </c>
      <c r="S73" s="112" t="s">
        <v>1409</v>
      </c>
      <c r="T73" s="108" t="s">
        <v>166</v>
      </c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  <c r="CS73" s="129"/>
      <c r="CT73" s="129"/>
      <c r="CU73" s="129"/>
      <c r="CV73" s="129"/>
      <c r="CW73" s="129"/>
      <c r="CX73" s="129"/>
      <c r="CY73" s="129"/>
      <c r="CZ73" s="129"/>
      <c r="DA73" s="129"/>
      <c r="DB73" s="129"/>
      <c r="DC73" s="129"/>
      <c r="DD73" s="129"/>
      <c r="DE73" s="129"/>
      <c r="DF73" s="129"/>
      <c r="DG73" s="129"/>
      <c r="DH73" s="129"/>
      <c r="DI73" s="129"/>
      <c r="DJ73" s="129"/>
      <c r="DK73" s="129"/>
      <c r="DL73" s="129"/>
      <c r="DM73" s="129"/>
      <c r="DN73" s="129"/>
      <c r="DO73" s="129"/>
      <c r="DP73" s="129"/>
      <c r="DQ73" s="129"/>
      <c r="DR73" s="129"/>
      <c r="DS73" s="129"/>
      <c r="DT73" s="129"/>
      <c r="DU73" s="129"/>
      <c r="DV73" s="129"/>
    </row>
    <row r="74" spans="1:126" s="130" customFormat="1" ht="55.2" customHeight="1">
      <c r="A74" s="108" t="s">
        <v>9</v>
      </c>
      <c r="B74" s="109">
        <v>76</v>
      </c>
      <c r="C74" s="165" t="s">
        <v>1497</v>
      </c>
      <c r="D74" s="125">
        <v>0.5</v>
      </c>
      <c r="E74" s="121"/>
      <c r="F74" s="110" t="s">
        <v>10</v>
      </c>
      <c r="G74" s="121"/>
      <c r="H74" s="110" t="s">
        <v>1577</v>
      </c>
      <c r="I74" s="121">
        <f>(2.265+2.933+3.529)/3</f>
        <v>2.9090000000000003</v>
      </c>
      <c r="J74" s="121">
        <f>(1.945+1.953+1.974)/3</f>
        <v>1.9573333333333334</v>
      </c>
      <c r="K74" s="121">
        <f>(2.7+2.5+2.2)/3</f>
        <v>2.4666666666666668</v>
      </c>
      <c r="L74" s="148"/>
      <c r="M74" s="38" t="s">
        <v>1746</v>
      </c>
      <c r="N74" s="148" t="s">
        <v>1720</v>
      </c>
      <c r="O74" s="110" t="s">
        <v>1764</v>
      </c>
      <c r="P74" s="108"/>
      <c r="Q74" s="111" t="s">
        <v>11</v>
      </c>
      <c r="R74" s="112" t="s">
        <v>1623</v>
      </c>
      <c r="S74" s="112" t="s">
        <v>1484</v>
      </c>
      <c r="T74" s="108" t="s">
        <v>166</v>
      </c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  <c r="CS74" s="129"/>
      <c r="CT74" s="129"/>
      <c r="CU74" s="129"/>
      <c r="CV74" s="129"/>
      <c r="CW74" s="129"/>
      <c r="CX74" s="129"/>
      <c r="CY74" s="129"/>
      <c r="CZ74" s="129"/>
      <c r="DA74" s="129"/>
      <c r="DB74" s="129"/>
      <c r="DC74" s="129"/>
      <c r="DD74" s="129"/>
      <c r="DE74" s="129"/>
      <c r="DF74" s="129"/>
      <c r="DG74" s="129"/>
      <c r="DH74" s="129"/>
      <c r="DI74" s="129"/>
      <c r="DJ74" s="129"/>
      <c r="DK74" s="129"/>
      <c r="DL74" s="129"/>
      <c r="DM74" s="129"/>
      <c r="DN74" s="129"/>
      <c r="DO74" s="129"/>
      <c r="DP74" s="129"/>
      <c r="DQ74" s="129"/>
      <c r="DR74" s="129"/>
      <c r="DS74" s="129"/>
      <c r="DT74" s="129"/>
      <c r="DU74" s="129"/>
      <c r="DV74" s="129"/>
    </row>
    <row r="75" spans="1:126" s="233" customFormat="1" ht="55.2" hidden="1" customHeight="1">
      <c r="A75" s="206" t="s">
        <v>9</v>
      </c>
      <c r="B75" s="234">
        <v>77</v>
      </c>
      <c r="C75" s="206" t="s">
        <v>1498</v>
      </c>
      <c r="D75" s="230">
        <v>0.5</v>
      </c>
      <c r="E75" s="231"/>
      <c r="F75" s="202" t="s">
        <v>10</v>
      </c>
      <c r="G75" s="231"/>
      <c r="H75" s="202" t="s">
        <v>1578</v>
      </c>
      <c r="I75" s="231">
        <f>(2.234+2.266+2.366)/3</f>
        <v>2.2886666666666664</v>
      </c>
      <c r="J75" s="231"/>
      <c r="K75" s="231"/>
      <c r="L75" s="236" t="s">
        <v>1686</v>
      </c>
      <c r="M75" s="173"/>
      <c r="N75" s="236"/>
      <c r="O75" s="202" t="s">
        <v>1628</v>
      </c>
      <c r="P75" s="206"/>
      <c r="Q75" s="238" t="s">
        <v>1412</v>
      </c>
      <c r="R75" s="210" t="s">
        <v>1413</v>
      </c>
      <c r="S75" s="206"/>
      <c r="T75" s="206" t="s">
        <v>166</v>
      </c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  <c r="BW75" s="207"/>
      <c r="BX75" s="207"/>
      <c r="BY75" s="207"/>
      <c r="BZ75" s="207"/>
      <c r="CA75" s="207"/>
      <c r="CB75" s="207"/>
      <c r="CC75" s="207"/>
      <c r="CD75" s="207"/>
      <c r="CE75" s="207"/>
      <c r="CF75" s="207"/>
      <c r="CG75" s="207"/>
      <c r="CH75" s="207"/>
      <c r="CI75" s="207"/>
      <c r="CJ75" s="207"/>
      <c r="CK75" s="207"/>
      <c r="CL75" s="207"/>
      <c r="CM75" s="207"/>
      <c r="CN75" s="207"/>
      <c r="CO75" s="207"/>
      <c r="CP75" s="207"/>
      <c r="CQ75" s="207"/>
      <c r="CR75" s="207"/>
      <c r="CS75" s="207"/>
      <c r="CT75" s="207"/>
      <c r="CU75" s="207"/>
      <c r="CV75" s="207"/>
      <c r="CW75" s="207"/>
      <c r="CX75" s="207"/>
      <c r="CY75" s="207"/>
      <c r="CZ75" s="207"/>
      <c r="DA75" s="207"/>
      <c r="DB75" s="207"/>
      <c r="DC75" s="207"/>
      <c r="DD75" s="207"/>
      <c r="DE75" s="207"/>
      <c r="DF75" s="207"/>
      <c r="DG75" s="207"/>
      <c r="DH75" s="207"/>
      <c r="DI75" s="207"/>
      <c r="DJ75" s="207"/>
      <c r="DK75" s="207"/>
      <c r="DL75" s="207"/>
      <c r="DM75" s="207"/>
      <c r="DN75" s="207"/>
      <c r="DO75" s="207"/>
      <c r="DP75" s="207"/>
      <c r="DQ75" s="207"/>
      <c r="DR75" s="207"/>
      <c r="DS75" s="207"/>
      <c r="DT75" s="207"/>
      <c r="DU75" s="207"/>
      <c r="DV75" s="207"/>
    </row>
    <row r="76" spans="1:126" s="130" customFormat="1" ht="55.2" hidden="1" customHeight="1">
      <c r="A76" s="108" t="s">
        <v>9</v>
      </c>
      <c r="B76" s="109">
        <v>78</v>
      </c>
      <c r="C76" s="165" t="s">
        <v>1499</v>
      </c>
      <c r="D76" s="125">
        <v>0.5</v>
      </c>
      <c r="E76" s="121"/>
      <c r="F76" s="110" t="s">
        <v>10</v>
      </c>
      <c r="G76" s="121"/>
      <c r="H76" s="110" t="s">
        <v>1577</v>
      </c>
      <c r="I76" s="110">
        <f>(0.532+0.534+0.436)/3</f>
        <v>0.5006666666666667</v>
      </c>
      <c r="J76" s="110">
        <f>(1.133+1.067+1.099)/3</f>
        <v>1.0996666666666668</v>
      </c>
      <c r="K76" s="110">
        <f>(0.166+0.166+0.166)/3</f>
        <v>0.16600000000000001</v>
      </c>
      <c r="L76" s="121"/>
      <c r="M76" s="287" t="s">
        <v>1613</v>
      </c>
      <c r="N76" s="148" t="s">
        <v>1721</v>
      </c>
      <c r="O76" s="250"/>
      <c r="P76" s="251"/>
      <c r="Q76" s="111" t="s">
        <v>11</v>
      </c>
      <c r="R76" s="112" t="s">
        <v>1629</v>
      </c>
      <c r="S76" s="112" t="s">
        <v>1630</v>
      </c>
      <c r="T76" s="108" t="s">
        <v>166</v>
      </c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  <c r="CS76" s="129"/>
      <c r="CT76" s="129"/>
      <c r="CU76" s="129"/>
      <c r="CV76" s="129"/>
      <c r="CW76" s="129"/>
      <c r="CX76" s="129"/>
      <c r="CY76" s="129"/>
      <c r="CZ76" s="129"/>
      <c r="DA76" s="129"/>
      <c r="DB76" s="129"/>
      <c r="DC76" s="129"/>
      <c r="DD76" s="129"/>
      <c r="DE76" s="129"/>
      <c r="DF76" s="129"/>
      <c r="DG76" s="129"/>
      <c r="DH76" s="129"/>
      <c r="DI76" s="129"/>
      <c r="DJ76" s="129"/>
      <c r="DK76" s="129"/>
      <c r="DL76" s="129"/>
      <c r="DM76" s="129"/>
      <c r="DN76" s="129"/>
      <c r="DO76" s="129"/>
      <c r="DP76" s="129"/>
      <c r="DQ76" s="129"/>
      <c r="DR76" s="129"/>
      <c r="DS76" s="129"/>
      <c r="DT76" s="129"/>
      <c r="DU76" s="129"/>
      <c r="DV76" s="129"/>
    </row>
    <row r="77" spans="1:126" s="233" customFormat="1" ht="55.2" hidden="1" customHeight="1">
      <c r="A77" s="206" t="s">
        <v>9</v>
      </c>
      <c r="B77" s="199">
        <v>79</v>
      </c>
      <c r="C77" s="241" t="s">
        <v>1500</v>
      </c>
      <c r="D77" s="230">
        <v>0.5</v>
      </c>
      <c r="E77" s="231"/>
      <c r="F77" s="202" t="s">
        <v>10</v>
      </c>
      <c r="G77" s="231"/>
      <c r="H77" s="202" t="s">
        <v>1578</v>
      </c>
      <c r="I77" s="202">
        <f>(0.863+0.866+0.867)/3</f>
        <v>0.8653333333333334</v>
      </c>
      <c r="J77" s="202"/>
      <c r="K77" s="202"/>
      <c r="L77" s="231"/>
      <c r="M77" s="173"/>
      <c r="N77" s="236"/>
      <c r="O77" s="202" t="s">
        <v>1658</v>
      </c>
      <c r="P77" s="202" t="s">
        <v>1659</v>
      </c>
      <c r="Q77" s="242" t="s">
        <v>1570</v>
      </c>
      <c r="R77" s="206"/>
      <c r="S77" s="206"/>
      <c r="T77" s="206" t="s">
        <v>166</v>
      </c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  <c r="BX77" s="207"/>
      <c r="BY77" s="207"/>
      <c r="BZ77" s="207"/>
      <c r="CA77" s="207"/>
      <c r="CB77" s="207"/>
      <c r="CC77" s="207"/>
      <c r="CD77" s="207"/>
      <c r="CE77" s="207"/>
      <c r="CF77" s="207"/>
      <c r="CG77" s="207"/>
      <c r="CH77" s="207"/>
      <c r="CI77" s="207"/>
      <c r="CJ77" s="207"/>
      <c r="CK77" s="207"/>
      <c r="CL77" s="207"/>
      <c r="CM77" s="207"/>
      <c r="CN77" s="207"/>
      <c r="CO77" s="207"/>
      <c r="CP77" s="207"/>
      <c r="CQ77" s="207"/>
      <c r="CR77" s="207"/>
      <c r="CS77" s="207"/>
      <c r="CT77" s="207"/>
      <c r="CU77" s="207"/>
      <c r="CV77" s="207"/>
      <c r="CW77" s="207"/>
      <c r="CX77" s="207"/>
      <c r="CY77" s="207"/>
      <c r="CZ77" s="207"/>
      <c r="DA77" s="207"/>
      <c r="DB77" s="207"/>
      <c r="DC77" s="207"/>
      <c r="DD77" s="207"/>
      <c r="DE77" s="207"/>
      <c r="DF77" s="207"/>
      <c r="DG77" s="207"/>
      <c r="DH77" s="207"/>
      <c r="DI77" s="207"/>
      <c r="DJ77" s="207"/>
      <c r="DK77" s="207"/>
      <c r="DL77" s="207"/>
      <c r="DM77" s="207"/>
      <c r="DN77" s="207"/>
      <c r="DO77" s="207"/>
      <c r="DP77" s="207"/>
      <c r="DQ77" s="207"/>
      <c r="DR77" s="207"/>
      <c r="DS77" s="207"/>
      <c r="DT77" s="207"/>
      <c r="DU77" s="207"/>
      <c r="DV77" s="207"/>
    </row>
    <row r="78" spans="1:126" s="132" customFormat="1" ht="55.2" hidden="1" customHeight="1">
      <c r="A78" s="211" t="s">
        <v>9</v>
      </c>
      <c r="B78" s="212">
        <v>80</v>
      </c>
      <c r="C78" s="213" t="s">
        <v>1672</v>
      </c>
      <c r="D78" s="214">
        <v>0.5</v>
      </c>
      <c r="E78" s="215"/>
      <c r="F78" s="216" t="s">
        <v>10</v>
      </c>
      <c r="G78" s="215"/>
      <c r="H78" s="216" t="s">
        <v>402</v>
      </c>
      <c r="I78" s="215">
        <f>(1.909+1.939+1.922)/3</f>
        <v>1.9233333333333331</v>
      </c>
      <c r="J78" s="215">
        <f>(1.958+1.973+1.956)/3</f>
        <v>1.9623333333333335</v>
      </c>
      <c r="K78" s="115">
        <f>(0.7+0.633+0.632)/3</f>
        <v>0.65499999999999992</v>
      </c>
      <c r="L78" s="217"/>
      <c r="M78" s="218" t="s">
        <v>1613</v>
      </c>
      <c r="N78" s="219" t="s">
        <v>1722</v>
      </c>
      <c r="O78" s="216"/>
      <c r="P78" s="211"/>
      <c r="Q78" s="162" t="s">
        <v>11</v>
      </c>
      <c r="R78" s="169" t="s">
        <v>1673</v>
      </c>
      <c r="S78" s="209" t="s">
        <v>1674</v>
      </c>
      <c r="T78" s="211" t="s">
        <v>166</v>
      </c>
    </row>
    <row r="79" spans="1:126" s="229" customFormat="1" ht="55.2" hidden="1" customHeight="1">
      <c r="A79" s="220" t="s">
        <v>9</v>
      </c>
      <c r="B79" s="221">
        <v>81</v>
      </c>
      <c r="C79" s="220" t="s">
        <v>1675</v>
      </c>
      <c r="D79" s="222">
        <v>0.5</v>
      </c>
      <c r="E79" s="223"/>
      <c r="F79" s="224" t="s">
        <v>10</v>
      </c>
      <c r="G79" s="223"/>
      <c r="H79" s="224" t="s">
        <v>1676</v>
      </c>
      <c r="I79" s="223">
        <f>(1.714+0.566+0.623)/3</f>
        <v>0.96766666666666656</v>
      </c>
      <c r="J79" s="223">
        <f>(1.77+0.572+0.372)/3</f>
        <v>0.90466666666666662</v>
      </c>
      <c r="K79" s="115">
        <f>(0.577+0.535+0.598)/3</f>
        <v>0.56999999999999995</v>
      </c>
      <c r="L79" s="225"/>
      <c r="M79" s="38" t="s">
        <v>1746</v>
      </c>
      <c r="N79" s="226" t="s">
        <v>1722</v>
      </c>
      <c r="O79" s="224"/>
      <c r="P79" s="220"/>
      <c r="Q79" s="208" t="s">
        <v>1677</v>
      </c>
      <c r="R79" s="227" t="s">
        <v>1678</v>
      </c>
      <c r="S79" s="228" t="s">
        <v>1674</v>
      </c>
      <c r="T79" s="220" t="s">
        <v>166</v>
      </c>
    </row>
    <row r="80" spans="1:126" s="130" customFormat="1" ht="55.2" customHeight="1">
      <c r="A80" s="113" t="s">
        <v>74</v>
      </c>
      <c r="B80" s="114">
        <v>70</v>
      </c>
      <c r="C80" s="139" t="s">
        <v>1691</v>
      </c>
      <c r="D80" s="140">
        <v>0.5</v>
      </c>
      <c r="E80" s="115"/>
      <c r="F80" s="115" t="s">
        <v>10</v>
      </c>
      <c r="G80" s="115"/>
      <c r="H80" s="115"/>
      <c r="I80" s="115"/>
      <c r="J80" s="115"/>
      <c r="K80" s="115"/>
      <c r="L80" s="115"/>
      <c r="M80" s="38" t="s">
        <v>1613</v>
      </c>
      <c r="N80" s="255" t="s">
        <v>1723</v>
      </c>
      <c r="O80" s="252"/>
      <c r="P80" s="253"/>
      <c r="Q80" s="116"/>
      <c r="R80" s="117" t="s">
        <v>1645</v>
      </c>
      <c r="S80" s="117"/>
      <c r="T80" s="108" t="s">
        <v>166</v>
      </c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  <c r="CS80" s="129"/>
      <c r="CT80" s="129"/>
      <c r="CU80" s="129"/>
      <c r="CV80" s="129"/>
      <c r="CW80" s="129"/>
      <c r="CX80" s="129"/>
      <c r="CY80" s="129"/>
      <c r="CZ80" s="129"/>
      <c r="DA80" s="129"/>
      <c r="DB80" s="129"/>
      <c r="DC80" s="129"/>
      <c r="DD80" s="129"/>
      <c r="DE80" s="129"/>
      <c r="DF80" s="129"/>
      <c r="DG80" s="129"/>
      <c r="DH80" s="129"/>
      <c r="DI80" s="129"/>
      <c r="DJ80" s="129"/>
      <c r="DK80" s="129"/>
      <c r="DL80" s="129"/>
      <c r="DM80" s="129"/>
      <c r="DN80" s="129"/>
      <c r="DO80" s="129"/>
      <c r="DP80" s="129"/>
      <c r="DQ80" s="129"/>
      <c r="DR80" s="129"/>
      <c r="DS80" s="129"/>
      <c r="DT80" s="129"/>
      <c r="DU80" s="129"/>
      <c r="DV80" s="129"/>
    </row>
    <row r="81" spans="1:126" s="130" customFormat="1" ht="55.2" hidden="1" customHeight="1">
      <c r="A81" s="113" t="s">
        <v>74</v>
      </c>
      <c r="B81" s="114">
        <v>70</v>
      </c>
      <c r="C81" s="139" t="s">
        <v>1567</v>
      </c>
      <c r="D81" s="140">
        <v>0.5</v>
      </c>
      <c r="E81" s="123"/>
      <c r="F81" s="115" t="s">
        <v>10</v>
      </c>
      <c r="G81" s="123"/>
      <c r="H81" s="123"/>
      <c r="I81" s="123"/>
      <c r="J81" s="123"/>
      <c r="K81" s="123"/>
      <c r="L81" s="123"/>
      <c r="M81" s="38"/>
      <c r="N81" s="255" t="s">
        <v>1726</v>
      </c>
      <c r="O81" s="123"/>
      <c r="P81" s="113"/>
      <c r="Q81" s="116"/>
      <c r="R81" s="117" t="s">
        <v>1644</v>
      </c>
      <c r="S81" s="117"/>
      <c r="T81" s="108" t="s">
        <v>166</v>
      </c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  <c r="CS81" s="129"/>
      <c r="CT81" s="129"/>
      <c r="CU81" s="129"/>
      <c r="CV81" s="129"/>
      <c r="CW81" s="129"/>
      <c r="CX81" s="129"/>
      <c r="CY81" s="129"/>
      <c r="CZ81" s="129"/>
      <c r="DA81" s="129"/>
      <c r="DB81" s="129"/>
      <c r="DC81" s="129"/>
      <c r="DD81" s="129"/>
      <c r="DE81" s="129"/>
      <c r="DF81" s="129"/>
      <c r="DG81" s="129"/>
      <c r="DH81" s="129"/>
      <c r="DI81" s="129"/>
      <c r="DJ81" s="129"/>
      <c r="DK81" s="129"/>
      <c r="DL81" s="129"/>
      <c r="DM81" s="129"/>
      <c r="DN81" s="129"/>
      <c r="DO81" s="129"/>
      <c r="DP81" s="129"/>
      <c r="DQ81" s="129"/>
      <c r="DR81" s="129"/>
      <c r="DS81" s="129"/>
      <c r="DT81" s="129"/>
      <c r="DU81" s="129"/>
      <c r="DV81" s="129"/>
    </row>
    <row r="82" spans="1:126" s="130" customFormat="1" ht="55.2" hidden="1" customHeight="1">
      <c r="A82" s="113" t="s">
        <v>74</v>
      </c>
      <c r="B82" s="114">
        <v>75</v>
      </c>
      <c r="C82" s="139" t="s">
        <v>1568</v>
      </c>
      <c r="D82" s="140">
        <v>0.5</v>
      </c>
      <c r="E82" s="123"/>
      <c r="F82" s="115" t="s">
        <v>10</v>
      </c>
      <c r="G82" s="123"/>
      <c r="H82" s="123"/>
      <c r="I82" s="123"/>
      <c r="J82" s="123"/>
      <c r="K82" s="123"/>
      <c r="L82" s="123"/>
      <c r="M82" s="38"/>
      <c r="N82" s="255" t="s">
        <v>1724</v>
      </c>
      <c r="O82" s="123"/>
      <c r="P82" s="113"/>
      <c r="Q82" s="116"/>
      <c r="R82" s="117" t="s">
        <v>1643</v>
      </c>
      <c r="S82" s="117"/>
      <c r="T82" s="108" t="s">
        <v>166</v>
      </c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  <c r="CS82" s="129"/>
      <c r="CT82" s="129"/>
      <c r="CU82" s="129"/>
      <c r="CV82" s="129"/>
      <c r="CW82" s="129"/>
      <c r="CX82" s="129"/>
      <c r="CY82" s="129"/>
      <c r="CZ82" s="129"/>
      <c r="DA82" s="129"/>
      <c r="DB82" s="129"/>
      <c r="DC82" s="129"/>
      <c r="DD82" s="129"/>
      <c r="DE82" s="129"/>
      <c r="DF82" s="129"/>
      <c r="DG82" s="129"/>
      <c r="DH82" s="129"/>
      <c r="DI82" s="129"/>
      <c r="DJ82" s="129"/>
      <c r="DK82" s="129"/>
      <c r="DL82" s="129"/>
      <c r="DM82" s="129"/>
      <c r="DN82" s="129"/>
      <c r="DO82" s="129"/>
      <c r="DP82" s="129"/>
      <c r="DQ82" s="129"/>
      <c r="DR82" s="129"/>
      <c r="DS82" s="129"/>
      <c r="DT82" s="129"/>
      <c r="DU82" s="129"/>
      <c r="DV82" s="129"/>
    </row>
    <row r="83" spans="1:126" s="130" customFormat="1" ht="55.2" hidden="1" customHeight="1">
      <c r="A83" s="113" t="s">
        <v>74</v>
      </c>
      <c r="B83" s="114">
        <v>82</v>
      </c>
      <c r="C83" s="113" t="s">
        <v>1569</v>
      </c>
      <c r="D83" s="140">
        <v>0.5</v>
      </c>
      <c r="E83" s="123"/>
      <c r="F83" s="115" t="s">
        <v>10</v>
      </c>
      <c r="G83" s="123"/>
      <c r="H83" s="123"/>
      <c r="I83" s="123"/>
      <c r="J83" s="123"/>
      <c r="K83" s="123"/>
      <c r="L83" s="123"/>
      <c r="M83" s="38"/>
      <c r="N83" s="255" t="s">
        <v>1725</v>
      </c>
      <c r="O83" s="123"/>
      <c r="P83" s="113"/>
      <c r="Q83" s="116"/>
      <c r="R83" s="117" t="s">
        <v>1697</v>
      </c>
      <c r="S83" s="117"/>
      <c r="T83" s="108" t="s">
        <v>166</v>
      </c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  <c r="CS83" s="129"/>
      <c r="CT83" s="129"/>
      <c r="CU83" s="129"/>
      <c r="CV83" s="129"/>
      <c r="CW83" s="129"/>
      <c r="CX83" s="129"/>
      <c r="CY83" s="129"/>
      <c r="CZ83" s="129"/>
      <c r="DA83" s="129"/>
      <c r="DB83" s="129"/>
      <c r="DC83" s="129"/>
      <c r="DD83" s="129"/>
      <c r="DE83" s="129"/>
      <c r="DF83" s="129"/>
      <c r="DG83" s="129"/>
      <c r="DH83" s="129"/>
      <c r="DI83" s="129"/>
      <c r="DJ83" s="129"/>
      <c r="DK83" s="129"/>
      <c r="DL83" s="129"/>
      <c r="DM83" s="129"/>
      <c r="DN83" s="129"/>
      <c r="DO83" s="129"/>
      <c r="DP83" s="129"/>
      <c r="DQ83" s="129"/>
      <c r="DR83" s="129"/>
      <c r="DS83" s="129"/>
      <c r="DT83" s="129"/>
      <c r="DU83" s="129"/>
      <c r="DV83" s="129"/>
    </row>
    <row r="84" spans="1:126" s="132" customFormat="1" ht="55.2" hidden="1" customHeight="1">
      <c r="A84" s="113" t="s">
        <v>9</v>
      </c>
      <c r="B84" s="114">
        <v>83</v>
      </c>
      <c r="C84" s="113" t="s">
        <v>1501</v>
      </c>
      <c r="D84" s="140">
        <v>0.5</v>
      </c>
      <c r="E84" s="123"/>
      <c r="F84" s="115" t="s">
        <v>10</v>
      </c>
      <c r="G84" s="123"/>
      <c r="H84" s="123" t="s">
        <v>1578</v>
      </c>
      <c r="I84" s="123"/>
      <c r="J84" s="123"/>
      <c r="K84" s="123"/>
      <c r="L84" s="123"/>
      <c r="M84" s="123"/>
      <c r="N84" s="123"/>
      <c r="O84" s="123"/>
      <c r="P84" s="113"/>
      <c r="Q84" s="141"/>
      <c r="R84" s="117" t="s">
        <v>1421</v>
      </c>
      <c r="S84" s="113"/>
      <c r="T84" s="113" t="s">
        <v>193</v>
      </c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  <c r="CS84" s="129"/>
      <c r="CT84" s="129"/>
      <c r="CU84" s="129"/>
      <c r="CV84" s="129"/>
      <c r="CW84" s="129"/>
      <c r="CX84" s="129"/>
      <c r="CY84" s="129"/>
      <c r="CZ84" s="129"/>
      <c r="DA84" s="129"/>
      <c r="DB84" s="129"/>
      <c r="DC84" s="129"/>
      <c r="DD84" s="129"/>
      <c r="DE84" s="129"/>
      <c r="DF84" s="129"/>
      <c r="DG84" s="129"/>
      <c r="DH84" s="129"/>
      <c r="DI84" s="129"/>
      <c r="DJ84" s="129"/>
      <c r="DK84" s="129"/>
      <c r="DL84" s="129"/>
      <c r="DM84" s="129"/>
      <c r="DN84" s="129"/>
      <c r="DO84" s="129"/>
      <c r="DP84" s="129"/>
      <c r="DQ84" s="129"/>
      <c r="DR84" s="129"/>
      <c r="DS84" s="129"/>
      <c r="DT84" s="129"/>
      <c r="DU84" s="129"/>
      <c r="DV84" s="129"/>
    </row>
    <row r="85" spans="1:126" s="132" customFormat="1" ht="55.2" hidden="1" customHeight="1">
      <c r="A85" s="113" t="s">
        <v>9</v>
      </c>
      <c r="B85" s="114">
        <v>84</v>
      </c>
      <c r="C85" s="113" t="s">
        <v>1502</v>
      </c>
      <c r="D85" s="140">
        <v>0.5</v>
      </c>
      <c r="E85" s="123"/>
      <c r="F85" s="115" t="s">
        <v>10</v>
      </c>
      <c r="G85" s="123"/>
      <c r="H85" s="110" t="s">
        <v>1577</v>
      </c>
      <c r="I85" s="123"/>
      <c r="J85" s="123"/>
      <c r="K85" s="123"/>
      <c r="L85" s="123"/>
      <c r="M85" s="123"/>
      <c r="N85" s="123"/>
      <c r="O85" s="123"/>
      <c r="P85" s="113"/>
      <c r="Q85" s="124"/>
      <c r="R85" s="117" t="s">
        <v>1422</v>
      </c>
      <c r="S85" s="113" t="s">
        <v>1423</v>
      </c>
      <c r="T85" s="113" t="s">
        <v>193</v>
      </c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  <c r="CS85" s="129"/>
      <c r="CT85" s="129"/>
      <c r="CU85" s="129"/>
      <c r="CV85" s="129"/>
      <c r="CW85" s="129"/>
      <c r="CX85" s="129"/>
      <c r="CY85" s="129"/>
      <c r="CZ85" s="129"/>
      <c r="DA85" s="129"/>
      <c r="DB85" s="129"/>
      <c r="DC85" s="129"/>
      <c r="DD85" s="129"/>
      <c r="DE85" s="129"/>
      <c r="DF85" s="129"/>
      <c r="DG85" s="129"/>
      <c r="DH85" s="129"/>
      <c r="DI85" s="129"/>
      <c r="DJ85" s="129"/>
      <c r="DK85" s="129"/>
      <c r="DL85" s="129"/>
      <c r="DM85" s="129"/>
      <c r="DN85" s="129"/>
      <c r="DO85" s="129"/>
      <c r="DP85" s="129"/>
      <c r="DQ85" s="129"/>
      <c r="DR85" s="129"/>
      <c r="DS85" s="129"/>
      <c r="DT85" s="129"/>
      <c r="DU85" s="129"/>
      <c r="DV85" s="129"/>
    </row>
    <row r="86" spans="1:126" s="132" customFormat="1" ht="55.2" hidden="1" customHeight="1">
      <c r="A86" s="113" t="s">
        <v>9</v>
      </c>
      <c r="B86" s="114">
        <v>85</v>
      </c>
      <c r="C86" s="113" t="s">
        <v>1503</v>
      </c>
      <c r="D86" s="140">
        <v>0.5</v>
      </c>
      <c r="E86" s="123"/>
      <c r="F86" s="115" t="s">
        <v>10</v>
      </c>
      <c r="G86" s="123"/>
      <c r="H86" s="110" t="s">
        <v>1578</v>
      </c>
      <c r="I86" s="123"/>
      <c r="J86" s="123"/>
      <c r="K86" s="123"/>
      <c r="L86" s="123"/>
      <c r="M86" s="123"/>
      <c r="N86" s="123"/>
      <c r="O86" s="123"/>
      <c r="P86" s="113"/>
      <c r="Q86" s="124"/>
      <c r="R86" s="117" t="s">
        <v>1424</v>
      </c>
      <c r="S86" s="113" t="s">
        <v>1423</v>
      </c>
      <c r="T86" s="113" t="s">
        <v>193</v>
      </c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  <c r="CS86" s="129"/>
      <c r="CT86" s="129"/>
      <c r="CU86" s="129"/>
      <c r="CV86" s="129"/>
      <c r="CW86" s="129"/>
      <c r="CX86" s="129"/>
      <c r="CY86" s="129"/>
      <c r="CZ86" s="129"/>
      <c r="DA86" s="129"/>
      <c r="DB86" s="129"/>
      <c r="DC86" s="129"/>
      <c r="DD86" s="129"/>
      <c r="DE86" s="129"/>
      <c r="DF86" s="129"/>
      <c r="DG86" s="129"/>
      <c r="DH86" s="129"/>
      <c r="DI86" s="129"/>
      <c r="DJ86" s="129"/>
      <c r="DK86" s="129"/>
      <c r="DL86" s="129"/>
      <c r="DM86" s="129"/>
      <c r="DN86" s="129"/>
      <c r="DO86" s="129"/>
      <c r="DP86" s="129"/>
      <c r="DQ86" s="129"/>
      <c r="DR86" s="129"/>
      <c r="DS86" s="129"/>
      <c r="DT86" s="129"/>
      <c r="DU86" s="129"/>
      <c r="DV86" s="129"/>
    </row>
    <row r="87" spans="1:126" s="132" customFormat="1" ht="55.2" hidden="1" customHeight="1">
      <c r="A87" s="113" t="s">
        <v>9</v>
      </c>
      <c r="B87" s="114">
        <v>86</v>
      </c>
      <c r="C87" s="113" t="s">
        <v>1504</v>
      </c>
      <c r="D87" s="140">
        <v>0.5</v>
      </c>
      <c r="E87" s="123"/>
      <c r="F87" s="115" t="s">
        <v>10</v>
      </c>
      <c r="G87" s="123"/>
      <c r="H87" s="110" t="s">
        <v>1577</v>
      </c>
      <c r="I87" s="123"/>
      <c r="J87" s="123"/>
      <c r="K87" s="123"/>
      <c r="L87" s="123"/>
      <c r="M87" s="123"/>
      <c r="N87" s="123"/>
      <c r="O87" s="123"/>
      <c r="P87" s="113"/>
      <c r="Q87" s="124"/>
      <c r="R87" s="117" t="s">
        <v>1425</v>
      </c>
      <c r="S87" s="113" t="s">
        <v>1423</v>
      </c>
      <c r="T87" s="113" t="s">
        <v>193</v>
      </c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29"/>
      <c r="DM87" s="129"/>
      <c r="DN87" s="129"/>
      <c r="DO87" s="129"/>
      <c r="DP87" s="129"/>
      <c r="DQ87" s="129"/>
      <c r="DR87" s="129"/>
      <c r="DS87" s="129"/>
      <c r="DT87" s="129"/>
      <c r="DU87" s="129"/>
      <c r="DV87" s="129"/>
    </row>
    <row r="88" spans="1:126" s="132" customFormat="1" ht="55.2" hidden="1" customHeight="1">
      <c r="A88" s="113" t="s">
        <v>9</v>
      </c>
      <c r="B88" s="114">
        <v>87</v>
      </c>
      <c r="C88" s="113" t="s">
        <v>1505</v>
      </c>
      <c r="D88" s="140">
        <v>0.5</v>
      </c>
      <c r="E88" s="123"/>
      <c r="F88" s="115" t="s">
        <v>10</v>
      </c>
      <c r="G88" s="123"/>
      <c r="H88" s="110" t="s">
        <v>1578</v>
      </c>
      <c r="I88" s="123"/>
      <c r="J88" s="123"/>
      <c r="K88" s="123"/>
      <c r="L88" s="123"/>
      <c r="M88" s="123"/>
      <c r="N88" s="123"/>
      <c r="O88" s="123"/>
      <c r="P88" s="113"/>
      <c r="Q88" s="124"/>
      <c r="R88" s="117" t="s">
        <v>1426</v>
      </c>
      <c r="S88" s="113" t="s">
        <v>1423</v>
      </c>
      <c r="T88" s="113" t="s">
        <v>193</v>
      </c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  <c r="CS88" s="129"/>
      <c r="CT88" s="129"/>
      <c r="CU88" s="129"/>
      <c r="CV88" s="129"/>
      <c r="CW88" s="129"/>
      <c r="CX88" s="129"/>
      <c r="CY88" s="129"/>
      <c r="CZ88" s="129"/>
      <c r="DA88" s="129"/>
      <c r="DB88" s="129"/>
      <c r="DC88" s="129"/>
      <c r="DD88" s="129"/>
      <c r="DE88" s="129"/>
      <c r="DF88" s="129"/>
      <c r="DG88" s="129"/>
      <c r="DH88" s="129"/>
      <c r="DI88" s="129"/>
      <c r="DJ88" s="129"/>
      <c r="DK88" s="129"/>
      <c r="DL88" s="129"/>
      <c r="DM88" s="129"/>
      <c r="DN88" s="129"/>
      <c r="DO88" s="129"/>
      <c r="DP88" s="129"/>
      <c r="DQ88" s="129"/>
      <c r="DR88" s="129"/>
      <c r="DS88" s="129"/>
      <c r="DT88" s="129"/>
      <c r="DU88" s="129"/>
      <c r="DV88" s="129"/>
    </row>
    <row r="89" spans="1:126" s="132" customFormat="1" ht="55.2" hidden="1" customHeight="1">
      <c r="A89" s="113" t="s">
        <v>9</v>
      </c>
      <c r="B89" s="114">
        <v>88</v>
      </c>
      <c r="C89" s="113" t="s">
        <v>1506</v>
      </c>
      <c r="D89" s="140">
        <v>0.5</v>
      </c>
      <c r="E89" s="123"/>
      <c r="F89" s="115" t="s">
        <v>10</v>
      </c>
      <c r="G89" s="123"/>
      <c r="H89" s="110" t="s">
        <v>1577</v>
      </c>
      <c r="I89" s="123"/>
      <c r="J89" s="123"/>
      <c r="K89" s="123"/>
      <c r="L89" s="123"/>
      <c r="M89" s="123"/>
      <c r="N89" s="123"/>
      <c r="O89" s="123"/>
      <c r="P89" s="113"/>
      <c r="Q89" s="124"/>
      <c r="R89" s="117" t="s">
        <v>1427</v>
      </c>
      <c r="S89" s="113" t="s">
        <v>1423</v>
      </c>
      <c r="T89" s="113" t="s">
        <v>193</v>
      </c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  <c r="CS89" s="129"/>
      <c r="CT89" s="129"/>
      <c r="CU89" s="129"/>
      <c r="CV89" s="129"/>
      <c r="CW89" s="129"/>
      <c r="CX89" s="129"/>
      <c r="CY89" s="129"/>
      <c r="CZ89" s="129"/>
      <c r="DA89" s="129"/>
      <c r="DB89" s="129"/>
      <c r="DC89" s="129"/>
      <c r="DD89" s="129"/>
      <c r="DE89" s="129"/>
      <c r="DF89" s="129"/>
      <c r="DG89" s="129"/>
      <c r="DH89" s="129"/>
      <c r="DI89" s="129"/>
      <c r="DJ89" s="129"/>
      <c r="DK89" s="129"/>
      <c r="DL89" s="129"/>
      <c r="DM89" s="129"/>
      <c r="DN89" s="129"/>
      <c r="DO89" s="129"/>
      <c r="DP89" s="129"/>
      <c r="DQ89" s="129"/>
      <c r="DR89" s="129"/>
      <c r="DS89" s="129"/>
      <c r="DT89" s="129"/>
      <c r="DU89" s="129"/>
      <c r="DV89" s="129"/>
    </row>
    <row r="90" spans="1:126" s="132" customFormat="1" ht="55.2" hidden="1" customHeight="1">
      <c r="A90" s="113" t="s">
        <v>9</v>
      </c>
      <c r="B90" s="114">
        <v>89</v>
      </c>
      <c r="C90" s="113" t="s">
        <v>1507</v>
      </c>
      <c r="D90" s="140">
        <v>0.5</v>
      </c>
      <c r="E90" s="123"/>
      <c r="F90" s="115" t="s">
        <v>10</v>
      </c>
      <c r="G90" s="123"/>
      <c r="H90" s="110" t="s">
        <v>1578</v>
      </c>
      <c r="I90" s="123"/>
      <c r="J90" s="123"/>
      <c r="K90" s="123"/>
      <c r="L90" s="123"/>
      <c r="M90" s="123"/>
      <c r="N90" s="123"/>
      <c r="O90" s="123"/>
      <c r="P90" s="113"/>
      <c r="Q90" s="124"/>
      <c r="R90" s="117" t="s">
        <v>1428</v>
      </c>
      <c r="S90" s="113" t="s">
        <v>1423</v>
      </c>
      <c r="T90" s="113" t="s">
        <v>193</v>
      </c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  <c r="CS90" s="129"/>
      <c r="CT90" s="129"/>
      <c r="CU90" s="129"/>
      <c r="CV90" s="129"/>
      <c r="CW90" s="129"/>
      <c r="CX90" s="129"/>
      <c r="CY90" s="129"/>
      <c r="CZ90" s="129"/>
      <c r="DA90" s="129"/>
      <c r="DB90" s="129"/>
      <c r="DC90" s="129"/>
      <c r="DD90" s="129"/>
      <c r="DE90" s="129"/>
      <c r="DF90" s="129"/>
      <c r="DG90" s="129"/>
      <c r="DH90" s="129"/>
      <c r="DI90" s="129"/>
      <c r="DJ90" s="129"/>
      <c r="DK90" s="129"/>
      <c r="DL90" s="129"/>
      <c r="DM90" s="129"/>
      <c r="DN90" s="129"/>
      <c r="DO90" s="129"/>
      <c r="DP90" s="129"/>
      <c r="DQ90" s="129"/>
      <c r="DR90" s="129"/>
      <c r="DS90" s="129"/>
      <c r="DT90" s="129"/>
      <c r="DU90" s="129"/>
      <c r="DV90" s="129"/>
    </row>
    <row r="91" spans="1:126" s="132" customFormat="1" ht="55.2" hidden="1" customHeight="1">
      <c r="A91" s="113" t="s">
        <v>9</v>
      </c>
      <c r="B91" s="114">
        <v>90</v>
      </c>
      <c r="C91" s="113" t="s">
        <v>1508</v>
      </c>
      <c r="D91" s="140">
        <v>0.5</v>
      </c>
      <c r="E91" s="123"/>
      <c r="F91" s="115" t="s">
        <v>10</v>
      </c>
      <c r="G91" s="123"/>
      <c r="H91" s="110" t="s">
        <v>1577</v>
      </c>
      <c r="I91" s="123"/>
      <c r="J91" s="123"/>
      <c r="K91" s="123"/>
      <c r="L91" s="123"/>
      <c r="M91" s="123"/>
      <c r="N91" s="123"/>
      <c r="O91" s="123"/>
      <c r="P91" s="113"/>
      <c r="Q91" s="124"/>
      <c r="R91" s="117" t="s">
        <v>1429</v>
      </c>
      <c r="S91" s="113" t="s">
        <v>1423</v>
      </c>
      <c r="T91" s="113" t="s">
        <v>193</v>
      </c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  <c r="CS91" s="129"/>
      <c r="CT91" s="129"/>
      <c r="CU91" s="129"/>
      <c r="CV91" s="129"/>
      <c r="CW91" s="129"/>
      <c r="CX91" s="129"/>
      <c r="CY91" s="129"/>
      <c r="CZ91" s="129"/>
      <c r="DA91" s="129"/>
      <c r="DB91" s="129"/>
      <c r="DC91" s="129"/>
      <c r="DD91" s="129"/>
      <c r="DE91" s="129"/>
      <c r="DF91" s="129"/>
      <c r="DG91" s="129"/>
      <c r="DH91" s="129"/>
      <c r="DI91" s="129"/>
      <c r="DJ91" s="129"/>
      <c r="DK91" s="129"/>
      <c r="DL91" s="129"/>
      <c r="DM91" s="129"/>
      <c r="DN91" s="129"/>
      <c r="DO91" s="129"/>
      <c r="DP91" s="129"/>
      <c r="DQ91" s="129"/>
      <c r="DR91" s="129"/>
      <c r="DS91" s="129"/>
      <c r="DT91" s="129"/>
      <c r="DU91" s="129"/>
      <c r="DV91" s="129"/>
    </row>
    <row r="92" spans="1:126" s="132" customFormat="1" ht="55.2" hidden="1" customHeight="1">
      <c r="A92" s="113" t="s">
        <v>9</v>
      </c>
      <c r="B92" s="114">
        <v>91</v>
      </c>
      <c r="C92" s="113" t="s">
        <v>1509</v>
      </c>
      <c r="D92" s="140">
        <v>0.5</v>
      </c>
      <c r="E92" s="123"/>
      <c r="F92" s="115" t="s">
        <v>10</v>
      </c>
      <c r="G92" s="123"/>
      <c r="H92" s="110" t="s">
        <v>1578</v>
      </c>
      <c r="I92" s="123"/>
      <c r="J92" s="123"/>
      <c r="K92" s="123"/>
      <c r="L92" s="123"/>
      <c r="M92" s="123"/>
      <c r="N92" s="123"/>
      <c r="O92" s="123"/>
      <c r="P92" s="113"/>
      <c r="Q92" s="124"/>
      <c r="R92" s="117" t="s">
        <v>1430</v>
      </c>
      <c r="S92" s="113" t="s">
        <v>1423</v>
      </c>
      <c r="T92" s="113" t="s">
        <v>193</v>
      </c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29"/>
      <c r="DM92" s="129"/>
      <c r="DN92" s="129"/>
      <c r="DO92" s="129"/>
      <c r="DP92" s="129"/>
      <c r="DQ92" s="129"/>
      <c r="DR92" s="129"/>
      <c r="DS92" s="129"/>
      <c r="DT92" s="129"/>
      <c r="DU92" s="129"/>
      <c r="DV92" s="129"/>
    </row>
    <row r="93" spans="1:126" s="132" customFormat="1" ht="55.2" hidden="1" customHeight="1">
      <c r="A93" s="113" t="s">
        <v>9</v>
      </c>
      <c r="B93" s="114">
        <v>92</v>
      </c>
      <c r="C93" s="113" t="s">
        <v>1510</v>
      </c>
      <c r="D93" s="140">
        <v>0.5</v>
      </c>
      <c r="E93" s="123"/>
      <c r="F93" s="115" t="s">
        <v>10</v>
      </c>
      <c r="G93" s="123"/>
      <c r="H93" s="110" t="s">
        <v>1577</v>
      </c>
      <c r="I93" s="123"/>
      <c r="J93" s="123"/>
      <c r="K93" s="123"/>
      <c r="L93" s="123"/>
      <c r="M93" s="123"/>
      <c r="N93" s="123"/>
      <c r="O93" s="123"/>
      <c r="P93" s="113"/>
      <c r="Q93" s="124"/>
      <c r="R93" s="117" t="s">
        <v>1431</v>
      </c>
      <c r="S93" s="113" t="s">
        <v>1423</v>
      </c>
      <c r="T93" s="113" t="s">
        <v>193</v>
      </c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  <c r="CS93" s="129"/>
      <c r="CT93" s="129"/>
      <c r="CU93" s="129"/>
      <c r="CV93" s="129"/>
      <c r="CW93" s="129"/>
      <c r="CX93" s="129"/>
      <c r="CY93" s="129"/>
      <c r="CZ93" s="129"/>
      <c r="DA93" s="129"/>
      <c r="DB93" s="129"/>
      <c r="DC93" s="129"/>
      <c r="DD93" s="129"/>
      <c r="DE93" s="129"/>
      <c r="DF93" s="129"/>
      <c r="DG93" s="129"/>
      <c r="DH93" s="129"/>
      <c r="DI93" s="129"/>
      <c r="DJ93" s="129"/>
      <c r="DK93" s="129"/>
      <c r="DL93" s="129"/>
      <c r="DM93" s="129"/>
      <c r="DN93" s="129"/>
      <c r="DO93" s="129"/>
      <c r="DP93" s="129"/>
      <c r="DQ93" s="129"/>
      <c r="DR93" s="129"/>
      <c r="DS93" s="129"/>
      <c r="DT93" s="129"/>
      <c r="DU93" s="129"/>
      <c r="DV93" s="129"/>
    </row>
    <row r="94" spans="1:126" s="132" customFormat="1" ht="55.2" hidden="1" customHeight="1">
      <c r="A94" s="113" t="s">
        <v>9</v>
      </c>
      <c r="B94" s="114">
        <v>94</v>
      </c>
      <c r="C94" s="113" t="s">
        <v>1511</v>
      </c>
      <c r="D94" s="140">
        <v>0.5</v>
      </c>
      <c r="E94" s="123"/>
      <c r="F94" s="115" t="s">
        <v>10</v>
      </c>
      <c r="G94" s="123"/>
      <c r="H94" s="110" t="s">
        <v>1577</v>
      </c>
      <c r="I94" s="123"/>
      <c r="J94" s="123"/>
      <c r="K94" s="123"/>
      <c r="L94" s="123"/>
      <c r="M94" s="123"/>
      <c r="N94" s="123"/>
      <c r="O94" s="123"/>
      <c r="P94" s="113"/>
      <c r="Q94" s="124"/>
      <c r="R94" s="117" t="s">
        <v>1432</v>
      </c>
      <c r="S94" s="113" t="s">
        <v>1423</v>
      </c>
      <c r="T94" s="113" t="s">
        <v>193</v>
      </c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  <c r="CS94" s="129"/>
      <c r="CT94" s="129"/>
      <c r="CU94" s="129"/>
      <c r="CV94" s="129"/>
      <c r="CW94" s="129"/>
      <c r="CX94" s="129"/>
      <c r="CY94" s="129"/>
      <c r="CZ94" s="129"/>
      <c r="DA94" s="129"/>
      <c r="DB94" s="129"/>
      <c r="DC94" s="129"/>
      <c r="DD94" s="129"/>
      <c r="DE94" s="129"/>
      <c r="DF94" s="129"/>
      <c r="DG94" s="129"/>
      <c r="DH94" s="129"/>
      <c r="DI94" s="129"/>
      <c r="DJ94" s="129"/>
      <c r="DK94" s="129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</row>
    <row r="95" spans="1:126" s="132" customFormat="1" ht="55.2" hidden="1" customHeight="1">
      <c r="A95" s="113" t="s">
        <v>9</v>
      </c>
      <c r="B95" s="114">
        <v>95</v>
      </c>
      <c r="C95" s="113" t="s">
        <v>1512</v>
      </c>
      <c r="D95" s="140">
        <v>0.5</v>
      </c>
      <c r="E95" s="123"/>
      <c r="F95" s="115" t="s">
        <v>10</v>
      </c>
      <c r="G95" s="123"/>
      <c r="H95" s="110" t="s">
        <v>1578</v>
      </c>
      <c r="I95" s="123"/>
      <c r="J95" s="123"/>
      <c r="K95" s="123"/>
      <c r="L95" s="123"/>
      <c r="M95" s="123"/>
      <c r="N95" s="123"/>
      <c r="O95" s="123"/>
      <c r="P95" s="113"/>
      <c r="Q95" s="124"/>
      <c r="R95" s="117" t="s">
        <v>1433</v>
      </c>
      <c r="S95" s="113" t="s">
        <v>1423</v>
      </c>
      <c r="T95" s="113" t="s">
        <v>193</v>
      </c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  <c r="CS95" s="129"/>
      <c r="CT95" s="129"/>
      <c r="CU95" s="129"/>
      <c r="CV95" s="129"/>
      <c r="CW95" s="129"/>
      <c r="CX95" s="129"/>
      <c r="CY95" s="129"/>
      <c r="CZ95" s="129"/>
      <c r="DA95" s="129"/>
      <c r="DB95" s="129"/>
      <c r="DC95" s="129"/>
      <c r="DD95" s="129"/>
      <c r="DE95" s="129"/>
      <c r="DF95" s="129"/>
      <c r="DG95" s="129"/>
      <c r="DH95" s="129"/>
      <c r="DI95" s="129"/>
      <c r="DJ95" s="129"/>
      <c r="DK95" s="129"/>
      <c r="DL95" s="129"/>
      <c r="DM95" s="129"/>
      <c r="DN95" s="129"/>
      <c r="DO95" s="129"/>
      <c r="DP95" s="129"/>
      <c r="DQ95" s="129"/>
      <c r="DR95" s="129"/>
      <c r="DS95" s="129"/>
      <c r="DT95" s="129"/>
      <c r="DU95" s="129"/>
      <c r="DV95" s="129"/>
    </row>
    <row r="96" spans="1:126" s="132" customFormat="1" ht="55.2" hidden="1" customHeight="1">
      <c r="A96" s="113" t="s">
        <v>9</v>
      </c>
      <c r="B96" s="114">
        <v>96</v>
      </c>
      <c r="C96" s="113" t="s">
        <v>1513</v>
      </c>
      <c r="D96" s="140">
        <v>0.5</v>
      </c>
      <c r="E96" s="123"/>
      <c r="F96" s="115" t="s">
        <v>10</v>
      </c>
      <c r="G96" s="123"/>
      <c r="H96" s="110" t="s">
        <v>1577</v>
      </c>
      <c r="I96" s="123"/>
      <c r="J96" s="123"/>
      <c r="K96" s="123"/>
      <c r="L96" s="123"/>
      <c r="M96" s="123"/>
      <c r="N96" s="123"/>
      <c r="O96" s="123"/>
      <c r="P96" s="113"/>
      <c r="Q96" s="124"/>
      <c r="R96" s="117" t="s">
        <v>1434</v>
      </c>
      <c r="S96" s="113" t="s">
        <v>1423</v>
      </c>
      <c r="T96" s="113" t="s">
        <v>193</v>
      </c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  <c r="CS96" s="129"/>
      <c r="CT96" s="129"/>
      <c r="CU96" s="129"/>
      <c r="CV96" s="129"/>
      <c r="CW96" s="129"/>
      <c r="CX96" s="129"/>
      <c r="CY96" s="129"/>
      <c r="CZ96" s="129"/>
      <c r="DA96" s="129"/>
      <c r="DB96" s="129"/>
      <c r="DC96" s="129"/>
      <c r="DD96" s="129"/>
      <c r="DE96" s="129"/>
      <c r="DF96" s="129"/>
      <c r="DG96" s="129"/>
      <c r="DH96" s="129"/>
      <c r="DI96" s="129"/>
      <c r="DJ96" s="129"/>
      <c r="DK96" s="129"/>
      <c r="DL96" s="129"/>
      <c r="DM96" s="129"/>
      <c r="DN96" s="129"/>
      <c r="DO96" s="129"/>
      <c r="DP96" s="129"/>
      <c r="DQ96" s="129"/>
      <c r="DR96" s="129"/>
      <c r="DS96" s="129"/>
      <c r="DT96" s="129"/>
      <c r="DU96" s="129"/>
      <c r="DV96" s="129"/>
    </row>
    <row r="97" spans="1:126" s="132" customFormat="1" ht="55.2" hidden="1" customHeight="1">
      <c r="A97" s="113" t="s">
        <v>9</v>
      </c>
      <c r="B97" s="114">
        <v>97</v>
      </c>
      <c r="C97" s="113" t="s">
        <v>1514</v>
      </c>
      <c r="D97" s="140">
        <v>0.5</v>
      </c>
      <c r="E97" s="123"/>
      <c r="F97" s="115" t="s">
        <v>10</v>
      </c>
      <c r="G97" s="123"/>
      <c r="H97" s="110" t="s">
        <v>1578</v>
      </c>
      <c r="I97" s="123"/>
      <c r="J97" s="123"/>
      <c r="K97" s="123"/>
      <c r="L97" s="123"/>
      <c r="M97" s="123"/>
      <c r="N97" s="123"/>
      <c r="O97" s="123"/>
      <c r="P97" s="113"/>
      <c r="Q97" s="124"/>
      <c r="R97" s="117" t="s">
        <v>1435</v>
      </c>
      <c r="S97" s="113" t="s">
        <v>1423</v>
      </c>
      <c r="T97" s="113" t="s">
        <v>193</v>
      </c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  <c r="CS97" s="129"/>
      <c r="CT97" s="129"/>
      <c r="CU97" s="129"/>
      <c r="CV97" s="129"/>
      <c r="CW97" s="129"/>
      <c r="CX97" s="129"/>
      <c r="CY97" s="129"/>
      <c r="CZ97" s="129"/>
      <c r="DA97" s="129"/>
      <c r="DB97" s="129"/>
      <c r="DC97" s="129"/>
      <c r="DD97" s="129"/>
      <c r="DE97" s="129"/>
      <c r="DF97" s="129"/>
      <c r="DG97" s="129"/>
      <c r="DH97" s="129"/>
      <c r="DI97" s="129"/>
      <c r="DJ97" s="129"/>
      <c r="DK97" s="129"/>
      <c r="DL97" s="129"/>
      <c r="DM97" s="129"/>
      <c r="DN97" s="129"/>
      <c r="DO97" s="129"/>
      <c r="DP97" s="129"/>
      <c r="DQ97" s="129"/>
      <c r="DR97" s="129"/>
      <c r="DS97" s="129"/>
      <c r="DT97" s="129"/>
      <c r="DU97" s="129"/>
      <c r="DV97" s="129"/>
    </row>
    <row r="98" spans="1:126" s="132" customFormat="1" ht="55.2" hidden="1" customHeight="1">
      <c r="A98" s="113" t="s">
        <v>9</v>
      </c>
      <c r="B98" s="114">
        <v>99</v>
      </c>
      <c r="C98" s="113" t="s">
        <v>1515</v>
      </c>
      <c r="D98" s="140">
        <v>0.5</v>
      </c>
      <c r="E98" s="123"/>
      <c r="F98" s="115" t="s">
        <v>10</v>
      </c>
      <c r="G98" s="123"/>
      <c r="H98" s="110" t="s">
        <v>1577</v>
      </c>
      <c r="I98" s="123"/>
      <c r="J98" s="123"/>
      <c r="K98" s="123"/>
      <c r="L98" s="123"/>
      <c r="M98" s="123"/>
      <c r="N98" s="123"/>
      <c r="O98" s="123"/>
      <c r="P98" s="113"/>
      <c r="Q98" s="124"/>
      <c r="R98" s="117" t="s">
        <v>1437</v>
      </c>
      <c r="S98" s="113" t="s">
        <v>1423</v>
      </c>
      <c r="T98" s="113" t="s">
        <v>193</v>
      </c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  <c r="CS98" s="129"/>
      <c r="CT98" s="129"/>
      <c r="CU98" s="129"/>
      <c r="CV98" s="129"/>
      <c r="CW98" s="129"/>
      <c r="CX98" s="129"/>
      <c r="CY98" s="129"/>
      <c r="CZ98" s="129"/>
      <c r="DA98" s="129"/>
      <c r="DB98" s="129"/>
      <c r="DC98" s="129"/>
      <c r="DD98" s="129"/>
      <c r="DE98" s="129"/>
      <c r="DF98" s="129"/>
      <c r="DG98" s="129"/>
      <c r="DH98" s="129"/>
      <c r="DI98" s="129"/>
      <c r="DJ98" s="129"/>
      <c r="DK98" s="129"/>
      <c r="DL98" s="129"/>
      <c r="DM98" s="129"/>
      <c r="DN98" s="129"/>
      <c r="DO98" s="129"/>
      <c r="DP98" s="129"/>
      <c r="DQ98" s="129"/>
      <c r="DR98" s="129"/>
      <c r="DS98" s="129"/>
      <c r="DT98" s="129"/>
      <c r="DU98" s="129"/>
      <c r="DV98" s="129"/>
    </row>
    <row r="99" spans="1:126" s="132" customFormat="1" ht="55.2" hidden="1" customHeight="1">
      <c r="A99" s="113" t="s">
        <v>9</v>
      </c>
      <c r="B99" s="114">
        <v>100</v>
      </c>
      <c r="C99" s="113" t="s">
        <v>1516</v>
      </c>
      <c r="D99" s="140">
        <v>0.5</v>
      </c>
      <c r="E99" s="123"/>
      <c r="F99" s="115" t="s">
        <v>10</v>
      </c>
      <c r="G99" s="123"/>
      <c r="H99" s="110" t="s">
        <v>1578</v>
      </c>
      <c r="I99" s="123"/>
      <c r="J99" s="123"/>
      <c r="K99" s="123"/>
      <c r="L99" s="123"/>
      <c r="M99" s="123"/>
      <c r="N99" s="123"/>
      <c r="O99" s="123"/>
      <c r="P99" s="113"/>
      <c r="Q99" s="124"/>
      <c r="R99" s="117" t="s">
        <v>1438</v>
      </c>
      <c r="S99" s="113" t="s">
        <v>1423</v>
      </c>
      <c r="T99" s="113" t="s">
        <v>193</v>
      </c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  <c r="CS99" s="129"/>
      <c r="CT99" s="129"/>
      <c r="CU99" s="129"/>
      <c r="CV99" s="129"/>
      <c r="CW99" s="129"/>
      <c r="CX99" s="129"/>
      <c r="CY99" s="129"/>
      <c r="CZ99" s="129"/>
      <c r="DA99" s="129"/>
      <c r="DB99" s="129"/>
      <c r="DC99" s="129"/>
      <c r="DD99" s="129"/>
      <c r="DE99" s="129"/>
      <c r="DF99" s="129"/>
      <c r="DG99" s="129"/>
      <c r="DH99" s="129"/>
      <c r="DI99" s="129"/>
      <c r="DJ99" s="129"/>
      <c r="DK99" s="129"/>
      <c r="DL99" s="129"/>
      <c r="DM99" s="129"/>
      <c r="DN99" s="129"/>
      <c r="DO99" s="129"/>
      <c r="DP99" s="129"/>
      <c r="DQ99" s="129"/>
      <c r="DR99" s="129"/>
      <c r="DS99" s="129"/>
      <c r="DT99" s="129"/>
      <c r="DU99" s="129"/>
      <c r="DV99" s="129"/>
    </row>
    <row r="100" spans="1:126" s="132" customFormat="1" ht="55.2" hidden="1" customHeight="1">
      <c r="A100" s="113" t="s">
        <v>9</v>
      </c>
      <c r="B100" s="114">
        <v>101</v>
      </c>
      <c r="C100" s="113" t="s">
        <v>1517</v>
      </c>
      <c r="D100" s="140">
        <v>0.5</v>
      </c>
      <c r="E100" s="123"/>
      <c r="F100" s="115" t="s">
        <v>10</v>
      </c>
      <c r="G100" s="123"/>
      <c r="H100" s="110" t="s">
        <v>1577</v>
      </c>
      <c r="I100" s="123"/>
      <c r="J100" s="123"/>
      <c r="K100" s="123"/>
      <c r="L100" s="123"/>
      <c r="M100" s="123"/>
      <c r="N100" s="123"/>
      <c r="O100" s="123"/>
      <c r="P100" s="113"/>
      <c r="Q100" s="124"/>
      <c r="R100" s="117" t="s">
        <v>1439</v>
      </c>
      <c r="S100" s="113" t="s">
        <v>1423</v>
      </c>
      <c r="T100" s="113" t="s">
        <v>193</v>
      </c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  <c r="CS100" s="129"/>
      <c r="CT100" s="129"/>
      <c r="CU100" s="129"/>
      <c r="CV100" s="129"/>
      <c r="CW100" s="129"/>
      <c r="CX100" s="129"/>
      <c r="CY100" s="129"/>
      <c r="CZ100" s="129"/>
      <c r="DA100" s="129"/>
      <c r="DB100" s="129"/>
      <c r="DC100" s="129"/>
      <c r="DD100" s="129"/>
      <c r="DE100" s="129"/>
      <c r="DF100" s="129"/>
      <c r="DG100" s="129"/>
      <c r="DH100" s="129"/>
      <c r="DI100" s="129"/>
      <c r="DJ100" s="129"/>
      <c r="DK100" s="129"/>
      <c r="DL100" s="129"/>
      <c r="DM100" s="129"/>
      <c r="DN100" s="129"/>
      <c r="DO100" s="129"/>
      <c r="DP100" s="129"/>
      <c r="DQ100" s="129"/>
      <c r="DR100" s="129"/>
      <c r="DS100" s="129"/>
      <c r="DT100" s="129"/>
      <c r="DU100" s="129"/>
      <c r="DV100" s="129"/>
    </row>
    <row r="101" spans="1:126" s="132" customFormat="1" ht="55.2" hidden="1" customHeight="1">
      <c r="A101" s="113" t="s">
        <v>9</v>
      </c>
      <c r="B101" s="114">
        <v>102</v>
      </c>
      <c r="C101" s="113" t="s">
        <v>1518</v>
      </c>
      <c r="D101" s="140">
        <v>0.5</v>
      </c>
      <c r="E101" s="123"/>
      <c r="F101" s="115" t="s">
        <v>10</v>
      </c>
      <c r="G101" s="123"/>
      <c r="H101" s="110" t="s">
        <v>1578</v>
      </c>
      <c r="I101" s="123"/>
      <c r="J101" s="123"/>
      <c r="K101" s="123"/>
      <c r="L101" s="123"/>
      <c r="M101" s="123"/>
      <c r="N101" s="123"/>
      <c r="O101" s="123"/>
      <c r="P101" s="113"/>
      <c r="Q101" s="124"/>
      <c r="R101" s="117" t="s">
        <v>1440</v>
      </c>
      <c r="S101" s="113" t="s">
        <v>1423</v>
      </c>
      <c r="T101" s="113" t="s">
        <v>193</v>
      </c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  <c r="CS101" s="129"/>
      <c r="CT101" s="129"/>
      <c r="CU101" s="129"/>
      <c r="CV101" s="129"/>
      <c r="CW101" s="129"/>
      <c r="CX101" s="129"/>
      <c r="CY101" s="129"/>
      <c r="CZ101" s="129"/>
      <c r="DA101" s="129"/>
      <c r="DB101" s="129"/>
      <c r="DC101" s="129"/>
      <c r="DD101" s="129"/>
      <c r="DE101" s="129"/>
      <c r="DF101" s="129"/>
      <c r="DG101" s="129"/>
      <c r="DH101" s="129"/>
      <c r="DI101" s="129"/>
      <c r="DJ101" s="129"/>
      <c r="DK101" s="129"/>
      <c r="DL101" s="129"/>
      <c r="DM101" s="129"/>
      <c r="DN101" s="129"/>
      <c r="DO101" s="129"/>
      <c r="DP101" s="129"/>
      <c r="DQ101" s="129"/>
      <c r="DR101" s="129"/>
      <c r="DS101" s="129"/>
      <c r="DT101" s="129"/>
      <c r="DU101" s="129"/>
      <c r="DV101" s="129"/>
    </row>
    <row r="102" spans="1:126" s="130" customFormat="1" ht="55.2" hidden="1" customHeight="1">
      <c r="A102" s="113" t="s">
        <v>9</v>
      </c>
      <c r="B102" s="114">
        <v>103</v>
      </c>
      <c r="C102" s="113" t="s">
        <v>1519</v>
      </c>
      <c r="D102" s="140">
        <v>0.5</v>
      </c>
      <c r="E102" s="123"/>
      <c r="F102" s="115" t="s">
        <v>10</v>
      </c>
      <c r="G102" s="123"/>
      <c r="H102" s="110" t="s">
        <v>1577</v>
      </c>
      <c r="I102" s="123"/>
      <c r="J102" s="123"/>
      <c r="K102" s="123"/>
      <c r="L102" s="123"/>
      <c r="M102" s="123"/>
      <c r="N102" s="123"/>
      <c r="O102" s="123"/>
      <c r="P102" s="113"/>
      <c r="Q102" s="124" t="s">
        <v>1420</v>
      </c>
      <c r="R102" s="117" t="s">
        <v>1441</v>
      </c>
      <c r="S102" s="113" t="s">
        <v>1436</v>
      </c>
      <c r="T102" s="113" t="s">
        <v>193</v>
      </c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  <c r="CS102" s="129"/>
      <c r="CT102" s="129"/>
      <c r="CU102" s="129"/>
      <c r="CV102" s="129"/>
      <c r="CW102" s="129"/>
      <c r="CX102" s="129"/>
      <c r="CY102" s="129"/>
      <c r="CZ102" s="129"/>
      <c r="DA102" s="129"/>
      <c r="DB102" s="129"/>
      <c r="DC102" s="129"/>
      <c r="DD102" s="129"/>
      <c r="DE102" s="129"/>
      <c r="DF102" s="129"/>
      <c r="DG102" s="129"/>
      <c r="DH102" s="129"/>
      <c r="DI102" s="129"/>
      <c r="DJ102" s="129"/>
      <c r="DK102" s="129"/>
      <c r="DL102" s="129"/>
      <c r="DM102" s="129"/>
      <c r="DN102" s="129"/>
      <c r="DO102" s="129"/>
      <c r="DP102" s="129"/>
      <c r="DQ102" s="129"/>
      <c r="DR102" s="129"/>
      <c r="DS102" s="129"/>
      <c r="DT102" s="129"/>
      <c r="DU102" s="129"/>
      <c r="DV102" s="129"/>
    </row>
    <row r="103" spans="1:126" s="132" customFormat="1" ht="55.2" hidden="1" customHeight="1">
      <c r="A103" s="113" t="s">
        <v>9</v>
      </c>
      <c r="B103" s="114">
        <v>104</v>
      </c>
      <c r="C103" s="113" t="s">
        <v>1520</v>
      </c>
      <c r="D103" s="140">
        <v>0.5</v>
      </c>
      <c r="E103" s="123"/>
      <c r="F103" s="115" t="s">
        <v>10</v>
      </c>
      <c r="G103" s="123"/>
      <c r="H103" s="110" t="s">
        <v>1577</v>
      </c>
      <c r="I103" s="123"/>
      <c r="J103" s="123"/>
      <c r="K103" s="123"/>
      <c r="L103" s="123"/>
      <c r="M103" s="123"/>
      <c r="N103" s="123"/>
      <c r="O103" s="123"/>
      <c r="P103" s="113"/>
      <c r="Q103" s="124"/>
      <c r="R103" s="117" t="s">
        <v>1442</v>
      </c>
      <c r="S103" s="113" t="s">
        <v>1423</v>
      </c>
      <c r="T103" s="113" t="s">
        <v>193</v>
      </c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  <c r="CS103" s="129"/>
      <c r="CT103" s="129"/>
      <c r="CU103" s="129"/>
      <c r="CV103" s="129"/>
      <c r="CW103" s="129"/>
      <c r="CX103" s="129"/>
      <c r="CY103" s="129"/>
      <c r="CZ103" s="129"/>
      <c r="DA103" s="129"/>
      <c r="DB103" s="129"/>
      <c r="DC103" s="129"/>
      <c r="DD103" s="129"/>
      <c r="DE103" s="129"/>
      <c r="DF103" s="129"/>
      <c r="DG103" s="129"/>
      <c r="DH103" s="129"/>
      <c r="DI103" s="129"/>
      <c r="DJ103" s="129"/>
      <c r="DK103" s="129"/>
      <c r="DL103" s="129"/>
      <c r="DM103" s="129"/>
      <c r="DN103" s="129"/>
      <c r="DO103" s="129"/>
      <c r="DP103" s="129"/>
      <c r="DQ103" s="129"/>
      <c r="DR103" s="129"/>
      <c r="DS103" s="129"/>
      <c r="DT103" s="129"/>
      <c r="DU103" s="129"/>
      <c r="DV103" s="129"/>
    </row>
    <row r="104" spans="1:126" s="132" customFormat="1" ht="55.2" hidden="1" customHeight="1">
      <c r="A104" s="113" t="s">
        <v>9</v>
      </c>
      <c r="B104" s="114">
        <v>105</v>
      </c>
      <c r="C104" s="113" t="s">
        <v>1521</v>
      </c>
      <c r="D104" s="140">
        <v>0.5</v>
      </c>
      <c r="E104" s="123"/>
      <c r="F104" s="115" t="s">
        <v>10</v>
      </c>
      <c r="G104" s="123"/>
      <c r="H104" s="110" t="s">
        <v>1578</v>
      </c>
      <c r="I104" s="123"/>
      <c r="J104" s="123"/>
      <c r="K104" s="123"/>
      <c r="L104" s="123"/>
      <c r="M104" s="123"/>
      <c r="N104" s="123"/>
      <c r="O104" s="123"/>
      <c r="P104" s="113"/>
      <c r="Q104" s="124"/>
      <c r="R104" s="117" t="s">
        <v>1443</v>
      </c>
      <c r="S104" s="113" t="s">
        <v>1423</v>
      </c>
      <c r="T104" s="113" t="s">
        <v>193</v>
      </c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  <c r="CS104" s="129"/>
      <c r="CT104" s="129"/>
      <c r="CU104" s="129"/>
      <c r="CV104" s="129"/>
      <c r="CW104" s="129"/>
      <c r="CX104" s="129"/>
      <c r="CY104" s="129"/>
      <c r="CZ104" s="129"/>
      <c r="DA104" s="129"/>
      <c r="DB104" s="129"/>
      <c r="DC104" s="129"/>
      <c r="DD104" s="129"/>
      <c r="DE104" s="129"/>
      <c r="DF104" s="129"/>
      <c r="DG104" s="129"/>
      <c r="DH104" s="129"/>
      <c r="DI104" s="129"/>
      <c r="DJ104" s="129"/>
      <c r="DK104" s="129"/>
      <c r="DL104" s="129"/>
      <c r="DM104" s="129"/>
      <c r="DN104" s="129"/>
      <c r="DO104" s="129"/>
      <c r="DP104" s="129"/>
      <c r="DQ104" s="129"/>
      <c r="DR104" s="129"/>
      <c r="DS104" s="129"/>
      <c r="DT104" s="129"/>
      <c r="DU104" s="129"/>
      <c r="DV104" s="129"/>
    </row>
    <row r="105" spans="1:126" s="132" customFormat="1" ht="55.2" hidden="1" customHeight="1">
      <c r="A105" s="113" t="s">
        <v>9</v>
      </c>
      <c r="B105" s="114">
        <v>107</v>
      </c>
      <c r="C105" s="113" t="s">
        <v>1522</v>
      </c>
      <c r="D105" s="140">
        <v>0.5</v>
      </c>
      <c r="E105" s="123"/>
      <c r="F105" s="115" t="s">
        <v>10</v>
      </c>
      <c r="G105" s="123"/>
      <c r="H105" s="110" t="s">
        <v>1577</v>
      </c>
      <c r="I105" s="123"/>
      <c r="J105" s="123"/>
      <c r="K105" s="123"/>
      <c r="L105" s="123"/>
      <c r="M105" s="123"/>
      <c r="N105" s="123"/>
      <c r="O105" s="123"/>
      <c r="P105" s="113"/>
      <c r="Q105" s="124"/>
      <c r="R105" s="117" t="s">
        <v>1444</v>
      </c>
      <c r="S105" s="113" t="s">
        <v>1423</v>
      </c>
      <c r="T105" s="113" t="s">
        <v>193</v>
      </c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  <c r="CS105" s="129"/>
      <c r="CT105" s="129"/>
      <c r="CU105" s="129"/>
      <c r="CV105" s="129"/>
      <c r="CW105" s="129"/>
      <c r="CX105" s="129"/>
      <c r="CY105" s="129"/>
      <c r="CZ105" s="129"/>
      <c r="DA105" s="129"/>
      <c r="DB105" s="129"/>
      <c r="DC105" s="129"/>
      <c r="DD105" s="129"/>
      <c r="DE105" s="129"/>
      <c r="DF105" s="129"/>
      <c r="DG105" s="129"/>
      <c r="DH105" s="129"/>
      <c r="DI105" s="129"/>
      <c r="DJ105" s="129"/>
      <c r="DK105" s="129"/>
      <c r="DL105" s="129"/>
      <c r="DM105" s="129"/>
      <c r="DN105" s="129"/>
      <c r="DO105" s="129"/>
      <c r="DP105" s="129"/>
      <c r="DQ105" s="129"/>
      <c r="DR105" s="129"/>
      <c r="DS105" s="129"/>
      <c r="DT105" s="129"/>
      <c r="DU105" s="129"/>
      <c r="DV105" s="129"/>
    </row>
    <row r="106" spans="1:126" s="132" customFormat="1" ht="55.2" hidden="1" customHeight="1">
      <c r="A106" s="113" t="s">
        <v>9</v>
      </c>
      <c r="B106" s="114">
        <v>108</v>
      </c>
      <c r="C106" s="113" t="s">
        <v>1523</v>
      </c>
      <c r="D106" s="140">
        <v>0.5</v>
      </c>
      <c r="E106" s="123"/>
      <c r="F106" s="115" t="s">
        <v>10</v>
      </c>
      <c r="G106" s="123"/>
      <c r="H106" s="110" t="s">
        <v>1578</v>
      </c>
      <c r="I106" s="123"/>
      <c r="J106" s="123"/>
      <c r="K106" s="123"/>
      <c r="L106" s="123"/>
      <c r="M106" s="123"/>
      <c r="N106" s="123"/>
      <c r="O106" s="123"/>
      <c r="P106" s="113"/>
      <c r="Q106" s="124"/>
      <c r="R106" s="117" t="s">
        <v>1443</v>
      </c>
      <c r="S106" s="113" t="s">
        <v>1423</v>
      </c>
      <c r="T106" s="113" t="s">
        <v>193</v>
      </c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  <c r="CS106" s="129"/>
      <c r="CT106" s="129"/>
      <c r="CU106" s="129"/>
      <c r="CV106" s="129"/>
      <c r="CW106" s="129"/>
      <c r="CX106" s="129"/>
      <c r="CY106" s="129"/>
      <c r="CZ106" s="129"/>
      <c r="DA106" s="129"/>
      <c r="DB106" s="129"/>
      <c r="DC106" s="129"/>
      <c r="DD106" s="129"/>
      <c r="DE106" s="129"/>
      <c r="DF106" s="129"/>
      <c r="DG106" s="129"/>
      <c r="DH106" s="129"/>
      <c r="DI106" s="129"/>
      <c r="DJ106" s="129"/>
      <c r="DK106" s="129"/>
      <c r="DL106" s="129"/>
      <c r="DM106" s="129"/>
      <c r="DN106" s="129"/>
      <c r="DO106" s="129"/>
      <c r="DP106" s="129"/>
      <c r="DQ106" s="129"/>
      <c r="DR106" s="129"/>
      <c r="DS106" s="129"/>
      <c r="DT106" s="129"/>
      <c r="DU106" s="129"/>
      <c r="DV106" s="129"/>
    </row>
    <row r="107" spans="1:126" s="132" customFormat="1" ht="55.2" hidden="1" customHeight="1">
      <c r="A107" s="113" t="s">
        <v>9</v>
      </c>
      <c r="B107" s="114">
        <v>109</v>
      </c>
      <c r="C107" s="113" t="s">
        <v>1524</v>
      </c>
      <c r="D107" s="140">
        <v>0.5</v>
      </c>
      <c r="E107" s="123"/>
      <c r="F107" s="115" t="s">
        <v>10</v>
      </c>
      <c r="G107" s="123"/>
      <c r="H107" s="110" t="s">
        <v>1577</v>
      </c>
      <c r="I107" s="123"/>
      <c r="J107" s="123"/>
      <c r="K107" s="123"/>
      <c r="L107" s="123"/>
      <c r="M107" s="123"/>
      <c r="N107" s="123"/>
      <c r="O107" s="123"/>
      <c r="P107" s="113"/>
      <c r="Q107" s="124"/>
      <c r="R107" s="117" t="s">
        <v>1445</v>
      </c>
      <c r="S107" s="113" t="s">
        <v>1423</v>
      </c>
      <c r="T107" s="113" t="s">
        <v>193</v>
      </c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  <c r="CS107" s="129"/>
      <c r="CT107" s="129"/>
      <c r="CU107" s="129"/>
      <c r="CV107" s="129"/>
      <c r="CW107" s="129"/>
      <c r="CX107" s="129"/>
      <c r="CY107" s="129"/>
      <c r="CZ107" s="129"/>
      <c r="DA107" s="129"/>
      <c r="DB107" s="129"/>
      <c r="DC107" s="129"/>
      <c r="DD107" s="129"/>
      <c r="DE107" s="129"/>
      <c r="DF107" s="129"/>
      <c r="DG107" s="129"/>
      <c r="DH107" s="129"/>
      <c r="DI107" s="129"/>
      <c r="DJ107" s="129"/>
      <c r="DK107" s="129"/>
      <c r="DL107" s="129"/>
      <c r="DM107" s="129"/>
      <c r="DN107" s="129"/>
      <c r="DO107" s="129"/>
      <c r="DP107" s="129"/>
      <c r="DQ107" s="129"/>
      <c r="DR107" s="129"/>
      <c r="DS107" s="129"/>
      <c r="DT107" s="129"/>
      <c r="DU107" s="129"/>
      <c r="DV107" s="129"/>
    </row>
    <row r="108" spans="1:126" s="132" customFormat="1" ht="55.2" hidden="1" customHeight="1">
      <c r="A108" s="113" t="s">
        <v>9</v>
      </c>
      <c r="B108" s="114">
        <v>110</v>
      </c>
      <c r="C108" s="113" t="s">
        <v>1525</v>
      </c>
      <c r="D108" s="140">
        <v>0.5</v>
      </c>
      <c r="E108" s="123"/>
      <c r="F108" s="115" t="s">
        <v>10</v>
      </c>
      <c r="G108" s="123"/>
      <c r="H108" s="110" t="s">
        <v>1578</v>
      </c>
      <c r="I108" s="123"/>
      <c r="J108" s="123"/>
      <c r="K108" s="123"/>
      <c r="L108" s="123"/>
      <c r="M108" s="123"/>
      <c r="N108" s="123"/>
      <c r="O108" s="123"/>
      <c r="P108" s="113"/>
      <c r="Q108" s="124"/>
      <c r="R108" s="117" t="s">
        <v>1446</v>
      </c>
      <c r="S108" s="113" t="s">
        <v>1423</v>
      </c>
      <c r="T108" s="113" t="s">
        <v>193</v>
      </c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  <c r="CS108" s="129"/>
      <c r="CT108" s="129"/>
      <c r="CU108" s="129"/>
      <c r="CV108" s="129"/>
      <c r="CW108" s="129"/>
      <c r="CX108" s="129"/>
      <c r="CY108" s="129"/>
      <c r="CZ108" s="129"/>
      <c r="DA108" s="129"/>
      <c r="DB108" s="129"/>
      <c r="DC108" s="129"/>
      <c r="DD108" s="129"/>
      <c r="DE108" s="129"/>
      <c r="DF108" s="129"/>
      <c r="DG108" s="129"/>
      <c r="DH108" s="129"/>
      <c r="DI108" s="129"/>
      <c r="DJ108" s="129"/>
      <c r="DK108" s="129"/>
      <c r="DL108" s="129"/>
      <c r="DM108" s="129"/>
      <c r="DN108" s="129"/>
      <c r="DO108" s="129"/>
      <c r="DP108" s="129"/>
      <c r="DQ108" s="129"/>
      <c r="DR108" s="129"/>
      <c r="DS108" s="129"/>
      <c r="DT108" s="129"/>
      <c r="DU108" s="129"/>
      <c r="DV108" s="129"/>
    </row>
    <row r="109" spans="1:126" s="132" customFormat="1" ht="55.2" hidden="1" customHeight="1">
      <c r="A109" s="113" t="s">
        <v>9</v>
      </c>
      <c r="B109" s="114">
        <v>111</v>
      </c>
      <c r="C109" s="113" t="s">
        <v>1526</v>
      </c>
      <c r="D109" s="140">
        <v>0.5</v>
      </c>
      <c r="E109" s="123"/>
      <c r="F109" s="115" t="s">
        <v>10</v>
      </c>
      <c r="G109" s="123"/>
      <c r="H109" s="110" t="s">
        <v>1577</v>
      </c>
      <c r="I109" s="123"/>
      <c r="J109" s="123"/>
      <c r="K109" s="123"/>
      <c r="L109" s="123"/>
      <c r="M109" s="123"/>
      <c r="N109" s="123"/>
      <c r="O109" s="123"/>
      <c r="P109" s="113"/>
      <c r="Q109" s="124"/>
      <c r="R109" s="117" t="s">
        <v>1447</v>
      </c>
      <c r="S109" s="113" t="s">
        <v>1423</v>
      </c>
      <c r="T109" s="113" t="s">
        <v>193</v>
      </c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  <c r="CS109" s="129"/>
      <c r="CT109" s="129"/>
      <c r="CU109" s="129"/>
      <c r="CV109" s="129"/>
      <c r="CW109" s="129"/>
      <c r="CX109" s="129"/>
      <c r="CY109" s="129"/>
      <c r="CZ109" s="129"/>
      <c r="DA109" s="129"/>
      <c r="DB109" s="129"/>
      <c r="DC109" s="129"/>
      <c r="DD109" s="129"/>
      <c r="DE109" s="129"/>
      <c r="DF109" s="129"/>
      <c r="DG109" s="129"/>
      <c r="DH109" s="129"/>
      <c r="DI109" s="129"/>
      <c r="DJ109" s="129"/>
      <c r="DK109" s="129"/>
      <c r="DL109" s="129"/>
      <c r="DM109" s="129"/>
      <c r="DN109" s="129"/>
      <c r="DO109" s="129"/>
      <c r="DP109" s="129"/>
      <c r="DQ109" s="129"/>
      <c r="DR109" s="129"/>
      <c r="DS109" s="129"/>
      <c r="DT109" s="129"/>
      <c r="DU109" s="129"/>
      <c r="DV109" s="129"/>
    </row>
    <row r="110" spans="1:126" s="132" customFormat="1" ht="55.2" hidden="1" customHeight="1">
      <c r="A110" s="113" t="s">
        <v>9</v>
      </c>
      <c r="B110" s="114">
        <v>112</v>
      </c>
      <c r="C110" s="113" t="s">
        <v>1527</v>
      </c>
      <c r="D110" s="140">
        <v>0.5</v>
      </c>
      <c r="E110" s="123"/>
      <c r="F110" s="115" t="s">
        <v>10</v>
      </c>
      <c r="G110" s="123"/>
      <c r="H110" s="110" t="s">
        <v>1578</v>
      </c>
      <c r="I110" s="123"/>
      <c r="J110" s="123"/>
      <c r="K110" s="123"/>
      <c r="L110" s="123"/>
      <c r="M110" s="123"/>
      <c r="N110" s="123"/>
      <c r="O110" s="123"/>
      <c r="P110" s="113"/>
      <c r="Q110" s="124"/>
      <c r="R110" s="117" t="s">
        <v>1448</v>
      </c>
      <c r="S110" s="113" t="s">
        <v>1423</v>
      </c>
      <c r="T110" s="113" t="s">
        <v>193</v>
      </c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  <c r="CS110" s="129"/>
      <c r="CT110" s="129"/>
      <c r="CU110" s="129"/>
      <c r="CV110" s="129"/>
      <c r="CW110" s="129"/>
      <c r="CX110" s="129"/>
      <c r="CY110" s="129"/>
      <c r="CZ110" s="129"/>
      <c r="DA110" s="129"/>
      <c r="DB110" s="129"/>
      <c r="DC110" s="129"/>
      <c r="DD110" s="129"/>
      <c r="DE110" s="129"/>
      <c r="DF110" s="129"/>
      <c r="DG110" s="129"/>
      <c r="DH110" s="129"/>
      <c r="DI110" s="129"/>
      <c r="DJ110" s="129"/>
      <c r="DK110" s="129"/>
      <c r="DL110" s="129"/>
      <c r="DM110" s="129"/>
      <c r="DN110" s="129"/>
      <c r="DO110" s="129"/>
      <c r="DP110" s="129"/>
      <c r="DQ110" s="129"/>
      <c r="DR110" s="129"/>
      <c r="DS110" s="129"/>
      <c r="DT110" s="129"/>
      <c r="DU110" s="129"/>
      <c r="DV110" s="129"/>
    </row>
    <row r="111" spans="1:126" s="132" customFormat="1" ht="55.2" hidden="1" customHeight="1">
      <c r="A111" s="113" t="s">
        <v>9</v>
      </c>
      <c r="B111" s="114">
        <v>113</v>
      </c>
      <c r="C111" s="113" t="s">
        <v>1528</v>
      </c>
      <c r="D111" s="140">
        <v>0.5</v>
      </c>
      <c r="E111" s="123"/>
      <c r="F111" s="115" t="s">
        <v>10</v>
      </c>
      <c r="G111" s="123"/>
      <c r="H111" s="110" t="s">
        <v>1577</v>
      </c>
      <c r="I111" s="123"/>
      <c r="J111" s="123"/>
      <c r="K111" s="123"/>
      <c r="L111" s="123"/>
      <c r="M111" s="123"/>
      <c r="N111" s="123"/>
      <c r="O111" s="123"/>
      <c r="P111" s="113"/>
      <c r="Q111" s="124"/>
      <c r="R111" s="117" t="s">
        <v>1449</v>
      </c>
      <c r="S111" s="113" t="s">
        <v>1423</v>
      </c>
      <c r="T111" s="113" t="s">
        <v>193</v>
      </c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  <c r="CS111" s="129"/>
      <c r="CT111" s="129"/>
      <c r="CU111" s="129"/>
      <c r="CV111" s="129"/>
      <c r="CW111" s="129"/>
      <c r="CX111" s="129"/>
      <c r="CY111" s="129"/>
      <c r="CZ111" s="129"/>
      <c r="DA111" s="129"/>
      <c r="DB111" s="129"/>
      <c r="DC111" s="129"/>
      <c r="DD111" s="129"/>
      <c r="DE111" s="129"/>
      <c r="DF111" s="129"/>
      <c r="DG111" s="129"/>
      <c r="DH111" s="129"/>
      <c r="DI111" s="129"/>
      <c r="DJ111" s="129"/>
      <c r="DK111" s="129"/>
      <c r="DL111" s="129"/>
      <c r="DM111" s="129"/>
      <c r="DN111" s="129"/>
      <c r="DO111" s="129"/>
      <c r="DP111" s="129"/>
      <c r="DQ111" s="129"/>
      <c r="DR111" s="129"/>
      <c r="DS111" s="129"/>
      <c r="DT111" s="129"/>
      <c r="DU111" s="129"/>
      <c r="DV111" s="129"/>
    </row>
    <row r="112" spans="1:126" s="132" customFormat="1" ht="55.2" hidden="1" customHeight="1">
      <c r="A112" s="113" t="s">
        <v>9</v>
      </c>
      <c r="B112" s="114">
        <v>114</v>
      </c>
      <c r="C112" s="113" t="s">
        <v>1529</v>
      </c>
      <c r="D112" s="140">
        <v>0.5</v>
      </c>
      <c r="E112" s="123"/>
      <c r="F112" s="115" t="s">
        <v>10</v>
      </c>
      <c r="G112" s="123"/>
      <c r="H112" s="110" t="s">
        <v>1578</v>
      </c>
      <c r="I112" s="123"/>
      <c r="J112" s="123"/>
      <c r="K112" s="123"/>
      <c r="L112" s="123"/>
      <c r="M112" s="123"/>
      <c r="N112" s="123"/>
      <c r="O112" s="123"/>
      <c r="P112" s="113"/>
      <c r="Q112" s="124"/>
      <c r="R112" s="117" t="s">
        <v>1450</v>
      </c>
      <c r="S112" s="113" t="s">
        <v>1423</v>
      </c>
      <c r="T112" s="113" t="s">
        <v>193</v>
      </c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  <c r="CS112" s="129"/>
      <c r="CT112" s="129"/>
      <c r="CU112" s="129"/>
      <c r="CV112" s="129"/>
      <c r="CW112" s="129"/>
      <c r="CX112" s="129"/>
      <c r="CY112" s="129"/>
      <c r="CZ112" s="129"/>
      <c r="DA112" s="129"/>
      <c r="DB112" s="129"/>
      <c r="DC112" s="129"/>
      <c r="DD112" s="129"/>
      <c r="DE112" s="129"/>
      <c r="DF112" s="129"/>
      <c r="DG112" s="129"/>
      <c r="DH112" s="129"/>
      <c r="DI112" s="129"/>
      <c r="DJ112" s="129"/>
      <c r="DK112" s="129"/>
      <c r="DL112" s="129"/>
      <c r="DM112" s="129"/>
      <c r="DN112" s="129"/>
      <c r="DO112" s="129"/>
      <c r="DP112" s="129"/>
      <c r="DQ112" s="129"/>
      <c r="DR112" s="129"/>
      <c r="DS112" s="129"/>
      <c r="DT112" s="129"/>
      <c r="DU112" s="129"/>
      <c r="DV112" s="129"/>
    </row>
    <row r="113" spans="1:126" s="132" customFormat="1" ht="55.2" hidden="1" customHeight="1">
      <c r="A113" s="113" t="s">
        <v>9</v>
      </c>
      <c r="B113" s="114">
        <v>116</v>
      </c>
      <c r="C113" s="113" t="s">
        <v>1530</v>
      </c>
      <c r="D113" s="140">
        <v>0.5</v>
      </c>
      <c r="E113" s="123"/>
      <c r="F113" s="115" t="s">
        <v>10</v>
      </c>
      <c r="G113" s="123"/>
      <c r="H113" s="110" t="s">
        <v>1577</v>
      </c>
      <c r="I113" s="123"/>
      <c r="J113" s="123"/>
      <c r="K113" s="123"/>
      <c r="L113" s="123"/>
      <c r="M113" s="123"/>
      <c r="N113" s="123"/>
      <c r="O113" s="123"/>
      <c r="P113" s="113"/>
      <c r="Q113" s="124"/>
      <c r="R113" s="117" t="s">
        <v>1451</v>
      </c>
      <c r="S113" s="113" t="s">
        <v>1423</v>
      </c>
      <c r="T113" s="113" t="s">
        <v>193</v>
      </c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  <c r="CS113" s="129"/>
      <c r="CT113" s="129"/>
      <c r="CU113" s="129"/>
      <c r="CV113" s="129"/>
      <c r="CW113" s="129"/>
      <c r="CX113" s="129"/>
      <c r="CY113" s="129"/>
      <c r="CZ113" s="129"/>
      <c r="DA113" s="129"/>
      <c r="DB113" s="129"/>
      <c r="DC113" s="129"/>
      <c r="DD113" s="129"/>
      <c r="DE113" s="129"/>
      <c r="DF113" s="129"/>
      <c r="DG113" s="129"/>
      <c r="DH113" s="129"/>
      <c r="DI113" s="129"/>
      <c r="DJ113" s="129"/>
      <c r="DK113" s="129"/>
      <c r="DL113" s="129"/>
      <c r="DM113" s="129"/>
      <c r="DN113" s="129"/>
      <c r="DO113" s="129"/>
      <c r="DP113" s="129"/>
      <c r="DQ113" s="129"/>
      <c r="DR113" s="129"/>
      <c r="DS113" s="129"/>
      <c r="DT113" s="129"/>
      <c r="DU113" s="129"/>
      <c r="DV113" s="129"/>
    </row>
    <row r="114" spans="1:126" s="132" customFormat="1" ht="55.2" hidden="1" customHeight="1">
      <c r="A114" s="113" t="s">
        <v>9</v>
      </c>
      <c r="B114" s="114">
        <v>117</v>
      </c>
      <c r="C114" s="113" t="s">
        <v>1531</v>
      </c>
      <c r="D114" s="140">
        <v>0.5</v>
      </c>
      <c r="E114" s="123"/>
      <c r="F114" s="115" t="s">
        <v>10</v>
      </c>
      <c r="G114" s="123"/>
      <c r="H114" s="110" t="s">
        <v>1578</v>
      </c>
      <c r="I114" s="123"/>
      <c r="J114" s="123"/>
      <c r="K114" s="123"/>
      <c r="L114" s="123"/>
      <c r="M114" s="123"/>
      <c r="N114" s="123"/>
      <c r="O114" s="123"/>
      <c r="P114" s="113"/>
      <c r="Q114" s="124"/>
      <c r="R114" s="117" t="s">
        <v>1450</v>
      </c>
      <c r="S114" s="113" t="s">
        <v>1423</v>
      </c>
      <c r="T114" s="113" t="s">
        <v>193</v>
      </c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  <c r="CS114" s="129"/>
      <c r="CT114" s="129"/>
      <c r="CU114" s="129"/>
      <c r="CV114" s="129"/>
      <c r="CW114" s="129"/>
      <c r="CX114" s="129"/>
      <c r="CY114" s="129"/>
      <c r="CZ114" s="129"/>
      <c r="DA114" s="129"/>
      <c r="DB114" s="129"/>
      <c r="DC114" s="129"/>
      <c r="DD114" s="129"/>
      <c r="DE114" s="129"/>
      <c r="DF114" s="129"/>
      <c r="DG114" s="129"/>
      <c r="DH114" s="129"/>
      <c r="DI114" s="129"/>
      <c r="DJ114" s="129"/>
      <c r="DK114" s="129"/>
      <c r="DL114" s="129"/>
      <c r="DM114" s="129"/>
      <c r="DN114" s="129"/>
      <c r="DO114" s="129"/>
      <c r="DP114" s="129"/>
      <c r="DQ114" s="129"/>
      <c r="DR114" s="129"/>
      <c r="DS114" s="129"/>
      <c r="DT114" s="129"/>
      <c r="DU114" s="129"/>
      <c r="DV114" s="129"/>
    </row>
    <row r="115" spans="1:126" s="132" customFormat="1" ht="55.2" hidden="1" customHeight="1">
      <c r="A115" s="113" t="s">
        <v>9</v>
      </c>
      <c r="B115" s="114">
        <v>118</v>
      </c>
      <c r="C115" s="113" t="s">
        <v>1532</v>
      </c>
      <c r="D115" s="140">
        <v>0.5</v>
      </c>
      <c r="E115" s="123"/>
      <c r="F115" s="115" t="s">
        <v>10</v>
      </c>
      <c r="G115" s="123"/>
      <c r="H115" s="110" t="s">
        <v>1577</v>
      </c>
      <c r="I115" s="123"/>
      <c r="J115" s="123"/>
      <c r="K115" s="123"/>
      <c r="L115" s="123"/>
      <c r="M115" s="123"/>
      <c r="N115" s="123"/>
      <c r="O115" s="123"/>
      <c r="P115" s="113"/>
      <c r="Q115" s="124"/>
      <c r="R115" s="117" t="s">
        <v>1452</v>
      </c>
      <c r="S115" s="113" t="s">
        <v>1423</v>
      </c>
      <c r="T115" s="113" t="s">
        <v>193</v>
      </c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</row>
    <row r="116" spans="1:126" s="132" customFormat="1" ht="55.2" hidden="1" customHeight="1">
      <c r="A116" s="113" t="s">
        <v>9</v>
      </c>
      <c r="B116" s="114">
        <v>119</v>
      </c>
      <c r="C116" s="113" t="s">
        <v>1533</v>
      </c>
      <c r="D116" s="140">
        <v>0.5</v>
      </c>
      <c r="E116" s="123"/>
      <c r="F116" s="115" t="s">
        <v>10</v>
      </c>
      <c r="G116" s="123"/>
      <c r="H116" s="110" t="s">
        <v>1578</v>
      </c>
      <c r="I116" s="123"/>
      <c r="J116" s="123"/>
      <c r="K116" s="123"/>
      <c r="L116" s="123"/>
      <c r="M116" s="123"/>
      <c r="N116" s="123"/>
      <c r="O116" s="123"/>
      <c r="P116" s="113"/>
      <c r="Q116" s="124"/>
      <c r="R116" s="117" t="s">
        <v>1453</v>
      </c>
      <c r="S116" s="113" t="s">
        <v>1423</v>
      </c>
      <c r="T116" s="113" t="s">
        <v>193</v>
      </c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  <c r="CS116" s="129"/>
      <c r="CT116" s="129"/>
      <c r="CU116" s="129"/>
      <c r="CV116" s="129"/>
      <c r="CW116" s="129"/>
      <c r="CX116" s="129"/>
      <c r="CY116" s="129"/>
      <c r="CZ116" s="129"/>
      <c r="DA116" s="129"/>
      <c r="DB116" s="129"/>
      <c r="DC116" s="129"/>
      <c r="DD116" s="129"/>
      <c r="DE116" s="129"/>
      <c r="DF116" s="129"/>
      <c r="DG116" s="129"/>
      <c r="DH116" s="129"/>
      <c r="DI116" s="129"/>
      <c r="DJ116" s="129"/>
      <c r="DK116" s="129"/>
      <c r="DL116" s="129"/>
      <c r="DM116" s="129"/>
      <c r="DN116" s="129"/>
      <c r="DO116" s="129"/>
      <c r="DP116" s="129"/>
      <c r="DQ116" s="129"/>
      <c r="DR116" s="129"/>
      <c r="DS116" s="129"/>
      <c r="DT116" s="129"/>
      <c r="DU116" s="129"/>
      <c r="DV116" s="129"/>
    </row>
    <row r="117" spans="1:126" s="132" customFormat="1" ht="55.2" hidden="1" customHeight="1">
      <c r="A117" s="113" t="s">
        <v>9</v>
      </c>
      <c r="B117" s="114">
        <v>120</v>
      </c>
      <c r="C117" s="113" t="s">
        <v>1534</v>
      </c>
      <c r="D117" s="140">
        <v>0.5</v>
      </c>
      <c r="E117" s="123"/>
      <c r="F117" s="115" t="s">
        <v>10</v>
      </c>
      <c r="G117" s="123"/>
      <c r="H117" s="110" t="s">
        <v>1577</v>
      </c>
      <c r="I117" s="123"/>
      <c r="J117" s="123"/>
      <c r="K117" s="123"/>
      <c r="L117" s="123"/>
      <c r="M117" s="123"/>
      <c r="N117" s="123"/>
      <c r="O117" s="123"/>
      <c r="P117" s="113"/>
      <c r="Q117" s="124"/>
      <c r="R117" s="117" t="s">
        <v>1454</v>
      </c>
      <c r="S117" s="113" t="s">
        <v>1423</v>
      </c>
      <c r="T117" s="113" t="s">
        <v>193</v>
      </c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  <c r="CS117" s="129"/>
      <c r="CT117" s="129"/>
      <c r="CU117" s="129"/>
      <c r="CV117" s="129"/>
      <c r="CW117" s="129"/>
      <c r="CX117" s="129"/>
      <c r="CY117" s="129"/>
      <c r="CZ117" s="129"/>
      <c r="DA117" s="129"/>
      <c r="DB117" s="129"/>
      <c r="DC117" s="129"/>
      <c r="DD117" s="129"/>
      <c r="DE117" s="129"/>
      <c r="DF117" s="129"/>
      <c r="DG117" s="129"/>
      <c r="DH117" s="129"/>
      <c r="DI117" s="129"/>
      <c r="DJ117" s="129"/>
      <c r="DK117" s="129"/>
      <c r="DL117" s="129"/>
      <c r="DM117" s="129"/>
      <c r="DN117" s="129"/>
      <c r="DO117" s="129"/>
      <c r="DP117" s="129"/>
      <c r="DQ117" s="129"/>
      <c r="DR117" s="129"/>
      <c r="DS117" s="129"/>
      <c r="DT117" s="129"/>
      <c r="DU117" s="129"/>
      <c r="DV117" s="129"/>
    </row>
    <row r="118" spans="1:126" s="132" customFormat="1" ht="55.2" hidden="1" customHeight="1">
      <c r="A118" s="113" t="s">
        <v>9</v>
      </c>
      <c r="B118" s="114">
        <v>121</v>
      </c>
      <c r="C118" s="113" t="s">
        <v>1535</v>
      </c>
      <c r="D118" s="140">
        <v>0.5</v>
      </c>
      <c r="E118" s="123"/>
      <c r="F118" s="115" t="s">
        <v>10</v>
      </c>
      <c r="G118" s="123"/>
      <c r="H118" s="110" t="s">
        <v>1578</v>
      </c>
      <c r="I118" s="123"/>
      <c r="J118" s="123"/>
      <c r="K118" s="123"/>
      <c r="L118" s="123"/>
      <c r="M118" s="123"/>
      <c r="N118" s="123"/>
      <c r="O118" s="123"/>
      <c r="P118" s="113"/>
      <c r="Q118" s="124"/>
      <c r="R118" s="117" t="s">
        <v>1455</v>
      </c>
      <c r="S118" s="113" t="s">
        <v>1423</v>
      </c>
      <c r="T118" s="113" t="s">
        <v>193</v>
      </c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  <c r="CS118" s="129"/>
      <c r="CT118" s="129"/>
      <c r="CU118" s="129"/>
      <c r="CV118" s="129"/>
      <c r="CW118" s="129"/>
      <c r="CX118" s="129"/>
      <c r="CY118" s="129"/>
      <c r="CZ118" s="129"/>
      <c r="DA118" s="129"/>
      <c r="DB118" s="129"/>
      <c r="DC118" s="129"/>
      <c r="DD118" s="129"/>
      <c r="DE118" s="129"/>
      <c r="DF118" s="129"/>
      <c r="DG118" s="129"/>
      <c r="DH118" s="129"/>
      <c r="DI118" s="129"/>
      <c r="DJ118" s="129"/>
      <c r="DK118" s="129"/>
      <c r="DL118" s="129"/>
      <c r="DM118" s="129"/>
      <c r="DN118" s="129"/>
      <c r="DO118" s="129"/>
      <c r="DP118" s="129"/>
      <c r="DQ118" s="129"/>
      <c r="DR118" s="129"/>
      <c r="DS118" s="129"/>
      <c r="DT118" s="129"/>
      <c r="DU118" s="129"/>
      <c r="DV118" s="129"/>
    </row>
    <row r="119" spans="1:126" s="132" customFormat="1" ht="55.2" hidden="1" customHeight="1">
      <c r="A119" s="113" t="s">
        <v>9</v>
      </c>
      <c r="B119" s="114">
        <v>122</v>
      </c>
      <c r="C119" s="113" t="s">
        <v>1536</v>
      </c>
      <c r="D119" s="140">
        <v>0.5</v>
      </c>
      <c r="E119" s="123"/>
      <c r="F119" s="115" t="s">
        <v>10</v>
      </c>
      <c r="G119" s="123"/>
      <c r="H119" s="110" t="s">
        <v>1577</v>
      </c>
      <c r="I119" s="123"/>
      <c r="J119" s="123"/>
      <c r="K119" s="123"/>
      <c r="L119" s="123"/>
      <c r="M119" s="123"/>
      <c r="N119" s="123"/>
      <c r="O119" s="123"/>
      <c r="P119" s="113"/>
      <c r="Q119" s="124"/>
      <c r="R119" s="117" t="s">
        <v>1456</v>
      </c>
      <c r="S119" s="113" t="s">
        <v>1423</v>
      </c>
      <c r="T119" s="113" t="s">
        <v>193</v>
      </c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  <c r="CS119" s="129"/>
      <c r="CT119" s="129"/>
      <c r="CU119" s="129"/>
      <c r="CV119" s="129"/>
      <c r="CW119" s="129"/>
      <c r="CX119" s="129"/>
      <c r="CY119" s="129"/>
      <c r="CZ119" s="129"/>
      <c r="DA119" s="129"/>
      <c r="DB119" s="129"/>
      <c r="DC119" s="129"/>
      <c r="DD119" s="129"/>
      <c r="DE119" s="129"/>
      <c r="DF119" s="129"/>
      <c r="DG119" s="129"/>
      <c r="DH119" s="129"/>
      <c r="DI119" s="129"/>
      <c r="DJ119" s="129"/>
      <c r="DK119" s="129"/>
      <c r="DL119" s="129"/>
      <c r="DM119" s="129"/>
      <c r="DN119" s="129"/>
      <c r="DO119" s="129"/>
      <c r="DP119" s="129"/>
      <c r="DQ119" s="129"/>
      <c r="DR119" s="129"/>
      <c r="DS119" s="129"/>
      <c r="DT119" s="129"/>
      <c r="DU119" s="129"/>
      <c r="DV119" s="129"/>
    </row>
    <row r="120" spans="1:126" s="132" customFormat="1" ht="55.2" hidden="1" customHeight="1">
      <c r="A120" s="113" t="s">
        <v>9</v>
      </c>
      <c r="B120" s="114">
        <v>123</v>
      </c>
      <c r="C120" s="113" t="s">
        <v>1537</v>
      </c>
      <c r="D120" s="140">
        <v>0.5</v>
      </c>
      <c r="E120" s="123"/>
      <c r="F120" s="115" t="s">
        <v>10</v>
      </c>
      <c r="G120" s="123"/>
      <c r="H120" s="110" t="s">
        <v>1578</v>
      </c>
      <c r="I120" s="123"/>
      <c r="J120" s="123"/>
      <c r="K120" s="123"/>
      <c r="L120" s="123"/>
      <c r="M120" s="123"/>
      <c r="N120" s="123"/>
      <c r="O120" s="123"/>
      <c r="P120" s="113"/>
      <c r="Q120" s="124"/>
      <c r="R120" s="117" t="s">
        <v>1457</v>
      </c>
      <c r="S120" s="113" t="s">
        <v>1423</v>
      </c>
      <c r="T120" s="113" t="s">
        <v>193</v>
      </c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  <c r="CS120" s="129"/>
      <c r="CT120" s="129"/>
      <c r="CU120" s="129"/>
      <c r="CV120" s="129"/>
      <c r="CW120" s="129"/>
      <c r="CX120" s="129"/>
      <c r="CY120" s="129"/>
      <c r="CZ120" s="129"/>
      <c r="DA120" s="129"/>
      <c r="DB120" s="129"/>
      <c r="DC120" s="129"/>
      <c r="DD120" s="129"/>
      <c r="DE120" s="129"/>
      <c r="DF120" s="129"/>
      <c r="DG120" s="129"/>
      <c r="DH120" s="129"/>
      <c r="DI120" s="129"/>
      <c r="DJ120" s="129"/>
      <c r="DK120" s="129"/>
      <c r="DL120" s="129"/>
      <c r="DM120" s="129"/>
      <c r="DN120" s="129"/>
      <c r="DO120" s="129"/>
      <c r="DP120" s="129"/>
      <c r="DQ120" s="129"/>
      <c r="DR120" s="129"/>
      <c r="DS120" s="129"/>
      <c r="DT120" s="129"/>
      <c r="DU120" s="129"/>
      <c r="DV120" s="129"/>
    </row>
    <row r="121" spans="1:126" s="132" customFormat="1" ht="55.2" hidden="1" customHeight="1">
      <c r="A121" s="113" t="s">
        <v>9</v>
      </c>
      <c r="B121" s="114">
        <v>124</v>
      </c>
      <c r="C121" s="113" t="s">
        <v>1538</v>
      </c>
      <c r="D121" s="140">
        <v>0.5</v>
      </c>
      <c r="E121" s="123"/>
      <c r="F121" s="115" t="s">
        <v>10</v>
      </c>
      <c r="G121" s="123"/>
      <c r="H121" s="110" t="s">
        <v>1577</v>
      </c>
      <c r="I121" s="123"/>
      <c r="J121" s="123"/>
      <c r="K121" s="123"/>
      <c r="L121" s="123"/>
      <c r="M121" s="123"/>
      <c r="N121" s="123"/>
      <c r="O121" s="123"/>
      <c r="P121" s="113"/>
      <c r="Q121" s="124"/>
      <c r="R121" s="117" t="s">
        <v>1458</v>
      </c>
      <c r="S121" s="113" t="s">
        <v>1423</v>
      </c>
      <c r="T121" s="113" t="s">
        <v>193</v>
      </c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  <c r="CS121" s="129"/>
      <c r="CT121" s="129"/>
      <c r="CU121" s="129"/>
      <c r="CV121" s="129"/>
      <c r="CW121" s="129"/>
      <c r="CX121" s="129"/>
      <c r="CY121" s="129"/>
      <c r="CZ121" s="129"/>
      <c r="DA121" s="129"/>
      <c r="DB121" s="129"/>
      <c r="DC121" s="129"/>
      <c r="DD121" s="129"/>
      <c r="DE121" s="129"/>
      <c r="DF121" s="129"/>
      <c r="DG121" s="129"/>
      <c r="DH121" s="129"/>
      <c r="DI121" s="129"/>
      <c r="DJ121" s="129"/>
      <c r="DK121" s="129"/>
      <c r="DL121" s="129"/>
      <c r="DM121" s="129"/>
      <c r="DN121" s="129"/>
      <c r="DO121" s="129"/>
      <c r="DP121" s="129"/>
      <c r="DQ121" s="129"/>
      <c r="DR121" s="129"/>
      <c r="DS121" s="129"/>
      <c r="DT121" s="129"/>
      <c r="DU121" s="129"/>
      <c r="DV121" s="129"/>
    </row>
    <row r="122" spans="1:126" s="132" customFormat="1" ht="55.2" hidden="1" customHeight="1">
      <c r="A122" s="113" t="s">
        <v>9</v>
      </c>
      <c r="B122" s="114">
        <v>125</v>
      </c>
      <c r="C122" s="113" t="s">
        <v>1539</v>
      </c>
      <c r="D122" s="140">
        <v>0.5</v>
      </c>
      <c r="E122" s="123"/>
      <c r="F122" s="115" t="s">
        <v>10</v>
      </c>
      <c r="G122" s="123"/>
      <c r="H122" s="110" t="s">
        <v>1578</v>
      </c>
      <c r="I122" s="123"/>
      <c r="J122" s="123"/>
      <c r="K122" s="123"/>
      <c r="L122" s="123"/>
      <c r="M122" s="123"/>
      <c r="N122" s="123"/>
      <c r="O122" s="123"/>
      <c r="P122" s="113"/>
      <c r="Q122" s="124"/>
      <c r="R122" s="117" t="s">
        <v>1459</v>
      </c>
      <c r="S122" s="113" t="s">
        <v>1423</v>
      </c>
      <c r="T122" s="113" t="s">
        <v>193</v>
      </c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  <c r="CS122" s="129"/>
      <c r="CT122" s="129"/>
      <c r="CU122" s="129"/>
      <c r="CV122" s="129"/>
      <c r="CW122" s="129"/>
      <c r="CX122" s="129"/>
      <c r="CY122" s="129"/>
      <c r="CZ122" s="129"/>
      <c r="DA122" s="129"/>
      <c r="DB122" s="129"/>
      <c r="DC122" s="129"/>
      <c r="DD122" s="129"/>
      <c r="DE122" s="129"/>
      <c r="DF122" s="129"/>
      <c r="DG122" s="129"/>
      <c r="DH122" s="129"/>
      <c r="DI122" s="129"/>
      <c r="DJ122" s="129"/>
      <c r="DK122" s="129"/>
      <c r="DL122" s="129"/>
      <c r="DM122" s="129"/>
      <c r="DN122" s="129"/>
      <c r="DO122" s="129"/>
      <c r="DP122" s="129"/>
      <c r="DQ122" s="129"/>
      <c r="DR122" s="129"/>
      <c r="DS122" s="129"/>
      <c r="DT122" s="129"/>
      <c r="DU122" s="129"/>
      <c r="DV122" s="129"/>
    </row>
    <row r="123" spans="1:126" s="130" customFormat="1" ht="55.2" hidden="1" customHeight="1">
      <c r="A123" s="113" t="s">
        <v>74</v>
      </c>
      <c r="B123" s="114">
        <v>98</v>
      </c>
      <c r="C123" s="113" t="s">
        <v>1571</v>
      </c>
      <c r="D123" s="140">
        <v>0.5</v>
      </c>
      <c r="E123" s="123"/>
      <c r="F123" s="115" t="s">
        <v>10</v>
      </c>
      <c r="G123" s="123"/>
      <c r="H123" s="123"/>
      <c r="I123" s="123"/>
      <c r="J123" s="123"/>
      <c r="K123" s="123"/>
      <c r="L123" s="123"/>
      <c r="M123" s="123"/>
      <c r="N123" s="123"/>
      <c r="O123" s="123"/>
      <c r="P123" s="113"/>
      <c r="Q123" s="124"/>
      <c r="R123" s="117"/>
      <c r="S123" s="113"/>
      <c r="T123" s="113" t="s">
        <v>193</v>
      </c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  <c r="CS123" s="129"/>
      <c r="CT123" s="129"/>
      <c r="CU123" s="129"/>
      <c r="CV123" s="129"/>
      <c r="CW123" s="129"/>
      <c r="CX123" s="129"/>
      <c r="CY123" s="129"/>
      <c r="CZ123" s="129"/>
      <c r="DA123" s="129"/>
      <c r="DB123" s="129"/>
      <c r="DC123" s="129"/>
      <c r="DD123" s="129"/>
      <c r="DE123" s="129"/>
      <c r="DF123" s="129"/>
      <c r="DG123" s="129"/>
      <c r="DH123" s="129"/>
      <c r="DI123" s="129"/>
      <c r="DJ123" s="129"/>
      <c r="DK123" s="129"/>
      <c r="DL123" s="129"/>
      <c r="DM123" s="129"/>
      <c r="DN123" s="129"/>
      <c r="DO123" s="129"/>
      <c r="DP123" s="129"/>
      <c r="DQ123" s="129"/>
      <c r="DR123" s="129"/>
      <c r="DS123" s="129"/>
      <c r="DT123" s="129"/>
      <c r="DU123" s="129"/>
      <c r="DV123" s="129"/>
    </row>
    <row r="124" spans="1:126" s="129" customFormat="1" ht="55.2" hidden="1" customHeight="1">
      <c r="A124" s="113" t="s">
        <v>74</v>
      </c>
      <c r="B124" s="114">
        <v>98</v>
      </c>
      <c r="C124" s="113" t="s">
        <v>1572</v>
      </c>
      <c r="D124" s="140">
        <v>0.5</v>
      </c>
      <c r="E124" s="123"/>
      <c r="F124" s="115" t="s">
        <v>10</v>
      </c>
      <c r="G124" s="123"/>
      <c r="H124" s="123"/>
      <c r="I124" s="123"/>
      <c r="J124" s="123"/>
      <c r="K124" s="123"/>
      <c r="L124" s="123"/>
      <c r="M124" s="123"/>
      <c r="N124" s="123"/>
      <c r="O124" s="123"/>
      <c r="P124" s="113"/>
      <c r="Q124" s="124"/>
      <c r="R124" s="113"/>
      <c r="S124" s="113"/>
      <c r="T124" s="113" t="s">
        <v>193</v>
      </c>
    </row>
    <row r="125" spans="1:126" s="129" customFormat="1" ht="55.2" hidden="1" customHeight="1">
      <c r="A125" s="113" t="s">
        <v>74</v>
      </c>
      <c r="B125" s="114">
        <v>106</v>
      </c>
      <c r="C125" s="113" t="s">
        <v>1573</v>
      </c>
      <c r="D125" s="140">
        <v>0.5</v>
      </c>
      <c r="E125" s="123"/>
      <c r="F125" s="115" t="s">
        <v>10</v>
      </c>
      <c r="G125" s="123"/>
      <c r="H125" s="123"/>
      <c r="I125" s="123"/>
      <c r="J125" s="123"/>
      <c r="K125" s="123"/>
      <c r="L125" s="123"/>
      <c r="M125" s="123"/>
      <c r="N125" s="123"/>
      <c r="O125" s="123"/>
      <c r="P125" s="113"/>
      <c r="Q125" s="124"/>
      <c r="R125" s="117"/>
      <c r="S125" s="113"/>
      <c r="T125" s="113" t="s">
        <v>193</v>
      </c>
    </row>
    <row r="126" spans="1:126" s="129" customFormat="1" ht="55.2" hidden="1" customHeight="1">
      <c r="A126" s="113" t="s">
        <v>74</v>
      </c>
      <c r="B126" s="114">
        <v>115</v>
      </c>
      <c r="C126" s="113" t="s">
        <v>1574</v>
      </c>
      <c r="D126" s="140">
        <v>0.5</v>
      </c>
      <c r="E126" s="123"/>
      <c r="F126" s="115" t="s">
        <v>10</v>
      </c>
      <c r="G126" s="123"/>
      <c r="H126" s="123"/>
      <c r="I126" s="123"/>
      <c r="J126" s="123"/>
      <c r="K126" s="123"/>
      <c r="L126" s="123"/>
      <c r="M126" s="123"/>
      <c r="N126" s="123"/>
      <c r="O126" s="123"/>
      <c r="P126" s="113"/>
      <c r="Q126" s="124"/>
      <c r="R126" s="117"/>
      <c r="S126" s="113"/>
      <c r="T126" s="113" t="s">
        <v>193</v>
      </c>
    </row>
    <row r="127" spans="1:126" s="129" customFormat="1" ht="55.2" hidden="1" customHeight="1">
      <c r="A127" s="113" t="s">
        <v>74</v>
      </c>
      <c r="B127" s="114">
        <v>126</v>
      </c>
      <c r="C127" s="113" t="s">
        <v>1575</v>
      </c>
      <c r="D127" s="140">
        <v>0.5</v>
      </c>
      <c r="E127" s="123"/>
      <c r="F127" s="115" t="s">
        <v>10</v>
      </c>
      <c r="G127" s="123"/>
      <c r="H127" s="123"/>
      <c r="I127" s="123"/>
      <c r="J127" s="123"/>
      <c r="K127" s="123"/>
      <c r="L127" s="123"/>
      <c r="M127" s="123"/>
      <c r="N127" s="123"/>
      <c r="O127" s="123"/>
      <c r="P127" s="113"/>
      <c r="Q127" s="124"/>
      <c r="R127" s="117"/>
      <c r="S127" s="113"/>
      <c r="T127" s="113" t="s">
        <v>193</v>
      </c>
    </row>
    <row r="128" spans="1:126" s="133" customFormat="1" ht="55.2" hidden="1" customHeight="1">
      <c r="A128" s="113" t="s">
        <v>9</v>
      </c>
      <c r="B128" s="114">
        <v>127</v>
      </c>
      <c r="C128" s="113" t="s">
        <v>1540</v>
      </c>
      <c r="D128" s="140">
        <v>0.5</v>
      </c>
      <c r="E128" s="123"/>
      <c r="F128" s="115" t="s">
        <v>10</v>
      </c>
      <c r="G128" s="123"/>
      <c r="H128" s="110" t="s">
        <v>1577</v>
      </c>
      <c r="I128" s="123"/>
      <c r="J128" s="123"/>
      <c r="K128" s="123"/>
      <c r="L128" s="123"/>
      <c r="M128" s="123"/>
      <c r="N128" s="123"/>
      <c r="O128" s="123"/>
      <c r="P128" s="113"/>
      <c r="Q128" s="124"/>
      <c r="R128" s="117" t="s">
        <v>1461</v>
      </c>
      <c r="S128" s="113" t="s">
        <v>1423</v>
      </c>
      <c r="T128" s="113" t="s">
        <v>192</v>
      </c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9"/>
      <c r="DB128" s="129"/>
      <c r="DC128" s="129"/>
      <c r="DD128" s="129"/>
      <c r="DE128" s="129"/>
      <c r="DF128" s="129"/>
      <c r="DG128" s="129"/>
      <c r="DH128" s="129"/>
      <c r="DI128" s="129"/>
      <c r="DJ128" s="129"/>
      <c r="DK128" s="129"/>
      <c r="DL128" s="129"/>
      <c r="DM128" s="129"/>
      <c r="DN128" s="129"/>
      <c r="DO128" s="129"/>
      <c r="DP128" s="129"/>
      <c r="DQ128" s="129"/>
      <c r="DR128" s="129"/>
      <c r="DS128" s="129"/>
      <c r="DT128" s="129"/>
      <c r="DU128" s="129"/>
      <c r="DV128" s="129"/>
    </row>
    <row r="129" spans="1:126" s="133" customFormat="1" ht="55.2" hidden="1" customHeight="1">
      <c r="A129" s="113" t="s">
        <v>9</v>
      </c>
      <c r="B129" s="114">
        <v>128</v>
      </c>
      <c r="C129" s="113" t="s">
        <v>1541</v>
      </c>
      <c r="D129" s="140">
        <v>0.5</v>
      </c>
      <c r="E129" s="123"/>
      <c r="F129" s="115" t="s">
        <v>10</v>
      </c>
      <c r="G129" s="123"/>
      <c r="H129" s="110" t="s">
        <v>1578</v>
      </c>
      <c r="I129" s="123"/>
      <c r="J129" s="123"/>
      <c r="K129" s="123"/>
      <c r="L129" s="123"/>
      <c r="M129" s="123"/>
      <c r="N129" s="123"/>
      <c r="O129" s="123"/>
      <c r="P129" s="113"/>
      <c r="Q129" s="124"/>
      <c r="R129" s="117" t="s">
        <v>1462</v>
      </c>
      <c r="S129" s="113" t="s">
        <v>1423</v>
      </c>
      <c r="T129" s="113" t="s">
        <v>192</v>
      </c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</row>
    <row r="130" spans="1:126" s="133" customFormat="1" ht="55.2" hidden="1" customHeight="1">
      <c r="A130" s="113" t="s">
        <v>9</v>
      </c>
      <c r="B130" s="114">
        <v>130</v>
      </c>
      <c r="C130" s="113" t="s">
        <v>1542</v>
      </c>
      <c r="D130" s="140">
        <v>0.5</v>
      </c>
      <c r="E130" s="123"/>
      <c r="F130" s="115" t="s">
        <v>10</v>
      </c>
      <c r="G130" s="123"/>
      <c r="H130" s="110" t="s">
        <v>1577</v>
      </c>
      <c r="I130" s="123"/>
      <c r="J130" s="123"/>
      <c r="K130" s="123"/>
      <c r="L130" s="123"/>
      <c r="M130" s="123"/>
      <c r="N130" s="123"/>
      <c r="O130" s="123"/>
      <c r="P130" s="113"/>
      <c r="Q130" s="124"/>
      <c r="R130" s="117" t="s">
        <v>1463</v>
      </c>
      <c r="S130" s="113" t="s">
        <v>1423</v>
      </c>
      <c r="T130" s="113" t="s">
        <v>192</v>
      </c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9"/>
      <c r="DB130" s="129"/>
      <c r="DC130" s="129"/>
      <c r="DD130" s="129"/>
      <c r="DE130" s="129"/>
      <c r="DF130" s="129"/>
      <c r="DG130" s="129"/>
      <c r="DH130" s="129"/>
      <c r="DI130" s="129"/>
      <c r="DJ130" s="129"/>
      <c r="DK130" s="129"/>
      <c r="DL130" s="129"/>
      <c r="DM130" s="129"/>
      <c r="DN130" s="129"/>
      <c r="DO130" s="129"/>
      <c r="DP130" s="129"/>
      <c r="DQ130" s="129"/>
      <c r="DR130" s="129"/>
      <c r="DS130" s="129"/>
      <c r="DT130" s="129"/>
      <c r="DU130" s="129"/>
      <c r="DV130" s="129"/>
    </row>
    <row r="131" spans="1:126" s="133" customFormat="1" ht="55.2" hidden="1" customHeight="1">
      <c r="A131" s="113" t="s">
        <v>9</v>
      </c>
      <c r="B131" s="114">
        <v>131</v>
      </c>
      <c r="C131" s="113" t="s">
        <v>1543</v>
      </c>
      <c r="D131" s="140">
        <v>0.5</v>
      </c>
      <c r="E131" s="123"/>
      <c r="F131" s="115" t="s">
        <v>10</v>
      </c>
      <c r="G131" s="123"/>
      <c r="H131" s="110" t="s">
        <v>1578</v>
      </c>
      <c r="I131" s="123"/>
      <c r="J131" s="123"/>
      <c r="K131" s="123"/>
      <c r="L131" s="123"/>
      <c r="M131" s="123"/>
      <c r="N131" s="123"/>
      <c r="O131" s="123"/>
      <c r="P131" s="113"/>
      <c r="Q131" s="124"/>
      <c r="R131" s="117" t="s">
        <v>1464</v>
      </c>
      <c r="S131" s="113" t="s">
        <v>1423</v>
      </c>
      <c r="T131" s="113" t="s">
        <v>192</v>
      </c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9"/>
      <c r="DB131" s="129"/>
      <c r="DC131" s="129"/>
      <c r="DD131" s="129"/>
      <c r="DE131" s="129"/>
      <c r="DF131" s="129"/>
      <c r="DG131" s="129"/>
      <c r="DH131" s="129"/>
      <c r="DI131" s="129"/>
      <c r="DJ131" s="129"/>
      <c r="DK131" s="129"/>
      <c r="DL131" s="129"/>
      <c r="DM131" s="129"/>
      <c r="DN131" s="129"/>
      <c r="DO131" s="129"/>
      <c r="DP131" s="129"/>
      <c r="DQ131" s="129"/>
      <c r="DR131" s="129"/>
      <c r="DS131" s="129"/>
      <c r="DT131" s="129"/>
      <c r="DU131" s="129"/>
      <c r="DV131" s="129"/>
    </row>
    <row r="132" spans="1:126" s="133" customFormat="1" ht="55.2" hidden="1" customHeight="1">
      <c r="A132" s="113" t="s">
        <v>9</v>
      </c>
      <c r="B132" s="114">
        <v>133</v>
      </c>
      <c r="C132" s="113" t="s">
        <v>1544</v>
      </c>
      <c r="D132" s="140">
        <v>0.5</v>
      </c>
      <c r="E132" s="123"/>
      <c r="F132" s="115" t="s">
        <v>10</v>
      </c>
      <c r="G132" s="123"/>
      <c r="H132" s="110" t="s">
        <v>1577</v>
      </c>
      <c r="I132" s="123"/>
      <c r="J132" s="123"/>
      <c r="K132" s="123"/>
      <c r="L132" s="123"/>
      <c r="M132" s="123"/>
      <c r="N132" s="123"/>
      <c r="O132" s="123"/>
      <c r="P132" s="113"/>
      <c r="Q132" s="124"/>
      <c r="R132" s="117" t="s">
        <v>1465</v>
      </c>
      <c r="S132" s="113" t="s">
        <v>1423</v>
      </c>
      <c r="T132" s="113" t="s">
        <v>192</v>
      </c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9"/>
      <c r="DB132" s="129"/>
      <c r="DC132" s="129"/>
      <c r="DD132" s="129"/>
      <c r="DE132" s="129"/>
      <c r="DF132" s="129"/>
      <c r="DG132" s="129"/>
      <c r="DH132" s="129"/>
      <c r="DI132" s="129"/>
      <c r="DJ132" s="129"/>
      <c r="DK132" s="129"/>
      <c r="DL132" s="129"/>
      <c r="DM132" s="129"/>
      <c r="DN132" s="129"/>
      <c r="DO132" s="129"/>
      <c r="DP132" s="129"/>
      <c r="DQ132" s="129"/>
      <c r="DR132" s="129"/>
      <c r="DS132" s="129"/>
      <c r="DT132" s="129"/>
      <c r="DU132" s="129"/>
      <c r="DV132" s="129"/>
    </row>
    <row r="133" spans="1:126" s="133" customFormat="1" ht="55.2" hidden="1" customHeight="1">
      <c r="A133" s="113" t="s">
        <v>9</v>
      </c>
      <c r="B133" s="114">
        <v>134</v>
      </c>
      <c r="C133" s="113" t="s">
        <v>1545</v>
      </c>
      <c r="D133" s="140">
        <v>0.5</v>
      </c>
      <c r="E133" s="123"/>
      <c r="F133" s="115" t="s">
        <v>10</v>
      </c>
      <c r="G133" s="123"/>
      <c r="H133" s="110" t="s">
        <v>1578</v>
      </c>
      <c r="I133" s="123"/>
      <c r="J133" s="123"/>
      <c r="K133" s="123"/>
      <c r="L133" s="123"/>
      <c r="M133" s="123"/>
      <c r="N133" s="123"/>
      <c r="O133" s="123"/>
      <c r="P133" s="113"/>
      <c r="Q133" s="124"/>
      <c r="R133" s="117" t="s">
        <v>1466</v>
      </c>
      <c r="S133" s="113" t="s">
        <v>1423</v>
      </c>
      <c r="T133" s="113" t="s">
        <v>192</v>
      </c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</row>
    <row r="134" spans="1:126" s="133" customFormat="1" ht="55.2" hidden="1" customHeight="1">
      <c r="A134" s="113" t="s">
        <v>9</v>
      </c>
      <c r="B134" s="114">
        <v>135</v>
      </c>
      <c r="C134" s="113" t="s">
        <v>1545</v>
      </c>
      <c r="D134" s="140">
        <v>0.5</v>
      </c>
      <c r="E134" s="123"/>
      <c r="F134" s="115" t="s">
        <v>10</v>
      </c>
      <c r="G134" s="123"/>
      <c r="H134" s="110" t="s">
        <v>1577</v>
      </c>
      <c r="I134" s="123"/>
      <c r="J134" s="123"/>
      <c r="K134" s="123"/>
      <c r="L134" s="123"/>
      <c r="M134" s="123"/>
      <c r="N134" s="123"/>
      <c r="O134" s="123"/>
      <c r="P134" s="113"/>
      <c r="Q134" s="124"/>
      <c r="R134" s="117" t="s">
        <v>1467</v>
      </c>
      <c r="S134" s="113" t="s">
        <v>1423</v>
      </c>
      <c r="T134" s="113" t="s">
        <v>192</v>
      </c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S134" s="129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9"/>
      <c r="DB134" s="129"/>
      <c r="DC134" s="129"/>
      <c r="DD134" s="129"/>
      <c r="DE134" s="129"/>
      <c r="DF134" s="129"/>
      <c r="DG134" s="129"/>
      <c r="DH134" s="129"/>
      <c r="DI134" s="129"/>
      <c r="DJ134" s="129"/>
      <c r="DK134" s="129"/>
      <c r="DL134" s="129"/>
      <c r="DM134" s="129"/>
      <c r="DN134" s="129"/>
      <c r="DO134" s="129"/>
      <c r="DP134" s="129"/>
      <c r="DQ134" s="129"/>
      <c r="DR134" s="129"/>
      <c r="DS134" s="129"/>
      <c r="DT134" s="129"/>
      <c r="DU134" s="129"/>
      <c r="DV134" s="129"/>
    </row>
    <row r="135" spans="1:126" s="133" customFormat="1" ht="55.2" hidden="1" customHeight="1">
      <c r="A135" s="113" t="s">
        <v>9</v>
      </c>
      <c r="B135" s="114">
        <v>137</v>
      </c>
      <c r="C135" s="113" t="s">
        <v>1546</v>
      </c>
      <c r="D135" s="140">
        <v>0.5</v>
      </c>
      <c r="E135" s="123"/>
      <c r="F135" s="115" t="s">
        <v>10</v>
      </c>
      <c r="G135" s="123"/>
      <c r="H135" s="110" t="s">
        <v>1577</v>
      </c>
      <c r="I135" s="123"/>
      <c r="J135" s="123"/>
      <c r="K135" s="123"/>
      <c r="L135" s="123"/>
      <c r="M135" s="123"/>
      <c r="N135" s="123"/>
      <c r="O135" s="123"/>
      <c r="P135" s="113"/>
      <c r="Q135" s="124"/>
      <c r="R135" s="117" t="s">
        <v>1468</v>
      </c>
      <c r="S135" s="113" t="s">
        <v>1423</v>
      </c>
      <c r="T135" s="113" t="s">
        <v>192</v>
      </c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</row>
    <row r="136" spans="1:126" s="133" customFormat="1" ht="55.2" hidden="1" customHeight="1">
      <c r="A136" s="113" t="s">
        <v>9</v>
      </c>
      <c r="B136" s="114">
        <v>138</v>
      </c>
      <c r="C136" s="113" t="s">
        <v>1547</v>
      </c>
      <c r="D136" s="140">
        <v>0.5</v>
      </c>
      <c r="E136" s="123"/>
      <c r="F136" s="115" t="s">
        <v>10</v>
      </c>
      <c r="G136" s="123"/>
      <c r="H136" s="110" t="s">
        <v>1578</v>
      </c>
      <c r="I136" s="123"/>
      <c r="J136" s="123"/>
      <c r="K136" s="123"/>
      <c r="L136" s="123"/>
      <c r="M136" s="123"/>
      <c r="N136" s="123"/>
      <c r="O136" s="123"/>
      <c r="P136" s="113"/>
      <c r="Q136" s="124"/>
      <c r="R136" s="117" t="s">
        <v>1469</v>
      </c>
      <c r="S136" s="113" t="s">
        <v>1423</v>
      </c>
      <c r="T136" s="113" t="s">
        <v>192</v>
      </c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</row>
    <row r="137" spans="1:126" s="133" customFormat="1" ht="55.2" hidden="1" customHeight="1">
      <c r="A137" s="113" t="s">
        <v>9</v>
      </c>
      <c r="B137" s="114">
        <v>140</v>
      </c>
      <c r="C137" s="113" t="s">
        <v>1548</v>
      </c>
      <c r="D137" s="140">
        <v>0.5</v>
      </c>
      <c r="E137" s="123"/>
      <c r="F137" s="115" t="s">
        <v>10</v>
      </c>
      <c r="G137" s="123"/>
      <c r="H137" s="110" t="s">
        <v>1577</v>
      </c>
      <c r="I137" s="123"/>
      <c r="J137" s="123"/>
      <c r="K137" s="123"/>
      <c r="L137" s="123"/>
      <c r="M137" s="123"/>
      <c r="N137" s="123"/>
      <c r="O137" s="123"/>
      <c r="P137" s="113"/>
      <c r="Q137" s="124"/>
      <c r="R137" s="117" t="s">
        <v>1470</v>
      </c>
      <c r="S137" s="113" t="s">
        <v>1423</v>
      </c>
      <c r="T137" s="113" t="s">
        <v>192</v>
      </c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9"/>
      <c r="DB137" s="129"/>
      <c r="DC137" s="129"/>
      <c r="DD137" s="129"/>
      <c r="DE137" s="129"/>
      <c r="DF137" s="129"/>
      <c r="DG137" s="129"/>
      <c r="DH137" s="129"/>
      <c r="DI137" s="129"/>
      <c r="DJ137" s="129"/>
      <c r="DK137" s="129"/>
      <c r="DL137" s="129"/>
      <c r="DM137" s="129"/>
      <c r="DN137" s="129"/>
      <c r="DO137" s="129"/>
      <c r="DP137" s="129"/>
      <c r="DQ137" s="129"/>
      <c r="DR137" s="129"/>
      <c r="DS137" s="129"/>
      <c r="DT137" s="129"/>
      <c r="DU137" s="129"/>
      <c r="DV137" s="129"/>
    </row>
    <row r="138" spans="1:126" s="133" customFormat="1" ht="55.2" hidden="1" customHeight="1">
      <c r="A138" s="113" t="s">
        <v>9</v>
      </c>
      <c r="B138" s="114">
        <v>141</v>
      </c>
      <c r="C138" s="113" t="s">
        <v>1549</v>
      </c>
      <c r="D138" s="140">
        <v>0.5</v>
      </c>
      <c r="E138" s="123"/>
      <c r="F138" s="115" t="s">
        <v>10</v>
      </c>
      <c r="G138" s="123"/>
      <c r="H138" s="110" t="s">
        <v>1578</v>
      </c>
      <c r="I138" s="123"/>
      <c r="J138" s="123"/>
      <c r="K138" s="123"/>
      <c r="L138" s="123"/>
      <c r="M138" s="123"/>
      <c r="N138" s="123"/>
      <c r="O138" s="123"/>
      <c r="P138" s="113"/>
      <c r="Q138" s="124"/>
      <c r="R138" s="117" t="s">
        <v>1471</v>
      </c>
      <c r="S138" s="113" t="s">
        <v>1423</v>
      </c>
      <c r="T138" s="113" t="s">
        <v>192</v>
      </c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9"/>
      <c r="DB138" s="129"/>
      <c r="DC138" s="129"/>
      <c r="DD138" s="129"/>
      <c r="DE138" s="129"/>
      <c r="DF138" s="129"/>
      <c r="DG138" s="129"/>
      <c r="DH138" s="129"/>
      <c r="DI138" s="129"/>
      <c r="DJ138" s="129"/>
      <c r="DK138" s="129"/>
      <c r="DL138" s="129"/>
      <c r="DM138" s="129"/>
      <c r="DN138" s="129"/>
      <c r="DO138" s="129"/>
      <c r="DP138" s="129"/>
      <c r="DQ138" s="129"/>
      <c r="DR138" s="129"/>
      <c r="DS138" s="129"/>
      <c r="DT138" s="129"/>
      <c r="DU138" s="129"/>
      <c r="DV138" s="129"/>
    </row>
    <row r="139" spans="1:126" s="133" customFormat="1" ht="55.2" hidden="1" customHeight="1">
      <c r="A139" s="113" t="s">
        <v>9</v>
      </c>
      <c r="B139" s="114">
        <v>143</v>
      </c>
      <c r="C139" s="113" t="s">
        <v>1550</v>
      </c>
      <c r="D139" s="140">
        <v>0.5</v>
      </c>
      <c r="E139" s="123"/>
      <c r="F139" s="115" t="s">
        <v>10</v>
      </c>
      <c r="G139" s="123"/>
      <c r="H139" s="110" t="s">
        <v>1577</v>
      </c>
      <c r="I139" s="123"/>
      <c r="J139" s="123"/>
      <c r="K139" s="123"/>
      <c r="L139" s="123"/>
      <c r="M139" s="123"/>
      <c r="N139" s="123"/>
      <c r="O139" s="123"/>
      <c r="P139" s="113"/>
      <c r="Q139" s="124"/>
      <c r="R139" s="117" t="s">
        <v>1465</v>
      </c>
      <c r="S139" s="113" t="s">
        <v>1423</v>
      </c>
      <c r="T139" s="113" t="s">
        <v>192</v>
      </c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29"/>
      <c r="CC139" s="129"/>
      <c r="CD139" s="129"/>
      <c r="CE139" s="129"/>
      <c r="CF139" s="129"/>
      <c r="CG139" s="129"/>
      <c r="CH139" s="129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9"/>
      <c r="DB139" s="129"/>
      <c r="DC139" s="129"/>
      <c r="DD139" s="129"/>
      <c r="DE139" s="129"/>
      <c r="DF139" s="129"/>
      <c r="DG139" s="129"/>
      <c r="DH139" s="129"/>
      <c r="DI139" s="129"/>
      <c r="DJ139" s="129"/>
      <c r="DK139" s="129"/>
      <c r="DL139" s="129"/>
      <c r="DM139" s="129"/>
      <c r="DN139" s="129"/>
      <c r="DO139" s="129"/>
      <c r="DP139" s="129"/>
      <c r="DQ139" s="129"/>
      <c r="DR139" s="129"/>
      <c r="DS139" s="129"/>
      <c r="DT139" s="129"/>
      <c r="DU139" s="129"/>
      <c r="DV139" s="129"/>
    </row>
    <row r="140" spans="1:126" s="133" customFormat="1" ht="55.2" hidden="1" customHeight="1">
      <c r="A140" s="113" t="s">
        <v>9</v>
      </c>
      <c r="B140" s="114">
        <v>144</v>
      </c>
      <c r="C140" s="113" t="s">
        <v>1545</v>
      </c>
      <c r="D140" s="140">
        <v>0.5</v>
      </c>
      <c r="E140" s="123"/>
      <c r="F140" s="115" t="s">
        <v>10</v>
      </c>
      <c r="G140" s="123"/>
      <c r="H140" s="110" t="s">
        <v>1578</v>
      </c>
      <c r="I140" s="123"/>
      <c r="J140" s="123"/>
      <c r="K140" s="123"/>
      <c r="L140" s="123"/>
      <c r="M140" s="123"/>
      <c r="N140" s="123"/>
      <c r="O140" s="123"/>
      <c r="P140" s="113"/>
      <c r="Q140" s="124"/>
      <c r="R140" s="117" t="s">
        <v>1472</v>
      </c>
      <c r="S140" s="113" t="s">
        <v>1423</v>
      </c>
      <c r="T140" s="113" t="s">
        <v>192</v>
      </c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29"/>
      <c r="CC140" s="129"/>
      <c r="CD140" s="129"/>
      <c r="CE140" s="129"/>
      <c r="CF140" s="129"/>
      <c r="CG140" s="129"/>
      <c r="CH140" s="129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/>
      <c r="CX140" s="129"/>
      <c r="CY140" s="129"/>
      <c r="CZ140" s="129"/>
      <c r="DA140" s="129"/>
      <c r="DB140" s="129"/>
      <c r="DC140" s="129"/>
      <c r="DD140" s="129"/>
      <c r="DE140" s="129"/>
      <c r="DF140" s="129"/>
      <c r="DG140" s="129"/>
      <c r="DH140" s="129"/>
      <c r="DI140" s="129"/>
      <c r="DJ140" s="129"/>
      <c r="DK140" s="129"/>
      <c r="DL140" s="129"/>
      <c r="DM140" s="129"/>
      <c r="DN140" s="129"/>
      <c r="DO140" s="129"/>
      <c r="DP140" s="129"/>
      <c r="DQ140" s="129"/>
      <c r="DR140" s="129"/>
      <c r="DS140" s="129"/>
      <c r="DT140" s="129"/>
      <c r="DU140" s="129"/>
      <c r="DV140" s="129"/>
    </row>
    <row r="141" spans="1:126" s="133" customFormat="1" ht="55.2" hidden="1" customHeight="1">
      <c r="A141" s="113" t="s">
        <v>9</v>
      </c>
      <c r="B141" s="114">
        <v>145</v>
      </c>
      <c r="C141" s="113" t="s">
        <v>1545</v>
      </c>
      <c r="D141" s="140">
        <v>0.5</v>
      </c>
      <c r="E141" s="123"/>
      <c r="F141" s="115" t="s">
        <v>10</v>
      </c>
      <c r="G141" s="123"/>
      <c r="H141" s="110" t="s">
        <v>1577</v>
      </c>
      <c r="I141" s="123"/>
      <c r="J141" s="123"/>
      <c r="K141" s="123"/>
      <c r="L141" s="123"/>
      <c r="M141" s="123"/>
      <c r="N141" s="123"/>
      <c r="O141" s="123"/>
      <c r="P141" s="113"/>
      <c r="Q141" s="124"/>
      <c r="R141" s="117" t="s">
        <v>1473</v>
      </c>
      <c r="S141" s="113" t="s">
        <v>1423</v>
      </c>
      <c r="T141" s="113" t="s">
        <v>192</v>
      </c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29"/>
      <c r="CC141" s="129"/>
      <c r="CD141" s="129"/>
      <c r="CE141" s="129"/>
      <c r="CF141" s="129"/>
      <c r="CG141" s="129"/>
      <c r="CH141" s="129"/>
      <c r="CI141" s="129"/>
      <c r="CJ141" s="129"/>
      <c r="CK141" s="129"/>
      <c r="CL141" s="129"/>
      <c r="CM141" s="129"/>
      <c r="CN141" s="129"/>
      <c r="CO141" s="129"/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9"/>
      <c r="DB141" s="129"/>
      <c r="DC141" s="129"/>
      <c r="DD141" s="129"/>
      <c r="DE141" s="129"/>
      <c r="DF141" s="129"/>
      <c r="DG141" s="129"/>
      <c r="DH141" s="129"/>
      <c r="DI141" s="129"/>
      <c r="DJ141" s="129"/>
      <c r="DK141" s="129"/>
      <c r="DL141" s="129"/>
      <c r="DM141" s="129"/>
      <c r="DN141" s="129"/>
      <c r="DO141" s="129"/>
      <c r="DP141" s="129"/>
      <c r="DQ141" s="129"/>
      <c r="DR141" s="129"/>
      <c r="DS141" s="129"/>
      <c r="DT141" s="129"/>
      <c r="DU141" s="129"/>
      <c r="DV141" s="129"/>
    </row>
    <row r="142" spans="1:126" s="133" customFormat="1" ht="55.2" hidden="1" customHeight="1">
      <c r="A142" s="113" t="s">
        <v>9</v>
      </c>
      <c r="B142" s="114">
        <v>146</v>
      </c>
      <c r="C142" s="113" t="s">
        <v>1545</v>
      </c>
      <c r="D142" s="140">
        <v>0.5</v>
      </c>
      <c r="E142" s="123"/>
      <c r="F142" s="115" t="s">
        <v>10</v>
      </c>
      <c r="G142" s="123"/>
      <c r="H142" s="110" t="s">
        <v>1578</v>
      </c>
      <c r="I142" s="123"/>
      <c r="J142" s="123"/>
      <c r="K142" s="123"/>
      <c r="L142" s="123"/>
      <c r="M142" s="123"/>
      <c r="N142" s="123"/>
      <c r="O142" s="123"/>
      <c r="P142" s="113"/>
      <c r="Q142" s="124"/>
      <c r="R142" s="117" t="s">
        <v>1474</v>
      </c>
      <c r="S142" s="113" t="s">
        <v>1423</v>
      </c>
      <c r="T142" s="113" t="s">
        <v>192</v>
      </c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29"/>
      <c r="CC142" s="129"/>
      <c r="CD142" s="129"/>
      <c r="CE142" s="129"/>
      <c r="CF142" s="129"/>
      <c r="CG142" s="129"/>
      <c r="CH142" s="129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9"/>
      <c r="DB142" s="129"/>
      <c r="DC142" s="129"/>
      <c r="DD142" s="129"/>
      <c r="DE142" s="129"/>
      <c r="DF142" s="129"/>
      <c r="DG142" s="129"/>
      <c r="DH142" s="129"/>
      <c r="DI142" s="129"/>
      <c r="DJ142" s="129"/>
      <c r="DK142" s="129"/>
      <c r="DL142" s="129"/>
      <c r="DM142" s="129"/>
      <c r="DN142" s="129"/>
      <c r="DO142" s="129"/>
      <c r="DP142" s="129"/>
      <c r="DQ142" s="129"/>
      <c r="DR142" s="129"/>
      <c r="DS142" s="129"/>
      <c r="DT142" s="129"/>
      <c r="DU142" s="129"/>
      <c r="DV142" s="129"/>
    </row>
    <row r="143" spans="1:126" s="129" customFormat="1" ht="55.2" hidden="1" customHeight="1">
      <c r="A143" s="113" t="s">
        <v>74</v>
      </c>
      <c r="B143" s="114">
        <v>129</v>
      </c>
      <c r="C143" s="113" t="s">
        <v>1551</v>
      </c>
      <c r="D143" s="140">
        <v>0.5</v>
      </c>
      <c r="E143" s="123"/>
      <c r="F143" s="115" t="s">
        <v>10</v>
      </c>
      <c r="G143" s="123"/>
      <c r="H143" s="110"/>
      <c r="I143" s="123"/>
      <c r="J143" s="123"/>
      <c r="K143" s="123"/>
      <c r="L143" s="123"/>
      <c r="M143" s="123"/>
      <c r="N143" s="123"/>
      <c r="O143" s="123"/>
      <c r="P143" s="113"/>
      <c r="Q143" s="124"/>
      <c r="R143" s="117"/>
      <c r="S143" s="139"/>
      <c r="T143" s="113" t="s">
        <v>192</v>
      </c>
    </row>
    <row r="144" spans="1:126" s="129" customFormat="1" ht="55.2" hidden="1" customHeight="1">
      <c r="A144" s="113" t="s">
        <v>74</v>
      </c>
      <c r="B144" s="114">
        <v>132</v>
      </c>
      <c r="C144" s="113" t="s">
        <v>1552</v>
      </c>
      <c r="D144" s="140">
        <v>0.5</v>
      </c>
      <c r="E144" s="123"/>
      <c r="F144" s="115" t="s">
        <v>10</v>
      </c>
      <c r="G144" s="123"/>
      <c r="H144" s="110"/>
      <c r="I144" s="123"/>
      <c r="J144" s="123"/>
      <c r="K144" s="123"/>
      <c r="L144" s="123"/>
      <c r="M144" s="123"/>
      <c r="N144" s="123"/>
      <c r="O144" s="123"/>
      <c r="P144" s="113"/>
      <c r="Q144" s="124"/>
      <c r="R144" s="117"/>
      <c r="S144" s="139"/>
      <c r="T144" s="113" t="s">
        <v>192</v>
      </c>
    </row>
    <row r="145" spans="1:126" s="129" customFormat="1" ht="55.2" hidden="1" customHeight="1">
      <c r="A145" s="113" t="s">
        <v>74</v>
      </c>
      <c r="B145" s="114">
        <v>136</v>
      </c>
      <c r="C145" s="113" t="s">
        <v>1553</v>
      </c>
      <c r="D145" s="140">
        <v>0.5</v>
      </c>
      <c r="E145" s="123"/>
      <c r="F145" s="115" t="s">
        <v>10</v>
      </c>
      <c r="G145" s="123"/>
      <c r="H145" s="123"/>
      <c r="I145" s="123"/>
      <c r="J145" s="123"/>
      <c r="K145" s="123"/>
      <c r="L145" s="123"/>
      <c r="M145" s="123"/>
      <c r="N145" s="123"/>
      <c r="O145" s="123"/>
      <c r="P145" s="113"/>
      <c r="Q145" s="124"/>
      <c r="R145" s="117"/>
      <c r="S145" s="139"/>
      <c r="T145" s="113" t="s">
        <v>192</v>
      </c>
    </row>
    <row r="146" spans="1:126" s="129" customFormat="1" ht="55.2" hidden="1" customHeight="1">
      <c r="A146" s="113" t="s">
        <v>74</v>
      </c>
      <c r="B146" s="114">
        <v>139</v>
      </c>
      <c r="C146" s="113" t="s">
        <v>1554</v>
      </c>
      <c r="D146" s="140">
        <v>0.5</v>
      </c>
      <c r="E146" s="123"/>
      <c r="F146" s="115" t="s">
        <v>10</v>
      </c>
      <c r="G146" s="123"/>
      <c r="H146" s="123"/>
      <c r="I146" s="123"/>
      <c r="J146" s="123"/>
      <c r="K146" s="123"/>
      <c r="L146" s="123"/>
      <c r="M146" s="123"/>
      <c r="N146" s="123"/>
      <c r="O146" s="123"/>
      <c r="P146" s="113"/>
      <c r="Q146" s="124"/>
      <c r="R146" s="117"/>
      <c r="S146" s="139"/>
      <c r="T146" s="113" t="s">
        <v>192</v>
      </c>
    </row>
    <row r="147" spans="1:126" s="129" customFormat="1" ht="55.2" hidden="1" customHeight="1">
      <c r="A147" s="113" t="s">
        <v>74</v>
      </c>
      <c r="B147" s="114">
        <v>142</v>
      </c>
      <c r="C147" s="113" t="s">
        <v>1555</v>
      </c>
      <c r="D147" s="140">
        <v>0.5</v>
      </c>
      <c r="E147" s="123"/>
      <c r="F147" s="115" t="s">
        <v>10</v>
      </c>
      <c r="G147" s="123"/>
      <c r="H147" s="123"/>
      <c r="I147" s="123"/>
      <c r="J147" s="123"/>
      <c r="K147" s="123"/>
      <c r="L147" s="123"/>
      <c r="M147" s="123"/>
      <c r="N147" s="123"/>
      <c r="O147" s="123"/>
      <c r="P147" s="113"/>
      <c r="Q147" s="124"/>
      <c r="R147" s="117"/>
      <c r="S147" s="113" t="s">
        <v>1423</v>
      </c>
      <c r="T147" s="113" t="s">
        <v>192</v>
      </c>
    </row>
    <row r="148" spans="1:126" s="128" customFormat="1" ht="20.399999999999999" hidden="1">
      <c r="A148" s="118" t="s">
        <v>1485</v>
      </c>
      <c r="B148" s="118"/>
      <c r="C148" s="118" t="s">
        <v>1486</v>
      </c>
      <c r="D148" s="140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18"/>
      <c r="Q148" s="143"/>
      <c r="R148" s="118"/>
      <c r="S148" s="118"/>
      <c r="T148" s="113" t="s">
        <v>1485</v>
      </c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  <c r="DO148" s="127"/>
      <c r="DP148" s="127"/>
      <c r="DQ148" s="127"/>
      <c r="DR148" s="127"/>
      <c r="DS148" s="127"/>
      <c r="DT148" s="127"/>
      <c r="DU148" s="127"/>
      <c r="DV148" s="127"/>
    </row>
    <row r="150" spans="1:126">
      <c r="D150" s="188"/>
      <c r="E150" s="155"/>
      <c r="H150" s="155"/>
      <c r="I150" s="155"/>
    </row>
    <row r="151" spans="1:126">
      <c r="D151" s="188"/>
      <c r="E151" s="155"/>
      <c r="G151" s="155"/>
      <c r="H151" s="155"/>
      <c r="I151" s="155"/>
      <c r="J151" s="155"/>
    </row>
    <row r="152" spans="1:126">
      <c r="D152" s="188"/>
      <c r="E152" s="155"/>
      <c r="G152" s="155"/>
      <c r="H152" s="155"/>
      <c r="I152" s="155"/>
      <c r="J152" s="155"/>
      <c r="L152" s="155"/>
      <c r="M152" s="155"/>
    </row>
    <row r="153" spans="1:126">
      <c r="D153" s="1"/>
      <c r="G153" s="155"/>
      <c r="H153" s="155"/>
      <c r="I153" s="155"/>
      <c r="J153" s="155"/>
      <c r="L153" s="155"/>
      <c r="M153" s="155"/>
    </row>
    <row r="154" spans="1:126">
      <c r="D154" s="188"/>
      <c r="E154" s="155"/>
      <c r="F154" s="155"/>
      <c r="H154" s="155"/>
      <c r="I154" s="155"/>
      <c r="J154" s="155"/>
      <c r="L154" s="155"/>
      <c r="M154" s="155"/>
    </row>
    <row r="155" spans="1:126">
      <c r="D155" s="188"/>
      <c r="E155" s="278"/>
      <c r="F155" s="279"/>
      <c r="G155" s="279"/>
      <c r="H155" s="278"/>
      <c r="I155" s="278"/>
      <c r="J155" s="278"/>
      <c r="K155" s="279"/>
      <c r="L155" s="279"/>
    </row>
    <row r="156" spans="1:126">
      <c r="D156" s="188"/>
      <c r="E156" s="155"/>
      <c r="H156" s="155"/>
      <c r="I156" s="155"/>
      <c r="L156" s="155"/>
      <c r="M156" s="155"/>
    </row>
    <row r="157" spans="1:126">
      <c r="D157" s="1"/>
      <c r="H157" s="155"/>
      <c r="I157" s="155"/>
      <c r="L157" s="155"/>
      <c r="M157" s="155"/>
    </row>
    <row r="158" spans="1:126">
      <c r="D158" s="188"/>
      <c r="E158" s="155"/>
      <c r="H158" s="155"/>
      <c r="I158" s="155"/>
      <c r="L158" s="155"/>
      <c r="M158" s="155"/>
      <c r="N158" s="155"/>
    </row>
    <row r="159" spans="1:126">
      <c r="D159" s="188"/>
      <c r="E159" s="155"/>
      <c r="H159" s="155"/>
      <c r="I159" s="155"/>
      <c r="M159" s="155"/>
      <c r="N159" s="155"/>
    </row>
    <row r="160" spans="1:126">
      <c r="D160" s="188"/>
      <c r="E160" s="155"/>
      <c r="H160" s="155"/>
      <c r="I160" s="155"/>
      <c r="L160" s="155"/>
      <c r="M160" s="155"/>
      <c r="N160" s="155"/>
    </row>
    <row r="161" spans="4:13">
      <c r="D161" s="1"/>
      <c r="L161" s="155"/>
      <c r="M161" s="155"/>
    </row>
    <row r="162" spans="4:13">
      <c r="D162" s="188"/>
      <c r="E162" s="155"/>
      <c r="L162" s="155"/>
      <c r="M162" s="155"/>
    </row>
    <row r="163" spans="4:13">
      <c r="D163" s="188"/>
      <c r="E163" s="155"/>
    </row>
    <row r="164" spans="4:13">
      <c r="D164" s="188"/>
      <c r="E164" s="155"/>
    </row>
    <row r="166" spans="4:13">
      <c r="D166" s="188"/>
      <c r="E166" s="155"/>
    </row>
    <row r="167" spans="4:13">
      <c r="D167" s="188"/>
      <c r="E167" s="155"/>
    </row>
    <row r="168" spans="4:13">
      <c r="D168" s="188"/>
      <c r="E168" s="155"/>
    </row>
    <row r="170" spans="4:13">
      <c r="D170" s="188"/>
      <c r="E170" s="155"/>
    </row>
    <row r="171" spans="4:13">
      <c r="D171" s="188"/>
      <c r="E171" s="155"/>
    </row>
    <row r="172" spans="4:13">
      <c r="D172" s="188"/>
      <c r="E172" s="155"/>
    </row>
    <row r="174" spans="4:13">
      <c r="D174" s="188"/>
      <c r="E174" s="155"/>
    </row>
    <row r="175" spans="4:13">
      <c r="D175" s="188"/>
      <c r="E175" s="155"/>
    </row>
    <row r="176" spans="4:13">
      <c r="D176" s="188"/>
      <c r="E176" s="155"/>
    </row>
  </sheetData>
  <autoFilter ref="A1:T148">
    <filterColumn colId="13">
      <filters>
        <filter val="林嘉漳/吴炜鹏"/>
        <filter val="吴炜鹏"/>
      </filters>
    </filterColumn>
  </autoFilter>
  <sortState ref="A2:O69">
    <sortCondition ref="B2:B69"/>
  </sortState>
  <customSheetViews>
    <customSheetView guid="{9C1F981C-FFD6-4EF6-B28B-E117CB253ED3}" scale="70" filter="1" showAutoFilter="1">
      <pane ySplit="6" topLeftCell="A8" activePane="bottomLeft" state="frozen"/>
      <selection pane="bottomLeft" activeCell="O151" sqref="O151"/>
      <pageMargins left="0.7" right="0.7" top="0.75" bottom="0.75" header="0.3" footer="0.3"/>
      <pageSetup orientation="portrait" r:id="rId1"/>
      <autoFilter ref="A1:T148">
        <filterColumn colId="13">
          <filters>
            <filter val="林嘉漳/吴炜鹏"/>
            <filter val="吴炜鹏"/>
          </filters>
        </filterColumn>
      </autoFilter>
    </customSheetView>
    <customSheetView guid="{2C138DE3-6B3B-41AE-80EE-3457970B39E0}" scale="70" filter="1" showAutoFilter="1" topLeftCell="D1">
      <selection activeCell="L78" sqref="L78"/>
      <pageMargins left="0.7" right="0.7" top="0.75" bottom="0.75" header="0.3" footer="0.3"/>
      <pageSetup orientation="portrait"/>
      <autoFilter ref="A1:T148">
        <filterColumn colId="13">
          <filters>
            <filter val="何远琼"/>
          </filters>
        </filterColumn>
      </autoFilter>
    </customSheetView>
    <customSheetView guid="{0FF2BC90-AE58-4372-B5CB-17E8B0D191A8}" scale="70" filter="1" showAutoFilter="1">
      <selection activeCell="C79" sqref="C79"/>
      <pageMargins left="0.7" right="0.7" top="0.75" bottom="0.75" header="0.3" footer="0.3"/>
      <pageSetup orientation="portrait" r:id="rId2"/>
      <autoFilter ref="A1:T148">
        <filterColumn colId="13">
          <filters>
            <filter val="何远琼"/>
            <filter val="何远琼/李东娥"/>
          </filters>
        </filterColumn>
      </autoFilter>
    </customSheetView>
    <customSheetView guid="{F22B7963-1DE0-432C-ABFF-052348A2C1B1}" scale="70" filter="1" showAutoFilter="1" topLeftCell="E1">
      <selection activeCell="K36" sqref="K36"/>
      <pageMargins left="0.7" right="0.7" top="0.75" bottom="0.75" header="0.3" footer="0.3"/>
      <pageSetup orientation="portrait" r:id="rId3"/>
      <autoFilter ref="A1:T148">
        <filterColumn colId="13">
          <filters>
            <filter val="袁泽贤"/>
          </filters>
        </filterColumn>
      </autoFilter>
    </customSheetView>
    <customSheetView guid="{5CDF8C16-2F7E-435C-8FBD-3B1E8B4F3415}" scale="70" filter="1" showAutoFilter="1">
      <selection activeCell="D157" sqref="D157"/>
      <pageMargins left="0.7" right="0.7" top="0.75" bottom="0.75" header="0.3" footer="0.3"/>
      <pageSetup orientation="portrait" r:id="rId4"/>
      <autoFilter ref="A1:T148">
        <filterColumn colId="13">
          <filters>
            <filter val="李东娥"/>
          </filters>
        </filterColumn>
      </autoFilter>
    </customSheetView>
    <customSheetView guid="{2B7B1CB7-5D3C-440D-8CD7-9E70FD379EC0}" scale="70" filter="1" showAutoFilter="1">
      <pane ySplit="13" topLeftCell="A15" activePane="bottomLeft" state="frozen"/>
      <selection pane="bottomLeft" activeCell="M151" sqref="M151"/>
      <pageMargins left="0.7" right="0.7" top="0.75" bottom="0.75" header="0.3" footer="0.3"/>
      <pageSetup orientation="portrait" r:id="rId5"/>
      <autoFilter ref="A1:T148">
        <filterColumn colId="13">
          <filters>
            <filter val="林嘉漳"/>
          </filters>
        </filterColumn>
      </autoFilter>
    </customSheetView>
    <customSheetView guid="{B93A7257-0686-40A4-8ADB-E302C61D1CF5}" scale="70" filter="1" showAutoFilter="1" topLeftCell="B1">
      <pane ySplit="1" topLeftCell="A39" activePane="bottomLeft" state="frozen"/>
      <selection pane="bottomLeft" activeCell="L80" sqref="L80:L83"/>
      <pageMargins left="0.7" right="0.7" top="0.75" bottom="0.75" header="0.3" footer="0.3"/>
      <pageSetup orientation="portrait" r:id="rId6"/>
      <autoFilter ref="A1:R148">
        <filterColumn colId="11">
          <filters>
            <filter val="TBD"/>
          </filters>
        </filterColumn>
      </autoFilter>
    </customSheetView>
    <customSheetView guid="{0BF649FB-054B-4E00-A5C7-E64FB868D81B}" scale="70" filter="1" showAutoFilter="1">
      <selection activeCell="C80" sqref="C80"/>
      <pageMargins left="0.7" right="0.7" top="0.75" bottom="0.75" header="0.3" footer="0.3"/>
      <pageSetup orientation="portrait" r:id="rId7"/>
      <autoFilter ref="A1:S148">
        <filterColumn colId="12">
          <filters>
            <filter val="罗晓林"/>
          </filters>
        </filterColumn>
        <filterColumn colId="18">
          <filters>
            <filter val="Desay"/>
            <filter val="Desay/Baidu"/>
          </filters>
        </filterColumn>
      </autoFilter>
    </customSheetView>
    <customSheetView guid="{46C8DCF2-88F5-4065-B732-89B771A0B55F}" scale="85" filter="1" showAutoFilter="1" topLeftCell="F1">
      <pane ySplit="1" topLeftCell="A11" activePane="bottomLeft" state="frozen"/>
      <selection pane="bottomLeft" activeCell="L72" sqref="L72"/>
      <pageMargins left="0.7" right="0.7" top="0.75" bottom="0.75" header="0.3" footer="0.3"/>
      <pageSetup orientation="portrait" r:id="rId8"/>
      <autoFilter ref="A1:S148">
        <filterColumn colId="12">
          <filters>
            <filter val="TBD"/>
            <filter val="刘泰余"/>
          </filters>
        </filterColumn>
        <filterColumn colId="18">
          <filters>
            <filter val="Desay"/>
            <filter val="Desay/Baidu"/>
          </filters>
        </filterColumn>
      </autoFilter>
    </customSheetView>
    <customSheetView guid="{04CD6250-EBB9-49B5-A154-3323C5A540CD}" scale="70" filter="1" showAutoFilter="1" topLeftCell="D1">
      <pane ySplit="1" topLeftCell="A2" activePane="bottomLeft" state="frozen"/>
      <selection pane="bottomLeft" activeCell="L74" sqref="L74"/>
      <pageMargins left="0.7" right="0.7" top="0.75" bottom="0.75" header="0.3" footer="0.3"/>
      <pageSetup orientation="portrait" r:id="rId9"/>
      <autoFilter ref="A1:S148">
        <filterColumn colId="12">
          <filters>
            <filter val="庄琼飞"/>
          </filters>
        </filterColumn>
        <filterColumn colId="18">
          <filters>
            <filter val="Desay"/>
            <filter val="Desay/Baidu"/>
          </filters>
        </filterColumn>
      </autoFilter>
    </customSheetView>
    <customSheetView guid="{370A4DEA-EC8D-4BBF-A42F-A532C5F155B9}" scale="70" filter="1" showAutoFilter="1">
      <pane ySplit="147" topLeftCell="A149" activePane="bottomLeft" state="frozen"/>
      <selection pane="bottomLeft" activeCell="L81" sqref="L81"/>
      <pageMargins left="0.7" right="0.7" top="0.75" bottom="0.75" header="0.3" footer="0.3"/>
      <pageSetup orientation="portrait" r:id="rId10"/>
      <autoFilter ref="A1:S148">
        <filterColumn colId="12">
          <filters>
            <filter val="李淑连"/>
          </filters>
        </filterColumn>
        <filterColumn colId="18">
          <filters>
            <filter val="Desay"/>
            <filter val="Desay/Baidu"/>
          </filters>
        </filterColumn>
      </autoFilter>
    </customSheetView>
    <customSheetView guid="{D4920615-DC79-4B85-BE66-DA7E2657329D}" scale="70" filter="1" showAutoFilter="1" topLeftCell="E1">
      <pane ySplit="147" topLeftCell="A149" activePane="bottomLeft" state="frozen"/>
      <selection pane="bottomLeft" activeCell="J149" sqref="J149"/>
      <pageMargins left="0.7" right="0.7" top="0.75" bottom="0.75" header="0.3" footer="0.3"/>
      <pageSetup orientation="portrait" r:id="rId11"/>
      <autoFilter ref="A1:S148">
        <filterColumn colId="12">
          <filters>
            <filter val="丘诗琪"/>
          </filters>
        </filterColumn>
        <filterColumn colId="18">
          <filters>
            <filter val="Desay"/>
            <filter val="Desay/Baidu"/>
          </filters>
        </filterColumn>
      </autoFilter>
    </customSheetView>
    <customSheetView guid="{BF2ACD2E-0E2D-4EE9-BC45-2F0A355D0CA3}" scale="70" filter="1" showAutoFilter="1" topLeftCell="B1">
      <selection activeCell="M83" sqref="M83"/>
      <pageMargins left="0.7" right="0.7" top="0.75" bottom="0.75" header="0.3" footer="0.3"/>
      <pageSetup orientation="portrait"/>
      <autoFilter ref="A1:T148">
        <filterColumn colId="13">
          <filters>
            <filter val="罗志鹏/袁泽贤"/>
            <filter val="袁泽贤"/>
          </filters>
        </filterColumn>
      </autoFilter>
    </customSheetView>
    <customSheetView guid="{F88C92E4-F5B1-48B6-8AF0-793E8E382C1A}" scale="70" filter="1" showAutoFilter="1" topLeftCell="C1">
      <selection activeCell="J16" sqref="J16"/>
      <pageMargins left="0.7" right="0.7" top="0.75" bottom="0.75" header="0.3" footer="0.3"/>
      <pageSetup orientation="portrait" r:id="rId12"/>
      <autoFilter ref="A1:T148">
        <filterColumn colId="19">
          <filters>
            <filter val="Desay"/>
            <filter val="Desay/Baidu"/>
          </filters>
        </filterColumn>
      </autoFilter>
    </customSheetView>
  </customSheetViews>
  <phoneticPr fontId="1" type="noConversion"/>
  <conditionalFormatting sqref="T1 T56:T65 T84:T1048576">
    <cfRule type="containsText" dxfId="33" priority="11" operator="containsText" text="Desay">
      <formula>NOT(ISERROR(SEARCH("Desay",T1)))</formula>
    </cfRule>
  </conditionalFormatting>
  <conditionalFormatting sqref="T5:T7 T12:T14 T34:T35 T38 T41:T42 T45">
    <cfRule type="containsText" dxfId="32" priority="3" operator="containsText" text="Desay">
      <formula>NOT(ISERROR(SEARCH("Desay",T5)))</formula>
    </cfRule>
  </conditionalFormatting>
  <conditionalFormatting sqref="M2:M4 M8:M11 M36:M37 M39:M40 M43:M44 M46:M55 M66:M83 M15:M33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1">
    <dataValidation type="list" allowBlank="1" showInputMessage="1" showErrorMessage="1" sqref="M2:M4 M8:M11 M36:M37 M39:M40 M43:M44 M46:M55 M66:M83 M15:M33">
      <formula1>"Pass,Fail"</formula1>
    </dataValidation>
  </dataValidations>
  <pageMargins left="0.7" right="0.7" top="0.75" bottom="0.75" header="0.3" footer="0.3"/>
  <pageSetup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M74"/>
  <sheetViews>
    <sheetView topLeftCell="D1" zoomScale="115" zoomScaleNormal="190" workbookViewId="0">
      <selection activeCell="H47" sqref="H47"/>
    </sheetView>
  </sheetViews>
  <sheetFormatPr defaultColWidth="8.44140625" defaultRowHeight="13.8"/>
  <cols>
    <col min="1" max="1" width="37.44140625" style="28" customWidth="1"/>
    <col min="2" max="2" width="13.33203125" style="28" customWidth="1"/>
    <col min="3" max="3" width="79.44140625" style="28" customWidth="1"/>
    <col min="4" max="4" width="16.44140625" style="57" customWidth="1"/>
    <col min="5" max="5" width="14.44140625" style="57" customWidth="1"/>
    <col min="6" max="8" width="25.44140625" style="41" customWidth="1"/>
    <col min="9" max="9" width="17.44140625" style="58" customWidth="1"/>
    <col min="10" max="10" width="18" style="58" customWidth="1"/>
    <col min="11" max="11" width="30.33203125" style="58" customWidth="1"/>
    <col min="12" max="12" width="35.109375" style="58" customWidth="1"/>
    <col min="13" max="13" width="14.44140625" style="58" customWidth="1"/>
    <col min="14" max="16384" width="8.44140625" style="28"/>
  </cols>
  <sheetData>
    <row r="1" spans="1:13" ht="34.799999999999997">
      <c r="A1" s="25" t="s">
        <v>315</v>
      </c>
      <c r="B1" s="25" t="s">
        <v>316</v>
      </c>
      <c r="C1" s="25" t="s">
        <v>317</v>
      </c>
      <c r="D1" s="26" t="s">
        <v>318</v>
      </c>
      <c r="E1" s="26" t="s">
        <v>319</v>
      </c>
      <c r="F1" s="27" t="s">
        <v>1649</v>
      </c>
      <c r="G1" s="27" t="s">
        <v>1688</v>
      </c>
      <c r="H1" s="27" t="s">
        <v>1765</v>
      </c>
      <c r="I1" s="26" t="s">
        <v>1586</v>
      </c>
      <c r="J1" s="26" t="s">
        <v>1584</v>
      </c>
      <c r="K1" s="26" t="s">
        <v>320</v>
      </c>
      <c r="L1" s="26" t="s">
        <v>321</v>
      </c>
      <c r="M1" s="26" t="s">
        <v>165</v>
      </c>
    </row>
    <row r="2" spans="1:13" ht="27.6" hidden="1">
      <c r="A2" s="290" t="s">
        <v>328</v>
      </c>
      <c r="B2" s="42"/>
      <c r="C2" s="43" t="s">
        <v>329</v>
      </c>
      <c r="D2" s="44" t="s">
        <v>330</v>
      </c>
      <c r="E2" s="44"/>
      <c r="F2" s="45"/>
      <c r="G2" s="45"/>
      <c r="H2" s="45"/>
      <c r="I2" s="46"/>
      <c r="J2" s="46"/>
      <c r="K2" s="32"/>
      <c r="L2" s="46"/>
      <c r="M2" s="46" t="s">
        <v>193</v>
      </c>
    </row>
    <row r="3" spans="1:13" hidden="1">
      <c r="A3" s="290"/>
      <c r="B3" s="42"/>
      <c r="C3" s="43" t="s">
        <v>331</v>
      </c>
      <c r="D3" s="29" t="s">
        <v>330</v>
      </c>
      <c r="E3" s="29"/>
      <c r="F3" s="24"/>
      <c r="G3" s="24"/>
      <c r="H3" s="24"/>
      <c r="I3" s="34"/>
      <c r="J3" s="34"/>
      <c r="K3" s="32"/>
      <c r="L3" s="34"/>
      <c r="M3" s="34" t="s">
        <v>193</v>
      </c>
    </row>
    <row r="4" spans="1:13" ht="27.6" hidden="1">
      <c r="A4" s="291"/>
      <c r="B4" s="47"/>
      <c r="C4" s="43" t="s">
        <v>332</v>
      </c>
      <c r="D4" s="29" t="s">
        <v>330</v>
      </c>
      <c r="E4" s="29"/>
      <c r="F4" s="24"/>
      <c r="G4" s="24"/>
      <c r="H4" s="24"/>
      <c r="I4" s="34"/>
      <c r="J4" s="34"/>
      <c r="K4" s="32"/>
      <c r="L4" s="34"/>
      <c r="M4" s="34" t="s">
        <v>193</v>
      </c>
    </row>
    <row r="5" spans="1:13" ht="27.6" hidden="1">
      <c r="A5" s="290" t="s">
        <v>333</v>
      </c>
      <c r="B5" s="42" t="s">
        <v>334</v>
      </c>
      <c r="C5" s="48" t="s">
        <v>335</v>
      </c>
      <c r="D5" s="29" t="s">
        <v>336</v>
      </c>
      <c r="E5" s="29"/>
      <c r="F5" s="24"/>
      <c r="G5" s="24"/>
      <c r="H5" s="24"/>
      <c r="I5" s="34"/>
      <c r="J5" s="34"/>
      <c r="K5" s="32"/>
      <c r="L5" s="34"/>
      <c r="M5" s="34" t="s">
        <v>193</v>
      </c>
    </row>
    <row r="6" spans="1:13" hidden="1">
      <c r="A6" s="290"/>
      <c r="B6" s="42"/>
      <c r="C6" s="49" t="s">
        <v>337</v>
      </c>
      <c r="D6" s="29" t="s">
        <v>338</v>
      </c>
      <c r="E6" s="29"/>
      <c r="F6" s="24"/>
      <c r="G6" s="24"/>
      <c r="H6" s="24"/>
      <c r="I6" s="34"/>
      <c r="J6" s="34"/>
      <c r="K6" s="32"/>
      <c r="L6" s="34"/>
      <c r="M6" s="34" t="s">
        <v>193</v>
      </c>
    </row>
    <row r="7" spans="1:13" hidden="1">
      <c r="A7" s="290"/>
      <c r="B7" s="42"/>
      <c r="C7" s="49" t="s">
        <v>339</v>
      </c>
      <c r="D7" s="29" t="s">
        <v>338</v>
      </c>
      <c r="E7" s="29"/>
      <c r="F7" s="24"/>
      <c r="G7" s="24"/>
      <c r="H7" s="24"/>
      <c r="I7" s="34"/>
      <c r="J7" s="34"/>
      <c r="K7" s="32"/>
      <c r="L7" s="34"/>
      <c r="M7" s="34" t="s">
        <v>193</v>
      </c>
    </row>
    <row r="8" spans="1:13" hidden="1">
      <c r="A8" s="290"/>
      <c r="B8" s="42"/>
      <c r="C8" s="49" t="s">
        <v>340</v>
      </c>
      <c r="D8" s="29" t="s">
        <v>338</v>
      </c>
      <c r="E8" s="29"/>
      <c r="F8" s="24"/>
      <c r="G8" s="24"/>
      <c r="H8" s="24"/>
      <c r="I8" s="34"/>
      <c r="J8" s="34"/>
      <c r="K8" s="32"/>
      <c r="L8" s="34"/>
      <c r="M8" s="34" t="s">
        <v>193</v>
      </c>
    </row>
    <row r="9" spans="1:13" hidden="1">
      <c r="A9" s="290"/>
      <c r="B9" s="42"/>
      <c r="C9" s="49" t="s">
        <v>341</v>
      </c>
      <c r="D9" s="29" t="s">
        <v>338</v>
      </c>
      <c r="E9" s="29"/>
      <c r="F9" s="24"/>
      <c r="G9" s="24"/>
      <c r="H9" s="24"/>
      <c r="I9" s="34"/>
      <c r="J9" s="34"/>
      <c r="K9" s="32"/>
      <c r="L9" s="34"/>
      <c r="M9" s="34" t="s">
        <v>193</v>
      </c>
    </row>
    <row r="10" spans="1:13" hidden="1">
      <c r="A10" s="290"/>
      <c r="B10" s="42"/>
      <c r="C10" s="49" t="s">
        <v>342</v>
      </c>
      <c r="D10" s="29" t="s">
        <v>326</v>
      </c>
      <c r="E10" s="29"/>
      <c r="F10" s="24"/>
      <c r="G10" s="24"/>
      <c r="H10" s="24"/>
      <c r="I10" s="34"/>
      <c r="J10" s="34"/>
      <c r="K10" s="32"/>
      <c r="L10" s="34"/>
      <c r="M10" s="34" t="s">
        <v>193</v>
      </c>
    </row>
    <row r="11" spans="1:13" hidden="1">
      <c r="A11" s="290"/>
      <c r="B11" s="42"/>
      <c r="C11" s="49" t="s">
        <v>343</v>
      </c>
      <c r="D11" s="29" t="s">
        <v>326</v>
      </c>
      <c r="E11" s="29"/>
      <c r="F11" s="24"/>
      <c r="G11" s="24"/>
      <c r="H11" s="24"/>
      <c r="I11" s="34"/>
      <c r="J11" s="34"/>
      <c r="K11" s="32"/>
      <c r="L11" s="34"/>
      <c r="M11" s="34" t="s">
        <v>193</v>
      </c>
    </row>
    <row r="12" spans="1:13" ht="27.6" hidden="1">
      <c r="A12" s="290"/>
      <c r="B12" s="42"/>
      <c r="C12" s="43" t="s">
        <v>344</v>
      </c>
      <c r="D12" s="29" t="s">
        <v>330</v>
      </c>
      <c r="E12" s="29"/>
      <c r="F12" s="24"/>
      <c r="G12" s="24"/>
      <c r="H12" s="24"/>
      <c r="I12" s="34"/>
      <c r="J12" s="34"/>
      <c r="K12" s="32"/>
      <c r="L12" s="34"/>
      <c r="M12" s="34" t="s">
        <v>193</v>
      </c>
    </row>
    <row r="13" spans="1:13" hidden="1">
      <c r="A13" s="290"/>
      <c r="B13" s="42"/>
      <c r="C13" s="43" t="s">
        <v>345</v>
      </c>
      <c r="D13" s="29" t="s">
        <v>330</v>
      </c>
      <c r="E13" s="29"/>
      <c r="F13" s="24"/>
      <c r="G13" s="24"/>
      <c r="H13" s="24"/>
      <c r="I13" s="34"/>
      <c r="J13" s="34"/>
      <c r="K13" s="32"/>
      <c r="L13" s="34"/>
      <c r="M13" s="34" t="s">
        <v>193</v>
      </c>
    </row>
    <row r="14" spans="1:13" hidden="1">
      <c r="A14" s="292" t="s">
        <v>167</v>
      </c>
      <c r="B14" s="292" t="s">
        <v>334</v>
      </c>
      <c r="C14" s="43" t="s">
        <v>347</v>
      </c>
      <c r="D14" s="29" t="s">
        <v>348</v>
      </c>
      <c r="E14" s="29"/>
      <c r="F14" s="24"/>
      <c r="G14" s="24"/>
      <c r="H14" s="24"/>
      <c r="I14" s="34"/>
      <c r="J14" s="34"/>
      <c r="K14" s="32"/>
      <c r="L14" s="34"/>
      <c r="M14" s="34" t="s">
        <v>193</v>
      </c>
    </row>
    <row r="15" spans="1:13" hidden="1">
      <c r="A15" s="290"/>
      <c r="B15" s="290"/>
      <c r="C15" s="43" t="s">
        <v>349</v>
      </c>
      <c r="D15" s="50" t="s">
        <v>338</v>
      </c>
      <c r="E15" s="50"/>
      <c r="F15" s="51"/>
      <c r="G15" s="51"/>
      <c r="H15" s="51"/>
      <c r="I15" s="52"/>
      <c r="J15" s="52"/>
      <c r="K15" s="32"/>
      <c r="L15" s="52"/>
      <c r="M15" s="52" t="s">
        <v>193</v>
      </c>
    </row>
    <row r="16" spans="1:13" hidden="1">
      <c r="A16" s="293"/>
      <c r="B16" s="290"/>
      <c r="C16" s="43" t="s">
        <v>350</v>
      </c>
      <c r="D16" s="29" t="s">
        <v>351</v>
      </c>
      <c r="E16" s="29"/>
      <c r="F16" s="24"/>
      <c r="G16" s="24"/>
      <c r="H16" s="24"/>
      <c r="I16" s="34"/>
      <c r="J16" s="34"/>
      <c r="K16" s="32"/>
      <c r="L16" s="34"/>
      <c r="M16" s="52" t="s">
        <v>193</v>
      </c>
    </row>
    <row r="17" spans="1:13" hidden="1">
      <c r="A17" s="290"/>
      <c r="B17" s="290"/>
      <c r="C17" s="43" t="s">
        <v>352</v>
      </c>
      <c r="D17" s="44" t="s">
        <v>348</v>
      </c>
      <c r="E17" s="44"/>
      <c r="F17" s="45"/>
      <c r="G17" s="45"/>
      <c r="H17" s="45"/>
      <c r="I17" s="46"/>
      <c r="J17" s="46"/>
      <c r="K17" s="32"/>
      <c r="L17" s="46"/>
      <c r="M17" s="46" t="s">
        <v>193</v>
      </c>
    </row>
    <row r="18" spans="1:13" hidden="1">
      <c r="A18" s="290"/>
      <c r="B18" s="290"/>
      <c r="C18" s="49" t="s">
        <v>353</v>
      </c>
      <c r="D18" s="29" t="s">
        <v>348</v>
      </c>
      <c r="E18" s="29"/>
      <c r="F18" s="24"/>
      <c r="G18" s="24"/>
      <c r="H18" s="24"/>
      <c r="I18" s="34"/>
      <c r="J18" s="34"/>
      <c r="K18" s="32"/>
      <c r="L18" s="34"/>
      <c r="M18" s="34" t="s">
        <v>193</v>
      </c>
    </row>
    <row r="19" spans="1:13" hidden="1">
      <c r="A19" s="290"/>
      <c r="B19" s="290"/>
      <c r="C19" s="49" t="s">
        <v>354</v>
      </c>
      <c r="D19" s="29" t="s">
        <v>348</v>
      </c>
      <c r="E19" s="29"/>
      <c r="F19" s="24"/>
      <c r="G19" s="24"/>
      <c r="H19" s="24"/>
      <c r="I19" s="34"/>
      <c r="J19" s="34"/>
      <c r="K19" s="32"/>
      <c r="L19" s="34"/>
      <c r="M19" s="34" t="s">
        <v>193</v>
      </c>
    </row>
    <row r="20" spans="1:13" hidden="1">
      <c r="A20" s="290"/>
      <c r="B20" s="290"/>
      <c r="C20" s="49" t="s">
        <v>355</v>
      </c>
      <c r="D20" s="29" t="s">
        <v>348</v>
      </c>
      <c r="E20" s="29"/>
      <c r="F20" s="24"/>
      <c r="G20" s="24"/>
      <c r="H20" s="24"/>
      <c r="I20" s="34"/>
      <c r="J20" s="34"/>
      <c r="K20" s="32"/>
      <c r="L20" s="34"/>
      <c r="M20" s="34" t="s">
        <v>193</v>
      </c>
    </row>
    <row r="21" spans="1:13" hidden="1">
      <c r="A21" s="290"/>
      <c r="B21" s="290"/>
      <c r="C21" s="43" t="s">
        <v>356</v>
      </c>
      <c r="D21" s="29" t="s">
        <v>338</v>
      </c>
      <c r="E21" s="29"/>
      <c r="F21" s="24"/>
      <c r="G21" s="24"/>
      <c r="H21" s="24"/>
      <c r="I21" s="34"/>
      <c r="J21" s="34"/>
      <c r="K21" s="32"/>
      <c r="L21" s="34"/>
      <c r="M21" s="34" t="s">
        <v>193</v>
      </c>
    </row>
    <row r="22" spans="1:13" hidden="1">
      <c r="A22" s="290"/>
      <c r="B22" s="291"/>
      <c r="C22" s="43" t="s">
        <v>357</v>
      </c>
      <c r="D22" s="50" t="s">
        <v>323</v>
      </c>
      <c r="E22" s="50"/>
      <c r="F22" s="51"/>
      <c r="G22" s="51"/>
      <c r="H22" s="51"/>
      <c r="I22" s="52"/>
      <c r="J22" s="52"/>
      <c r="K22" s="32"/>
      <c r="L22" s="52"/>
      <c r="M22" s="52" t="s">
        <v>193</v>
      </c>
    </row>
    <row r="23" spans="1:13">
      <c r="A23" s="292" t="s">
        <v>358</v>
      </c>
      <c r="B23" s="292" t="s">
        <v>359</v>
      </c>
      <c r="C23" s="43" t="s">
        <v>360</v>
      </c>
      <c r="D23" s="37" t="s">
        <v>346</v>
      </c>
      <c r="E23" s="53">
        <f>(9.52+8.86+8.55)/3</f>
        <v>8.9766666666666666</v>
      </c>
      <c r="F23" s="30">
        <f>(8.436+8.498+8.438)/3</f>
        <v>8.4573333333333327</v>
      </c>
      <c r="G23" s="30">
        <f>(8.569+8.6+8.631)/3</f>
        <v>8.6</v>
      </c>
      <c r="H23" s="105">
        <f>AVERAGE(9.007,9.001,9.076)</f>
        <v>9.0280000000000005</v>
      </c>
      <c r="I23" s="38" t="s">
        <v>1613</v>
      </c>
      <c r="J23" s="31" t="s">
        <v>1727</v>
      </c>
      <c r="K23" s="32"/>
      <c r="L23" s="187" t="s">
        <v>1648</v>
      </c>
      <c r="M23" s="34" t="s">
        <v>166</v>
      </c>
    </row>
    <row r="24" spans="1:13">
      <c r="A24" s="290"/>
      <c r="B24" s="290"/>
      <c r="C24" s="43" t="s">
        <v>361</v>
      </c>
      <c r="D24" s="37" t="s">
        <v>336</v>
      </c>
      <c r="E24" s="53">
        <f>(168+132+101+233+234+134)/6</f>
        <v>167</v>
      </c>
      <c r="F24" s="30">
        <f>(167+167+166)/3</f>
        <v>166.66666666666666</v>
      </c>
      <c r="G24" s="30">
        <f>(166+166+166)/3</f>
        <v>166</v>
      </c>
      <c r="H24" s="105">
        <f>AVERAGE(169,109,73)</f>
        <v>117</v>
      </c>
      <c r="I24" s="38" t="s">
        <v>1613</v>
      </c>
      <c r="J24" s="31" t="s">
        <v>1727</v>
      </c>
      <c r="K24" s="32"/>
      <c r="L24" s="33" t="s">
        <v>1648</v>
      </c>
      <c r="M24" s="34" t="s">
        <v>166</v>
      </c>
    </row>
    <row r="25" spans="1:13" hidden="1">
      <c r="A25" s="290"/>
      <c r="B25" s="290"/>
      <c r="C25" s="43" t="s">
        <v>362</v>
      </c>
      <c r="D25" s="37" t="s">
        <v>363</v>
      </c>
      <c r="E25" s="53">
        <f>(1.99+1.83+1.6)/3</f>
        <v>1.8066666666666666</v>
      </c>
      <c r="F25" s="30">
        <f>(1.158+1.224+1.168)/3</f>
        <v>1.1833333333333333</v>
      </c>
      <c r="G25" s="30"/>
      <c r="H25" s="30">
        <f>(1.799+1.701+1.668)/3</f>
        <v>1.7226666666666668</v>
      </c>
      <c r="I25" s="38" t="s">
        <v>1613</v>
      </c>
      <c r="J25" s="31" t="s">
        <v>325</v>
      </c>
      <c r="K25" s="32"/>
      <c r="L25" s="33" t="s">
        <v>1648</v>
      </c>
      <c r="M25" s="34" t="s">
        <v>364</v>
      </c>
    </row>
    <row r="26" spans="1:13">
      <c r="A26" s="291"/>
      <c r="B26" s="291"/>
      <c r="C26" s="43" t="s">
        <v>365</v>
      </c>
      <c r="D26" s="37" t="s">
        <v>366</v>
      </c>
      <c r="E26" s="53">
        <f>(266+241+300)/3</f>
        <v>269</v>
      </c>
      <c r="F26" s="30"/>
      <c r="G26" s="239"/>
      <c r="H26" s="243"/>
      <c r="I26" s="244"/>
      <c r="J26" s="31"/>
      <c r="K26" s="32" t="s">
        <v>1650</v>
      </c>
      <c r="L26" s="33" t="s">
        <v>1648</v>
      </c>
      <c r="M26" s="34" t="s">
        <v>166</v>
      </c>
    </row>
    <row r="27" spans="1:13" hidden="1">
      <c r="A27" s="292" t="s">
        <v>367</v>
      </c>
      <c r="B27" s="296" t="s">
        <v>368</v>
      </c>
      <c r="C27" s="49" t="s">
        <v>369</v>
      </c>
      <c r="D27" s="44" t="s">
        <v>363</v>
      </c>
      <c r="E27" s="44"/>
      <c r="F27" s="45"/>
      <c r="G27" s="45"/>
      <c r="H27" s="45"/>
      <c r="I27" s="46"/>
      <c r="J27" s="46"/>
      <c r="K27" s="32"/>
      <c r="L27" s="46"/>
      <c r="M27" s="46" t="s">
        <v>193</v>
      </c>
    </row>
    <row r="28" spans="1:13" hidden="1">
      <c r="A28" s="291"/>
      <c r="B28" s="295"/>
      <c r="C28" s="49" t="s">
        <v>370</v>
      </c>
      <c r="D28" s="29" t="s">
        <v>326</v>
      </c>
      <c r="E28" s="29"/>
      <c r="F28" s="24"/>
      <c r="G28" s="24"/>
      <c r="H28" s="24"/>
      <c r="I28" s="34"/>
      <c r="J28" s="34"/>
      <c r="K28" s="32"/>
      <c r="L28" s="34"/>
      <c r="M28" s="34" t="s">
        <v>193</v>
      </c>
    </row>
    <row r="29" spans="1:13" hidden="1">
      <c r="A29" s="296" t="s">
        <v>373</v>
      </c>
      <c r="B29" s="292" t="s">
        <v>368</v>
      </c>
      <c r="C29" s="54" t="s">
        <v>374</v>
      </c>
      <c r="D29" s="29" t="s">
        <v>375</v>
      </c>
      <c r="E29" s="29"/>
      <c r="F29" s="24"/>
      <c r="G29" s="24"/>
      <c r="H29" s="24"/>
      <c r="I29" s="34"/>
      <c r="J29" s="34"/>
      <c r="K29" s="32"/>
      <c r="L29" s="34"/>
      <c r="M29" s="34" t="s">
        <v>193</v>
      </c>
    </row>
    <row r="30" spans="1:13" hidden="1">
      <c r="A30" s="294"/>
      <c r="B30" s="290"/>
      <c r="C30" s="54" t="s">
        <v>376</v>
      </c>
      <c r="D30" s="29" t="s">
        <v>375</v>
      </c>
      <c r="E30" s="29"/>
      <c r="F30" s="24"/>
      <c r="G30" s="24"/>
      <c r="H30" s="24"/>
      <c r="I30" s="34"/>
      <c r="J30" s="34"/>
      <c r="K30" s="32"/>
      <c r="L30" s="34"/>
      <c r="M30" s="34" t="s">
        <v>193</v>
      </c>
    </row>
    <row r="31" spans="1:13" hidden="1">
      <c r="A31" s="295"/>
      <c r="B31" s="291"/>
      <c r="C31" s="54" t="s">
        <v>377</v>
      </c>
      <c r="D31" s="29" t="s">
        <v>375</v>
      </c>
      <c r="E31" s="29"/>
      <c r="F31" s="24"/>
      <c r="G31" s="24"/>
      <c r="H31" s="24"/>
      <c r="I31" s="34"/>
      <c r="J31" s="34"/>
      <c r="K31" s="32"/>
      <c r="L31" s="34"/>
      <c r="M31" s="34" t="s">
        <v>193</v>
      </c>
    </row>
    <row r="32" spans="1:13" hidden="1">
      <c r="A32" s="29" t="s">
        <v>378</v>
      </c>
      <c r="B32" s="29" t="s">
        <v>368</v>
      </c>
      <c r="C32" s="54" t="s">
        <v>379</v>
      </c>
      <c r="D32" s="29" t="s">
        <v>375</v>
      </c>
      <c r="E32" s="29"/>
      <c r="F32" s="24"/>
      <c r="G32" s="24"/>
      <c r="H32" s="24"/>
      <c r="I32" s="34"/>
      <c r="J32" s="34"/>
      <c r="K32" s="32"/>
      <c r="L32" s="34"/>
      <c r="M32" s="34" t="s">
        <v>193</v>
      </c>
    </row>
    <row r="33" spans="1:13" hidden="1">
      <c r="A33" s="297" t="s">
        <v>186</v>
      </c>
      <c r="B33" s="296" t="s">
        <v>368</v>
      </c>
      <c r="C33" s="54" t="s">
        <v>380</v>
      </c>
      <c r="D33" s="29" t="s">
        <v>375</v>
      </c>
      <c r="E33" s="29"/>
      <c r="F33" s="24"/>
      <c r="G33" s="24"/>
      <c r="H33" s="24"/>
      <c r="I33" s="34"/>
      <c r="J33" s="34"/>
      <c r="K33" s="32"/>
      <c r="L33" s="34"/>
      <c r="M33" s="34" t="s">
        <v>193</v>
      </c>
    </row>
    <row r="34" spans="1:13" hidden="1">
      <c r="A34" s="298"/>
      <c r="B34" s="295"/>
      <c r="C34" s="54" t="s">
        <v>381</v>
      </c>
      <c r="D34" s="29" t="s">
        <v>372</v>
      </c>
      <c r="E34" s="29"/>
      <c r="F34" s="24"/>
      <c r="G34" s="24"/>
      <c r="H34" s="24"/>
      <c r="I34" s="34"/>
      <c r="J34" s="34"/>
      <c r="K34" s="32"/>
      <c r="L34" s="34"/>
      <c r="M34" s="34" t="s">
        <v>193</v>
      </c>
    </row>
    <row r="35" spans="1:13" hidden="1">
      <c r="A35" s="29" t="s">
        <v>185</v>
      </c>
      <c r="B35" s="29" t="s">
        <v>368</v>
      </c>
      <c r="C35" s="54" t="s">
        <v>382</v>
      </c>
      <c r="D35" s="29" t="s">
        <v>375</v>
      </c>
      <c r="E35" s="29"/>
      <c r="F35" s="24"/>
      <c r="G35" s="24"/>
      <c r="H35" s="24"/>
      <c r="I35" s="34"/>
      <c r="J35" s="34"/>
      <c r="K35" s="32"/>
      <c r="L35" s="34"/>
      <c r="M35" s="34" t="s">
        <v>193</v>
      </c>
    </row>
    <row r="36" spans="1:13" hidden="1">
      <c r="A36" s="292" t="s">
        <v>174</v>
      </c>
      <c r="B36" s="296" t="s">
        <v>368</v>
      </c>
      <c r="C36" s="54" t="s">
        <v>383</v>
      </c>
      <c r="D36" s="29" t="s">
        <v>375</v>
      </c>
      <c r="E36" s="29"/>
      <c r="F36" s="24"/>
      <c r="G36" s="24"/>
      <c r="H36" s="24"/>
      <c r="I36" s="34"/>
      <c r="J36" s="34"/>
      <c r="K36" s="32"/>
      <c r="L36" s="34"/>
      <c r="M36" s="34" t="s">
        <v>193</v>
      </c>
    </row>
    <row r="37" spans="1:13" hidden="1">
      <c r="A37" s="291"/>
      <c r="B37" s="295"/>
      <c r="C37" s="54" t="s">
        <v>384</v>
      </c>
      <c r="D37" s="29" t="s">
        <v>363</v>
      </c>
      <c r="E37" s="29"/>
      <c r="F37" s="24"/>
      <c r="G37" s="24"/>
      <c r="H37" s="24"/>
      <c r="I37" s="34"/>
      <c r="J37" s="34"/>
      <c r="K37" s="32"/>
      <c r="L37" s="34"/>
      <c r="M37" s="34" t="s">
        <v>193</v>
      </c>
    </row>
    <row r="38" spans="1:13" hidden="1">
      <c r="A38" s="292" t="s">
        <v>385</v>
      </c>
      <c r="B38" s="296" t="s">
        <v>368</v>
      </c>
      <c r="C38" s="54" t="s">
        <v>386</v>
      </c>
      <c r="D38" s="29" t="s">
        <v>322</v>
      </c>
      <c r="E38" s="29"/>
      <c r="F38" s="24"/>
      <c r="G38" s="24"/>
      <c r="H38" s="24"/>
      <c r="I38" s="34"/>
      <c r="J38" s="34"/>
      <c r="K38" s="32"/>
      <c r="L38" s="34"/>
      <c r="M38" s="34" t="s">
        <v>193</v>
      </c>
    </row>
    <row r="39" spans="1:13" hidden="1">
      <c r="A39" s="290"/>
      <c r="B39" s="294"/>
      <c r="C39" s="54" t="s">
        <v>387</v>
      </c>
      <c r="D39" s="29" t="s">
        <v>322</v>
      </c>
      <c r="E39" s="29"/>
      <c r="F39" s="24"/>
      <c r="G39" s="24"/>
      <c r="H39" s="24"/>
      <c r="I39" s="34"/>
      <c r="J39" s="34"/>
      <c r="K39" s="32"/>
      <c r="L39" s="34"/>
      <c r="M39" s="34" t="s">
        <v>193</v>
      </c>
    </row>
    <row r="40" spans="1:13" hidden="1">
      <c r="A40" s="291"/>
      <c r="B40" s="295"/>
      <c r="C40" s="54" t="s">
        <v>388</v>
      </c>
      <c r="D40" s="50" t="s">
        <v>322</v>
      </c>
      <c r="E40" s="50"/>
      <c r="F40" s="51"/>
      <c r="G40" s="51"/>
      <c r="H40" s="51"/>
      <c r="I40" s="52"/>
      <c r="J40" s="52"/>
      <c r="K40" s="32"/>
      <c r="L40" s="52"/>
      <c r="M40" s="52" t="s">
        <v>193</v>
      </c>
    </row>
    <row r="41" spans="1:13">
      <c r="A41" s="292" t="s">
        <v>389</v>
      </c>
      <c r="B41" s="292" t="s">
        <v>390</v>
      </c>
      <c r="C41" s="54" t="s">
        <v>391</v>
      </c>
      <c r="D41" s="37" t="s">
        <v>327</v>
      </c>
      <c r="E41" s="37"/>
      <c r="F41" s="55">
        <f>(5.95-1.21+6.826-0.853+5.744-1.142)/3</f>
        <v>5.1050000000000004</v>
      </c>
      <c r="G41" s="55">
        <f>(6.988-0.949+6.185-0.943+4.798-0.839)/3</f>
        <v>5.08</v>
      </c>
      <c r="H41" s="55">
        <f>(3.93+4.89+3.97)/3</f>
        <v>4.2633333333333336</v>
      </c>
      <c r="I41" s="38" t="s">
        <v>1613</v>
      </c>
      <c r="J41" s="31" t="s">
        <v>1728</v>
      </c>
      <c r="K41" s="36"/>
      <c r="L41" s="168" t="s">
        <v>1689</v>
      </c>
      <c r="M41" s="34" t="s">
        <v>166</v>
      </c>
    </row>
    <row r="42" spans="1:13">
      <c r="A42" s="290"/>
      <c r="B42" s="290"/>
      <c r="C42" s="54" t="s">
        <v>392</v>
      </c>
      <c r="D42" s="37" t="s">
        <v>375</v>
      </c>
      <c r="E42" s="37"/>
      <c r="F42" s="55">
        <f>(4.303-0.814+3.572-0.941+5.546-0.806)/3</f>
        <v>3.6199999999999997</v>
      </c>
      <c r="G42" s="55">
        <f>(4.673-0.878+3.537-0.807+4.798-0.828)/3</f>
        <v>3.4983333333333335</v>
      </c>
      <c r="H42" s="55">
        <f>(2.07+1.7+1.93)/3</f>
        <v>1.8999999999999997</v>
      </c>
      <c r="I42" s="38" t="s">
        <v>1613</v>
      </c>
      <c r="J42" s="31" t="s">
        <v>1728</v>
      </c>
      <c r="K42" s="32"/>
      <c r="L42" s="168" t="s">
        <v>1689</v>
      </c>
      <c r="M42" s="34" t="s">
        <v>166</v>
      </c>
    </row>
    <row r="43" spans="1:13" ht="27.6">
      <c r="A43" s="290"/>
      <c r="B43" s="290"/>
      <c r="C43" s="54" t="s">
        <v>393</v>
      </c>
      <c r="D43" s="37" t="s">
        <v>394</v>
      </c>
      <c r="E43" s="37"/>
      <c r="F43" s="55">
        <f>(8.975-0.845+8.876-0.949+8.573-0.845)/3</f>
        <v>7.9283333333333337</v>
      </c>
      <c r="G43" s="55">
        <f>(11.39-0.9+11.666-1.041+11.834-0.945)/3</f>
        <v>10.667999999999999</v>
      </c>
      <c r="H43" s="55">
        <f>(6.71+6.73+7.04)/3</f>
        <v>6.8266666666666671</v>
      </c>
      <c r="I43" s="38" t="s">
        <v>1613</v>
      </c>
      <c r="J43" s="31" t="s">
        <v>1729</v>
      </c>
      <c r="K43" s="32"/>
      <c r="L43" s="168" t="s">
        <v>1689</v>
      </c>
      <c r="M43" s="34" t="s">
        <v>166</v>
      </c>
    </row>
    <row r="44" spans="1:13" ht="27.6">
      <c r="A44" s="290"/>
      <c r="B44" s="290"/>
      <c r="C44" s="54" t="s">
        <v>395</v>
      </c>
      <c r="D44" s="37" t="s">
        <v>396</v>
      </c>
      <c r="E44" s="37"/>
      <c r="F44" s="55">
        <f>(21.721-1.2+18.569-0.949+19.589-0.906)/3</f>
        <v>18.941333333333336</v>
      </c>
      <c r="G44" s="55">
        <f>(17.009-1.045+17.119-1.006+17.264-1.13)/3</f>
        <v>16.07033333333333</v>
      </c>
      <c r="H44" s="55">
        <f>(12.77+12.53+13.81)/3</f>
        <v>13.036666666666667</v>
      </c>
      <c r="I44" s="38" t="s">
        <v>1613</v>
      </c>
      <c r="J44" s="31" t="s">
        <v>1730</v>
      </c>
      <c r="K44" s="32"/>
      <c r="L44" s="168" t="s">
        <v>1689</v>
      </c>
      <c r="M44" s="34" t="s">
        <v>166</v>
      </c>
    </row>
    <row r="45" spans="1:13" ht="27.6">
      <c r="A45" s="290"/>
      <c r="B45" s="290"/>
      <c r="C45" s="54" t="s">
        <v>397</v>
      </c>
      <c r="D45" s="37" t="s">
        <v>398</v>
      </c>
      <c r="E45" s="37"/>
      <c r="F45" s="55">
        <f>(24.428-0.974+21.875-0.947+22.256-1.109)/3</f>
        <v>21.843000000000004</v>
      </c>
      <c r="G45" s="55">
        <f>(31.467-0.974+31.568--0.943+29.248-0.846)/3</f>
        <v>30.468666666666664</v>
      </c>
      <c r="H45" s="55">
        <f>(12.79+12.41+12.23)/3</f>
        <v>12.476666666666667</v>
      </c>
      <c r="I45" s="38" t="s">
        <v>1613</v>
      </c>
      <c r="J45" s="31" t="s">
        <v>1728</v>
      </c>
      <c r="K45" s="32"/>
      <c r="L45" s="168" t="s">
        <v>1689</v>
      </c>
      <c r="M45" s="34" t="s">
        <v>166</v>
      </c>
    </row>
    <row r="46" spans="1:13" ht="27.6">
      <c r="A46" s="290"/>
      <c r="B46" s="290"/>
      <c r="C46" s="54" t="s">
        <v>399</v>
      </c>
      <c r="D46" s="56" t="s">
        <v>400</v>
      </c>
      <c r="E46" s="37"/>
      <c r="F46" s="35">
        <f>(114.394-1.007+109.195-0.856+108.736-0.974)/3</f>
        <v>109.82933333333334</v>
      </c>
      <c r="G46" s="35">
        <f>(105.937-1.547+108.33-1.181+84.858-1.087)/3</f>
        <v>98.436666666666667</v>
      </c>
      <c r="H46" s="35">
        <f>(146.8+151.67+149.77)/3</f>
        <v>149.41333333333333</v>
      </c>
      <c r="I46" s="38" t="s">
        <v>1613</v>
      </c>
      <c r="J46" s="31" t="s">
        <v>1728</v>
      </c>
      <c r="K46" s="32"/>
      <c r="L46" s="168" t="s">
        <v>1689</v>
      </c>
      <c r="M46" s="34" t="s">
        <v>166</v>
      </c>
    </row>
    <row r="47" spans="1:13" s="177" customFormat="1" ht="27.6">
      <c r="A47" s="291"/>
      <c r="B47" s="291"/>
      <c r="C47" s="256" t="s">
        <v>401</v>
      </c>
      <c r="D47" s="171" t="s">
        <v>402</v>
      </c>
      <c r="E47" s="171"/>
      <c r="F47" s="257">
        <f>(1.109+1.266+1.098)/3</f>
        <v>1.1576666666666666</v>
      </c>
      <c r="G47" s="257"/>
      <c r="H47" s="257">
        <f>(1.632+1.633+1.633)/3</f>
        <v>1.6326666666666665</v>
      </c>
      <c r="I47" s="173"/>
      <c r="J47" s="174" t="s">
        <v>325</v>
      </c>
      <c r="K47" s="175"/>
      <c r="L47" s="258" t="s">
        <v>1648</v>
      </c>
      <c r="M47" s="176" t="s">
        <v>166</v>
      </c>
    </row>
    <row r="48" spans="1:13">
      <c r="A48" s="296" t="s">
        <v>403</v>
      </c>
      <c r="B48" s="297" t="s">
        <v>390</v>
      </c>
      <c r="C48" s="54" t="s">
        <v>404</v>
      </c>
      <c r="D48" s="37" t="s">
        <v>326</v>
      </c>
      <c r="E48" s="37"/>
      <c r="F48" s="35">
        <f>(3.07-0.918+4.105-2.083+3.26-0.945)/3</f>
        <v>2.1629999999999998</v>
      </c>
      <c r="G48" s="35">
        <f>(3.772-1.37+3.65-1.557+3.772-1.781)/3</f>
        <v>2.1619999999999999</v>
      </c>
      <c r="H48" s="35">
        <f>(0.36+0.36+0.37)/3</f>
        <v>0.36333333333333329</v>
      </c>
      <c r="I48" s="38" t="s">
        <v>1613</v>
      </c>
      <c r="J48" s="31" t="s">
        <v>1731</v>
      </c>
      <c r="K48" s="32"/>
      <c r="L48" s="168" t="s">
        <v>1689</v>
      </c>
      <c r="M48" s="34" t="s">
        <v>166</v>
      </c>
    </row>
    <row r="49" spans="1:13" s="177" customFormat="1">
      <c r="A49" s="295"/>
      <c r="B49" s="298"/>
      <c r="C49" s="170" t="s">
        <v>405</v>
      </c>
      <c r="D49" s="171" t="s">
        <v>326</v>
      </c>
      <c r="E49" s="171"/>
      <c r="F49" s="172" t="e">
        <f>E=(3.193-1.108+2.992-0.994+2.991-0.972)/3</f>
        <v>#NAME?</v>
      </c>
      <c r="G49" s="172"/>
      <c r="H49" s="172"/>
      <c r="I49" s="173"/>
      <c r="J49" s="174"/>
      <c r="K49" s="175"/>
      <c r="L49" s="168" t="s">
        <v>1689</v>
      </c>
      <c r="M49" s="176" t="s">
        <v>166</v>
      </c>
    </row>
    <row r="50" spans="1:13">
      <c r="A50" s="292" t="s">
        <v>406</v>
      </c>
      <c r="B50" s="292" t="s">
        <v>390</v>
      </c>
      <c r="C50" s="54" t="s">
        <v>407</v>
      </c>
      <c r="D50" s="37" t="s">
        <v>322</v>
      </c>
      <c r="E50" s="37"/>
      <c r="F50" s="30">
        <f>(1.233+1.266+1.243)/3</f>
        <v>1.2473333333333334</v>
      </c>
      <c r="G50" s="280">
        <f>(2.698+2.905+2.504)/3</f>
        <v>2.7023333333333333</v>
      </c>
      <c r="H50" s="30">
        <f>(1.233+1.3+1.3)/3</f>
        <v>1.2776666666666667</v>
      </c>
      <c r="I50" s="245" t="s">
        <v>1613</v>
      </c>
      <c r="J50" s="31" t="s">
        <v>1732</v>
      </c>
      <c r="K50" s="32"/>
      <c r="L50" s="33" t="s">
        <v>1648</v>
      </c>
      <c r="M50" s="34" t="s">
        <v>166</v>
      </c>
    </row>
    <row r="51" spans="1:13">
      <c r="A51" s="290"/>
      <c r="B51" s="290"/>
      <c r="C51" s="54" t="s">
        <v>408</v>
      </c>
      <c r="D51" s="37" t="s">
        <v>409</v>
      </c>
      <c r="E51" s="37"/>
      <c r="F51" s="30">
        <f>(194+134+166)/3</f>
        <v>164.66666666666666</v>
      </c>
      <c r="G51" s="280">
        <f>(168+131+135)/3</f>
        <v>144.66666666666666</v>
      </c>
      <c r="H51" s="30">
        <f>(172+200+167)/3</f>
        <v>179.66666666666666</v>
      </c>
      <c r="I51" s="245" t="s">
        <v>1613</v>
      </c>
      <c r="J51" s="31" t="s">
        <v>1733</v>
      </c>
      <c r="K51" s="32"/>
      <c r="L51" s="33" t="s">
        <v>1648</v>
      </c>
      <c r="M51" s="34" t="s">
        <v>166</v>
      </c>
    </row>
    <row r="52" spans="1:13">
      <c r="A52" s="290"/>
      <c r="B52" s="290"/>
      <c r="C52" s="54" t="s">
        <v>410</v>
      </c>
      <c r="D52" s="37" t="s">
        <v>375</v>
      </c>
      <c r="E52" s="37"/>
      <c r="F52" s="30">
        <f>(3.871+3.432+3.672)/3</f>
        <v>3.6583333333333332</v>
      </c>
      <c r="G52" s="280">
        <f>(3.661+3.628+1.143)/3</f>
        <v>2.8106666666666666</v>
      </c>
      <c r="H52" s="30">
        <f>(3.5+3.322+3.435)/3</f>
        <v>3.419</v>
      </c>
      <c r="I52" s="245" t="s">
        <v>1613</v>
      </c>
      <c r="J52" s="31" t="s">
        <v>1734</v>
      </c>
      <c r="K52" s="32"/>
      <c r="L52" s="33" t="s">
        <v>1648</v>
      </c>
      <c r="M52" s="34" t="s">
        <v>166</v>
      </c>
    </row>
    <row r="53" spans="1:13">
      <c r="A53" s="291"/>
      <c r="B53" s="291"/>
      <c r="C53" s="54" t="s">
        <v>411</v>
      </c>
      <c r="D53" s="37" t="s">
        <v>412</v>
      </c>
      <c r="E53" s="37"/>
      <c r="F53" s="30">
        <f>(3.438+3.543+3.334)/3</f>
        <v>3.438333333333333</v>
      </c>
      <c r="G53" s="280">
        <f>(0.806+0.686+3.092)/3</f>
        <v>1.5279999999999998</v>
      </c>
      <c r="H53" s="30">
        <f>(3.5+3.266+3.467)/3</f>
        <v>3.411</v>
      </c>
      <c r="I53" s="244" t="s">
        <v>1613</v>
      </c>
      <c r="J53" s="31" t="s">
        <v>1735</v>
      </c>
      <c r="K53" s="32"/>
      <c r="L53" s="33" t="s">
        <v>1648</v>
      </c>
      <c r="M53" s="34" t="s">
        <v>166</v>
      </c>
    </row>
    <row r="54" spans="1:13" s="177" customFormat="1">
      <c r="A54" s="178" t="s">
        <v>413</v>
      </c>
      <c r="B54" s="179" t="s">
        <v>414</v>
      </c>
      <c r="C54" s="170" t="s">
        <v>1642</v>
      </c>
      <c r="D54" s="171" t="s">
        <v>415</v>
      </c>
      <c r="E54" s="171"/>
      <c r="F54" s="180">
        <f>(0.71+0.774+0.711)/3</f>
        <v>0.73166666666666658</v>
      </c>
      <c r="G54" s="275"/>
      <c r="H54" s="180">
        <f>(0.741+0.576+0.775)/3</f>
        <v>0.69733333333333336</v>
      </c>
      <c r="I54" s="173"/>
      <c r="J54" s="174" t="s">
        <v>1591</v>
      </c>
      <c r="K54" s="181"/>
      <c r="L54" s="182" t="s">
        <v>1648</v>
      </c>
      <c r="M54" s="176" t="s">
        <v>166</v>
      </c>
    </row>
    <row r="55" spans="1:13">
      <c r="A55" s="24" t="s">
        <v>416</v>
      </c>
      <c r="B55" s="24" t="s">
        <v>417</v>
      </c>
      <c r="C55" s="54" t="s">
        <v>418</v>
      </c>
      <c r="D55" s="37" t="s">
        <v>415</v>
      </c>
      <c r="E55" s="37"/>
      <c r="F55" s="39" t="s">
        <v>252</v>
      </c>
      <c r="G55" s="39"/>
      <c r="H55" s="39" t="s">
        <v>252</v>
      </c>
      <c r="I55" s="38"/>
      <c r="J55" s="174"/>
      <c r="K55" s="32" t="s">
        <v>1736</v>
      </c>
      <c r="L55" s="154" t="s">
        <v>1648</v>
      </c>
      <c r="M55" s="34" t="s">
        <v>324</v>
      </c>
    </row>
    <row r="56" spans="1:13" ht="27.6" hidden="1">
      <c r="A56" s="106" t="s">
        <v>419</v>
      </c>
      <c r="B56" s="45"/>
      <c r="C56" s="54" t="s">
        <v>420</v>
      </c>
      <c r="D56" s="44" t="s">
        <v>327</v>
      </c>
      <c r="E56" s="44"/>
      <c r="F56" s="45"/>
      <c r="G56" s="45"/>
      <c r="H56" s="45"/>
      <c r="I56" s="46"/>
      <c r="J56" s="46"/>
      <c r="K56" s="32"/>
      <c r="L56" s="46"/>
      <c r="M56" s="46" t="s">
        <v>193</v>
      </c>
    </row>
    <row r="57" spans="1:13" hidden="1">
      <c r="A57" s="294" t="s">
        <v>421</v>
      </c>
      <c r="B57" s="299"/>
      <c r="C57" s="54" t="s">
        <v>422</v>
      </c>
      <c r="D57" s="29" t="s">
        <v>371</v>
      </c>
      <c r="E57" s="29"/>
      <c r="F57" s="24"/>
      <c r="G57" s="24"/>
      <c r="H57" s="24"/>
      <c r="I57" s="34"/>
      <c r="J57" s="34"/>
      <c r="K57" s="32"/>
      <c r="L57" s="34"/>
      <c r="M57" s="34" t="s">
        <v>193</v>
      </c>
    </row>
    <row r="58" spans="1:13" hidden="1">
      <c r="A58" s="294"/>
      <c r="B58" s="299"/>
      <c r="C58" s="54" t="s">
        <v>423</v>
      </c>
      <c r="D58" s="50" t="s">
        <v>372</v>
      </c>
      <c r="E58" s="50"/>
      <c r="F58" s="51"/>
      <c r="G58" s="51"/>
      <c r="H58" s="51"/>
      <c r="I58" s="52"/>
      <c r="J58" s="52"/>
      <c r="K58" s="32"/>
      <c r="L58" s="52"/>
      <c r="M58" s="52" t="s">
        <v>193</v>
      </c>
    </row>
    <row r="59" spans="1:13" hidden="1">
      <c r="A59" s="294"/>
      <c r="B59" s="299"/>
      <c r="C59" s="54" t="s">
        <v>424</v>
      </c>
      <c r="D59" s="44" t="s">
        <v>425</v>
      </c>
      <c r="E59" s="44"/>
      <c r="F59" s="45"/>
      <c r="G59" s="45"/>
      <c r="H59" s="45"/>
      <c r="I59" s="46"/>
      <c r="J59" s="46"/>
      <c r="K59" s="32"/>
      <c r="L59" s="46"/>
      <c r="M59" s="46" t="s">
        <v>193</v>
      </c>
    </row>
    <row r="60" spans="1:13" hidden="1">
      <c r="A60" s="294"/>
      <c r="B60" s="299"/>
      <c r="C60" s="54" t="s">
        <v>426</v>
      </c>
      <c r="D60" s="29" t="s">
        <v>402</v>
      </c>
      <c r="E60" s="29"/>
      <c r="F60" s="24"/>
      <c r="G60" s="24"/>
      <c r="H60" s="24"/>
      <c r="I60" s="34"/>
      <c r="J60" s="34"/>
      <c r="K60" s="32"/>
      <c r="L60" s="34"/>
      <c r="M60" s="34" t="s">
        <v>193</v>
      </c>
    </row>
    <row r="61" spans="1:13" s="177" customFormat="1">
      <c r="A61" s="294"/>
      <c r="B61" s="299"/>
      <c r="C61" s="170" t="s">
        <v>427</v>
      </c>
      <c r="D61" s="183"/>
      <c r="E61" s="183"/>
      <c r="F61" s="172">
        <f>(4.658+1.79+4.316)/3</f>
        <v>3.5879999999999996</v>
      </c>
      <c r="G61" s="172"/>
      <c r="H61" s="172"/>
      <c r="I61" s="176"/>
      <c r="J61" s="174"/>
      <c r="K61" s="175"/>
      <c r="L61" s="184"/>
      <c r="M61" s="176" t="s">
        <v>166</v>
      </c>
    </row>
    <row r="62" spans="1:13" s="177" customFormat="1">
      <c r="A62" s="295"/>
      <c r="B62" s="300"/>
      <c r="C62" s="170" t="s">
        <v>428</v>
      </c>
      <c r="D62" s="183"/>
      <c r="E62" s="183"/>
      <c r="F62" s="172">
        <f>(0.832+0.725+0.957)/3</f>
        <v>0.83799999999999997</v>
      </c>
      <c r="G62" s="172"/>
      <c r="H62" s="172"/>
      <c r="I62" s="176"/>
      <c r="J62" s="174"/>
      <c r="K62" s="175"/>
      <c r="L62" s="184"/>
      <c r="M62" s="176" t="s">
        <v>166</v>
      </c>
    </row>
    <row r="63" spans="1:13" hidden="1">
      <c r="A63" s="296" t="s">
        <v>1405</v>
      </c>
      <c r="B63" s="301"/>
      <c r="C63" s="54" t="s">
        <v>1401</v>
      </c>
      <c r="D63" s="29"/>
      <c r="E63" s="29"/>
      <c r="F63" s="105"/>
      <c r="G63" s="105"/>
      <c r="H63" s="105"/>
      <c r="I63" s="34"/>
      <c r="J63" s="34"/>
      <c r="K63" s="34"/>
      <c r="L63" s="34"/>
      <c r="M63" s="34" t="s">
        <v>1406</v>
      </c>
    </row>
    <row r="64" spans="1:13" hidden="1">
      <c r="A64" s="294"/>
      <c r="B64" s="302"/>
      <c r="C64" s="54" t="s">
        <v>1398</v>
      </c>
      <c r="D64" s="29"/>
      <c r="E64" s="29"/>
      <c r="F64" s="105"/>
      <c r="G64" s="105"/>
      <c r="H64" s="105"/>
      <c r="I64" s="34"/>
      <c r="J64" s="34"/>
      <c r="K64" s="34"/>
      <c r="L64" s="34"/>
      <c r="M64" s="34" t="s">
        <v>1406</v>
      </c>
    </row>
    <row r="65" spans="1:13" hidden="1">
      <c r="A65" s="294"/>
      <c r="B65" s="302"/>
      <c r="C65" s="54" t="s">
        <v>1399</v>
      </c>
      <c r="D65" s="29"/>
      <c r="E65" s="29"/>
      <c r="F65" s="105"/>
      <c r="G65" s="105"/>
      <c r="H65" s="105"/>
      <c r="I65" s="34"/>
      <c r="J65" s="34"/>
      <c r="K65" s="34"/>
      <c r="L65" s="34"/>
      <c r="M65" s="34" t="s">
        <v>1403</v>
      </c>
    </row>
    <row r="66" spans="1:13" hidden="1">
      <c r="A66" s="295"/>
      <c r="B66" s="303"/>
      <c r="C66" s="54" t="s">
        <v>1400</v>
      </c>
      <c r="D66" s="29"/>
      <c r="E66" s="29"/>
      <c r="F66" s="105"/>
      <c r="G66" s="105"/>
      <c r="H66" s="105"/>
      <c r="I66" s="34"/>
      <c r="J66" s="34"/>
      <c r="K66" s="34"/>
      <c r="L66" s="34"/>
      <c r="M66" s="34" t="s">
        <v>1403</v>
      </c>
    </row>
    <row r="67" spans="1:13" s="58" customFormat="1">
      <c r="A67" s="28"/>
      <c r="B67" s="28"/>
      <c r="C67" s="28"/>
      <c r="D67" s="57"/>
      <c r="E67" s="57"/>
      <c r="F67" s="41"/>
      <c r="G67" s="41"/>
      <c r="H67" s="41"/>
    </row>
    <row r="68" spans="1:13" s="58" customFormat="1">
      <c r="A68" s="28"/>
      <c r="B68" s="28"/>
      <c r="C68" s="28"/>
      <c r="D68" s="57"/>
      <c r="E68" s="57"/>
      <c r="F68" s="41"/>
      <c r="G68" s="41"/>
      <c r="H68" s="41"/>
    </row>
    <row r="69" spans="1:13" s="58" customFormat="1">
      <c r="A69" s="28"/>
      <c r="B69" s="28"/>
      <c r="C69" s="28"/>
      <c r="D69" s="249"/>
      <c r="E69" s="249"/>
      <c r="F69" s="41"/>
      <c r="G69" s="41"/>
      <c r="H69" s="41"/>
    </row>
    <row r="70" spans="1:13">
      <c r="D70" s="249"/>
      <c r="E70" s="249"/>
    </row>
    <row r="71" spans="1:13">
      <c r="D71" s="249"/>
      <c r="E71" s="249"/>
    </row>
    <row r="72" spans="1:13">
      <c r="D72" s="249" t="s">
        <v>1690</v>
      </c>
      <c r="E72" s="249"/>
    </row>
    <row r="74" spans="1:13" s="58" customFormat="1">
      <c r="A74" s="28"/>
      <c r="B74" s="28"/>
      <c r="C74" s="28"/>
      <c r="D74" s="57"/>
      <c r="E74" s="57"/>
      <c r="F74" s="28"/>
      <c r="G74" s="28"/>
      <c r="H74" s="28"/>
    </row>
  </sheetData>
  <autoFilter ref="A1:M66">
    <filterColumn colId="12">
      <filters>
        <filter val="Desay"/>
        <filter val="Desay/Baidu"/>
      </filters>
    </filterColumn>
  </autoFilter>
  <customSheetViews>
    <customSheetView guid="{9C1F981C-FFD6-4EF6-B28B-E117CB253ED3}" scale="115" filter="1" showAutoFilter="1" topLeftCell="D1">
      <selection activeCell="H47" sqref="H47"/>
      <pageMargins left="0.7" right="0.7" top="0.75" bottom="0.75" header="0.3" footer="0.3"/>
      <pageSetup orientation="portrait" horizontalDpi="90" verticalDpi="90" r:id="rId1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2C138DE3-6B3B-41AE-80EE-3457970B39E0}" scale="115" filter="1" showAutoFilter="1" topLeftCell="D1">
      <selection activeCell="F61" sqref="F61:F62"/>
      <pageMargins left="0.7" right="0.7" top="0.75" bottom="0.75" header="0.3" footer="0.3"/>
      <pageSetup orientation="portrait" horizontalDpi="90" verticalDpi="90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0FF2BC90-AE58-4372-B5CB-17E8B0D191A8}" scale="115" filter="1" showAutoFilter="1" topLeftCell="D1">
      <selection activeCell="F61" sqref="F61:F62"/>
      <pageMargins left="0.7" right="0.7" top="0.75" bottom="0.75" header="0.3" footer="0.3"/>
      <pageSetup orientation="portrait" horizontalDpi="90" verticalDpi="90" r:id="rId2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F22B7963-1DE0-432C-ABFF-052348A2C1B1}" scale="115" filter="1" showAutoFilter="1" topLeftCell="C1">
      <selection activeCell="E41" sqref="E41"/>
      <pageMargins left="0.7" right="0.7" top="0.75" bottom="0.75" header="0.3" footer="0.3"/>
      <pageSetup orientation="portrait" horizontalDpi="90" verticalDpi="90" r:id="rId3"/>
      <autoFilter ref="A1:M66">
        <filterColumn colId="9">
          <filters>
            <filter val="罗志鹏"/>
          </filters>
        </filterColumn>
        <filterColumn colId="12">
          <filters>
            <filter val="Desay"/>
            <filter val="Desay/Baidu"/>
          </filters>
        </filterColumn>
      </autoFilter>
    </customSheetView>
    <customSheetView guid="{5CDF8C16-2F7E-435C-8FBD-3B1E8B4F3415}" scale="190" filter="1" showAutoFilter="1" topLeftCell="F1">
      <selection activeCell="I44" sqref="I44"/>
      <pageMargins left="0.7" right="0.7" top="0.75" bottom="0.75" header="0.3" footer="0.3"/>
      <pageSetup orientation="portrait" horizontalDpi="90" verticalDpi="90" r:id="rId4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2B7B1CB7-5D3C-440D-8CD7-9E70FD379EC0}" scale="115" filter="1" showAutoFilter="1" topLeftCell="D1">
      <selection activeCell="K53" sqref="K53"/>
      <pageMargins left="0.7" right="0.7" top="0.75" bottom="0.75" header="0.3" footer="0.3"/>
      <pageSetup orientation="portrait" horizontalDpi="90" verticalDpi="90" r:id="rId5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B93A7257-0686-40A4-8ADB-E302C61D1CF5}" scale="95" filter="1" showAutoFilter="1">
      <selection activeCell="C72" sqref="C72"/>
      <pageMargins left="0.7" right="0.7" top="0.75" bottom="0.75" header="0.3" footer="0.3"/>
      <pageSetup orientation="portrait" horizontalDpi="90" verticalDpi="90" r:id="rId6"/>
      <autoFilter ref="A1:K66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0BF649FB-054B-4E00-A5C7-E64FB868D81B}" scale="115" showAutoFilter="1" topLeftCell="A49">
      <selection activeCell="G1" sqref="G1:G1048576"/>
      <pageMargins left="0.7" right="0.7" top="0.75" bottom="0.75" header="0.3" footer="0.3"/>
      <pageSetup orientation="portrait" horizontalDpi="90" verticalDpi="90" r:id="rId7"/>
      <autoFilter ref="A1:L66"/>
    </customSheetView>
    <customSheetView guid="{46C8DCF2-88F5-4065-B732-89B771A0B55F}" scale="115" showAutoFilter="1" topLeftCell="E1">
      <selection activeCell="H1" sqref="H1:H1048576"/>
      <pageMargins left="0.7" right="0.7" top="0.75" bottom="0.75" header="0.3" footer="0.3"/>
      <pageSetup orientation="portrait" horizontalDpi="90" verticalDpi="90" r:id="rId8"/>
      <autoFilter ref="A1:M66"/>
    </customSheetView>
    <customSheetView guid="{04CD6250-EBB9-49B5-A154-3323C5A540CD}" scale="115" showAutoFilter="1" topLeftCell="A48">
      <selection activeCell="G69" sqref="G69"/>
      <pageMargins left="0.7" right="0.7" top="0.75" bottom="0.75" header="0.3" footer="0.3"/>
      <pageSetup orientation="portrait" horizontalDpi="90" verticalDpi="90" r:id="rId9"/>
      <autoFilter ref="A1:M66"/>
    </customSheetView>
    <customSheetView guid="{370A4DEA-EC8D-4BBF-A42F-A532C5F155B9}" scale="115" showAutoFilter="1" topLeftCell="B1">
      <selection activeCell="G1" sqref="G1:G1048576"/>
      <pageMargins left="0.7" right="0.7" top="0.75" bottom="0.75" header="0.3" footer="0.3"/>
      <pageSetup orientation="portrait" horizontalDpi="90" verticalDpi="90" r:id="rId10"/>
      <autoFilter ref="A1:M66"/>
    </customSheetView>
    <customSheetView guid="{D4920615-DC79-4B85-BE66-DA7E2657329D}" scale="115" showAutoFilter="1" topLeftCell="B1">
      <selection activeCell="G54" sqref="G54"/>
      <pageMargins left="0.7" right="0.7" top="0.75" bottom="0.75" header="0.3" footer="0.3"/>
      <pageSetup orientation="portrait" horizontalDpi="90" verticalDpi="90" r:id="rId11"/>
      <autoFilter ref="A1:M66"/>
    </customSheetView>
    <customSheetView guid="{BF2ACD2E-0E2D-4EE9-BC45-2F0A355D0CA3}" scale="115" filter="1" showAutoFilter="1" topLeftCell="D1">
      <selection activeCell="F61" sqref="F61:F62"/>
      <pageMargins left="0.7" right="0.7" top="0.75" bottom="0.75" header="0.3" footer="0.3"/>
      <pageSetup orientation="portrait" horizontalDpi="90" verticalDpi="90"/>
      <autoFilter ref="A1:M66">
        <filterColumn colId="12">
          <filters>
            <filter val="Desay"/>
            <filter val="Desay/Baidu"/>
          </filters>
        </filterColumn>
      </autoFilter>
    </customSheetView>
    <customSheetView guid="{F88C92E4-F5B1-48B6-8AF0-793E8E382C1A}" scale="115" filter="1" showAutoFilter="1" topLeftCell="D47">
      <selection activeCell="G67" sqref="G67"/>
      <pageMargins left="0.7" right="0.7" top="0.75" bottom="0.75" header="0.3" footer="0.3"/>
      <pageSetup orientation="portrait" horizontalDpi="90" verticalDpi="90"/>
      <autoFilter ref="A1:M66">
        <filterColumn colId="12">
          <filters>
            <filter val="Desay"/>
            <filter val="Desay/Baidu"/>
          </filters>
        </filterColumn>
      </autoFilter>
    </customSheetView>
  </customSheetViews>
  <mergeCells count="26">
    <mergeCell ref="B57:B62"/>
    <mergeCell ref="B63:B66"/>
    <mergeCell ref="B36:B37"/>
    <mergeCell ref="B38:B40"/>
    <mergeCell ref="B41:B47"/>
    <mergeCell ref="B50:B53"/>
    <mergeCell ref="B48:B49"/>
    <mergeCell ref="B23:B26"/>
    <mergeCell ref="B14:B22"/>
    <mergeCell ref="B27:B28"/>
    <mergeCell ref="B29:B31"/>
    <mergeCell ref="B33:B34"/>
    <mergeCell ref="A2:A4"/>
    <mergeCell ref="A5:A13"/>
    <mergeCell ref="A14:A22"/>
    <mergeCell ref="A57:A62"/>
    <mergeCell ref="A63:A66"/>
    <mergeCell ref="A41:A47"/>
    <mergeCell ref="A48:A49"/>
    <mergeCell ref="A50:A53"/>
    <mergeCell ref="A38:A40"/>
    <mergeCell ref="A36:A37"/>
    <mergeCell ref="A33:A34"/>
    <mergeCell ref="A23:A26"/>
    <mergeCell ref="A27:A28"/>
    <mergeCell ref="A29:A31"/>
  </mergeCells>
  <phoneticPr fontId="1" type="noConversion"/>
  <conditionalFormatting sqref="I23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I24"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I25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I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I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I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I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I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I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I52:I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I41:I46 I48:I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I26 I50:I53">
      <formula1>"Pass,Fail,NT,NA"</formula1>
    </dataValidation>
    <dataValidation type="list" allowBlank="1" showInputMessage="1" showErrorMessage="1" sqref="I23:I25 I41:I49 I54:I55">
      <formula1>"Pass,Fail"</formula1>
    </dataValidation>
  </dataValidations>
  <pageMargins left="0.7" right="0.7" top="0.75" bottom="0.75" header="0.3" footer="0.3"/>
  <pageSetup orientation="portrait" horizontalDpi="90" verticalDpi="90"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W155"/>
  <sheetViews>
    <sheetView zoomScaleNormal="100" workbookViewId="0">
      <pane xSplit="1" ySplit="142" topLeftCell="B232" activePane="bottomRight" state="frozen"/>
      <selection pane="topRight" activeCell="B1" sqref="B1"/>
      <selection pane="bottomLeft" activeCell="A143" sqref="A143"/>
      <selection pane="bottomRight" activeCell="F20" sqref="F20"/>
    </sheetView>
  </sheetViews>
  <sheetFormatPr defaultColWidth="9" defaultRowHeight="13.8"/>
  <cols>
    <col min="1" max="1" width="16.44140625" style="59" customWidth="1"/>
    <col min="2" max="2" width="38.109375" style="59" bestFit="1" customWidth="1"/>
    <col min="3" max="3" width="11.44140625" style="59" customWidth="1"/>
    <col min="4" max="4" width="45.33203125" style="59" customWidth="1"/>
    <col min="5" max="5" width="9" style="59"/>
    <col min="6" max="6" width="10.44140625" style="59" customWidth="1"/>
    <col min="7" max="7" width="16.44140625" style="59" customWidth="1"/>
    <col min="8" max="10" width="14.109375" style="59" customWidth="1"/>
    <col min="11" max="11" width="12" style="59" customWidth="1"/>
    <col min="12" max="12" width="12.109375" style="59" customWidth="1"/>
    <col min="13" max="13" width="14.109375" style="59" customWidth="1"/>
    <col min="14" max="15" width="17.109375" style="59" customWidth="1"/>
    <col min="16" max="17" width="18.44140625" style="59" customWidth="1"/>
    <col min="18" max="18" width="12" style="59" customWidth="1"/>
    <col min="19" max="19" width="12.109375" style="59" customWidth="1"/>
    <col min="20" max="20" width="26.44140625" style="59" customWidth="1"/>
    <col min="21" max="21" width="24.109375" style="59" customWidth="1"/>
    <col min="22" max="22" width="27.44140625" style="59" customWidth="1"/>
    <col min="23" max="23" width="13" style="59" customWidth="1"/>
    <col min="24" max="16384" width="9" style="59"/>
  </cols>
  <sheetData>
    <row r="1" spans="1:23">
      <c r="A1" s="59" t="s">
        <v>1664</v>
      </c>
      <c r="N1" s="59" t="s">
        <v>1609</v>
      </c>
    </row>
    <row r="2" spans="1:23">
      <c r="A2" s="61" t="s">
        <v>429</v>
      </c>
      <c r="B2" s="61" t="s">
        <v>430</v>
      </c>
      <c r="C2" s="61" t="s">
        <v>431</v>
      </c>
      <c r="D2" s="61" t="s">
        <v>432</v>
      </c>
      <c r="E2" s="61" t="s">
        <v>165</v>
      </c>
      <c r="F2" s="61" t="s">
        <v>1592</v>
      </c>
      <c r="G2" s="61" t="s">
        <v>437</v>
      </c>
      <c r="H2" s="61" t="s">
        <v>438</v>
      </c>
      <c r="I2" s="150" t="s">
        <v>439</v>
      </c>
      <c r="J2" s="61" t="s">
        <v>440</v>
      </c>
      <c r="K2" s="61" t="s">
        <v>685</v>
      </c>
      <c r="L2" s="61" t="s">
        <v>686</v>
      </c>
      <c r="M2" s="61" t="s">
        <v>441</v>
      </c>
      <c r="N2" s="61" t="s">
        <v>437</v>
      </c>
      <c r="O2" s="153" t="s">
        <v>438</v>
      </c>
      <c r="P2" s="61" t="s">
        <v>439</v>
      </c>
      <c r="Q2" s="61" t="s">
        <v>440</v>
      </c>
      <c r="R2" s="61" t="s">
        <v>685</v>
      </c>
      <c r="S2" s="61" t="s">
        <v>686</v>
      </c>
      <c r="T2" s="61" t="s">
        <v>433</v>
      </c>
      <c r="U2" s="61" t="s">
        <v>434</v>
      </c>
      <c r="V2" s="61" t="s">
        <v>687</v>
      </c>
      <c r="W2" s="61" t="s">
        <v>435</v>
      </c>
    </row>
    <row r="3" spans="1:23">
      <c r="A3" s="62" t="s">
        <v>1657</v>
      </c>
      <c r="B3" s="62" t="s">
        <v>442</v>
      </c>
      <c r="C3" s="60" t="s">
        <v>436</v>
      </c>
      <c r="D3" s="62" t="s">
        <v>1656</v>
      </c>
      <c r="E3" s="60" t="s">
        <v>166</v>
      </c>
      <c r="F3" s="60" t="s">
        <v>1739</v>
      </c>
      <c r="G3" s="157">
        <v>3.47</v>
      </c>
      <c r="H3" s="157">
        <v>5.04</v>
      </c>
      <c r="I3" s="158">
        <v>37046.1</v>
      </c>
      <c r="J3" s="157">
        <v>37889</v>
      </c>
      <c r="K3" s="157">
        <v>34212.400000000001</v>
      </c>
      <c r="L3" s="157">
        <v>35052</v>
      </c>
      <c r="M3" s="60">
        <v>26</v>
      </c>
      <c r="N3" s="157">
        <v>3.93</v>
      </c>
      <c r="O3" s="157">
        <v>6</v>
      </c>
      <c r="P3" s="158">
        <v>42110.7</v>
      </c>
      <c r="Q3" s="157">
        <v>43938</v>
      </c>
      <c r="R3" s="157">
        <v>39525.1</v>
      </c>
      <c r="S3" s="157">
        <v>41304</v>
      </c>
      <c r="T3" s="60"/>
      <c r="U3" s="60"/>
      <c r="V3" s="60"/>
      <c r="W3" s="60"/>
    </row>
    <row r="4" spans="1:23">
      <c r="A4" s="63" t="s">
        <v>149</v>
      </c>
      <c r="B4" s="63" t="s">
        <v>443</v>
      </c>
      <c r="C4" s="60" t="s">
        <v>436</v>
      </c>
      <c r="D4" s="63" t="s">
        <v>444</v>
      </c>
      <c r="E4" s="60" t="s">
        <v>166</v>
      </c>
      <c r="F4" s="60" t="s">
        <v>1737</v>
      </c>
      <c r="G4" s="157">
        <v>0.35</v>
      </c>
      <c r="H4" s="157">
        <v>2.0699999999999998</v>
      </c>
      <c r="I4" s="158">
        <v>59688.5</v>
      </c>
      <c r="J4" s="157">
        <v>60557</v>
      </c>
      <c r="K4" s="157">
        <v>55745.5</v>
      </c>
      <c r="L4" s="157">
        <v>56628</v>
      </c>
      <c r="M4" s="60">
        <v>814</v>
      </c>
      <c r="N4" s="157">
        <v>0.7</v>
      </c>
      <c r="O4" s="157">
        <v>2.31</v>
      </c>
      <c r="P4" s="158">
        <v>59636</v>
      </c>
      <c r="Q4" s="157">
        <v>60174</v>
      </c>
      <c r="R4" s="157">
        <v>55545.599999999999</v>
      </c>
      <c r="S4" s="157">
        <v>56084</v>
      </c>
      <c r="T4" s="60"/>
      <c r="U4" s="60"/>
      <c r="V4" s="60"/>
      <c r="W4" s="60"/>
    </row>
    <row r="5" spans="1:23">
      <c r="A5" s="63"/>
      <c r="B5" s="63" t="s">
        <v>445</v>
      </c>
      <c r="C5" s="60" t="s">
        <v>446</v>
      </c>
      <c r="D5" s="63" t="s">
        <v>444</v>
      </c>
      <c r="E5" s="60" t="s">
        <v>166</v>
      </c>
      <c r="F5" s="60" t="s">
        <v>1739</v>
      </c>
      <c r="G5" s="157">
        <v>0.14000000000000001</v>
      </c>
      <c r="H5" s="157">
        <v>2.6</v>
      </c>
      <c r="I5" s="158">
        <v>50535.5</v>
      </c>
      <c r="J5" s="157">
        <v>58326</v>
      </c>
      <c r="K5" s="157">
        <v>46567</v>
      </c>
      <c r="L5" s="157">
        <v>54352</v>
      </c>
      <c r="M5" s="60"/>
      <c r="N5" s="157">
        <v>0.21</v>
      </c>
      <c r="O5" s="157">
        <v>1.75</v>
      </c>
      <c r="P5" s="158">
        <v>57962.3</v>
      </c>
      <c r="Q5" s="157">
        <v>58152</v>
      </c>
      <c r="R5" s="157">
        <v>53874.3</v>
      </c>
      <c r="S5" s="157">
        <v>54064</v>
      </c>
      <c r="T5" s="60"/>
      <c r="U5" s="60"/>
      <c r="V5" s="60"/>
      <c r="W5" s="60"/>
    </row>
    <row r="6" spans="1:23">
      <c r="A6" s="64" t="s">
        <v>447</v>
      </c>
      <c r="B6" s="64" t="s">
        <v>448</v>
      </c>
      <c r="C6" s="60" t="s">
        <v>436</v>
      </c>
      <c r="D6" s="64" t="s">
        <v>449</v>
      </c>
      <c r="E6" s="60" t="s">
        <v>166</v>
      </c>
      <c r="F6" s="60" t="s">
        <v>1739</v>
      </c>
      <c r="G6" s="157">
        <v>0.44</v>
      </c>
      <c r="H6" s="157">
        <v>0.62</v>
      </c>
      <c r="I6" s="158">
        <v>2929</v>
      </c>
      <c r="J6" s="157">
        <v>2929</v>
      </c>
      <c r="K6" s="157">
        <v>1908</v>
      </c>
      <c r="L6" s="157">
        <v>1908</v>
      </c>
      <c r="M6" s="60">
        <v>0</v>
      </c>
      <c r="N6" s="157">
        <v>0.71</v>
      </c>
      <c r="O6" s="157">
        <v>3.32</v>
      </c>
      <c r="P6" s="158">
        <v>54940.9</v>
      </c>
      <c r="Q6" s="157">
        <v>60442</v>
      </c>
      <c r="R6" s="157">
        <v>51019.9</v>
      </c>
      <c r="S6" s="157">
        <v>56528</v>
      </c>
      <c r="T6" s="60"/>
      <c r="U6" s="60"/>
      <c r="V6" s="60"/>
      <c r="W6" s="60"/>
    </row>
    <row r="7" spans="1:23">
      <c r="A7" s="64"/>
      <c r="B7" s="64" t="s">
        <v>450</v>
      </c>
      <c r="C7" s="60" t="s">
        <v>446</v>
      </c>
      <c r="D7" s="64" t="s">
        <v>449</v>
      </c>
      <c r="E7" s="60" t="s">
        <v>166</v>
      </c>
      <c r="F7" s="60" t="s">
        <v>1739</v>
      </c>
      <c r="G7" s="157">
        <v>0.45</v>
      </c>
      <c r="H7" s="282">
        <v>0.61</v>
      </c>
      <c r="I7" s="281">
        <v>2931</v>
      </c>
      <c r="J7" s="157">
        <v>2931</v>
      </c>
      <c r="K7" s="157">
        <v>1912</v>
      </c>
      <c r="L7" s="157">
        <v>1912</v>
      </c>
      <c r="M7" s="60"/>
      <c r="N7" s="157">
        <v>0.09</v>
      </c>
      <c r="O7" s="157">
        <v>2.29</v>
      </c>
      <c r="P7" s="247">
        <v>52350.7</v>
      </c>
      <c r="Q7" s="157">
        <v>53421</v>
      </c>
      <c r="R7" s="157">
        <v>48421.7</v>
      </c>
      <c r="S7" s="157">
        <v>49492</v>
      </c>
      <c r="T7" s="60"/>
      <c r="U7" s="60"/>
      <c r="V7" s="60"/>
      <c r="W7" s="60"/>
    </row>
    <row r="8" spans="1:23">
      <c r="A8" s="64" t="s">
        <v>150</v>
      </c>
      <c r="B8" s="64" t="s">
        <v>448</v>
      </c>
      <c r="C8" s="60" t="s">
        <v>436</v>
      </c>
      <c r="D8" s="64" t="s">
        <v>451</v>
      </c>
      <c r="E8" s="60" t="s">
        <v>166</v>
      </c>
      <c r="F8" s="60" t="s">
        <v>1739</v>
      </c>
      <c r="G8" s="157"/>
      <c r="H8" s="157"/>
      <c r="I8" s="158"/>
      <c r="J8" s="157"/>
      <c r="K8" s="157"/>
      <c r="L8" s="157"/>
      <c r="M8" s="60">
        <v>0</v>
      </c>
      <c r="N8" s="157" t="s">
        <v>1693</v>
      </c>
      <c r="O8" s="157"/>
      <c r="P8" s="158"/>
      <c r="Q8" s="157"/>
      <c r="R8" s="157"/>
      <c r="S8" s="157"/>
      <c r="T8" s="60"/>
      <c r="U8" s="60"/>
      <c r="V8" s="60"/>
      <c r="W8" s="60"/>
    </row>
    <row r="9" spans="1:23">
      <c r="A9" s="64"/>
      <c r="B9" s="64" t="s">
        <v>450</v>
      </c>
      <c r="C9" s="60" t="s">
        <v>446</v>
      </c>
      <c r="D9" s="64" t="s">
        <v>451</v>
      </c>
      <c r="E9" s="60" t="s">
        <v>166</v>
      </c>
      <c r="F9" s="60" t="s">
        <v>1739</v>
      </c>
      <c r="G9" s="157"/>
      <c r="H9" s="157"/>
      <c r="I9" s="158"/>
      <c r="J9" s="157"/>
      <c r="K9" s="157"/>
      <c r="L9" s="157"/>
      <c r="M9" s="60"/>
      <c r="N9" s="157" t="s">
        <v>1693</v>
      </c>
      <c r="O9" s="157"/>
      <c r="P9" s="158"/>
      <c r="Q9" s="157"/>
      <c r="R9" s="157"/>
      <c r="S9" s="157"/>
      <c r="T9" s="60"/>
      <c r="U9" s="60"/>
      <c r="V9" s="60"/>
      <c r="W9" s="60"/>
    </row>
    <row r="10" spans="1:23">
      <c r="A10" s="64" t="s">
        <v>152</v>
      </c>
      <c r="B10" s="64" t="s">
        <v>450</v>
      </c>
      <c r="C10" s="60" t="s">
        <v>446</v>
      </c>
      <c r="D10" s="64" t="s">
        <v>452</v>
      </c>
      <c r="E10" s="60" t="s">
        <v>166</v>
      </c>
      <c r="F10" s="60" t="s">
        <v>1740</v>
      </c>
      <c r="G10" s="60">
        <v>0.16</v>
      </c>
      <c r="H10" s="60">
        <v>1.17</v>
      </c>
      <c r="I10" s="158">
        <v>5450.38</v>
      </c>
      <c r="J10" s="60">
        <v>5862</v>
      </c>
      <c r="K10" s="157">
        <v>4420.5</v>
      </c>
      <c r="L10" s="60">
        <v>4832</v>
      </c>
      <c r="M10" s="60">
        <v>0</v>
      </c>
      <c r="N10" s="60">
        <v>0.38</v>
      </c>
      <c r="O10" s="60">
        <v>4.05</v>
      </c>
      <c r="P10" s="158">
        <v>8995</v>
      </c>
      <c r="Q10" s="60">
        <v>9436</v>
      </c>
      <c r="R10" s="157">
        <v>8009.2</v>
      </c>
      <c r="S10" s="60">
        <v>8440</v>
      </c>
      <c r="T10" s="60"/>
      <c r="U10" s="60"/>
      <c r="V10" s="60"/>
      <c r="W10" s="60"/>
    </row>
    <row r="11" spans="1:23">
      <c r="A11" s="64" t="s">
        <v>151</v>
      </c>
      <c r="B11" s="64" t="s">
        <v>448</v>
      </c>
      <c r="C11" s="60" t="s">
        <v>436</v>
      </c>
      <c r="D11" s="64" t="s">
        <v>453</v>
      </c>
      <c r="E11" s="60" t="s">
        <v>166</v>
      </c>
      <c r="F11" s="60" t="s">
        <v>1741</v>
      </c>
      <c r="G11" s="157">
        <v>0.48</v>
      </c>
      <c r="H11" s="157">
        <v>2.1</v>
      </c>
      <c r="I11" s="158">
        <v>66810.899999999994</v>
      </c>
      <c r="J11" s="157">
        <v>66950</v>
      </c>
      <c r="K11" s="157">
        <v>64250.8</v>
      </c>
      <c r="L11" s="157">
        <v>64380</v>
      </c>
      <c r="M11" s="60">
        <v>0</v>
      </c>
      <c r="N11" s="157">
        <v>100.68</v>
      </c>
      <c r="O11" s="157">
        <v>103.05</v>
      </c>
      <c r="P11" s="158">
        <v>91401.9</v>
      </c>
      <c r="Q11" s="157">
        <v>104450</v>
      </c>
      <c r="R11" s="157">
        <v>89354.5</v>
      </c>
      <c r="S11" s="157">
        <v>102196</v>
      </c>
      <c r="T11" s="60"/>
      <c r="U11" s="60"/>
      <c r="V11" s="60"/>
      <c r="W11" s="60"/>
    </row>
    <row r="12" spans="1:23">
      <c r="A12" s="64"/>
      <c r="B12" s="64" t="s">
        <v>450</v>
      </c>
      <c r="C12" s="60" t="s">
        <v>446</v>
      </c>
      <c r="D12" s="64" t="s">
        <v>453</v>
      </c>
      <c r="E12" s="60" t="s">
        <v>166</v>
      </c>
      <c r="F12" s="60" t="s">
        <v>1741</v>
      </c>
      <c r="G12" s="157">
        <v>0.08</v>
      </c>
      <c r="H12" s="157">
        <v>1.8</v>
      </c>
      <c r="I12" s="158">
        <v>68859.3</v>
      </c>
      <c r="J12" s="157">
        <v>69197</v>
      </c>
      <c r="K12" s="157">
        <v>66599.3</v>
      </c>
      <c r="L12" s="157">
        <v>66936</v>
      </c>
      <c r="M12" s="60"/>
      <c r="N12" s="157">
        <v>0.38</v>
      </c>
      <c r="O12" s="157">
        <v>1.75</v>
      </c>
      <c r="P12" s="158">
        <v>88577.5</v>
      </c>
      <c r="Q12" s="157">
        <v>89244</v>
      </c>
      <c r="R12" s="157">
        <v>86498.4</v>
      </c>
      <c r="S12" s="157">
        <v>87164</v>
      </c>
      <c r="T12" s="60"/>
      <c r="U12" s="60"/>
      <c r="V12" s="60"/>
      <c r="W12" s="60"/>
    </row>
    <row r="13" spans="1:23">
      <c r="A13" s="64" t="s">
        <v>153</v>
      </c>
      <c r="B13" s="64" t="s">
        <v>448</v>
      </c>
      <c r="C13" s="60" t="s">
        <v>436</v>
      </c>
      <c r="D13" s="64" t="s">
        <v>454</v>
      </c>
      <c r="E13" s="60" t="s">
        <v>166</v>
      </c>
      <c r="F13" s="60" t="s">
        <v>1741</v>
      </c>
      <c r="G13" s="59">
        <v>0.04</v>
      </c>
      <c r="H13" s="59">
        <v>1.41</v>
      </c>
      <c r="I13" s="161">
        <v>49895.7</v>
      </c>
      <c r="J13" s="60">
        <v>50011</v>
      </c>
      <c r="K13" s="157">
        <v>47685.599999999999</v>
      </c>
      <c r="L13" s="60">
        <v>47800</v>
      </c>
      <c r="M13" s="60">
        <v>0</v>
      </c>
      <c r="N13" s="59">
        <v>0.06</v>
      </c>
      <c r="O13" s="59">
        <v>2.08</v>
      </c>
      <c r="P13" s="161">
        <v>59817.8</v>
      </c>
      <c r="Q13" s="60">
        <v>59927</v>
      </c>
      <c r="R13" s="157">
        <v>58141.4</v>
      </c>
      <c r="S13" s="60">
        <v>58256</v>
      </c>
      <c r="T13" s="60"/>
      <c r="U13" s="60"/>
      <c r="V13" s="60"/>
      <c r="W13" s="60"/>
    </row>
    <row r="14" spans="1:23">
      <c r="A14" s="64" t="s">
        <v>154</v>
      </c>
      <c r="B14" s="63" t="s">
        <v>443</v>
      </c>
      <c r="C14" s="60" t="s">
        <v>436</v>
      </c>
      <c r="D14" s="64" t="s">
        <v>455</v>
      </c>
      <c r="E14" s="60" t="s">
        <v>166</v>
      </c>
      <c r="F14" s="60" t="s">
        <v>1741</v>
      </c>
      <c r="G14" s="157">
        <v>4.4800000000000004</v>
      </c>
      <c r="H14" s="157">
        <v>5.86</v>
      </c>
      <c r="I14" s="158">
        <v>45238.5</v>
      </c>
      <c r="J14" s="157">
        <v>46255</v>
      </c>
      <c r="K14" s="189">
        <v>41748.400000000001</v>
      </c>
      <c r="L14" s="157">
        <v>42756</v>
      </c>
      <c r="M14" s="60">
        <v>0</v>
      </c>
      <c r="N14" s="157">
        <v>35.06</v>
      </c>
      <c r="O14" s="157">
        <v>40.03</v>
      </c>
      <c r="P14" s="158">
        <v>55965.9</v>
      </c>
      <c r="Q14" s="157">
        <v>56778</v>
      </c>
      <c r="R14" s="189">
        <v>52710.9</v>
      </c>
      <c r="S14" s="157">
        <v>53516</v>
      </c>
      <c r="T14" s="60"/>
      <c r="U14" s="60"/>
      <c r="V14" s="60"/>
      <c r="W14" s="60"/>
    </row>
    <row r="15" spans="1:23">
      <c r="A15" s="64"/>
      <c r="B15" s="63" t="s">
        <v>445</v>
      </c>
      <c r="C15" s="60" t="s">
        <v>446</v>
      </c>
      <c r="D15" s="64" t="s">
        <v>455</v>
      </c>
      <c r="E15" s="60" t="s">
        <v>166</v>
      </c>
      <c r="F15" s="60" t="s">
        <v>1741</v>
      </c>
      <c r="G15" s="157">
        <v>3.4</v>
      </c>
      <c r="H15" s="157">
        <v>5.41</v>
      </c>
      <c r="I15" s="158">
        <v>43768.2</v>
      </c>
      <c r="J15" s="157">
        <v>44517</v>
      </c>
      <c r="K15" s="157">
        <v>40314.6</v>
      </c>
      <c r="L15" s="157">
        <v>41064</v>
      </c>
      <c r="M15" s="60">
        <v>0</v>
      </c>
      <c r="N15" s="157">
        <v>7.82</v>
      </c>
      <c r="O15" s="157">
        <v>11.43</v>
      </c>
      <c r="P15" s="158">
        <v>55296.4</v>
      </c>
      <c r="Q15" s="157">
        <v>56136</v>
      </c>
      <c r="R15" s="157">
        <v>51988.800000000003</v>
      </c>
      <c r="S15" s="157">
        <v>52992</v>
      </c>
      <c r="T15" s="60"/>
      <c r="U15" s="60"/>
      <c r="V15" s="60"/>
      <c r="W15" s="60"/>
    </row>
    <row r="16" spans="1:23">
      <c r="A16" s="64"/>
      <c r="B16" s="64" t="s">
        <v>456</v>
      </c>
      <c r="C16" s="60" t="s">
        <v>446</v>
      </c>
      <c r="D16" s="64" t="s">
        <v>455</v>
      </c>
      <c r="E16" s="60" t="s">
        <v>166</v>
      </c>
      <c r="F16" s="60" t="s">
        <v>1741</v>
      </c>
      <c r="G16" s="157">
        <v>2.78</v>
      </c>
      <c r="H16" s="157">
        <v>4.54</v>
      </c>
      <c r="I16" s="158">
        <v>43456</v>
      </c>
      <c r="J16" s="157">
        <v>44336</v>
      </c>
      <c r="K16" s="157">
        <v>40000.5</v>
      </c>
      <c r="L16" s="157">
        <v>40880</v>
      </c>
      <c r="M16" s="60">
        <v>0</v>
      </c>
      <c r="N16" s="157">
        <v>6.79</v>
      </c>
      <c r="O16" s="157">
        <v>9.44</v>
      </c>
      <c r="P16" s="158">
        <v>55219.1</v>
      </c>
      <c r="Q16" s="157">
        <v>56000</v>
      </c>
      <c r="R16" s="157">
        <v>51934</v>
      </c>
      <c r="S16" s="157">
        <v>52712</v>
      </c>
      <c r="T16" s="60"/>
      <c r="U16" s="60"/>
      <c r="V16" s="60"/>
      <c r="W16" s="60"/>
    </row>
    <row r="17" spans="1:23">
      <c r="A17" s="64" t="s">
        <v>155</v>
      </c>
      <c r="B17" s="63" t="s">
        <v>443</v>
      </c>
      <c r="C17" s="60" t="s">
        <v>436</v>
      </c>
      <c r="D17" s="60" t="s">
        <v>457</v>
      </c>
      <c r="E17" s="60" t="s">
        <v>166</v>
      </c>
      <c r="F17" s="60" t="s">
        <v>1741</v>
      </c>
      <c r="G17" s="157" t="s">
        <v>1761</v>
      </c>
      <c r="H17" s="157"/>
      <c r="I17" s="158"/>
      <c r="J17" s="157"/>
      <c r="K17" s="157"/>
      <c r="L17" s="157"/>
      <c r="M17" s="60">
        <v>0</v>
      </c>
      <c r="N17" s="157"/>
      <c r="O17" s="157"/>
      <c r="P17" s="158"/>
      <c r="Q17" s="157"/>
      <c r="R17" s="157"/>
      <c r="S17" s="157"/>
      <c r="T17" s="60"/>
      <c r="U17" s="60"/>
      <c r="V17" s="60"/>
      <c r="W17" s="60"/>
    </row>
    <row r="18" spans="1:23">
      <c r="A18" s="64"/>
      <c r="B18" s="63" t="s">
        <v>445</v>
      </c>
      <c r="C18" s="60" t="s">
        <v>446</v>
      </c>
      <c r="D18" s="60" t="s">
        <v>457</v>
      </c>
      <c r="E18" s="60" t="s">
        <v>166</v>
      </c>
      <c r="F18" s="60" t="s">
        <v>1741</v>
      </c>
      <c r="G18" s="157" t="s">
        <v>1761</v>
      </c>
      <c r="H18" s="157"/>
      <c r="I18" s="158"/>
      <c r="J18" s="157"/>
      <c r="K18" s="157"/>
      <c r="L18" s="157"/>
      <c r="M18" s="60">
        <v>0</v>
      </c>
      <c r="N18" s="157"/>
      <c r="O18" s="157"/>
      <c r="P18" s="158"/>
      <c r="Q18" s="157"/>
      <c r="R18" s="157"/>
      <c r="S18" s="157"/>
      <c r="T18" s="60"/>
      <c r="U18" s="60"/>
      <c r="V18" s="60"/>
      <c r="W18" s="60"/>
    </row>
    <row r="19" spans="1:23">
      <c r="A19" s="64"/>
      <c r="B19" s="64" t="s">
        <v>456</v>
      </c>
      <c r="C19" s="60" t="s">
        <v>446</v>
      </c>
      <c r="D19" s="60" t="s">
        <v>457</v>
      </c>
      <c r="E19" s="60" t="s">
        <v>166</v>
      </c>
      <c r="F19" s="60" t="s">
        <v>1741</v>
      </c>
      <c r="G19" s="157" t="s">
        <v>1761</v>
      </c>
      <c r="H19" s="157"/>
      <c r="I19" s="158"/>
      <c r="J19" s="157"/>
      <c r="K19" s="157"/>
      <c r="L19" s="157"/>
      <c r="M19" s="60">
        <v>0</v>
      </c>
      <c r="N19" s="157"/>
      <c r="O19" s="157"/>
      <c r="P19" s="158"/>
      <c r="Q19" s="157"/>
      <c r="R19" s="157"/>
      <c r="S19" s="157"/>
      <c r="T19" s="60"/>
      <c r="U19" s="60"/>
      <c r="V19" s="60"/>
      <c r="W19" s="60"/>
    </row>
    <row r="20" spans="1:23">
      <c r="A20" s="64" t="s">
        <v>156</v>
      </c>
      <c r="B20" s="64" t="s">
        <v>448</v>
      </c>
      <c r="C20" s="60" t="s">
        <v>436</v>
      </c>
      <c r="D20" s="64" t="s">
        <v>458</v>
      </c>
      <c r="E20" s="60" t="s">
        <v>166</v>
      </c>
      <c r="F20" s="60" t="s">
        <v>1742</v>
      </c>
      <c r="G20" s="60">
        <v>3.46</v>
      </c>
      <c r="H20" s="60">
        <v>5.74</v>
      </c>
      <c r="I20" s="60">
        <v>65601.600000000006</v>
      </c>
      <c r="J20" s="60">
        <v>66112</v>
      </c>
      <c r="K20" s="274">
        <v>60899.3</v>
      </c>
      <c r="L20" s="274">
        <v>61416</v>
      </c>
      <c r="M20" s="60">
        <v>0</v>
      </c>
      <c r="N20" s="157">
        <v>0.09</v>
      </c>
      <c r="O20" s="157">
        <v>1.85</v>
      </c>
      <c r="P20" s="158">
        <v>13603.6</v>
      </c>
      <c r="Q20" s="157">
        <v>13758</v>
      </c>
      <c r="R20" s="157">
        <v>12368.5</v>
      </c>
      <c r="S20" s="157">
        <v>125828</v>
      </c>
      <c r="T20" s="60"/>
      <c r="U20" s="60"/>
      <c r="V20" s="60"/>
      <c r="W20" s="60"/>
    </row>
    <row r="21" spans="1:23">
      <c r="A21" s="64"/>
      <c r="B21" s="64" t="s">
        <v>459</v>
      </c>
      <c r="C21" s="60" t="s">
        <v>436</v>
      </c>
      <c r="D21" s="64" t="s">
        <v>458</v>
      </c>
      <c r="E21" s="60" t="s">
        <v>166</v>
      </c>
      <c r="F21" s="60" t="s">
        <v>1742</v>
      </c>
      <c r="G21" s="60">
        <v>15.77</v>
      </c>
      <c r="H21" s="60">
        <v>103.96</v>
      </c>
      <c r="I21" s="60">
        <v>170123</v>
      </c>
      <c r="J21" s="60">
        <v>195323</v>
      </c>
      <c r="K21" s="271">
        <v>166176</v>
      </c>
      <c r="L21" s="271">
        <v>192040</v>
      </c>
      <c r="M21" s="60">
        <v>0</v>
      </c>
      <c r="N21" s="157">
        <v>31.8</v>
      </c>
      <c r="O21" s="157">
        <v>125.53</v>
      </c>
      <c r="P21" s="158">
        <v>254795</v>
      </c>
      <c r="Q21" s="157">
        <v>460552</v>
      </c>
      <c r="R21" s="157">
        <v>251171</v>
      </c>
      <c r="S21" s="157">
        <v>458736</v>
      </c>
      <c r="T21" s="60"/>
      <c r="U21" s="60"/>
      <c r="V21" s="60"/>
      <c r="W21" s="60"/>
    </row>
    <row r="22" spans="1:23">
      <c r="A22" s="64"/>
      <c r="B22" s="64" t="s">
        <v>460</v>
      </c>
      <c r="C22" s="60" t="s">
        <v>436</v>
      </c>
      <c r="D22" s="64" t="s">
        <v>458</v>
      </c>
      <c r="E22" s="60" t="s">
        <v>166</v>
      </c>
      <c r="F22" s="60" t="s">
        <v>1742</v>
      </c>
      <c r="G22" s="60">
        <v>6</v>
      </c>
      <c r="H22" s="60">
        <v>8.5299999999999994</v>
      </c>
      <c r="I22" s="60">
        <v>285127</v>
      </c>
      <c r="J22" s="60">
        <v>286048</v>
      </c>
      <c r="K22" s="271">
        <v>281710</v>
      </c>
      <c r="L22" s="271">
        <v>282656</v>
      </c>
      <c r="M22" s="60">
        <v>0</v>
      </c>
      <c r="N22" s="157">
        <v>133.57</v>
      </c>
      <c r="O22" s="157">
        <v>141.78</v>
      </c>
      <c r="P22" s="158">
        <v>534506</v>
      </c>
      <c r="Q22" s="157">
        <v>631580</v>
      </c>
      <c r="R22" s="157">
        <v>538121</v>
      </c>
      <c r="S22" s="157">
        <v>646740</v>
      </c>
      <c r="T22" s="60"/>
      <c r="U22" s="60"/>
      <c r="V22" s="60"/>
      <c r="W22" s="60"/>
    </row>
    <row r="23" spans="1:23">
      <c r="A23" s="64"/>
      <c r="B23" s="64" t="s">
        <v>450</v>
      </c>
      <c r="C23" s="60" t="s">
        <v>446</v>
      </c>
      <c r="D23" s="64" t="s">
        <v>458</v>
      </c>
      <c r="E23" s="60" t="s">
        <v>166</v>
      </c>
      <c r="F23" s="60" t="s">
        <v>1742</v>
      </c>
      <c r="G23" s="60">
        <v>0.44</v>
      </c>
      <c r="H23" s="272">
        <v>14.63</v>
      </c>
      <c r="I23" s="60">
        <v>76066.3</v>
      </c>
      <c r="J23" s="60">
        <v>77020</v>
      </c>
      <c r="K23" s="273">
        <v>71832.3</v>
      </c>
      <c r="L23" s="273">
        <v>72788</v>
      </c>
      <c r="M23" s="60">
        <v>0</v>
      </c>
      <c r="N23" s="157">
        <v>0.97</v>
      </c>
      <c r="O23" s="157">
        <v>1.52</v>
      </c>
      <c r="P23" s="158">
        <v>251055</v>
      </c>
      <c r="Q23" s="157">
        <v>252118</v>
      </c>
      <c r="R23" s="157">
        <v>248022</v>
      </c>
      <c r="S23" s="157">
        <v>249084</v>
      </c>
      <c r="T23" s="60"/>
      <c r="U23" s="60"/>
      <c r="V23" s="60"/>
      <c r="W23" s="60"/>
    </row>
    <row r="24" spans="1:23" ht="13.5" customHeight="1">
      <c r="A24" s="64" t="s">
        <v>157</v>
      </c>
      <c r="B24" s="64" t="s">
        <v>448</v>
      </c>
      <c r="C24" s="60" t="s">
        <v>436</v>
      </c>
      <c r="D24" s="64" t="s">
        <v>461</v>
      </c>
      <c r="E24" s="60" t="s">
        <v>166</v>
      </c>
      <c r="F24" s="60" t="s">
        <v>1742</v>
      </c>
      <c r="G24" s="65">
        <v>0.66</v>
      </c>
      <c r="H24" s="65">
        <v>1.83</v>
      </c>
      <c r="I24" s="65">
        <v>143192</v>
      </c>
      <c r="J24" s="65">
        <v>143882</v>
      </c>
      <c r="K24" s="65">
        <v>140220</v>
      </c>
      <c r="L24" s="65">
        <v>140908</v>
      </c>
      <c r="M24" s="65">
        <v>0</v>
      </c>
      <c r="N24" s="65">
        <v>11.22</v>
      </c>
      <c r="O24" s="65">
        <v>37.99</v>
      </c>
      <c r="P24" s="163">
        <v>100583</v>
      </c>
      <c r="Q24" s="65">
        <v>155094</v>
      </c>
      <c r="R24" s="164">
        <v>98058.5</v>
      </c>
      <c r="S24" s="65">
        <v>152656</v>
      </c>
      <c r="T24" s="60"/>
      <c r="U24" s="60"/>
      <c r="V24" s="60"/>
      <c r="W24" s="60"/>
    </row>
    <row r="25" spans="1:23">
      <c r="A25" s="64"/>
      <c r="B25" s="64" t="s">
        <v>462</v>
      </c>
      <c r="C25" s="60" t="s">
        <v>446</v>
      </c>
      <c r="D25" s="64" t="s">
        <v>461</v>
      </c>
      <c r="E25" s="60" t="s">
        <v>166</v>
      </c>
      <c r="F25" s="60" t="s">
        <v>1738</v>
      </c>
      <c r="G25" s="65">
        <v>4.6399999999999997</v>
      </c>
      <c r="H25" s="65">
        <v>6.21</v>
      </c>
      <c r="I25" s="65">
        <v>78255.7</v>
      </c>
      <c r="J25" s="65">
        <v>86659</v>
      </c>
      <c r="K25" s="65">
        <v>75343.5</v>
      </c>
      <c r="L25" s="65">
        <v>83776</v>
      </c>
      <c r="M25" s="65">
        <v>0</v>
      </c>
      <c r="N25" s="65">
        <v>4.99</v>
      </c>
      <c r="O25" s="65">
        <v>9.3800000000000008</v>
      </c>
      <c r="P25" s="163">
        <v>93356.4</v>
      </c>
      <c r="Q25" s="65">
        <v>114016</v>
      </c>
      <c r="R25" s="164">
        <v>90151.3</v>
      </c>
      <c r="S25" s="65">
        <v>110644</v>
      </c>
      <c r="T25" s="60"/>
      <c r="U25" s="60"/>
      <c r="V25" s="60"/>
      <c r="W25" s="60"/>
    </row>
    <row r="26" spans="1:23">
      <c r="A26" s="64"/>
      <c r="B26" s="64" t="s">
        <v>456</v>
      </c>
      <c r="C26" s="60" t="s">
        <v>446</v>
      </c>
      <c r="D26" s="64" t="s">
        <v>461</v>
      </c>
      <c r="E26" s="60" t="s">
        <v>166</v>
      </c>
      <c r="F26" s="60" t="s">
        <v>1743</v>
      </c>
      <c r="G26" s="65">
        <v>3.96</v>
      </c>
      <c r="H26" s="65">
        <v>5.22</v>
      </c>
      <c r="I26" s="65">
        <v>76837.100000000006</v>
      </c>
      <c r="J26" s="65">
        <v>77626</v>
      </c>
      <c r="K26" s="65">
        <v>73922.2</v>
      </c>
      <c r="L26" s="65">
        <v>74788</v>
      </c>
      <c r="M26" s="65">
        <v>0</v>
      </c>
      <c r="N26" s="65">
        <v>3.85</v>
      </c>
      <c r="O26" s="65">
        <v>5.45</v>
      </c>
      <c r="P26" s="163">
        <v>97957.7</v>
      </c>
      <c r="Q26" s="65">
        <v>181497</v>
      </c>
      <c r="R26" s="164">
        <v>95345.4</v>
      </c>
      <c r="S26" s="65">
        <v>178884</v>
      </c>
      <c r="T26" s="60"/>
      <c r="U26" s="60"/>
      <c r="V26" s="60"/>
      <c r="W26" s="60"/>
    </row>
    <row r="27" spans="1:23">
      <c r="A27" s="64" t="s">
        <v>158</v>
      </c>
      <c r="B27" s="64" t="s">
        <v>450</v>
      </c>
      <c r="C27" s="60" t="s">
        <v>446</v>
      </c>
      <c r="D27" s="64" t="s">
        <v>463</v>
      </c>
      <c r="E27" s="60" t="s">
        <v>166</v>
      </c>
      <c r="F27" s="60" t="s">
        <v>1742</v>
      </c>
      <c r="G27" s="60">
        <v>0.06</v>
      </c>
      <c r="H27" s="60">
        <v>1.23</v>
      </c>
      <c r="I27" s="60">
        <v>6996.8</v>
      </c>
      <c r="J27" s="60">
        <v>7602</v>
      </c>
      <c r="K27" s="60">
        <v>6043.8</v>
      </c>
      <c r="L27" s="60">
        <v>6648</v>
      </c>
      <c r="M27" s="60">
        <v>0</v>
      </c>
      <c r="N27" s="60">
        <v>0.21</v>
      </c>
      <c r="O27" s="60">
        <v>4.38</v>
      </c>
      <c r="P27" s="158">
        <v>9494.08</v>
      </c>
      <c r="Q27" s="60">
        <v>9869</v>
      </c>
      <c r="R27" s="157">
        <v>8616.2000000000007</v>
      </c>
      <c r="S27" s="60">
        <v>8992</v>
      </c>
      <c r="T27" s="60"/>
      <c r="U27" s="60"/>
      <c r="V27" s="60"/>
      <c r="W27" s="60"/>
    </row>
    <row r="28" spans="1:23">
      <c r="A28" s="64" t="s">
        <v>159</v>
      </c>
      <c r="B28" s="64" t="s">
        <v>450</v>
      </c>
      <c r="C28" s="60" t="s">
        <v>446</v>
      </c>
      <c r="D28" s="64" t="s">
        <v>464</v>
      </c>
      <c r="E28" s="60" t="s">
        <v>166</v>
      </c>
      <c r="F28" s="60" t="s">
        <v>1742</v>
      </c>
      <c r="G28" s="66">
        <v>0.69</v>
      </c>
      <c r="H28" s="66">
        <v>0.96</v>
      </c>
      <c r="I28" s="66">
        <v>15769</v>
      </c>
      <c r="J28" s="66">
        <v>15769</v>
      </c>
      <c r="K28" s="66">
        <v>1840</v>
      </c>
      <c r="L28" s="66">
        <v>1840</v>
      </c>
      <c r="M28" s="60">
        <v>0</v>
      </c>
      <c r="N28" s="66">
        <v>0.27</v>
      </c>
      <c r="O28" s="66">
        <v>1.66</v>
      </c>
      <c r="P28" s="159">
        <v>39017.9</v>
      </c>
      <c r="Q28" s="66">
        <v>39648</v>
      </c>
      <c r="R28" s="160">
        <v>24417.8</v>
      </c>
      <c r="S28" s="66">
        <v>25048</v>
      </c>
      <c r="T28" s="60"/>
      <c r="U28" s="60"/>
      <c r="V28" s="60"/>
      <c r="W28" s="60"/>
    </row>
    <row r="29" spans="1:23" s="67" customFormat="1">
      <c r="A29" s="63" t="s">
        <v>160</v>
      </c>
      <c r="B29" s="63" t="s">
        <v>448</v>
      </c>
      <c r="C29" s="66" t="s">
        <v>436</v>
      </c>
      <c r="D29" s="63" t="s">
        <v>465</v>
      </c>
      <c r="E29" s="66" t="s">
        <v>166</v>
      </c>
      <c r="F29" s="60" t="s">
        <v>1744</v>
      </c>
      <c r="G29" s="166">
        <v>0.04</v>
      </c>
      <c r="H29" s="167">
        <v>1.1000000000000001</v>
      </c>
      <c r="I29" s="191">
        <v>7971.7</v>
      </c>
      <c r="J29" s="66">
        <v>8020</v>
      </c>
      <c r="K29" s="160"/>
      <c r="L29" s="66"/>
      <c r="M29" s="66">
        <v>0</v>
      </c>
      <c r="N29" s="166">
        <v>0.06</v>
      </c>
      <c r="O29" s="167">
        <v>1.94</v>
      </c>
      <c r="P29" s="191">
        <v>14105.8</v>
      </c>
      <c r="Q29" s="66">
        <v>14318</v>
      </c>
      <c r="R29" s="160">
        <v>12490.2</v>
      </c>
      <c r="S29" s="66">
        <v>12704</v>
      </c>
      <c r="T29" s="66"/>
      <c r="U29" s="66"/>
      <c r="V29" s="66"/>
      <c r="W29" s="66"/>
    </row>
    <row r="30" spans="1:23" s="67" customFormat="1">
      <c r="A30" s="63"/>
      <c r="B30" s="63" t="s">
        <v>450</v>
      </c>
      <c r="C30" s="66" t="s">
        <v>446</v>
      </c>
      <c r="D30" s="63" t="s">
        <v>465</v>
      </c>
      <c r="E30" s="66" t="s">
        <v>166</v>
      </c>
      <c r="F30" s="60" t="s">
        <v>1744</v>
      </c>
      <c r="G30" s="66">
        <v>0.03</v>
      </c>
      <c r="H30" s="66">
        <v>1.1299999999999999</v>
      </c>
      <c r="I30" s="159">
        <v>7987.68</v>
      </c>
      <c r="J30" s="66">
        <v>8073</v>
      </c>
      <c r="K30" s="160"/>
      <c r="L30" s="66"/>
      <c r="M30" s="65">
        <v>0</v>
      </c>
      <c r="N30" s="66">
        <v>0.05</v>
      </c>
      <c r="O30" s="66">
        <v>1.66</v>
      </c>
      <c r="P30" s="159">
        <v>14118.9</v>
      </c>
      <c r="Q30" s="66">
        <v>14163</v>
      </c>
      <c r="R30" s="160">
        <v>12500.4</v>
      </c>
      <c r="S30" s="66">
        <v>12548</v>
      </c>
      <c r="T30" s="66"/>
      <c r="U30" s="66"/>
      <c r="V30" s="66"/>
      <c r="W30" s="66"/>
    </row>
    <row r="31" spans="1:23">
      <c r="A31" s="64" t="s">
        <v>161</v>
      </c>
      <c r="B31" s="64" t="s">
        <v>448</v>
      </c>
      <c r="C31" s="60" t="s">
        <v>436</v>
      </c>
      <c r="D31" s="64" t="s">
        <v>466</v>
      </c>
      <c r="E31" s="60" t="s">
        <v>166</v>
      </c>
      <c r="F31" s="60" t="s">
        <v>1744</v>
      </c>
      <c r="G31" s="60">
        <v>0.54</v>
      </c>
      <c r="H31" s="60">
        <v>1.81</v>
      </c>
      <c r="I31" s="158">
        <v>11770.4</v>
      </c>
      <c r="J31" s="157">
        <v>12256</v>
      </c>
      <c r="K31" s="157"/>
      <c r="L31" s="60"/>
      <c r="M31" s="60">
        <v>0</v>
      </c>
      <c r="N31" s="60">
        <v>0.5</v>
      </c>
      <c r="O31" s="60">
        <v>1.67</v>
      </c>
      <c r="P31" s="158">
        <v>12607.4</v>
      </c>
      <c r="Q31" s="60">
        <v>13020</v>
      </c>
      <c r="R31" s="157">
        <v>11407.6</v>
      </c>
      <c r="S31" s="60">
        <v>11820</v>
      </c>
      <c r="T31" s="60"/>
      <c r="U31" s="60"/>
      <c r="V31" s="60"/>
      <c r="W31" s="60"/>
    </row>
    <row r="32" spans="1:23">
      <c r="A32" s="64"/>
      <c r="B32" s="64" t="s">
        <v>450</v>
      </c>
      <c r="C32" s="60" t="s">
        <v>446</v>
      </c>
      <c r="D32" s="64" t="s">
        <v>466</v>
      </c>
      <c r="E32" s="60" t="s">
        <v>166</v>
      </c>
      <c r="F32" s="60" t="s">
        <v>1744</v>
      </c>
      <c r="G32" s="60">
        <v>0.72</v>
      </c>
      <c r="H32" s="60">
        <v>1.83</v>
      </c>
      <c r="I32" s="158">
        <v>12597</v>
      </c>
      <c r="J32" s="60">
        <v>12107.2</v>
      </c>
      <c r="K32" s="157"/>
      <c r="L32" s="60"/>
      <c r="M32" s="60">
        <v>0</v>
      </c>
      <c r="N32" s="60">
        <v>0.49</v>
      </c>
      <c r="O32" s="60">
        <v>1.39</v>
      </c>
      <c r="P32" s="158">
        <v>12604.5</v>
      </c>
      <c r="Q32" s="60">
        <v>13045</v>
      </c>
      <c r="R32" s="157">
        <v>11404.9</v>
      </c>
      <c r="S32" s="60">
        <v>11844</v>
      </c>
      <c r="T32" s="60"/>
      <c r="U32" s="60"/>
      <c r="V32" s="60"/>
      <c r="W32" s="60"/>
    </row>
    <row r="33" spans="1:23">
      <c r="A33" s="64" t="s">
        <v>162</v>
      </c>
      <c r="B33" s="64" t="s">
        <v>450</v>
      </c>
      <c r="C33" s="60" t="s">
        <v>446</v>
      </c>
      <c r="D33" s="64" t="s">
        <v>467</v>
      </c>
      <c r="E33" s="60" t="s">
        <v>166</v>
      </c>
      <c r="F33" s="60" t="s">
        <v>1744</v>
      </c>
      <c r="G33" s="60">
        <v>0.21</v>
      </c>
      <c r="H33" s="60">
        <v>1.53</v>
      </c>
      <c r="I33" s="158">
        <v>5554.6</v>
      </c>
      <c r="J33" s="60">
        <v>5716</v>
      </c>
      <c r="K33" s="157"/>
      <c r="L33" s="60"/>
      <c r="M33" s="60">
        <v>0</v>
      </c>
      <c r="N33" s="60">
        <v>0.19</v>
      </c>
      <c r="O33" s="60">
        <v>1.98</v>
      </c>
      <c r="P33" s="158">
        <v>10463.1</v>
      </c>
      <c r="Q33" s="60">
        <v>10927</v>
      </c>
      <c r="R33" s="157">
        <v>9582</v>
      </c>
      <c r="S33" s="60">
        <v>10048</v>
      </c>
      <c r="T33" s="60"/>
      <c r="U33" s="60"/>
      <c r="V33" s="60"/>
      <c r="W33" s="60"/>
    </row>
    <row r="34" spans="1:23">
      <c r="A34" s="64" t="s">
        <v>163</v>
      </c>
      <c r="B34" s="64" t="s">
        <v>448</v>
      </c>
      <c r="C34" s="60" t="s">
        <v>436</v>
      </c>
      <c r="D34" s="64" t="s">
        <v>468</v>
      </c>
      <c r="E34" s="60" t="s">
        <v>166</v>
      </c>
      <c r="F34" s="60" t="s">
        <v>1744</v>
      </c>
      <c r="G34" s="60" t="s">
        <v>1766</v>
      </c>
      <c r="H34" s="60"/>
      <c r="I34" s="151"/>
      <c r="J34" s="60"/>
      <c r="K34" s="60"/>
      <c r="L34" s="60"/>
      <c r="M34" s="60"/>
      <c r="N34" s="60" t="s">
        <v>1692</v>
      </c>
      <c r="O34" s="60"/>
      <c r="P34" s="151"/>
      <c r="Q34" s="60"/>
      <c r="R34" s="60"/>
      <c r="S34" s="60"/>
      <c r="T34" s="60"/>
      <c r="U34" s="60"/>
      <c r="V34" s="60"/>
      <c r="W34" s="60"/>
    </row>
    <row r="35" spans="1:23" s="70" customFormat="1">
      <c r="A35" s="68" t="s">
        <v>163</v>
      </c>
      <c r="B35" s="68" t="s">
        <v>163</v>
      </c>
      <c r="C35" s="69" t="s">
        <v>446</v>
      </c>
      <c r="D35" s="68" t="s">
        <v>468</v>
      </c>
      <c r="E35" s="69" t="s">
        <v>166</v>
      </c>
      <c r="F35" s="60" t="s">
        <v>1744</v>
      </c>
      <c r="G35" s="157" t="s">
        <v>1766</v>
      </c>
      <c r="H35" s="69"/>
      <c r="I35" s="152"/>
      <c r="J35" s="69"/>
      <c r="K35" s="69"/>
      <c r="L35" s="69"/>
      <c r="M35" s="60"/>
      <c r="N35" s="246" t="s">
        <v>1692</v>
      </c>
      <c r="O35" s="69"/>
      <c r="P35" s="152"/>
      <c r="Q35" s="69"/>
      <c r="R35" s="69"/>
      <c r="S35" s="69"/>
      <c r="T35" s="69"/>
      <c r="U35" s="69"/>
      <c r="V35" s="69"/>
      <c r="W35" s="69"/>
    </row>
    <row r="36" spans="1:23">
      <c r="A36" s="64" t="s">
        <v>164</v>
      </c>
      <c r="B36" s="64" t="s">
        <v>450</v>
      </c>
      <c r="C36" s="60" t="s">
        <v>446</v>
      </c>
      <c r="D36" s="64" t="s">
        <v>469</v>
      </c>
      <c r="E36" s="60" t="s">
        <v>166</v>
      </c>
      <c r="F36" s="60" t="s">
        <v>1744</v>
      </c>
      <c r="G36" s="60">
        <v>2.1800000000000002</v>
      </c>
      <c r="H36" s="60">
        <v>4.28</v>
      </c>
      <c r="I36" s="158">
        <v>5624.3</v>
      </c>
      <c r="J36" s="157">
        <v>6282</v>
      </c>
      <c r="K36" s="157"/>
      <c r="L36" s="60"/>
      <c r="M36" s="60">
        <v>0</v>
      </c>
      <c r="N36" s="60">
        <v>2.0299999999999998</v>
      </c>
      <c r="O36" s="60">
        <v>3.63</v>
      </c>
      <c r="P36" s="158">
        <v>10378.4</v>
      </c>
      <c r="Q36" s="60">
        <v>11001</v>
      </c>
      <c r="R36" s="157">
        <v>9611.7999999999993</v>
      </c>
      <c r="S36" s="60">
        <v>10240</v>
      </c>
      <c r="T36" s="60"/>
      <c r="U36" s="60"/>
      <c r="V36" s="60"/>
      <c r="W36" s="60"/>
    </row>
    <row r="37" spans="1:23">
      <c r="A37" s="64" t="s">
        <v>167</v>
      </c>
      <c r="B37" s="64" t="s">
        <v>470</v>
      </c>
      <c r="C37" s="60" t="s">
        <v>436</v>
      </c>
      <c r="D37" s="64" t="s">
        <v>471</v>
      </c>
      <c r="E37" s="60" t="s">
        <v>193</v>
      </c>
      <c r="F37" s="60"/>
      <c r="G37" s="60"/>
      <c r="H37" s="60"/>
      <c r="I37" s="60"/>
      <c r="J37" s="60"/>
      <c r="K37" s="71"/>
      <c r="L37" s="71"/>
      <c r="M37" s="71"/>
      <c r="N37" s="71"/>
      <c r="O37" s="60"/>
      <c r="P37" s="60"/>
      <c r="Q37" s="60"/>
      <c r="R37" s="71"/>
      <c r="S37" s="71"/>
      <c r="T37" s="60"/>
      <c r="U37" s="60"/>
      <c r="V37" s="60"/>
      <c r="W37" s="60"/>
    </row>
    <row r="38" spans="1:23">
      <c r="A38" s="60"/>
      <c r="B38" s="64" t="s">
        <v>472</v>
      </c>
      <c r="C38" s="60" t="s">
        <v>436</v>
      </c>
      <c r="D38" s="64" t="s">
        <v>471</v>
      </c>
      <c r="E38" s="60" t="s">
        <v>193</v>
      </c>
      <c r="F38" s="60"/>
      <c r="G38" s="60"/>
      <c r="H38" s="60"/>
      <c r="I38" s="60"/>
      <c r="J38" s="60"/>
      <c r="K38" s="71"/>
      <c r="L38" s="71"/>
      <c r="M38" s="71"/>
      <c r="N38" s="71"/>
      <c r="O38" s="60"/>
      <c r="P38" s="60"/>
      <c r="Q38" s="60"/>
      <c r="R38" s="71"/>
      <c r="S38" s="71"/>
      <c r="T38" s="60"/>
      <c r="U38" s="60"/>
      <c r="V38" s="60"/>
      <c r="W38" s="60"/>
    </row>
    <row r="39" spans="1:23">
      <c r="A39" s="60"/>
      <c r="B39" s="64" t="s">
        <v>473</v>
      </c>
      <c r="C39" s="60" t="s">
        <v>436</v>
      </c>
      <c r="D39" s="64" t="s">
        <v>471</v>
      </c>
      <c r="E39" s="60" t="s">
        <v>193</v>
      </c>
      <c r="F39" s="60"/>
      <c r="G39" s="60"/>
      <c r="H39" s="60"/>
      <c r="I39" s="60"/>
      <c r="J39" s="60"/>
      <c r="K39" s="71"/>
      <c r="L39" s="71"/>
      <c r="M39" s="71"/>
      <c r="N39" s="71"/>
      <c r="O39" s="60"/>
      <c r="P39" s="60"/>
      <c r="Q39" s="60"/>
      <c r="R39" s="71"/>
      <c r="S39" s="71"/>
      <c r="T39" s="60"/>
      <c r="U39" s="60"/>
      <c r="V39" s="60"/>
      <c r="W39" s="60"/>
    </row>
    <row r="40" spans="1:23">
      <c r="A40" s="60"/>
      <c r="B40" s="64" t="s">
        <v>474</v>
      </c>
      <c r="C40" s="60" t="s">
        <v>436</v>
      </c>
      <c r="D40" s="64" t="s">
        <v>471</v>
      </c>
      <c r="E40" s="60" t="s">
        <v>193</v>
      </c>
      <c r="F40" s="60"/>
      <c r="G40" s="60"/>
      <c r="H40" s="60"/>
      <c r="I40" s="60"/>
      <c r="J40" s="60"/>
      <c r="K40" s="71"/>
      <c r="L40" s="71"/>
      <c r="M40" s="71"/>
      <c r="N40" s="71"/>
      <c r="O40" s="60"/>
      <c r="P40" s="60"/>
      <c r="Q40" s="60"/>
      <c r="R40" s="71"/>
      <c r="S40" s="71"/>
      <c r="T40" s="60"/>
      <c r="U40" s="60"/>
      <c r="V40" s="60"/>
      <c r="W40" s="60"/>
    </row>
    <row r="41" spans="1:23">
      <c r="A41" s="60"/>
      <c r="B41" s="64" t="s">
        <v>475</v>
      </c>
      <c r="C41" s="60" t="s">
        <v>446</v>
      </c>
      <c r="D41" s="64" t="s">
        <v>471</v>
      </c>
      <c r="E41" s="60" t="s">
        <v>193</v>
      </c>
      <c r="F41" s="60"/>
      <c r="G41" s="60"/>
      <c r="H41" s="60"/>
      <c r="I41" s="60"/>
      <c r="J41" s="60"/>
      <c r="K41" s="71"/>
      <c r="L41" s="71"/>
      <c r="M41" s="71"/>
      <c r="N41" s="71"/>
      <c r="O41" s="60"/>
      <c r="P41" s="60"/>
      <c r="Q41" s="60"/>
      <c r="R41" s="71"/>
      <c r="S41" s="71"/>
      <c r="T41" s="60"/>
      <c r="U41" s="60"/>
      <c r="V41" s="60"/>
      <c r="W41" s="60"/>
    </row>
    <row r="42" spans="1:23" ht="14.1" customHeight="1">
      <c r="A42" s="60" t="s">
        <v>168</v>
      </c>
      <c r="B42" s="60" t="s">
        <v>476</v>
      </c>
      <c r="C42" s="60" t="s">
        <v>436</v>
      </c>
      <c r="D42" s="60" t="s">
        <v>477</v>
      </c>
      <c r="E42" s="60" t="s">
        <v>193</v>
      </c>
      <c r="F42" s="60"/>
      <c r="G42" s="60"/>
      <c r="H42" s="60"/>
      <c r="I42" s="60"/>
      <c r="J42" s="60"/>
      <c r="K42" s="71"/>
      <c r="L42" s="71"/>
      <c r="M42" s="71"/>
      <c r="N42" s="71"/>
      <c r="O42" s="60"/>
      <c r="P42" s="60"/>
      <c r="Q42" s="60"/>
      <c r="R42" s="71"/>
      <c r="S42" s="71"/>
      <c r="T42" s="60"/>
      <c r="U42" s="60"/>
      <c r="V42" s="60"/>
      <c r="W42" s="60"/>
    </row>
    <row r="43" spans="1:23">
      <c r="A43" s="60"/>
      <c r="B43" s="60" t="s">
        <v>478</v>
      </c>
      <c r="C43" s="60" t="s">
        <v>436</v>
      </c>
      <c r="D43" s="60" t="s">
        <v>477</v>
      </c>
      <c r="E43" s="60" t="s">
        <v>193</v>
      </c>
      <c r="F43" s="60"/>
      <c r="G43" s="60"/>
      <c r="H43" s="60"/>
      <c r="I43" s="60"/>
      <c r="J43" s="60"/>
      <c r="K43" s="71"/>
      <c r="L43" s="71"/>
      <c r="M43" s="71"/>
      <c r="N43" s="71"/>
      <c r="O43" s="60"/>
      <c r="P43" s="60"/>
      <c r="Q43" s="60"/>
      <c r="R43" s="71"/>
      <c r="S43" s="71"/>
      <c r="T43" s="60"/>
      <c r="U43" s="60"/>
      <c r="V43" s="60"/>
      <c r="W43" s="60"/>
    </row>
    <row r="44" spans="1:23">
      <c r="A44" s="60"/>
      <c r="B44" s="60" t="s">
        <v>479</v>
      </c>
      <c r="C44" s="60" t="s">
        <v>436</v>
      </c>
      <c r="D44" s="60" t="s">
        <v>477</v>
      </c>
      <c r="E44" s="60" t="s">
        <v>193</v>
      </c>
      <c r="F44" s="60"/>
      <c r="G44" s="60"/>
      <c r="H44" s="60"/>
      <c r="I44" s="60"/>
      <c r="J44" s="60"/>
      <c r="K44" s="71"/>
      <c r="L44" s="71"/>
      <c r="M44" s="71"/>
      <c r="N44" s="71"/>
      <c r="O44" s="60"/>
      <c r="P44" s="60"/>
      <c r="Q44" s="60"/>
      <c r="R44" s="71"/>
      <c r="S44" s="71"/>
      <c r="T44" s="60"/>
      <c r="U44" s="60"/>
      <c r="V44" s="60"/>
      <c r="W44" s="60"/>
    </row>
    <row r="45" spans="1:23">
      <c r="A45" s="60"/>
      <c r="B45" s="60" t="s">
        <v>475</v>
      </c>
      <c r="C45" s="60" t="s">
        <v>446</v>
      </c>
      <c r="D45" s="60" t="s">
        <v>477</v>
      </c>
      <c r="E45" s="60" t="s">
        <v>193</v>
      </c>
      <c r="F45" s="60"/>
      <c r="G45" s="60"/>
      <c r="H45" s="60"/>
      <c r="I45" s="60"/>
      <c r="J45" s="60"/>
      <c r="K45" s="71"/>
      <c r="L45" s="71"/>
      <c r="M45" s="71"/>
      <c r="N45" s="71"/>
      <c r="O45" s="60"/>
      <c r="P45" s="60"/>
      <c r="Q45" s="60"/>
      <c r="R45" s="71"/>
      <c r="S45" s="71"/>
      <c r="T45" s="60"/>
      <c r="U45" s="60"/>
      <c r="V45" s="60"/>
      <c r="W45" s="60"/>
    </row>
    <row r="46" spans="1:23">
      <c r="A46" s="60" t="s">
        <v>169</v>
      </c>
      <c r="B46" s="60" t="s">
        <v>479</v>
      </c>
      <c r="C46" s="60" t="s">
        <v>436</v>
      </c>
      <c r="D46" s="60"/>
      <c r="E46" s="60" t="s">
        <v>193</v>
      </c>
      <c r="F46" s="60"/>
      <c r="G46" s="60"/>
      <c r="H46" s="60"/>
      <c r="I46" s="60"/>
      <c r="J46" s="60"/>
      <c r="K46" s="71"/>
      <c r="L46" s="71"/>
      <c r="M46" s="71"/>
      <c r="N46" s="71"/>
      <c r="O46" s="60"/>
      <c r="P46" s="60"/>
      <c r="Q46" s="60"/>
      <c r="R46" s="71"/>
      <c r="S46" s="71"/>
      <c r="T46" s="60"/>
      <c r="U46" s="60"/>
      <c r="V46" s="60"/>
      <c r="W46" s="60"/>
    </row>
    <row r="47" spans="1:23">
      <c r="A47" s="60"/>
      <c r="B47" s="60" t="s">
        <v>475</v>
      </c>
      <c r="C47" s="60" t="s">
        <v>446</v>
      </c>
      <c r="D47" s="60"/>
      <c r="E47" s="60" t="s">
        <v>193</v>
      </c>
      <c r="F47" s="60"/>
      <c r="G47" s="60"/>
      <c r="H47" s="60"/>
      <c r="I47" s="60"/>
      <c r="J47" s="60"/>
      <c r="K47" s="71"/>
      <c r="L47" s="71"/>
      <c r="M47" s="71"/>
      <c r="N47" s="71"/>
      <c r="O47" s="60"/>
      <c r="P47" s="60"/>
      <c r="Q47" s="60"/>
      <c r="R47" s="71"/>
      <c r="S47" s="71"/>
      <c r="T47" s="60"/>
      <c r="U47" s="60"/>
      <c r="V47" s="60"/>
      <c r="W47" s="60"/>
    </row>
    <row r="48" spans="1:23">
      <c r="A48" s="60" t="s">
        <v>170</v>
      </c>
      <c r="B48" s="60" t="s">
        <v>479</v>
      </c>
      <c r="C48" s="60" t="s">
        <v>436</v>
      </c>
      <c r="D48" s="60" t="s">
        <v>480</v>
      </c>
      <c r="E48" s="60" t="s">
        <v>193</v>
      </c>
      <c r="F48" s="60"/>
      <c r="G48" s="60"/>
      <c r="H48" s="60"/>
      <c r="I48" s="60"/>
      <c r="J48" s="60"/>
      <c r="K48" s="71"/>
      <c r="L48" s="71"/>
      <c r="M48" s="71"/>
      <c r="N48" s="71"/>
      <c r="O48" s="60"/>
      <c r="P48" s="60"/>
      <c r="Q48" s="60"/>
      <c r="R48" s="71"/>
      <c r="S48" s="71"/>
      <c r="T48" s="60"/>
      <c r="U48" s="60"/>
      <c r="V48" s="60"/>
      <c r="W48" s="60"/>
    </row>
    <row r="49" spans="1:23">
      <c r="A49" s="60"/>
      <c r="B49" s="60" t="s">
        <v>475</v>
      </c>
      <c r="C49" s="60" t="s">
        <v>446</v>
      </c>
      <c r="D49" s="60" t="s">
        <v>480</v>
      </c>
      <c r="E49" s="60" t="s">
        <v>193</v>
      </c>
      <c r="F49" s="60"/>
      <c r="G49" s="60"/>
      <c r="H49" s="60"/>
      <c r="I49" s="60"/>
      <c r="J49" s="60"/>
      <c r="K49" s="71"/>
      <c r="L49" s="71"/>
      <c r="M49" s="71"/>
      <c r="N49" s="71"/>
      <c r="O49" s="60"/>
      <c r="P49" s="60"/>
      <c r="Q49" s="60"/>
      <c r="R49" s="71"/>
      <c r="S49" s="71"/>
      <c r="T49" s="60"/>
      <c r="U49" s="60"/>
      <c r="V49" s="60"/>
      <c r="W49" s="60"/>
    </row>
    <row r="50" spans="1:23">
      <c r="A50" s="60" t="s">
        <v>171</v>
      </c>
      <c r="B50" s="60" t="s">
        <v>481</v>
      </c>
      <c r="C50" s="60" t="s">
        <v>436</v>
      </c>
      <c r="D50" s="60" t="s">
        <v>482</v>
      </c>
      <c r="E50" s="60" t="s">
        <v>193</v>
      </c>
      <c r="F50" s="60"/>
      <c r="G50" s="60"/>
      <c r="H50" s="60"/>
      <c r="I50" s="60"/>
      <c r="J50" s="60"/>
      <c r="K50" s="71"/>
      <c r="L50" s="71"/>
      <c r="M50" s="71"/>
      <c r="N50" s="71"/>
      <c r="O50" s="60"/>
      <c r="P50" s="60"/>
      <c r="Q50" s="60"/>
      <c r="R50" s="71"/>
      <c r="S50" s="71"/>
      <c r="T50" s="60"/>
      <c r="U50" s="60"/>
      <c r="V50" s="60"/>
      <c r="W50" s="60"/>
    </row>
    <row r="51" spans="1:23">
      <c r="A51" s="60"/>
      <c r="B51" s="60" t="s">
        <v>483</v>
      </c>
      <c r="C51" s="60"/>
      <c r="D51" s="60" t="s">
        <v>482</v>
      </c>
      <c r="E51" s="60" t="s">
        <v>193</v>
      </c>
      <c r="F51" s="60"/>
      <c r="G51" s="60"/>
      <c r="H51" s="60"/>
      <c r="I51" s="60"/>
      <c r="J51" s="60"/>
      <c r="K51" s="71"/>
      <c r="L51" s="71"/>
      <c r="M51" s="71"/>
      <c r="N51" s="71"/>
      <c r="O51" s="60"/>
      <c r="P51" s="60"/>
      <c r="Q51" s="60"/>
      <c r="R51" s="71"/>
      <c r="S51" s="71"/>
      <c r="T51" s="60"/>
      <c r="U51" s="60"/>
      <c r="V51" s="60"/>
      <c r="W51" s="60"/>
    </row>
    <row r="52" spans="1:23">
      <c r="A52" s="60"/>
      <c r="B52" s="60" t="s">
        <v>484</v>
      </c>
      <c r="C52" s="60" t="s">
        <v>436</v>
      </c>
      <c r="D52" s="60" t="s">
        <v>482</v>
      </c>
      <c r="E52" s="60" t="s">
        <v>193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</row>
    <row r="53" spans="1:23">
      <c r="A53" s="60"/>
      <c r="B53" s="60" t="s">
        <v>485</v>
      </c>
      <c r="C53" s="60" t="s">
        <v>436</v>
      </c>
      <c r="D53" s="60" t="s">
        <v>482</v>
      </c>
      <c r="E53" s="60" t="s">
        <v>193</v>
      </c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</row>
    <row r="54" spans="1:23">
      <c r="A54" s="60"/>
      <c r="B54" s="60" t="s">
        <v>486</v>
      </c>
      <c r="C54" s="60" t="s">
        <v>436</v>
      </c>
      <c r="D54" s="60" t="s">
        <v>482</v>
      </c>
      <c r="E54" s="60" t="s">
        <v>193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A55" s="60"/>
      <c r="B55" s="60" t="s">
        <v>475</v>
      </c>
      <c r="C55" s="60" t="s">
        <v>446</v>
      </c>
      <c r="D55" s="60" t="s">
        <v>482</v>
      </c>
      <c r="E55" s="60" t="s">
        <v>193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</row>
    <row r="56" spans="1:23">
      <c r="A56" s="60" t="s">
        <v>172</v>
      </c>
      <c r="B56" s="60" t="s">
        <v>487</v>
      </c>
      <c r="C56" s="60" t="s">
        <v>436</v>
      </c>
      <c r="D56" s="60" t="s">
        <v>488</v>
      </c>
      <c r="E56" s="60" t="s">
        <v>193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</row>
    <row r="57" spans="1:23">
      <c r="A57" s="60"/>
      <c r="B57" s="60" t="s">
        <v>487</v>
      </c>
      <c r="C57" s="60" t="s">
        <v>436</v>
      </c>
      <c r="D57" s="60" t="s">
        <v>488</v>
      </c>
      <c r="E57" s="60" t="s">
        <v>193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</row>
    <row r="58" spans="1:23">
      <c r="A58" s="60"/>
      <c r="B58" s="60" t="s">
        <v>475</v>
      </c>
      <c r="C58" s="60" t="s">
        <v>446</v>
      </c>
      <c r="D58" s="60" t="s">
        <v>488</v>
      </c>
      <c r="E58" s="60" t="s">
        <v>193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</row>
    <row r="59" spans="1:23">
      <c r="A59" s="60" t="s">
        <v>173</v>
      </c>
      <c r="B59" s="60" t="s">
        <v>485</v>
      </c>
      <c r="C59" s="60" t="s">
        <v>436</v>
      </c>
      <c r="D59" s="60" t="s">
        <v>489</v>
      </c>
      <c r="E59" s="60" t="s">
        <v>193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</row>
    <row r="60" spans="1:23">
      <c r="A60" s="60"/>
      <c r="B60" s="60" t="s">
        <v>490</v>
      </c>
      <c r="C60" s="60" t="s">
        <v>436</v>
      </c>
      <c r="D60" s="60" t="s">
        <v>489</v>
      </c>
      <c r="E60" s="60" t="s">
        <v>193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</row>
    <row r="61" spans="1:23">
      <c r="A61" s="60"/>
      <c r="B61" s="60" t="s">
        <v>475</v>
      </c>
      <c r="C61" s="60" t="s">
        <v>446</v>
      </c>
      <c r="D61" s="60" t="s">
        <v>489</v>
      </c>
      <c r="E61" s="60" t="s">
        <v>193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>
      <c r="A62" s="60" t="s">
        <v>174</v>
      </c>
      <c r="B62" s="60" t="s">
        <v>479</v>
      </c>
      <c r="C62" s="60" t="s">
        <v>436</v>
      </c>
      <c r="D62" s="60"/>
      <c r="E62" s="60" t="s">
        <v>193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</row>
    <row r="63" spans="1:23">
      <c r="A63" s="60"/>
      <c r="B63" s="60" t="s">
        <v>475</v>
      </c>
      <c r="C63" s="60" t="s">
        <v>446</v>
      </c>
      <c r="D63" s="60"/>
      <c r="E63" s="60" t="s">
        <v>193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</row>
    <row r="64" spans="1:23">
      <c r="A64" s="60" t="s">
        <v>175</v>
      </c>
      <c r="B64" s="60" t="s">
        <v>481</v>
      </c>
      <c r="C64" s="60" t="s">
        <v>436</v>
      </c>
      <c r="D64" s="60" t="s">
        <v>491</v>
      </c>
      <c r="E64" s="60" t="s">
        <v>193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</row>
    <row r="65" spans="1:23">
      <c r="A65" s="60"/>
      <c r="B65" s="60" t="s">
        <v>492</v>
      </c>
      <c r="C65" s="60" t="s">
        <v>436</v>
      </c>
      <c r="D65" s="60" t="s">
        <v>491</v>
      </c>
      <c r="E65" s="60" t="s">
        <v>193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spans="1:23">
      <c r="A66" s="60"/>
      <c r="B66" s="60" t="s">
        <v>493</v>
      </c>
      <c r="C66" s="60" t="s">
        <v>446</v>
      </c>
      <c r="D66" s="60" t="s">
        <v>491</v>
      </c>
      <c r="E66" s="60" t="s">
        <v>193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</row>
    <row r="67" spans="1:23">
      <c r="A67" s="60"/>
      <c r="B67" s="60" t="s">
        <v>494</v>
      </c>
      <c r="C67" s="60" t="s">
        <v>436</v>
      </c>
      <c r="D67" s="60" t="s">
        <v>491</v>
      </c>
      <c r="E67" s="60" t="s">
        <v>193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</row>
    <row r="68" spans="1:23">
      <c r="A68" s="60"/>
      <c r="B68" s="60" t="s">
        <v>495</v>
      </c>
      <c r="C68" s="60" t="s">
        <v>436</v>
      </c>
      <c r="D68" s="60" t="s">
        <v>491</v>
      </c>
      <c r="E68" s="60" t="s">
        <v>193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</row>
    <row r="69" spans="1:23">
      <c r="A69" s="60"/>
      <c r="B69" s="60" t="s">
        <v>496</v>
      </c>
      <c r="C69" s="60" t="s">
        <v>436</v>
      </c>
      <c r="D69" s="60" t="s">
        <v>491</v>
      </c>
      <c r="E69" s="60" t="s">
        <v>193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</row>
    <row r="70" spans="1:23">
      <c r="A70" s="60"/>
      <c r="B70" s="60" t="s">
        <v>475</v>
      </c>
      <c r="C70" s="60" t="s">
        <v>446</v>
      </c>
      <c r="D70" s="60" t="s">
        <v>491</v>
      </c>
      <c r="E70" s="60" t="s">
        <v>193</v>
      </c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ht="14.1" customHeight="1">
      <c r="A71" s="60" t="s">
        <v>176</v>
      </c>
      <c r="B71" s="60" t="s">
        <v>497</v>
      </c>
      <c r="C71" s="60" t="s">
        <v>436</v>
      </c>
      <c r="D71" s="60" t="s">
        <v>498</v>
      </c>
      <c r="E71" s="60" t="s">
        <v>193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</row>
    <row r="72" spans="1:23">
      <c r="A72" s="60"/>
      <c r="B72" s="60" t="s">
        <v>499</v>
      </c>
      <c r="C72" s="60" t="s">
        <v>436</v>
      </c>
      <c r="D72" s="60" t="s">
        <v>498</v>
      </c>
      <c r="E72" s="60" t="s">
        <v>193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</row>
    <row r="73" spans="1:23">
      <c r="A73" s="60"/>
      <c r="B73" s="60" t="s">
        <v>500</v>
      </c>
      <c r="C73" s="60" t="s">
        <v>436</v>
      </c>
      <c r="D73" s="60" t="s">
        <v>498</v>
      </c>
      <c r="E73" s="60" t="s">
        <v>193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</row>
    <row r="74" spans="1:23">
      <c r="A74" s="60"/>
      <c r="B74" s="60" t="s">
        <v>501</v>
      </c>
      <c r="C74" s="60" t="s">
        <v>436</v>
      </c>
      <c r="D74" s="60" t="s">
        <v>498</v>
      </c>
      <c r="E74" s="60" t="s">
        <v>193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</row>
    <row r="75" spans="1:23">
      <c r="A75" s="60" t="s">
        <v>177</v>
      </c>
      <c r="B75" s="60" t="s">
        <v>502</v>
      </c>
      <c r="C75" s="60" t="s">
        <v>446</v>
      </c>
      <c r="D75" s="60" t="s">
        <v>503</v>
      </c>
      <c r="E75" s="60" t="s">
        <v>193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</row>
    <row r="76" spans="1:23">
      <c r="A76" s="60"/>
      <c r="B76" s="60" t="s">
        <v>504</v>
      </c>
      <c r="C76" s="60" t="s">
        <v>436</v>
      </c>
      <c r="D76" s="60" t="s">
        <v>503</v>
      </c>
      <c r="E76" s="60" t="s">
        <v>193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</row>
    <row r="77" spans="1:23">
      <c r="A77" s="60"/>
      <c r="B77" s="60" t="s">
        <v>505</v>
      </c>
      <c r="C77" s="60" t="s">
        <v>436</v>
      </c>
      <c r="D77" s="60" t="s">
        <v>503</v>
      </c>
      <c r="E77" s="60" t="s">
        <v>193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</row>
    <row r="78" spans="1:23">
      <c r="A78" s="60" t="s">
        <v>178</v>
      </c>
      <c r="B78" s="60" t="s">
        <v>506</v>
      </c>
      <c r="C78" s="60" t="s">
        <v>436</v>
      </c>
      <c r="D78" s="60" t="s">
        <v>507</v>
      </c>
      <c r="E78" s="60" t="s">
        <v>193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</row>
    <row r="79" spans="1:23">
      <c r="A79" s="60"/>
      <c r="B79" s="60" t="s">
        <v>508</v>
      </c>
      <c r="C79" s="60" t="s">
        <v>446</v>
      </c>
      <c r="D79" s="60" t="s">
        <v>507</v>
      </c>
      <c r="E79" s="60" t="s">
        <v>193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</row>
    <row r="80" spans="1:23">
      <c r="A80" s="60"/>
      <c r="B80" s="60" t="s">
        <v>509</v>
      </c>
      <c r="C80" s="60" t="s">
        <v>436</v>
      </c>
      <c r="D80" s="60" t="s">
        <v>507</v>
      </c>
      <c r="E80" s="60" t="s">
        <v>193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</row>
    <row r="81" spans="1:23">
      <c r="A81" s="60"/>
      <c r="B81" s="60" t="s">
        <v>510</v>
      </c>
      <c r="C81" s="60" t="s">
        <v>436</v>
      </c>
      <c r="D81" s="60" t="s">
        <v>507</v>
      </c>
      <c r="E81" s="60" t="s">
        <v>193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</row>
    <row r="82" spans="1:23">
      <c r="A82" s="60"/>
      <c r="B82" s="60" t="s">
        <v>511</v>
      </c>
      <c r="C82" s="60" t="s">
        <v>436</v>
      </c>
      <c r="D82" s="60" t="s">
        <v>507</v>
      </c>
      <c r="E82" s="60" t="s">
        <v>193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</row>
    <row r="83" spans="1:23">
      <c r="A83" s="60"/>
      <c r="B83" s="60" t="s">
        <v>512</v>
      </c>
      <c r="C83" s="60" t="s">
        <v>436</v>
      </c>
      <c r="D83" s="60" t="s">
        <v>507</v>
      </c>
      <c r="E83" s="60" t="s">
        <v>193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</row>
    <row r="84" spans="1:23">
      <c r="A84" s="60"/>
      <c r="B84" s="60" t="s">
        <v>513</v>
      </c>
      <c r="C84" s="60" t="s">
        <v>436</v>
      </c>
      <c r="D84" s="60" t="s">
        <v>507</v>
      </c>
      <c r="E84" s="60" t="s">
        <v>193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</row>
    <row r="85" spans="1:23">
      <c r="A85" s="60"/>
      <c r="B85" s="60" t="s">
        <v>514</v>
      </c>
      <c r="C85" s="60" t="s">
        <v>436</v>
      </c>
      <c r="D85" s="60" t="s">
        <v>507</v>
      </c>
      <c r="E85" s="60" t="s">
        <v>193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</row>
    <row r="86" spans="1:23">
      <c r="A86" s="60"/>
      <c r="B86" s="60" t="s">
        <v>515</v>
      </c>
      <c r="C86" s="60" t="s">
        <v>436</v>
      </c>
      <c r="D86" s="60" t="s">
        <v>507</v>
      </c>
      <c r="E86" s="60" t="s">
        <v>193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</row>
    <row r="87" spans="1:23">
      <c r="A87" s="60"/>
      <c r="B87" s="60" t="s">
        <v>516</v>
      </c>
      <c r="C87" s="60" t="s">
        <v>436</v>
      </c>
      <c r="D87" s="60" t="s">
        <v>507</v>
      </c>
      <c r="E87" s="60" t="s">
        <v>193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</row>
    <row r="88" spans="1:23">
      <c r="A88" s="60" t="s">
        <v>179</v>
      </c>
      <c r="B88" s="60" t="s">
        <v>506</v>
      </c>
      <c r="C88" s="60" t="s">
        <v>436</v>
      </c>
      <c r="D88" s="60" t="s">
        <v>507</v>
      </c>
      <c r="E88" s="60" t="s">
        <v>193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</row>
    <row r="89" spans="1:23">
      <c r="A89" s="60"/>
      <c r="B89" s="60" t="s">
        <v>508</v>
      </c>
      <c r="C89" s="60" t="s">
        <v>446</v>
      </c>
      <c r="D89" s="60" t="s">
        <v>507</v>
      </c>
      <c r="E89" s="60" t="s">
        <v>193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</row>
    <row r="90" spans="1:23">
      <c r="A90" s="60"/>
      <c r="B90" s="60" t="s">
        <v>509</v>
      </c>
      <c r="C90" s="60" t="s">
        <v>436</v>
      </c>
      <c r="D90" s="60" t="s">
        <v>507</v>
      </c>
      <c r="E90" s="60" t="s">
        <v>193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</row>
    <row r="91" spans="1:23">
      <c r="A91" s="60"/>
      <c r="B91" s="60" t="s">
        <v>510</v>
      </c>
      <c r="C91" s="60" t="s">
        <v>436</v>
      </c>
      <c r="D91" s="60" t="s">
        <v>507</v>
      </c>
      <c r="E91" s="60" t="s">
        <v>193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</row>
    <row r="92" spans="1:23">
      <c r="A92" s="60"/>
      <c r="B92" s="60" t="s">
        <v>511</v>
      </c>
      <c r="C92" s="60" t="s">
        <v>436</v>
      </c>
      <c r="D92" s="60" t="s">
        <v>507</v>
      </c>
      <c r="E92" s="60" t="s">
        <v>193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</row>
    <row r="93" spans="1:23">
      <c r="A93" s="60"/>
      <c r="B93" s="60" t="s">
        <v>512</v>
      </c>
      <c r="C93" s="60" t="s">
        <v>436</v>
      </c>
      <c r="D93" s="60" t="s">
        <v>507</v>
      </c>
      <c r="E93" s="60" t="s">
        <v>193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</row>
    <row r="94" spans="1:23">
      <c r="A94" s="60"/>
      <c r="B94" s="60" t="s">
        <v>513</v>
      </c>
      <c r="C94" s="60" t="s">
        <v>436</v>
      </c>
      <c r="D94" s="60" t="s">
        <v>507</v>
      </c>
      <c r="E94" s="60" t="s">
        <v>193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</row>
    <row r="95" spans="1:23">
      <c r="A95" s="60"/>
      <c r="B95" s="60" t="s">
        <v>517</v>
      </c>
      <c r="C95" s="60" t="s">
        <v>446</v>
      </c>
      <c r="D95" s="60" t="s">
        <v>507</v>
      </c>
      <c r="E95" s="60" t="s">
        <v>193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</row>
    <row r="96" spans="1:23">
      <c r="A96" s="60"/>
      <c r="B96" s="60" t="s">
        <v>514</v>
      </c>
      <c r="C96" s="60" t="s">
        <v>436</v>
      </c>
      <c r="D96" s="60" t="s">
        <v>507</v>
      </c>
      <c r="E96" s="60" t="s">
        <v>193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</row>
    <row r="97" spans="1:23">
      <c r="A97" s="60"/>
      <c r="B97" s="60" t="s">
        <v>515</v>
      </c>
      <c r="C97" s="60" t="s">
        <v>436</v>
      </c>
      <c r="D97" s="60" t="s">
        <v>507</v>
      </c>
      <c r="E97" s="60" t="s">
        <v>193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</row>
    <row r="98" spans="1:23">
      <c r="A98" s="60"/>
      <c r="B98" s="60" t="s">
        <v>516</v>
      </c>
      <c r="C98" s="60" t="s">
        <v>436</v>
      </c>
      <c r="D98" s="60" t="s">
        <v>507</v>
      </c>
      <c r="E98" s="60" t="s">
        <v>193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</row>
    <row r="99" spans="1:23">
      <c r="A99" s="60" t="s">
        <v>180</v>
      </c>
      <c r="B99" s="60" t="s">
        <v>518</v>
      </c>
      <c r="C99" s="60" t="s">
        <v>436</v>
      </c>
      <c r="D99" s="60" t="s">
        <v>507</v>
      </c>
      <c r="E99" s="60" t="s">
        <v>193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</row>
    <row r="100" spans="1:23">
      <c r="A100" s="60"/>
      <c r="B100" s="60" t="s">
        <v>519</v>
      </c>
      <c r="C100" s="60" t="s">
        <v>436</v>
      </c>
      <c r="D100" s="60" t="s">
        <v>507</v>
      </c>
      <c r="E100" s="60" t="s">
        <v>193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</row>
    <row r="101" spans="1:23">
      <c r="A101" s="60"/>
      <c r="B101" s="60" t="s">
        <v>520</v>
      </c>
      <c r="C101" s="60" t="s">
        <v>436</v>
      </c>
      <c r="D101" s="60" t="s">
        <v>507</v>
      </c>
      <c r="E101" s="60" t="s">
        <v>193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</row>
    <row r="102" spans="1:23">
      <c r="A102" s="60"/>
      <c r="B102" s="60" t="s">
        <v>521</v>
      </c>
      <c r="C102" s="60" t="s">
        <v>436</v>
      </c>
      <c r="D102" s="60" t="s">
        <v>507</v>
      </c>
      <c r="E102" s="60" t="s">
        <v>193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</row>
    <row r="103" spans="1:23">
      <c r="A103" s="60" t="s">
        <v>181</v>
      </c>
      <c r="B103" s="60" t="s">
        <v>518</v>
      </c>
      <c r="C103" s="60" t="s">
        <v>436</v>
      </c>
      <c r="D103" s="60" t="s">
        <v>507</v>
      </c>
      <c r="E103" s="60" t="s">
        <v>193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spans="1:23">
      <c r="A104" s="60"/>
      <c r="B104" s="60" t="s">
        <v>522</v>
      </c>
      <c r="C104" s="60" t="s">
        <v>446</v>
      </c>
      <c r="D104" s="60" t="s">
        <v>507</v>
      </c>
      <c r="E104" s="60" t="s">
        <v>193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</row>
    <row r="105" spans="1:23">
      <c r="A105" s="60"/>
      <c r="B105" s="60" t="s">
        <v>519</v>
      </c>
      <c r="C105" s="60" t="s">
        <v>436</v>
      </c>
      <c r="D105" s="60" t="s">
        <v>507</v>
      </c>
      <c r="E105" s="60" t="s">
        <v>193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</row>
    <row r="106" spans="1:23">
      <c r="A106" s="60"/>
      <c r="B106" s="60" t="s">
        <v>520</v>
      </c>
      <c r="C106" s="60" t="s">
        <v>436</v>
      </c>
      <c r="D106" s="60" t="s">
        <v>507</v>
      </c>
      <c r="E106" s="60" t="s">
        <v>193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</row>
    <row r="107" spans="1:23">
      <c r="A107" s="60"/>
      <c r="B107" s="60" t="s">
        <v>521</v>
      </c>
      <c r="C107" s="60" t="s">
        <v>436</v>
      </c>
      <c r="D107" s="60" t="s">
        <v>507</v>
      </c>
      <c r="E107" s="60" t="s">
        <v>193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</row>
    <row r="108" spans="1:23">
      <c r="A108" s="60" t="s">
        <v>182</v>
      </c>
      <c r="B108" s="60" t="s">
        <v>523</v>
      </c>
      <c r="C108" s="60" t="s">
        <v>436</v>
      </c>
      <c r="D108" s="60" t="s">
        <v>489</v>
      </c>
      <c r="E108" s="60" t="s">
        <v>193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</row>
    <row r="109" spans="1:23">
      <c r="A109" s="60" t="s">
        <v>183</v>
      </c>
      <c r="B109" s="60" t="s">
        <v>479</v>
      </c>
      <c r="C109" s="60" t="s">
        <v>436</v>
      </c>
      <c r="D109" s="60" t="s">
        <v>524</v>
      </c>
      <c r="E109" s="60" t="s">
        <v>193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</row>
    <row r="110" spans="1:23">
      <c r="A110" s="60" t="s">
        <v>184</v>
      </c>
      <c r="B110" s="60" t="s">
        <v>502</v>
      </c>
      <c r="C110" s="60" t="s">
        <v>446</v>
      </c>
      <c r="D110" s="60"/>
      <c r="E110" s="60" t="s">
        <v>193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</row>
    <row r="111" spans="1:23">
      <c r="A111" s="60"/>
      <c r="B111" s="60" t="s">
        <v>504</v>
      </c>
      <c r="C111" s="60" t="s">
        <v>436</v>
      </c>
      <c r="D111" s="60"/>
      <c r="E111" s="60" t="s">
        <v>193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>
      <c r="A112" s="60"/>
      <c r="B112" s="60" t="s">
        <v>505</v>
      </c>
      <c r="C112" s="60" t="s">
        <v>436</v>
      </c>
      <c r="D112" s="60"/>
      <c r="E112" s="60" t="s">
        <v>193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</row>
    <row r="113" spans="1:23">
      <c r="A113" s="60" t="s">
        <v>185</v>
      </c>
      <c r="B113" s="60" t="s">
        <v>502</v>
      </c>
      <c r="C113" s="60" t="s">
        <v>446</v>
      </c>
      <c r="D113" s="60"/>
      <c r="E113" s="60" t="s">
        <v>193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</row>
    <row r="114" spans="1:23">
      <c r="A114" s="60"/>
      <c r="B114" s="60" t="s">
        <v>504</v>
      </c>
      <c r="C114" s="60" t="s">
        <v>436</v>
      </c>
      <c r="D114" s="60"/>
      <c r="E114" s="60" t="s">
        <v>193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</row>
    <row r="115" spans="1:23">
      <c r="A115" s="60"/>
      <c r="B115" s="60" t="s">
        <v>505</v>
      </c>
      <c r="C115" s="60" t="s">
        <v>436</v>
      </c>
      <c r="D115" s="60"/>
      <c r="E115" s="60" t="s">
        <v>193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</row>
    <row r="116" spans="1:23">
      <c r="A116" s="60" t="s">
        <v>186</v>
      </c>
      <c r="B116" s="60" t="s">
        <v>502</v>
      </c>
      <c r="C116" s="60" t="s">
        <v>446</v>
      </c>
      <c r="D116" s="60"/>
      <c r="E116" s="60" t="s">
        <v>193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</row>
    <row r="117" spans="1:23">
      <c r="A117" s="60"/>
      <c r="B117" s="60" t="s">
        <v>504</v>
      </c>
      <c r="C117" s="60" t="s">
        <v>436</v>
      </c>
      <c r="D117" s="60"/>
      <c r="E117" s="60" t="s">
        <v>193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</row>
    <row r="118" spans="1:23">
      <c r="A118" s="60"/>
      <c r="B118" s="60" t="s">
        <v>505</v>
      </c>
      <c r="C118" s="60" t="s">
        <v>436</v>
      </c>
      <c r="D118" s="60"/>
      <c r="E118" s="60" t="s">
        <v>193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</row>
    <row r="119" spans="1:23">
      <c r="A119" s="60" t="s">
        <v>187</v>
      </c>
      <c r="B119" s="60" t="s">
        <v>502</v>
      </c>
      <c r="C119" s="60" t="s">
        <v>446</v>
      </c>
      <c r="D119" s="60"/>
      <c r="E119" s="60" t="s">
        <v>193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</row>
    <row r="120" spans="1:23">
      <c r="A120" s="60"/>
      <c r="B120" s="60" t="s">
        <v>504</v>
      </c>
      <c r="C120" s="60" t="s">
        <v>436</v>
      </c>
      <c r="D120" s="60"/>
      <c r="E120" s="60" t="s">
        <v>193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</row>
    <row r="121" spans="1:23">
      <c r="A121" s="60"/>
      <c r="B121" s="60" t="s">
        <v>505</v>
      </c>
      <c r="C121" s="60" t="s">
        <v>436</v>
      </c>
      <c r="D121" s="60"/>
      <c r="E121" s="60" t="s">
        <v>193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</row>
    <row r="122" spans="1:23">
      <c r="A122" s="60" t="s">
        <v>188</v>
      </c>
      <c r="B122" s="60" t="s">
        <v>502</v>
      </c>
      <c r="C122" s="60" t="s">
        <v>446</v>
      </c>
      <c r="D122" s="60"/>
      <c r="E122" s="60" t="s">
        <v>193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</row>
    <row r="123" spans="1:23">
      <c r="A123" s="60"/>
      <c r="B123" s="60" t="s">
        <v>505</v>
      </c>
      <c r="C123" s="60" t="s">
        <v>436</v>
      </c>
      <c r="D123" s="60"/>
      <c r="E123" s="60" t="s">
        <v>193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</row>
    <row r="124" spans="1:23">
      <c r="A124" s="60" t="s">
        <v>189</v>
      </c>
      <c r="B124" s="60" t="s">
        <v>502</v>
      </c>
      <c r="C124" s="60" t="s">
        <v>446</v>
      </c>
      <c r="D124" s="60"/>
      <c r="E124" s="60" t="s">
        <v>525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</row>
    <row r="125" spans="1:23">
      <c r="A125" s="60"/>
      <c r="B125" s="60" t="s">
        <v>504</v>
      </c>
      <c r="C125" s="60" t="s">
        <v>436</v>
      </c>
      <c r="D125" s="60"/>
      <c r="E125" s="60" t="s">
        <v>525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</row>
    <row r="126" spans="1:23">
      <c r="A126" s="60"/>
      <c r="B126" s="60" t="s">
        <v>505</v>
      </c>
      <c r="C126" s="60" t="s">
        <v>436</v>
      </c>
      <c r="D126" s="60"/>
      <c r="E126" s="60" t="s">
        <v>525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</row>
    <row r="127" spans="1:23">
      <c r="A127" s="60" t="s">
        <v>526</v>
      </c>
      <c r="B127" s="60" t="s">
        <v>502</v>
      </c>
      <c r="C127" s="60" t="s">
        <v>446</v>
      </c>
      <c r="D127" s="60"/>
      <c r="E127" s="60" t="s">
        <v>525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</row>
    <row r="128" spans="1:23">
      <c r="A128" s="60"/>
      <c r="B128" s="60" t="s">
        <v>504</v>
      </c>
      <c r="C128" s="60" t="s">
        <v>436</v>
      </c>
      <c r="D128" s="60"/>
      <c r="E128" s="60" t="s">
        <v>525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</row>
    <row r="129" spans="1:23">
      <c r="A129" s="60"/>
      <c r="B129" s="60" t="s">
        <v>505</v>
      </c>
      <c r="C129" s="60" t="s">
        <v>436</v>
      </c>
      <c r="D129" s="60"/>
      <c r="E129" s="60" t="s">
        <v>525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</row>
    <row r="130" spans="1:23">
      <c r="A130" s="60" t="s">
        <v>527</v>
      </c>
      <c r="B130" s="60" t="s">
        <v>502</v>
      </c>
      <c r="C130" s="60" t="s">
        <v>446</v>
      </c>
      <c r="D130" s="60"/>
      <c r="E130" s="60" t="s">
        <v>525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</row>
    <row r="131" spans="1:23">
      <c r="A131" s="60"/>
      <c r="B131" s="60" t="s">
        <v>504</v>
      </c>
      <c r="C131" s="60" t="s">
        <v>436</v>
      </c>
      <c r="D131" s="60"/>
      <c r="E131" s="60" t="s">
        <v>525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</row>
    <row r="132" spans="1:23">
      <c r="A132" s="60"/>
      <c r="B132" s="60" t="s">
        <v>505</v>
      </c>
      <c r="C132" s="60" t="s">
        <v>436</v>
      </c>
      <c r="D132" s="60"/>
      <c r="E132" s="60" t="s">
        <v>525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</row>
    <row r="133" spans="1:23">
      <c r="A133" s="60" t="s">
        <v>528</v>
      </c>
      <c r="B133" s="60" t="s">
        <v>502</v>
      </c>
      <c r="C133" s="60" t="s">
        <v>446</v>
      </c>
      <c r="D133" s="60"/>
      <c r="E133" s="60" t="s">
        <v>525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</row>
    <row r="134" spans="1:23">
      <c r="A134" s="60"/>
      <c r="B134" s="60" t="s">
        <v>504</v>
      </c>
      <c r="C134" s="60" t="s">
        <v>436</v>
      </c>
      <c r="D134" s="60"/>
      <c r="E134" s="60" t="s">
        <v>525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</row>
    <row r="135" spans="1:23">
      <c r="A135" s="60"/>
      <c r="B135" s="60" t="s">
        <v>505</v>
      </c>
      <c r="C135" s="60" t="s">
        <v>436</v>
      </c>
      <c r="D135" s="60"/>
      <c r="E135" s="60" t="s">
        <v>525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</row>
    <row r="136" spans="1:23">
      <c r="A136" s="60" t="s">
        <v>190</v>
      </c>
      <c r="B136" s="60" t="s">
        <v>502</v>
      </c>
      <c r="C136" s="60" t="s">
        <v>446</v>
      </c>
      <c r="D136" s="60"/>
      <c r="E136" s="60" t="s">
        <v>525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</row>
    <row r="137" spans="1:23">
      <c r="A137" s="60"/>
      <c r="B137" s="60" t="s">
        <v>504</v>
      </c>
      <c r="C137" s="60" t="s">
        <v>436</v>
      </c>
      <c r="D137" s="60"/>
      <c r="E137" s="60" t="s">
        <v>525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</row>
    <row r="138" spans="1:23">
      <c r="A138" s="60"/>
      <c r="B138" s="60" t="s">
        <v>505</v>
      </c>
      <c r="C138" s="60" t="s">
        <v>436</v>
      </c>
      <c r="D138" s="60"/>
      <c r="E138" s="60" t="s">
        <v>525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</row>
    <row r="139" spans="1:23">
      <c r="A139" s="60" t="s">
        <v>191</v>
      </c>
      <c r="B139" s="60" t="s">
        <v>502</v>
      </c>
      <c r="C139" s="60" t="s">
        <v>446</v>
      </c>
      <c r="D139" s="60"/>
      <c r="E139" s="60" t="s">
        <v>525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</row>
    <row r="140" spans="1:23">
      <c r="A140" s="60"/>
      <c r="B140" s="60" t="s">
        <v>504</v>
      </c>
      <c r="C140" s="60" t="s">
        <v>436</v>
      </c>
      <c r="D140" s="60"/>
      <c r="E140" s="60" t="s">
        <v>525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3">
      <c r="A141" s="60"/>
      <c r="B141" s="60" t="s">
        <v>505</v>
      </c>
      <c r="C141" s="60" t="s">
        <v>436</v>
      </c>
      <c r="D141" s="60"/>
      <c r="E141" s="60" t="s">
        <v>525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</row>
    <row r="142" spans="1:23">
      <c r="A142" s="60" t="s">
        <v>1460</v>
      </c>
      <c r="B142" s="71" t="s">
        <v>502</v>
      </c>
      <c r="C142" s="60" t="s">
        <v>446</v>
      </c>
      <c r="D142" s="60" t="s">
        <v>1475</v>
      </c>
      <c r="E142" s="60" t="s">
        <v>525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</row>
    <row r="143" spans="1:23">
      <c r="A143" s="60"/>
      <c r="B143" s="71" t="s">
        <v>504</v>
      </c>
      <c r="C143" s="60" t="s">
        <v>436</v>
      </c>
      <c r="D143" s="60" t="s">
        <v>1475</v>
      </c>
      <c r="E143" s="60" t="s">
        <v>525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</row>
    <row r="144" spans="1:23" ht="16.8">
      <c r="A144" s="60"/>
      <c r="B144" s="71" t="s">
        <v>505</v>
      </c>
      <c r="C144" s="60" t="s">
        <v>436</v>
      </c>
      <c r="D144" s="104" t="s">
        <v>1475</v>
      </c>
      <c r="E144" s="60" t="s">
        <v>525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</row>
    <row r="145" spans="7:18">
      <c r="G145" s="190"/>
    </row>
    <row r="155" spans="7:18">
      <c r="R155" s="59" t="s">
        <v>1690</v>
      </c>
    </row>
  </sheetData>
  <autoFilter ref="A2:W144"/>
  <customSheetViews>
    <customSheetView guid="{9C1F981C-FFD6-4EF6-B28B-E117CB253ED3}" showAutoFilter="1">
      <pane xSplit="1" ySplit="141" topLeftCell="B232" activePane="bottomRight" state="frozen"/>
      <selection pane="bottomRight" activeCell="F20" sqref="F20"/>
      <pageMargins left="0.7" right="0.7" top="0.75" bottom="0.75" header="0.3" footer="0.3"/>
      <pageSetup paperSize="9" orientation="portrait" horizontalDpi="300" verticalDpi="300"/>
      <autoFilter ref="A2:W144"/>
    </customSheetView>
    <customSheetView guid="{2C138DE3-6B3B-41AE-80EE-3457970B39E0}" filter="1" showAutoFilter="1">
      <pane xSplit="1" ySplit="139" topLeftCell="D227" state="frozen"/>
      <selection activeCell="G32" sqref="G32"/>
      <pageMargins left="0.7" right="0.7" top="0.75" bottom="0.75" header="0.3" footer="0.3"/>
      <pageSetup paperSize="9" orientation="portrait" horizontalDpi="300" verticalDpi="300"/>
      <autoFilter ref="A2:W144">
        <filterColumn colId="5">
          <filters>
            <filter val="何远琼"/>
          </filters>
        </filterColumn>
      </autoFilter>
    </customSheetView>
    <customSheetView guid="{0FF2BC90-AE58-4372-B5CB-17E8B0D191A8}" filter="1" showAutoFilter="1">
      <pane xSplit="1" ySplit="139" topLeftCell="C228" activePane="bottomRight" state="frozen"/>
      <selection pane="bottomRight" activeCell="D32" sqref="D32"/>
      <pageMargins left="0.7" right="0.7" top="0.75" bottom="0.75" header="0.3" footer="0.3"/>
      <pageSetup paperSize="9" orientation="portrait" horizontalDpi="300" verticalDpi="300"/>
      <autoFilter ref="A2:W144">
        <filterColumn colId="5">
          <filters>
            <filter val="何远琼"/>
          </filters>
        </filterColumn>
      </autoFilter>
    </customSheetView>
    <customSheetView guid="{F22B7963-1DE0-432C-ABFF-052348A2C1B1}" showAutoFilter="1">
      <pane xSplit="1" ySplit="139" topLeftCell="G229" activePane="bottomRight" state="frozen"/>
      <selection pane="bottomRight" activeCell="I146" sqref="I146"/>
      <pageMargins left="0.7" right="0.7" top="0.75" bottom="0.75" header="0.3" footer="0.3"/>
      <pageSetup paperSize="9" orientation="portrait" horizontalDpi="300" verticalDpi="300"/>
      <autoFilter ref="A2:W144"/>
    </customSheetView>
    <customSheetView guid="{5CDF8C16-2F7E-435C-8FBD-3B1E8B4F3415}" showAutoFilter="1">
      <pane xSplit="1" ySplit="141" topLeftCell="B160" activePane="bottomRight" state="frozen"/>
      <selection pane="bottomRight" activeCell="D11" sqref="D11"/>
      <pageMargins left="0.7" right="0.7" top="0.75" bottom="0.75" header="0.3" footer="0.3"/>
      <pageSetup paperSize="9" orientation="portrait" horizontalDpi="300" verticalDpi="300"/>
      <autoFilter ref="A2:W144"/>
    </customSheetView>
    <customSheetView guid="{2B7B1CB7-5D3C-440D-8CD7-9E70FD379EC0}" showAutoFilter="1">
      <pane xSplit="1" ySplit="143" topLeftCell="G229" activePane="bottomRight" state="frozen"/>
      <selection pane="bottomRight" activeCell="I146" sqref="I146"/>
      <pageMargins left="0.7" right="0.7" top="0.75" bottom="0.75" header="0.3" footer="0.3"/>
      <pageSetup paperSize="9" orientation="portrait" horizontalDpi="300" verticalDpi="300"/>
      <autoFilter ref="A2:W144"/>
    </customSheetView>
    <customSheetView guid="{B93A7257-0686-40A4-8ADB-E302C61D1CF5}" filter="1" showAutoFilter="1">
      <pane xSplit="1" ySplit="2" topLeftCell="B3" activePane="bottomRight" state="frozen"/>
      <selection pane="bottomRight" activeCell="D34" sqref="D34"/>
      <pageMargins left="0.7" right="0.7" top="0.75" bottom="0.75" header="0.3" footer="0.3"/>
      <pageSetup paperSize="9" orientation="portrait" horizontalDpi="300" verticalDpi="300"/>
      <autoFilter ref="A2:W144">
        <filterColumn colId="5">
          <customFilters>
            <customFilter operator="notEqual" val=" "/>
          </customFilters>
        </filterColumn>
      </autoFilter>
    </customSheetView>
    <customSheetView guid="{0BF649FB-054B-4E00-A5C7-E64FB868D81B}" filter="1" showAutoFilter="1">
      <pane xSplit="1" ySplit="13" topLeftCell="B14" activePane="bottomRight" state="frozen"/>
      <selection pane="bottomRight" activeCell="J159" sqref="J159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罗晓林"/>
          </filters>
        </filterColumn>
      </autoFilter>
    </customSheetView>
    <customSheetView guid="{46C8DCF2-88F5-4065-B732-89B771A0B55F}" filter="1" showAutoFilter="1">
      <pane xSplit="1" ySplit="12" topLeftCell="G14" activePane="bottomRight" state="frozen"/>
      <selection pane="bottomRight" activeCell="H147" sqref="H147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丘诗琪"/>
          </filters>
        </filterColumn>
      </autoFilter>
    </customSheetView>
    <customSheetView guid="{04CD6250-EBB9-49B5-A154-3323C5A540CD}" filter="1" showAutoFilter="1">
      <pane xSplit="1" ySplit="12" topLeftCell="B14" activePane="bottomRight" state="frozen"/>
      <selection pane="bottomRight" activeCell="G17" sqref="G17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丘诗琪"/>
          </filters>
        </filterColumn>
      </autoFilter>
    </customSheetView>
    <customSheetView guid="{370A4DEA-EC8D-4BBF-A42F-A532C5F155B9}" filter="1" showAutoFilter="1">
      <pane xSplit="1" ySplit="12" topLeftCell="B14" activePane="bottomRight" state="frozen"/>
      <selection pane="bottomRight" activeCell="D161" sqref="D161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李淑连"/>
          </filters>
        </filterColumn>
      </autoFilter>
    </customSheetView>
    <customSheetView guid="{D4920615-DC79-4B85-BE66-DA7E2657329D}" filter="1" showAutoFilter="1">
      <pane xSplit="1" ySplit="12" topLeftCell="E14" activePane="bottomRight" state="frozen"/>
      <selection pane="bottomRight" activeCell="G168" sqref="G167:G168"/>
      <pageMargins left="0.7" right="0.7" top="0.75" bottom="0.75" header="0.3" footer="0.3"/>
      <pageSetup paperSize="9" orientation="portrait" horizontalDpi="300" verticalDpi="300"/>
      <autoFilter ref="A2:W144">
        <filterColumn colId="4">
          <filters>
            <filter val="Desay"/>
          </filters>
        </filterColumn>
        <filterColumn colId="5">
          <filters>
            <filter val="丘诗琪"/>
          </filters>
        </filterColumn>
      </autoFilter>
    </customSheetView>
    <customSheetView guid="{BF2ACD2E-0E2D-4EE9-BC45-2F0A355D0CA3}" showAutoFilter="1">
      <pane xSplit="1" ySplit="136" topLeftCell="G229" activePane="bottomRight" state="frozen"/>
      <selection pane="bottomRight" activeCell="I146" sqref="I146"/>
      <pageMargins left="0.7" right="0.7" top="0.75" bottom="0.75" header="0.3" footer="0.3"/>
      <pageSetup paperSize="9" orientation="portrait" horizontalDpi="300" verticalDpi="300"/>
      <autoFilter ref="A2:W144"/>
    </customSheetView>
    <customSheetView guid="{F88C92E4-F5B1-48B6-8AF0-793E8E382C1A}" showAutoFilter="1">
      <selection activeCell="G10" sqref="G10"/>
      <pageMargins left="0.7" right="0.7" top="0.75" bottom="0.75" header="0.3" footer="0.3"/>
      <pageSetup paperSize="9" orientation="portrait" horizontalDpi="300" verticalDpi="300"/>
      <autoFilter ref="A2:W144"/>
    </customSheetView>
  </customSheetView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C500" sqref="C500"/>
    </sheetView>
  </sheetViews>
  <sheetFormatPr defaultColWidth="9" defaultRowHeight="13.8"/>
  <cols>
    <col min="1" max="1" width="11" style="91" customWidth="1"/>
    <col min="2" max="2" width="37" style="91" bestFit="1" customWidth="1"/>
    <col min="3" max="5" width="24.44140625" style="91" customWidth="1"/>
    <col min="6" max="16384" width="9" style="91"/>
  </cols>
  <sheetData>
    <row r="1" spans="1:16">
      <c r="A1" s="89" t="s">
        <v>688</v>
      </c>
      <c r="B1" s="90"/>
    </row>
    <row r="2" spans="1:16">
      <c r="A2" s="40" t="s">
        <v>689</v>
      </c>
      <c r="B2" s="40" t="s">
        <v>690</v>
      </c>
      <c r="C2" s="40" t="s">
        <v>691</v>
      </c>
      <c r="D2" s="40" t="s">
        <v>692</v>
      </c>
      <c r="E2" s="40" t="s">
        <v>693</v>
      </c>
      <c r="F2" s="40" t="s">
        <v>694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92" t="s">
        <v>695</v>
      </c>
      <c r="B4" s="40" t="s">
        <v>696</v>
      </c>
      <c r="C4" s="40" t="s">
        <v>697</v>
      </c>
      <c r="D4" s="40" t="s">
        <v>697</v>
      </c>
      <c r="E4" s="93">
        <v>0</v>
      </c>
      <c r="F4" s="94" t="s">
        <v>698</v>
      </c>
      <c r="P4" s="95"/>
    </row>
    <row r="5" spans="1:16">
      <c r="A5" s="92"/>
      <c r="B5" s="40" t="s">
        <v>699</v>
      </c>
      <c r="C5" s="40" t="s">
        <v>700</v>
      </c>
      <c r="D5" s="40" t="s">
        <v>700</v>
      </c>
      <c r="E5" s="93">
        <v>0</v>
      </c>
      <c r="F5" s="96"/>
      <c r="P5" s="95"/>
    </row>
    <row r="6" spans="1:16">
      <c r="A6" s="92"/>
      <c r="B6" s="40" t="s">
        <v>701</v>
      </c>
      <c r="C6" s="40" t="s">
        <v>702</v>
      </c>
      <c r="D6" s="40" t="s">
        <v>702</v>
      </c>
      <c r="E6" s="93">
        <v>0</v>
      </c>
      <c r="F6" s="96"/>
      <c r="P6" s="95"/>
    </row>
    <row r="7" spans="1:16">
      <c r="A7" s="92"/>
      <c r="B7" s="40" t="s">
        <v>703</v>
      </c>
      <c r="C7" s="40" t="s">
        <v>704</v>
      </c>
      <c r="D7" s="40" t="s">
        <v>704</v>
      </c>
      <c r="E7" s="93">
        <v>0</v>
      </c>
      <c r="F7" s="96"/>
      <c r="P7" s="95"/>
    </row>
    <row r="8" spans="1:16">
      <c r="A8" s="92"/>
      <c r="B8" s="40" t="s">
        <v>705</v>
      </c>
      <c r="C8" s="40" t="s">
        <v>706</v>
      </c>
      <c r="D8" s="40" t="s">
        <v>706</v>
      </c>
      <c r="E8" s="93">
        <v>0</v>
      </c>
      <c r="F8" s="96"/>
      <c r="P8" s="95"/>
    </row>
    <row r="9" spans="1:16">
      <c r="A9" s="92"/>
      <c r="B9" s="40" t="s">
        <v>707</v>
      </c>
      <c r="C9" s="40" t="s">
        <v>708</v>
      </c>
      <c r="D9" s="40" t="s">
        <v>708</v>
      </c>
      <c r="E9" s="93">
        <v>0</v>
      </c>
      <c r="F9" s="96"/>
      <c r="P9" s="95"/>
    </row>
    <row r="10" spans="1:16">
      <c r="A10" s="92"/>
      <c r="B10" s="40" t="s">
        <v>709</v>
      </c>
      <c r="C10" s="40" t="s">
        <v>710</v>
      </c>
      <c r="D10" s="40" t="s">
        <v>710</v>
      </c>
      <c r="E10" s="93">
        <v>0</v>
      </c>
      <c r="F10" s="96"/>
      <c r="P10" s="95"/>
    </row>
    <row r="11" spans="1:16">
      <c r="A11" s="92"/>
      <c r="B11" s="40" t="s">
        <v>711</v>
      </c>
      <c r="C11" s="40" t="s">
        <v>712</v>
      </c>
      <c r="D11" s="40" t="s">
        <v>712</v>
      </c>
      <c r="E11" s="93">
        <v>0</v>
      </c>
      <c r="F11" s="96"/>
      <c r="P11" s="95"/>
    </row>
    <row r="12" spans="1:16">
      <c r="A12" s="92"/>
      <c r="B12" s="40" t="s">
        <v>713</v>
      </c>
      <c r="C12" s="40" t="s">
        <v>714</v>
      </c>
      <c r="D12" s="40" t="s">
        <v>714</v>
      </c>
      <c r="E12" s="93">
        <v>0</v>
      </c>
      <c r="F12" s="96"/>
      <c r="P12" s="95"/>
    </row>
    <row r="13" spans="1:16">
      <c r="A13" s="92"/>
      <c r="B13" s="40" t="s">
        <v>715</v>
      </c>
      <c r="C13" s="40" t="s">
        <v>716</v>
      </c>
      <c r="D13" s="40" t="s">
        <v>716</v>
      </c>
      <c r="E13" s="93">
        <v>0</v>
      </c>
      <c r="F13" s="96"/>
      <c r="P13" s="95"/>
    </row>
    <row r="14" spans="1:16">
      <c r="A14" s="92"/>
      <c r="B14" s="40" t="s">
        <v>717</v>
      </c>
      <c r="C14" s="40" t="s">
        <v>718</v>
      </c>
      <c r="D14" s="40" t="s">
        <v>718</v>
      </c>
      <c r="E14" s="93">
        <v>0</v>
      </c>
      <c r="F14" s="96"/>
      <c r="P14" s="95"/>
    </row>
    <row r="15" spans="1:16">
      <c r="A15" s="92"/>
      <c r="B15" s="40" t="s">
        <v>719</v>
      </c>
      <c r="C15" s="40" t="s">
        <v>720</v>
      </c>
      <c r="D15" s="40" t="s">
        <v>720</v>
      </c>
      <c r="E15" s="93">
        <v>0</v>
      </c>
      <c r="F15" s="96"/>
      <c r="P15" s="95"/>
    </row>
    <row r="16" spans="1:16">
      <c r="A16" s="92"/>
      <c r="B16" s="40" t="s">
        <v>721</v>
      </c>
      <c r="C16" s="40" t="s">
        <v>722</v>
      </c>
      <c r="D16" s="40" t="s">
        <v>722</v>
      </c>
      <c r="E16" s="93">
        <v>0</v>
      </c>
      <c r="F16" s="96"/>
      <c r="P16" s="95"/>
    </row>
    <row r="17" spans="1:16">
      <c r="A17" s="92"/>
      <c r="B17" s="40" t="s">
        <v>723</v>
      </c>
      <c r="C17" s="40" t="s">
        <v>724</v>
      </c>
      <c r="D17" s="40" t="s">
        <v>724</v>
      </c>
      <c r="E17" s="93">
        <v>0</v>
      </c>
      <c r="F17" s="96"/>
      <c r="P17" s="95"/>
    </row>
    <row r="18" spans="1:16">
      <c r="A18" s="92"/>
      <c r="B18" s="40" t="s">
        <v>725</v>
      </c>
      <c r="C18" s="40" t="s">
        <v>726</v>
      </c>
      <c r="D18" s="40" t="s">
        <v>726</v>
      </c>
      <c r="E18" s="93">
        <v>0</v>
      </c>
      <c r="F18" s="96"/>
      <c r="P18" s="95"/>
    </row>
    <row r="19" spans="1:16">
      <c r="A19" s="92"/>
      <c r="B19" s="40" t="s">
        <v>727</v>
      </c>
      <c r="C19" s="40" t="s">
        <v>700</v>
      </c>
      <c r="D19" s="40" t="s">
        <v>700</v>
      </c>
      <c r="E19" s="93">
        <v>0</v>
      </c>
      <c r="F19" s="96"/>
      <c r="P19" s="95"/>
    </row>
    <row r="20" spans="1:16">
      <c r="A20" s="92"/>
      <c r="B20" s="40" t="s">
        <v>728</v>
      </c>
      <c r="C20" s="40" t="s">
        <v>729</v>
      </c>
      <c r="D20" s="40" t="s">
        <v>729</v>
      </c>
      <c r="E20" s="93">
        <v>0</v>
      </c>
      <c r="F20" s="96"/>
      <c r="P20" s="95"/>
    </row>
    <row r="21" spans="1:16">
      <c r="A21" s="92"/>
      <c r="B21" s="40" t="s">
        <v>730</v>
      </c>
      <c r="C21" s="40" t="s">
        <v>731</v>
      </c>
      <c r="D21" s="40" t="s">
        <v>731</v>
      </c>
      <c r="E21" s="93">
        <v>0</v>
      </c>
      <c r="F21" s="96"/>
      <c r="P21" s="95"/>
    </row>
    <row r="22" spans="1:16">
      <c r="A22" s="92"/>
      <c r="B22" s="40" t="s">
        <v>732</v>
      </c>
      <c r="C22" s="40" t="s">
        <v>733</v>
      </c>
      <c r="D22" s="40" t="s">
        <v>733</v>
      </c>
      <c r="E22" s="93">
        <v>0</v>
      </c>
      <c r="F22" s="96"/>
      <c r="P22" s="95"/>
    </row>
    <row r="23" spans="1:16">
      <c r="A23" s="92"/>
      <c r="B23" s="40" t="s">
        <v>734</v>
      </c>
      <c r="C23" s="40" t="s">
        <v>733</v>
      </c>
      <c r="D23" s="40" t="s">
        <v>733</v>
      </c>
      <c r="E23" s="93">
        <v>0</v>
      </c>
      <c r="F23" s="96"/>
      <c r="P23" s="95"/>
    </row>
    <row r="24" spans="1:16">
      <c r="A24" s="92"/>
      <c r="B24" s="40" t="s">
        <v>735</v>
      </c>
      <c r="C24" s="40" t="s">
        <v>736</v>
      </c>
      <c r="D24" s="40" t="s">
        <v>736</v>
      </c>
      <c r="E24" s="93">
        <v>0</v>
      </c>
      <c r="F24" s="96"/>
      <c r="P24" s="95"/>
    </row>
    <row r="25" spans="1:16">
      <c r="A25" s="92"/>
      <c r="B25" s="40" t="s">
        <v>737</v>
      </c>
      <c r="C25" s="40" t="s">
        <v>738</v>
      </c>
      <c r="D25" s="40" t="s">
        <v>738</v>
      </c>
      <c r="E25" s="93">
        <v>0</v>
      </c>
      <c r="F25" s="96"/>
      <c r="P25" s="95"/>
    </row>
    <row r="26" spans="1:16">
      <c r="A26" s="92"/>
      <c r="B26" s="40" t="s">
        <v>739</v>
      </c>
      <c r="C26" s="40" t="s">
        <v>697</v>
      </c>
      <c r="D26" s="40" t="s">
        <v>697</v>
      </c>
      <c r="E26" s="93">
        <v>0</v>
      </c>
      <c r="F26" s="96"/>
      <c r="P26" s="95"/>
    </row>
    <row r="27" spans="1:16">
      <c r="A27" s="92"/>
      <c r="B27" s="40" t="s">
        <v>740</v>
      </c>
      <c r="C27" s="40" t="s">
        <v>741</v>
      </c>
      <c r="D27" s="40" t="s">
        <v>741</v>
      </c>
      <c r="E27" s="93">
        <v>0</v>
      </c>
      <c r="F27" s="96"/>
      <c r="P27" s="95"/>
    </row>
    <row r="28" spans="1:16">
      <c r="A28" s="92"/>
      <c r="B28" s="40" t="s">
        <v>742</v>
      </c>
      <c r="C28" s="40" t="s">
        <v>743</v>
      </c>
      <c r="D28" s="40" t="s">
        <v>743</v>
      </c>
      <c r="E28" s="93">
        <v>0</v>
      </c>
      <c r="F28" s="96"/>
      <c r="P28" s="95"/>
    </row>
    <row r="29" spans="1:16">
      <c r="A29" s="92"/>
      <c r="B29" s="40" t="s">
        <v>744</v>
      </c>
      <c r="C29" s="40" t="s">
        <v>743</v>
      </c>
      <c r="D29" s="40" t="s">
        <v>743</v>
      </c>
      <c r="E29" s="93">
        <v>0</v>
      </c>
      <c r="F29" s="96"/>
      <c r="P29" s="95"/>
    </row>
    <row r="30" spans="1:16">
      <c r="A30" s="92"/>
      <c r="B30" s="40" t="s">
        <v>745</v>
      </c>
      <c r="C30" s="40" t="s">
        <v>746</v>
      </c>
      <c r="D30" s="40" t="s">
        <v>746</v>
      </c>
      <c r="E30" s="93">
        <v>0</v>
      </c>
      <c r="F30" s="96"/>
      <c r="P30" s="95"/>
    </row>
    <row r="31" spans="1:16">
      <c r="A31" s="92"/>
      <c r="B31" s="40" t="s">
        <v>747</v>
      </c>
      <c r="C31" s="40" t="s">
        <v>748</v>
      </c>
      <c r="D31" s="40" t="s">
        <v>748</v>
      </c>
      <c r="E31" s="93">
        <v>0</v>
      </c>
      <c r="F31" s="96"/>
      <c r="P31" s="95"/>
    </row>
    <row r="32" spans="1:16">
      <c r="A32" s="92"/>
      <c r="B32" s="40" t="s">
        <v>749</v>
      </c>
      <c r="C32" s="40" t="s">
        <v>748</v>
      </c>
      <c r="D32" s="40" t="s">
        <v>748</v>
      </c>
      <c r="E32" s="93">
        <v>0</v>
      </c>
      <c r="F32" s="96"/>
      <c r="P32" s="95"/>
    </row>
    <row r="33" spans="1:16">
      <c r="A33" s="92"/>
      <c r="B33" s="40" t="s">
        <v>750</v>
      </c>
      <c r="C33" s="40" t="s">
        <v>743</v>
      </c>
      <c r="D33" s="40" t="s">
        <v>743</v>
      </c>
      <c r="E33" s="93">
        <v>0</v>
      </c>
      <c r="F33" s="96"/>
      <c r="P33" s="95"/>
    </row>
    <row r="34" spans="1:16">
      <c r="A34" s="92"/>
      <c r="B34" s="40" t="s">
        <v>751</v>
      </c>
      <c r="C34" s="40" t="s">
        <v>752</v>
      </c>
      <c r="D34" s="40" t="s">
        <v>752</v>
      </c>
      <c r="E34" s="93">
        <v>0</v>
      </c>
      <c r="F34" s="96"/>
      <c r="P34" s="95"/>
    </row>
    <row r="35" spans="1:16">
      <c r="A35" s="92"/>
      <c r="B35" s="40" t="s">
        <v>753</v>
      </c>
      <c r="C35" s="40" t="s">
        <v>754</v>
      </c>
      <c r="D35" s="40" t="s">
        <v>754</v>
      </c>
      <c r="E35" s="93">
        <v>0</v>
      </c>
      <c r="F35" s="96"/>
      <c r="P35" s="95"/>
    </row>
    <row r="36" spans="1:16">
      <c r="A36" s="92"/>
      <c r="B36" s="40" t="s">
        <v>755</v>
      </c>
      <c r="C36" s="40" t="s">
        <v>756</v>
      </c>
      <c r="D36" s="40" t="s">
        <v>756</v>
      </c>
      <c r="E36" s="93">
        <v>0</v>
      </c>
      <c r="F36" s="96"/>
      <c r="P36" s="95"/>
    </row>
    <row r="37" spans="1:16">
      <c r="A37" s="92"/>
      <c r="B37" s="40" t="s">
        <v>757</v>
      </c>
      <c r="C37" s="40" t="s">
        <v>697</v>
      </c>
      <c r="D37" s="40" t="s">
        <v>697</v>
      </c>
      <c r="E37" s="93">
        <v>0</v>
      </c>
      <c r="F37" s="96"/>
      <c r="P37" s="95"/>
    </row>
    <row r="38" spans="1:16">
      <c r="A38" s="92"/>
      <c r="B38" s="40" t="s">
        <v>758</v>
      </c>
      <c r="C38" s="40" t="s">
        <v>700</v>
      </c>
      <c r="D38" s="40" t="s">
        <v>700</v>
      </c>
      <c r="E38" s="93">
        <v>0</v>
      </c>
      <c r="F38" s="96"/>
      <c r="P38" s="95"/>
    </row>
    <row r="39" spans="1:16">
      <c r="A39" s="92"/>
      <c r="B39" s="40" t="s">
        <v>759</v>
      </c>
      <c r="C39" s="40" t="s">
        <v>760</v>
      </c>
      <c r="D39" s="40" t="s">
        <v>760</v>
      </c>
      <c r="E39" s="93">
        <v>0</v>
      </c>
      <c r="F39" s="96"/>
      <c r="P39" s="95"/>
    </row>
    <row r="40" spans="1:16">
      <c r="A40" s="92"/>
      <c r="B40" s="40" t="s">
        <v>761</v>
      </c>
      <c r="C40" s="40" t="s">
        <v>762</v>
      </c>
      <c r="D40" s="40" t="s">
        <v>762</v>
      </c>
      <c r="E40" s="93">
        <v>0</v>
      </c>
      <c r="F40" s="96"/>
      <c r="P40" s="95"/>
    </row>
    <row r="41" spans="1:16">
      <c r="A41" s="92"/>
      <c r="B41" s="40" t="s">
        <v>763</v>
      </c>
      <c r="C41" s="40" t="s">
        <v>764</v>
      </c>
      <c r="D41" s="40" t="s">
        <v>764</v>
      </c>
      <c r="E41" s="93">
        <v>0</v>
      </c>
      <c r="F41" s="96"/>
      <c r="P41" s="95"/>
    </row>
    <row r="42" spans="1:16">
      <c r="A42" s="92"/>
      <c r="B42" s="40" t="s">
        <v>765</v>
      </c>
      <c r="C42" s="40" t="s">
        <v>748</v>
      </c>
      <c r="D42" s="40" t="s">
        <v>748</v>
      </c>
      <c r="E42" s="93">
        <v>0</v>
      </c>
      <c r="F42" s="96"/>
      <c r="P42" s="95"/>
    </row>
    <row r="43" spans="1:16">
      <c r="A43" s="92"/>
      <c r="B43" s="40" t="s">
        <v>766</v>
      </c>
      <c r="C43" s="40" t="s">
        <v>700</v>
      </c>
      <c r="D43" s="40" t="s">
        <v>700</v>
      </c>
      <c r="E43" s="93">
        <v>0</v>
      </c>
      <c r="F43" s="96"/>
      <c r="P43" s="95"/>
    </row>
    <row r="44" spans="1:16">
      <c r="A44" s="92"/>
      <c r="B44" s="40" t="s">
        <v>767</v>
      </c>
      <c r="C44" s="40" t="s">
        <v>729</v>
      </c>
      <c r="D44" s="40" t="s">
        <v>729</v>
      </c>
      <c r="E44" s="93">
        <v>0</v>
      </c>
      <c r="F44" s="96"/>
      <c r="P44" s="95"/>
    </row>
    <row r="45" spans="1:16">
      <c r="A45" s="92"/>
      <c r="B45" s="40" t="s">
        <v>768</v>
      </c>
      <c r="C45" s="40" t="s">
        <v>769</v>
      </c>
      <c r="D45" s="40" t="s">
        <v>769</v>
      </c>
      <c r="E45" s="93">
        <v>0</v>
      </c>
      <c r="F45" s="96"/>
      <c r="P45" s="95"/>
    </row>
    <row r="46" spans="1:16">
      <c r="A46" s="92"/>
      <c r="B46" s="40" t="s">
        <v>770</v>
      </c>
      <c r="C46" s="40" t="s">
        <v>704</v>
      </c>
      <c r="D46" s="40" t="s">
        <v>704</v>
      </c>
      <c r="E46" s="93">
        <v>0</v>
      </c>
      <c r="F46" s="96"/>
      <c r="P46" s="95"/>
    </row>
    <row r="47" spans="1:16">
      <c r="A47" s="92"/>
      <c r="B47" s="40" t="s">
        <v>771</v>
      </c>
      <c r="C47" s="40" t="s">
        <v>706</v>
      </c>
      <c r="D47" s="40" t="s">
        <v>706</v>
      </c>
      <c r="E47" s="93">
        <v>0</v>
      </c>
      <c r="F47" s="96"/>
      <c r="P47" s="95"/>
    </row>
    <row r="48" spans="1:16">
      <c r="A48" s="92"/>
      <c r="B48" s="40" t="s">
        <v>772</v>
      </c>
      <c r="C48" s="40" t="s">
        <v>773</v>
      </c>
      <c r="D48" s="40" t="s">
        <v>773</v>
      </c>
      <c r="E48" s="93">
        <v>0</v>
      </c>
      <c r="F48" s="96"/>
      <c r="P48" s="95"/>
    </row>
    <row r="49" spans="1:16">
      <c r="A49" s="92"/>
      <c r="B49" s="40" t="s">
        <v>774</v>
      </c>
      <c r="C49" s="40" t="s">
        <v>697</v>
      </c>
      <c r="D49" s="40" t="s">
        <v>697</v>
      </c>
      <c r="E49" s="93">
        <v>0</v>
      </c>
      <c r="F49" s="96"/>
      <c r="P49" s="95"/>
    </row>
    <row r="50" spans="1:16">
      <c r="A50" s="92"/>
      <c r="B50" s="40" t="s">
        <v>775</v>
      </c>
      <c r="C50" s="40" t="s">
        <v>700</v>
      </c>
      <c r="D50" s="40" t="s">
        <v>700</v>
      </c>
      <c r="E50" s="93">
        <v>0</v>
      </c>
      <c r="F50" s="96"/>
      <c r="P50" s="95"/>
    </row>
    <row r="51" spans="1:16">
      <c r="A51" s="92"/>
      <c r="B51" s="40" t="s">
        <v>776</v>
      </c>
      <c r="C51" s="40" t="s">
        <v>777</v>
      </c>
      <c r="D51" s="40" t="s">
        <v>777</v>
      </c>
      <c r="E51" s="93">
        <v>0</v>
      </c>
      <c r="F51" s="96"/>
      <c r="P51" s="95"/>
    </row>
    <row r="52" spans="1:16">
      <c r="A52" s="92"/>
      <c r="B52" s="40" t="s">
        <v>778</v>
      </c>
      <c r="C52" s="40" t="s">
        <v>752</v>
      </c>
      <c r="D52" s="40" t="s">
        <v>752</v>
      </c>
      <c r="E52" s="93">
        <v>0</v>
      </c>
      <c r="F52" s="96"/>
      <c r="P52" s="95"/>
    </row>
    <row r="53" spans="1:16">
      <c r="A53" s="92"/>
      <c r="B53" s="40" t="s">
        <v>779</v>
      </c>
      <c r="C53" s="40" t="s">
        <v>738</v>
      </c>
      <c r="D53" s="40" t="s">
        <v>738</v>
      </c>
      <c r="E53" s="93">
        <v>0</v>
      </c>
      <c r="F53" s="96"/>
      <c r="P53" s="95"/>
    </row>
    <row r="54" spans="1:16">
      <c r="A54" s="92"/>
      <c r="B54" s="40" t="s">
        <v>780</v>
      </c>
      <c r="C54" s="40" t="s">
        <v>781</v>
      </c>
      <c r="D54" s="40" t="s">
        <v>781</v>
      </c>
      <c r="E54" s="93">
        <v>0</v>
      </c>
      <c r="F54" s="96"/>
      <c r="P54" s="95"/>
    </row>
    <row r="55" spans="1:16">
      <c r="A55" s="92"/>
      <c r="B55" s="40" t="s">
        <v>782</v>
      </c>
      <c r="C55" s="40" t="s">
        <v>783</v>
      </c>
      <c r="D55" s="40" t="s">
        <v>783</v>
      </c>
      <c r="E55" s="93">
        <v>0</v>
      </c>
      <c r="F55" s="96"/>
      <c r="P55" s="95"/>
    </row>
    <row r="56" spans="1:16">
      <c r="A56" s="92"/>
      <c r="B56" s="40" t="s">
        <v>784</v>
      </c>
      <c r="C56" s="40" t="s">
        <v>785</v>
      </c>
      <c r="D56" s="40" t="s">
        <v>785</v>
      </c>
      <c r="E56" s="93">
        <v>0</v>
      </c>
      <c r="F56" s="96"/>
      <c r="P56" s="95"/>
    </row>
    <row r="57" spans="1:16">
      <c r="A57" s="92"/>
      <c r="B57" s="40" t="s">
        <v>786</v>
      </c>
      <c r="C57" s="40" t="s">
        <v>787</v>
      </c>
      <c r="D57" s="40" t="s">
        <v>787</v>
      </c>
      <c r="E57" s="93">
        <v>0</v>
      </c>
      <c r="F57" s="96"/>
      <c r="P57" s="95"/>
    </row>
    <row r="58" spans="1:16">
      <c r="A58" s="92"/>
      <c r="B58" s="40" t="s">
        <v>788</v>
      </c>
      <c r="C58" s="40" t="s">
        <v>789</v>
      </c>
      <c r="D58" s="40" t="s">
        <v>789</v>
      </c>
      <c r="E58" s="93">
        <v>0</v>
      </c>
      <c r="F58" s="96"/>
      <c r="P58" s="95"/>
    </row>
    <row r="59" spans="1:16">
      <c r="A59" s="92"/>
      <c r="B59" s="40" t="s">
        <v>790</v>
      </c>
      <c r="C59" s="40" t="s">
        <v>773</v>
      </c>
      <c r="D59" s="40" t="s">
        <v>773</v>
      </c>
      <c r="E59" s="93">
        <v>0</v>
      </c>
      <c r="F59" s="96"/>
      <c r="P59" s="95"/>
    </row>
    <row r="60" spans="1:16">
      <c r="A60" s="92"/>
      <c r="B60" s="40" t="s">
        <v>791</v>
      </c>
      <c r="C60" s="40" t="s">
        <v>792</v>
      </c>
      <c r="D60" s="40" t="s">
        <v>792</v>
      </c>
      <c r="E60" s="93">
        <v>0</v>
      </c>
      <c r="F60" s="96"/>
      <c r="P60" s="95"/>
    </row>
    <row r="61" spans="1:16">
      <c r="A61" s="92"/>
      <c r="B61" s="40" t="s">
        <v>793</v>
      </c>
      <c r="C61" s="40" t="s">
        <v>760</v>
      </c>
      <c r="D61" s="40" t="s">
        <v>760</v>
      </c>
      <c r="E61" s="93">
        <v>0</v>
      </c>
      <c r="F61" s="96"/>
      <c r="P61" s="95"/>
    </row>
    <row r="62" spans="1:16">
      <c r="A62" s="92"/>
      <c r="B62" s="40" t="s">
        <v>794</v>
      </c>
      <c r="C62" s="40" t="s">
        <v>795</v>
      </c>
      <c r="D62" s="40" t="s">
        <v>795</v>
      </c>
      <c r="E62" s="93">
        <v>0</v>
      </c>
      <c r="F62" s="96"/>
      <c r="P62" s="95"/>
    </row>
    <row r="63" spans="1:16">
      <c r="A63" s="92"/>
      <c r="B63" s="40" t="s">
        <v>796</v>
      </c>
      <c r="C63" s="40" t="s">
        <v>797</v>
      </c>
      <c r="D63" s="40" t="s">
        <v>797</v>
      </c>
      <c r="E63" s="93">
        <v>0</v>
      </c>
      <c r="F63" s="96"/>
      <c r="P63" s="95"/>
    </row>
    <row r="64" spans="1:16">
      <c r="A64" s="92"/>
      <c r="B64" s="40" t="s">
        <v>798</v>
      </c>
      <c r="C64" s="40" t="s">
        <v>697</v>
      </c>
      <c r="D64" s="40" t="s">
        <v>697</v>
      </c>
      <c r="E64" s="93">
        <v>0</v>
      </c>
      <c r="F64" s="96"/>
      <c r="P64" s="95"/>
    </row>
    <row r="65" spans="1:16">
      <c r="A65" s="92"/>
      <c r="B65" s="40" t="s">
        <v>799</v>
      </c>
      <c r="C65" s="40" t="s">
        <v>700</v>
      </c>
      <c r="D65" s="40" t="s">
        <v>700</v>
      </c>
      <c r="E65" s="93">
        <v>0</v>
      </c>
      <c r="F65" s="96"/>
      <c r="P65" s="95"/>
    </row>
    <row r="66" spans="1:16">
      <c r="A66" s="92"/>
      <c r="B66" s="40" t="s">
        <v>800</v>
      </c>
      <c r="C66" s="40" t="s">
        <v>777</v>
      </c>
      <c r="D66" s="40" t="s">
        <v>777</v>
      </c>
      <c r="E66" s="93">
        <v>0</v>
      </c>
      <c r="F66" s="96"/>
      <c r="P66" s="95"/>
    </row>
    <row r="67" spans="1:16">
      <c r="A67" s="92"/>
      <c r="B67" s="40" t="s">
        <v>801</v>
      </c>
      <c r="C67" s="40" t="s">
        <v>802</v>
      </c>
      <c r="D67" s="40" t="s">
        <v>802</v>
      </c>
      <c r="E67" s="93">
        <v>0</v>
      </c>
      <c r="F67" s="96"/>
      <c r="P67" s="95"/>
    </row>
    <row r="68" spans="1:16">
      <c r="A68" s="92"/>
      <c r="B68" s="40" t="s">
        <v>803</v>
      </c>
      <c r="C68" s="40" t="s">
        <v>769</v>
      </c>
      <c r="D68" s="40" t="s">
        <v>769</v>
      </c>
      <c r="E68" s="93">
        <v>0</v>
      </c>
      <c r="F68" s="96"/>
      <c r="P68" s="95"/>
    </row>
    <row r="69" spans="1:16">
      <c r="A69" s="92"/>
      <c r="B69" s="40" t="s">
        <v>804</v>
      </c>
      <c r="C69" s="40" t="s">
        <v>805</v>
      </c>
      <c r="D69" s="40" t="s">
        <v>805</v>
      </c>
      <c r="E69" s="93">
        <v>0</v>
      </c>
      <c r="F69" s="96"/>
      <c r="P69" s="95"/>
    </row>
    <row r="70" spans="1:16">
      <c r="A70" s="92"/>
      <c r="B70" s="40" t="s">
        <v>806</v>
      </c>
      <c r="C70" s="40" t="s">
        <v>807</v>
      </c>
      <c r="D70" s="40" t="s">
        <v>807</v>
      </c>
      <c r="E70" s="93">
        <v>0</v>
      </c>
      <c r="F70" s="96"/>
      <c r="P70" s="95"/>
    </row>
    <row r="71" spans="1:16">
      <c r="A71" s="92"/>
      <c r="B71" s="40" t="s">
        <v>808</v>
      </c>
      <c r="C71" s="40" t="s">
        <v>807</v>
      </c>
      <c r="D71" s="40" t="s">
        <v>807</v>
      </c>
      <c r="E71" s="93">
        <v>0</v>
      </c>
      <c r="F71" s="96"/>
      <c r="P71" s="95"/>
    </row>
    <row r="72" spans="1:16">
      <c r="A72" s="92"/>
      <c r="B72" s="40" t="s">
        <v>809</v>
      </c>
      <c r="C72" s="40" t="s">
        <v>810</v>
      </c>
      <c r="D72" s="40" t="s">
        <v>810</v>
      </c>
      <c r="E72" s="93">
        <v>0</v>
      </c>
      <c r="F72" s="96"/>
      <c r="P72" s="95"/>
    </row>
    <row r="73" spans="1:16">
      <c r="A73" s="92"/>
      <c r="B73" s="40" t="s">
        <v>811</v>
      </c>
      <c r="C73" s="40" t="s">
        <v>752</v>
      </c>
      <c r="D73" s="40" t="s">
        <v>752</v>
      </c>
      <c r="E73" s="93">
        <v>0</v>
      </c>
      <c r="F73" s="96"/>
      <c r="P73" s="95"/>
    </row>
    <row r="74" spans="1:16">
      <c r="A74" s="92"/>
      <c r="B74" s="40" t="s">
        <v>812</v>
      </c>
      <c r="C74" s="40" t="s">
        <v>738</v>
      </c>
      <c r="D74" s="40" t="s">
        <v>738</v>
      </c>
      <c r="E74" s="93">
        <v>0</v>
      </c>
      <c r="F74" s="96"/>
      <c r="P74" s="95"/>
    </row>
    <row r="75" spans="1:16">
      <c r="A75" s="92"/>
      <c r="B75" s="40" t="s">
        <v>813</v>
      </c>
      <c r="C75" s="40" t="s">
        <v>729</v>
      </c>
      <c r="D75" s="40" t="s">
        <v>729</v>
      </c>
      <c r="E75" s="93">
        <v>0</v>
      </c>
      <c r="F75" s="96"/>
      <c r="P75" s="95"/>
    </row>
    <row r="76" spans="1:16">
      <c r="A76" s="92"/>
      <c r="B76" s="40" t="s">
        <v>814</v>
      </c>
      <c r="C76" s="40" t="s">
        <v>697</v>
      </c>
      <c r="D76" s="40" t="s">
        <v>697</v>
      </c>
      <c r="E76" s="93">
        <v>0</v>
      </c>
      <c r="F76" s="96"/>
      <c r="P76" s="95"/>
    </row>
    <row r="77" spans="1:16">
      <c r="A77" s="92"/>
      <c r="B77" s="40" t="s">
        <v>815</v>
      </c>
      <c r="C77" s="40" t="s">
        <v>700</v>
      </c>
      <c r="D77" s="40" t="s">
        <v>700</v>
      </c>
      <c r="E77" s="93">
        <v>0</v>
      </c>
      <c r="F77" s="96"/>
      <c r="P77" s="95"/>
    </row>
    <row r="78" spans="1:16">
      <c r="A78" s="92"/>
      <c r="B78" s="40" t="s">
        <v>816</v>
      </c>
      <c r="C78" s="40" t="s">
        <v>706</v>
      </c>
      <c r="D78" s="40" t="s">
        <v>706</v>
      </c>
      <c r="E78" s="93">
        <v>0</v>
      </c>
      <c r="F78" s="96"/>
      <c r="P78" s="95"/>
    </row>
    <row r="79" spans="1:16">
      <c r="A79" s="92"/>
      <c r="B79" s="40" t="s">
        <v>817</v>
      </c>
      <c r="C79" s="40" t="s">
        <v>818</v>
      </c>
      <c r="D79" s="40" t="s">
        <v>818</v>
      </c>
      <c r="E79" s="93">
        <v>0</v>
      </c>
      <c r="F79" s="96"/>
      <c r="P79" s="95"/>
    </row>
    <row r="80" spans="1:16">
      <c r="A80" s="92"/>
      <c r="B80" s="40" t="s">
        <v>819</v>
      </c>
      <c r="C80" s="40" t="s">
        <v>820</v>
      </c>
      <c r="D80" s="40" t="s">
        <v>820</v>
      </c>
      <c r="E80" s="93">
        <v>0</v>
      </c>
      <c r="F80" s="96"/>
      <c r="P80" s="95"/>
    </row>
    <row r="81" spans="1:16">
      <c r="A81" s="92"/>
      <c r="B81" s="40" t="s">
        <v>821</v>
      </c>
      <c r="C81" s="40" t="s">
        <v>822</v>
      </c>
      <c r="D81" s="40" t="s">
        <v>822</v>
      </c>
      <c r="E81" s="93">
        <v>0</v>
      </c>
      <c r="F81" s="96"/>
      <c r="P81" s="95"/>
    </row>
    <row r="82" spans="1:16">
      <c r="A82" s="92"/>
      <c r="B82" s="40" t="s">
        <v>823</v>
      </c>
      <c r="C82" s="40" t="s">
        <v>697</v>
      </c>
      <c r="D82" s="40" t="s">
        <v>697</v>
      </c>
      <c r="E82" s="93">
        <v>0</v>
      </c>
      <c r="F82" s="96"/>
      <c r="P82" s="95"/>
    </row>
    <row r="83" spans="1:16">
      <c r="A83" s="92"/>
      <c r="B83" s="40" t="s">
        <v>824</v>
      </c>
      <c r="C83" s="40" t="s">
        <v>700</v>
      </c>
      <c r="D83" s="40" t="s">
        <v>700</v>
      </c>
      <c r="E83" s="93">
        <v>0</v>
      </c>
      <c r="F83" s="96"/>
      <c r="P83" s="95"/>
    </row>
    <row r="84" spans="1:16">
      <c r="A84" s="92"/>
      <c r="B84" s="40" t="s">
        <v>825</v>
      </c>
      <c r="C84" s="40" t="s">
        <v>706</v>
      </c>
      <c r="D84" s="40" t="s">
        <v>706</v>
      </c>
      <c r="E84" s="93">
        <v>0</v>
      </c>
      <c r="F84" s="96"/>
      <c r="P84" s="95"/>
    </row>
    <row r="85" spans="1:16">
      <c r="A85" s="92"/>
      <c r="B85" s="40" t="s">
        <v>826</v>
      </c>
      <c r="C85" s="40" t="s">
        <v>820</v>
      </c>
      <c r="D85" s="40" t="s">
        <v>820</v>
      </c>
      <c r="E85" s="93">
        <v>0</v>
      </c>
      <c r="F85" s="96"/>
      <c r="P85" s="95"/>
    </row>
    <row r="86" spans="1:16">
      <c r="A86" s="92"/>
      <c r="B86" s="40" t="s">
        <v>827</v>
      </c>
      <c r="C86" s="40" t="s">
        <v>828</v>
      </c>
      <c r="D86" s="40" t="s">
        <v>828</v>
      </c>
      <c r="E86" s="93">
        <v>0</v>
      </c>
      <c r="F86" s="96"/>
      <c r="P86" s="95"/>
    </row>
    <row r="87" spans="1:16">
      <c r="A87" s="92"/>
      <c r="B87" s="40" t="s">
        <v>829</v>
      </c>
      <c r="C87" s="40" t="s">
        <v>830</v>
      </c>
      <c r="D87" s="40" t="s">
        <v>830</v>
      </c>
      <c r="E87" s="93">
        <v>0</v>
      </c>
      <c r="F87" s="96"/>
      <c r="P87" s="95"/>
    </row>
    <row r="88" spans="1:16">
      <c r="A88" s="92"/>
      <c r="B88" s="40" t="s">
        <v>831</v>
      </c>
      <c r="C88" s="40" t="s">
        <v>832</v>
      </c>
      <c r="D88" s="40" t="s">
        <v>832</v>
      </c>
      <c r="E88" s="93">
        <v>0</v>
      </c>
      <c r="F88" s="96"/>
      <c r="P88" s="95"/>
    </row>
    <row r="89" spans="1:16">
      <c r="A89" s="92"/>
      <c r="B89" s="40" t="s">
        <v>833</v>
      </c>
      <c r="C89" s="40" t="s">
        <v>834</v>
      </c>
      <c r="D89" s="40" t="s">
        <v>834</v>
      </c>
      <c r="E89" s="93">
        <v>0</v>
      </c>
      <c r="F89" s="96"/>
      <c r="P89" s="95"/>
    </row>
    <row r="90" spans="1:16">
      <c r="A90" s="92"/>
      <c r="B90" s="40" t="s">
        <v>835</v>
      </c>
      <c r="C90" s="40" t="s">
        <v>836</v>
      </c>
      <c r="D90" s="40" t="s">
        <v>836</v>
      </c>
      <c r="E90" s="93">
        <v>0</v>
      </c>
      <c r="F90" s="96"/>
      <c r="P90" s="95"/>
    </row>
    <row r="91" spans="1:16">
      <c r="A91" s="92"/>
      <c r="B91" s="40" t="s">
        <v>837</v>
      </c>
      <c r="C91" s="40" t="s">
        <v>838</v>
      </c>
      <c r="D91" s="40" t="s">
        <v>838</v>
      </c>
      <c r="E91" s="93">
        <v>0</v>
      </c>
      <c r="F91" s="96"/>
      <c r="P91" s="95"/>
    </row>
    <row r="92" spans="1:16">
      <c r="A92" s="92"/>
      <c r="B92" s="40" t="s">
        <v>839</v>
      </c>
      <c r="C92" s="40" t="s">
        <v>789</v>
      </c>
      <c r="D92" s="40" t="s">
        <v>789</v>
      </c>
      <c r="E92" s="93">
        <v>0</v>
      </c>
      <c r="F92" s="96"/>
      <c r="P92" s="95"/>
    </row>
    <row r="93" spans="1:16">
      <c r="A93" s="92"/>
      <c r="B93" s="40" t="s">
        <v>840</v>
      </c>
      <c r="C93" s="40" t="s">
        <v>841</v>
      </c>
      <c r="D93" s="40" t="s">
        <v>841</v>
      </c>
      <c r="E93" s="93">
        <v>0</v>
      </c>
      <c r="F93" s="96"/>
      <c r="P93" s="95"/>
    </row>
    <row r="94" spans="1:16">
      <c r="A94" s="92"/>
      <c r="B94" s="40" t="s">
        <v>842</v>
      </c>
      <c r="C94" s="40" t="s">
        <v>843</v>
      </c>
      <c r="D94" s="40" t="s">
        <v>843</v>
      </c>
      <c r="E94" s="93">
        <v>0</v>
      </c>
      <c r="F94" s="96"/>
      <c r="P94" s="95"/>
    </row>
    <row r="95" spans="1:16">
      <c r="A95" s="92"/>
      <c r="B95" s="40" t="s">
        <v>844</v>
      </c>
      <c r="C95" s="40" t="s">
        <v>843</v>
      </c>
      <c r="D95" s="40" t="s">
        <v>843</v>
      </c>
      <c r="E95" s="93">
        <v>0</v>
      </c>
      <c r="F95" s="96"/>
      <c r="P95" s="95"/>
    </row>
    <row r="96" spans="1:16">
      <c r="A96" s="92"/>
      <c r="B96" s="40" t="s">
        <v>845</v>
      </c>
      <c r="C96" s="40" t="s">
        <v>846</v>
      </c>
      <c r="D96" s="40" t="s">
        <v>846</v>
      </c>
      <c r="E96" s="93">
        <v>0</v>
      </c>
      <c r="F96" s="96"/>
      <c r="P96" s="95"/>
    </row>
    <row r="97" spans="1:16">
      <c r="A97" s="92"/>
      <c r="B97" s="40" t="s">
        <v>847</v>
      </c>
      <c r="C97" s="40" t="s">
        <v>848</v>
      </c>
      <c r="D97" s="40" t="s">
        <v>848</v>
      </c>
      <c r="E97" s="93">
        <v>0</v>
      </c>
      <c r="F97" s="96"/>
      <c r="P97" s="95"/>
    </row>
    <row r="98" spans="1:16">
      <c r="A98" s="92"/>
      <c r="B98" s="40" t="s">
        <v>849</v>
      </c>
      <c r="C98" s="40" t="s">
        <v>848</v>
      </c>
      <c r="D98" s="40" t="s">
        <v>848</v>
      </c>
      <c r="E98" s="93">
        <v>0</v>
      </c>
      <c r="F98" s="96"/>
      <c r="P98" s="95"/>
    </row>
    <row r="99" spans="1:16">
      <c r="A99" s="92"/>
      <c r="B99" s="40" t="s">
        <v>850</v>
      </c>
      <c r="C99" s="40" t="s">
        <v>851</v>
      </c>
      <c r="D99" s="40" t="s">
        <v>851</v>
      </c>
      <c r="E99" s="93">
        <v>0</v>
      </c>
      <c r="F99" s="96"/>
      <c r="P99" s="95"/>
    </row>
    <row r="100" spans="1:16">
      <c r="A100" s="92"/>
      <c r="B100" s="40" t="s">
        <v>852</v>
      </c>
      <c r="C100" s="40" t="s">
        <v>702</v>
      </c>
      <c r="D100" s="40" t="s">
        <v>702</v>
      </c>
      <c r="E100" s="93">
        <v>0</v>
      </c>
      <c r="F100" s="96"/>
      <c r="P100" s="95"/>
    </row>
    <row r="101" spans="1:16">
      <c r="A101" s="92"/>
      <c r="B101" s="40" t="s">
        <v>853</v>
      </c>
      <c r="C101" s="40" t="s">
        <v>854</v>
      </c>
      <c r="D101" s="40" t="s">
        <v>854</v>
      </c>
      <c r="E101" s="93">
        <v>0</v>
      </c>
      <c r="F101" s="96"/>
      <c r="P101" s="95"/>
    </row>
    <row r="102" spans="1:16">
      <c r="A102" s="92"/>
      <c r="B102" s="40" t="s">
        <v>855</v>
      </c>
      <c r="C102" s="40" t="s">
        <v>856</v>
      </c>
      <c r="D102" s="40" t="s">
        <v>856</v>
      </c>
      <c r="E102" s="93">
        <v>0</v>
      </c>
      <c r="F102" s="96"/>
      <c r="P102" s="95"/>
    </row>
    <row r="103" spans="1:16">
      <c r="A103" s="92"/>
      <c r="B103" s="40" t="s">
        <v>857</v>
      </c>
      <c r="C103" s="40" t="s">
        <v>697</v>
      </c>
      <c r="D103" s="40" t="s">
        <v>697</v>
      </c>
      <c r="E103" s="93">
        <v>0</v>
      </c>
      <c r="F103" s="96"/>
      <c r="P103" s="95"/>
    </row>
    <row r="104" spans="1:16">
      <c r="A104" s="92"/>
      <c r="B104" s="40" t="s">
        <v>858</v>
      </c>
      <c r="C104" s="40" t="s">
        <v>700</v>
      </c>
      <c r="D104" s="40" t="s">
        <v>700</v>
      </c>
      <c r="E104" s="93">
        <v>0</v>
      </c>
      <c r="F104" s="96"/>
      <c r="P104" s="95"/>
    </row>
    <row r="105" spans="1:16">
      <c r="A105" s="92"/>
      <c r="B105" s="40" t="s">
        <v>859</v>
      </c>
      <c r="C105" s="40" t="s">
        <v>860</v>
      </c>
      <c r="D105" s="40" t="s">
        <v>860</v>
      </c>
      <c r="E105" s="93">
        <v>0</v>
      </c>
      <c r="F105" s="96"/>
      <c r="P105" s="95"/>
    </row>
    <row r="106" spans="1:16">
      <c r="A106" s="92"/>
      <c r="B106" s="40" t="s">
        <v>861</v>
      </c>
      <c r="C106" s="40" t="s">
        <v>792</v>
      </c>
      <c r="D106" s="40" t="s">
        <v>792</v>
      </c>
      <c r="E106" s="93">
        <v>0</v>
      </c>
      <c r="F106" s="96"/>
      <c r="P106" s="95"/>
    </row>
    <row r="107" spans="1:16">
      <c r="A107" s="92"/>
      <c r="B107" s="40" t="s">
        <v>862</v>
      </c>
      <c r="C107" s="40" t="s">
        <v>863</v>
      </c>
      <c r="D107" s="40" t="s">
        <v>863</v>
      </c>
      <c r="E107" s="93">
        <v>0</v>
      </c>
      <c r="F107" s="96"/>
      <c r="P107" s="95"/>
    </row>
    <row r="108" spans="1:16">
      <c r="A108" s="92"/>
      <c r="B108" s="40" t="s">
        <v>864</v>
      </c>
      <c r="C108" s="40" t="s">
        <v>865</v>
      </c>
      <c r="D108" s="40" t="s">
        <v>865</v>
      </c>
      <c r="E108" s="93">
        <v>0</v>
      </c>
      <c r="F108" s="96"/>
      <c r="P108" s="95"/>
    </row>
    <row r="109" spans="1:16">
      <c r="A109" s="97" t="s">
        <v>866</v>
      </c>
      <c r="B109" s="98" t="s">
        <v>867</v>
      </c>
      <c r="C109" s="98" t="s">
        <v>704</v>
      </c>
      <c r="D109" s="98" t="s">
        <v>704</v>
      </c>
      <c r="E109" s="93">
        <v>0</v>
      </c>
      <c r="F109" s="97" t="s">
        <v>868</v>
      </c>
      <c r="P109" s="95"/>
    </row>
    <row r="110" spans="1:16">
      <c r="A110" s="92"/>
      <c r="B110" s="98" t="s">
        <v>869</v>
      </c>
      <c r="C110" s="98" t="s">
        <v>706</v>
      </c>
      <c r="D110" s="98" t="s">
        <v>706</v>
      </c>
      <c r="E110" s="93">
        <v>0</v>
      </c>
      <c r="F110" s="96"/>
      <c r="P110" s="95"/>
    </row>
    <row r="111" spans="1:16">
      <c r="A111" s="92"/>
      <c r="B111" s="98" t="s">
        <v>870</v>
      </c>
      <c r="C111" s="98" t="s">
        <v>805</v>
      </c>
      <c r="D111" s="98" t="s">
        <v>805</v>
      </c>
      <c r="E111" s="93">
        <v>0</v>
      </c>
      <c r="F111" s="96"/>
      <c r="P111" s="95"/>
    </row>
    <row r="112" spans="1:16">
      <c r="A112" s="97" t="s">
        <v>871</v>
      </c>
      <c r="B112" s="98" t="s">
        <v>872</v>
      </c>
      <c r="C112" s="98" t="s">
        <v>873</v>
      </c>
      <c r="D112" s="98" t="s">
        <v>873</v>
      </c>
      <c r="E112" s="93">
        <v>0</v>
      </c>
      <c r="F112" s="97" t="s">
        <v>874</v>
      </c>
      <c r="P112" s="95"/>
    </row>
    <row r="113" spans="1:16">
      <c r="A113" s="99"/>
      <c r="B113" s="98" t="s">
        <v>875</v>
      </c>
      <c r="C113" s="98" t="s">
        <v>876</v>
      </c>
      <c r="D113" s="98" t="s">
        <v>876</v>
      </c>
      <c r="E113" s="93">
        <v>0</v>
      </c>
      <c r="F113" s="99"/>
      <c r="P113" s="95"/>
    </row>
    <row r="114" spans="1:16">
      <c r="A114" s="99"/>
      <c r="B114" s="98" t="s">
        <v>877</v>
      </c>
      <c r="C114" s="98" t="s">
        <v>878</v>
      </c>
      <c r="D114" s="98" t="s">
        <v>878</v>
      </c>
      <c r="E114" s="93">
        <v>0</v>
      </c>
      <c r="F114" s="99"/>
      <c r="P114" s="95"/>
    </row>
    <row r="115" spans="1:16">
      <c r="A115" s="99"/>
      <c r="B115" s="98" t="s">
        <v>879</v>
      </c>
      <c r="C115" s="98" t="s">
        <v>880</v>
      </c>
      <c r="D115" s="98" t="s">
        <v>880</v>
      </c>
      <c r="E115" s="93">
        <v>0</v>
      </c>
      <c r="F115" s="99"/>
      <c r="P115" s="95"/>
    </row>
    <row r="116" spans="1:16">
      <c r="A116" s="99"/>
      <c r="B116" s="98" t="s">
        <v>881</v>
      </c>
      <c r="C116" s="98" t="s">
        <v>882</v>
      </c>
      <c r="D116" s="98" t="s">
        <v>882</v>
      </c>
      <c r="E116" s="93">
        <v>0</v>
      </c>
      <c r="F116" s="99"/>
      <c r="P116" s="95"/>
    </row>
    <row r="117" spans="1:16">
      <c r="A117" s="99"/>
      <c r="B117" s="98" t="s">
        <v>883</v>
      </c>
      <c r="C117" s="98" t="s">
        <v>884</v>
      </c>
      <c r="D117" s="98" t="s">
        <v>884</v>
      </c>
      <c r="E117" s="93">
        <v>0</v>
      </c>
      <c r="F117" s="99"/>
      <c r="P117" s="95"/>
    </row>
    <row r="118" spans="1:16">
      <c r="A118" s="99"/>
      <c r="B118" s="98" t="s">
        <v>885</v>
      </c>
      <c r="C118" s="98" t="s">
        <v>886</v>
      </c>
      <c r="D118" s="98" t="s">
        <v>886</v>
      </c>
      <c r="E118" s="93">
        <v>0</v>
      </c>
      <c r="F118" s="99"/>
      <c r="P118" s="95"/>
    </row>
    <row r="119" spans="1:16">
      <c r="A119" s="99"/>
      <c r="B119" s="98" t="s">
        <v>887</v>
      </c>
      <c r="C119" s="98" t="s">
        <v>886</v>
      </c>
      <c r="D119" s="98" t="s">
        <v>886</v>
      </c>
      <c r="E119" s="93">
        <v>0</v>
      </c>
      <c r="F119" s="99"/>
      <c r="P119" s="95"/>
    </row>
    <row r="120" spans="1:16">
      <c r="A120" s="99"/>
      <c r="B120" s="98" t="s">
        <v>888</v>
      </c>
      <c r="C120" s="98" t="s">
        <v>708</v>
      </c>
      <c r="D120" s="98" t="s">
        <v>708</v>
      </c>
      <c r="E120" s="93">
        <v>0</v>
      </c>
      <c r="F120" s="99"/>
      <c r="P120" s="95"/>
    </row>
    <row r="121" spans="1:16">
      <c r="A121" s="99"/>
      <c r="B121" s="98" t="s">
        <v>889</v>
      </c>
      <c r="C121" s="98" t="s">
        <v>708</v>
      </c>
      <c r="D121" s="98" t="s">
        <v>708</v>
      </c>
      <c r="E121" s="93">
        <v>0</v>
      </c>
      <c r="F121" s="99"/>
      <c r="P121" s="95"/>
    </row>
    <row r="122" spans="1:16">
      <c r="A122" s="99"/>
      <c r="B122" s="98" t="s">
        <v>890</v>
      </c>
      <c r="C122" s="98" t="s">
        <v>891</v>
      </c>
      <c r="D122" s="98" t="s">
        <v>891</v>
      </c>
      <c r="E122" s="93">
        <v>0</v>
      </c>
      <c r="F122" s="99"/>
      <c r="P122" s="95"/>
    </row>
    <row r="123" spans="1:16">
      <c r="A123" s="99"/>
      <c r="B123" s="98" t="s">
        <v>892</v>
      </c>
      <c r="C123" s="98" t="s">
        <v>893</v>
      </c>
      <c r="D123" s="98" t="s">
        <v>893</v>
      </c>
      <c r="E123" s="93">
        <v>0</v>
      </c>
      <c r="F123" s="99"/>
      <c r="P123" s="95"/>
    </row>
    <row r="124" spans="1:16">
      <c r="A124" s="99"/>
      <c r="B124" s="98" t="s">
        <v>894</v>
      </c>
      <c r="C124" s="98" t="s">
        <v>895</v>
      </c>
      <c r="D124" s="98" t="s">
        <v>895</v>
      </c>
      <c r="E124" s="93">
        <v>0</v>
      </c>
      <c r="F124" s="99"/>
      <c r="P124" s="95"/>
    </row>
    <row r="125" spans="1:16">
      <c r="A125" s="99"/>
      <c r="B125" s="98" t="s">
        <v>896</v>
      </c>
      <c r="C125" s="98" t="s">
        <v>708</v>
      </c>
      <c r="D125" s="98" t="s">
        <v>708</v>
      </c>
      <c r="E125" s="93">
        <v>0</v>
      </c>
      <c r="F125" s="99"/>
      <c r="P125" s="95"/>
    </row>
    <row r="126" spans="1:16">
      <c r="A126" s="99"/>
      <c r="B126" s="98" t="s">
        <v>897</v>
      </c>
      <c r="C126" s="98" t="s">
        <v>708</v>
      </c>
      <c r="D126" s="98" t="s">
        <v>708</v>
      </c>
      <c r="E126" s="93">
        <v>0</v>
      </c>
      <c r="F126" s="99"/>
      <c r="P126" s="95"/>
    </row>
    <row r="127" spans="1:16">
      <c r="A127" s="99"/>
      <c r="B127" s="98" t="s">
        <v>898</v>
      </c>
      <c r="C127" s="98" t="s">
        <v>899</v>
      </c>
      <c r="D127" s="98" t="s">
        <v>899</v>
      </c>
      <c r="E127" s="93">
        <v>0</v>
      </c>
      <c r="F127" s="99"/>
      <c r="P127" s="95"/>
    </row>
    <row r="128" spans="1:16">
      <c r="A128" s="99"/>
      <c r="B128" s="98" t="s">
        <v>900</v>
      </c>
      <c r="C128" s="98" t="s">
        <v>886</v>
      </c>
      <c r="D128" s="98" t="s">
        <v>886</v>
      </c>
      <c r="E128" s="93">
        <v>0</v>
      </c>
      <c r="F128" s="99"/>
      <c r="P128" s="95"/>
    </row>
    <row r="129" spans="1:16">
      <c r="A129" s="99"/>
      <c r="B129" s="98" t="s">
        <v>901</v>
      </c>
      <c r="C129" s="98" t="s">
        <v>886</v>
      </c>
      <c r="D129" s="98" t="s">
        <v>886</v>
      </c>
      <c r="E129" s="93">
        <v>0</v>
      </c>
      <c r="F129" s="99"/>
      <c r="P129" s="95"/>
    </row>
    <row r="130" spans="1:16">
      <c r="A130" s="99"/>
      <c r="B130" s="98" t="s">
        <v>902</v>
      </c>
      <c r="C130" s="98" t="s">
        <v>886</v>
      </c>
      <c r="D130" s="98" t="s">
        <v>886</v>
      </c>
      <c r="E130" s="93">
        <v>0</v>
      </c>
      <c r="F130" s="99"/>
      <c r="P130" s="95"/>
    </row>
    <row r="131" spans="1:16">
      <c r="A131" s="99"/>
      <c r="B131" s="98" t="s">
        <v>903</v>
      </c>
      <c r="C131" s="98" t="s">
        <v>886</v>
      </c>
      <c r="D131" s="98" t="s">
        <v>886</v>
      </c>
      <c r="E131" s="93">
        <v>0</v>
      </c>
      <c r="F131" s="99"/>
      <c r="P131" s="95"/>
    </row>
    <row r="132" spans="1:16">
      <c r="A132" s="99"/>
      <c r="B132" s="98" t="s">
        <v>904</v>
      </c>
      <c r="C132" s="98" t="s">
        <v>905</v>
      </c>
      <c r="D132" s="98" t="s">
        <v>905</v>
      </c>
      <c r="E132" s="93">
        <v>0</v>
      </c>
      <c r="F132" s="99"/>
      <c r="P132" s="95"/>
    </row>
    <row r="133" spans="1:16">
      <c r="A133" s="99"/>
      <c r="B133" s="98" t="s">
        <v>906</v>
      </c>
      <c r="C133" s="98" t="s">
        <v>748</v>
      </c>
      <c r="D133" s="98" t="s">
        <v>748</v>
      </c>
      <c r="E133" s="93">
        <v>0</v>
      </c>
      <c r="F133" s="99"/>
      <c r="P133" s="95"/>
    </row>
    <row r="134" spans="1:16">
      <c r="A134" s="99"/>
      <c r="B134" s="98" t="s">
        <v>907</v>
      </c>
      <c r="C134" s="98" t="s">
        <v>748</v>
      </c>
      <c r="D134" s="98" t="s">
        <v>748</v>
      </c>
      <c r="E134" s="93">
        <v>0</v>
      </c>
      <c r="F134" s="99"/>
      <c r="P134" s="95"/>
    </row>
    <row r="135" spans="1:16">
      <c r="A135" s="99"/>
      <c r="B135" s="98" t="s">
        <v>908</v>
      </c>
      <c r="C135" s="98" t="s">
        <v>706</v>
      </c>
      <c r="D135" s="98" t="s">
        <v>706</v>
      </c>
      <c r="E135" s="93">
        <v>0</v>
      </c>
      <c r="F135" s="99"/>
      <c r="P135" s="95"/>
    </row>
    <row r="136" spans="1:16">
      <c r="A136" s="99"/>
      <c r="B136" s="98" t="s">
        <v>909</v>
      </c>
      <c r="C136" s="98" t="s">
        <v>802</v>
      </c>
      <c r="D136" s="98" t="s">
        <v>802</v>
      </c>
      <c r="E136" s="93">
        <v>0</v>
      </c>
      <c r="F136" s="99"/>
      <c r="P136" s="95"/>
    </row>
    <row r="137" spans="1:16">
      <c r="A137" s="99"/>
      <c r="B137" s="98" t="s">
        <v>910</v>
      </c>
      <c r="C137" s="98" t="s">
        <v>911</v>
      </c>
      <c r="D137" s="98" t="s">
        <v>911</v>
      </c>
      <c r="E137" s="93">
        <v>-0.45333333333333331</v>
      </c>
      <c r="F137" s="99"/>
      <c r="P137" s="95"/>
    </row>
    <row r="138" spans="1:16">
      <c r="A138" s="99"/>
      <c r="B138" s="98" t="s">
        <v>912</v>
      </c>
      <c r="C138" s="98" t="s">
        <v>147</v>
      </c>
      <c r="D138" s="98" t="s">
        <v>143</v>
      </c>
      <c r="E138" s="93">
        <v>-0.45333333333333331</v>
      </c>
      <c r="F138" s="99"/>
      <c r="P138" s="95"/>
    </row>
    <row r="139" spans="1:16">
      <c r="A139" s="99"/>
      <c r="B139" s="98" t="s">
        <v>913</v>
      </c>
      <c r="C139" s="98" t="s">
        <v>147</v>
      </c>
      <c r="D139" s="98" t="s">
        <v>143</v>
      </c>
      <c r="E139" s="93">
        <v>-0.69696969696969702</v>
      </c>
      <c r="F139" s="99"/>
      <c r="P139" s="95"/>
    </row>
    <row r="140" spans="1:16">
      <c r="A140" s="99"/>
      <c r="B140" s="98" t="s">
        <v>914</v>
      </c>
      <c r="C140" s="98" t="s">
        <v>915</v>
      </c>
      <c r="D140" s="98" t="s">
        <v>916</v>
      </c>
      <c r="E140" s="93">
        <v>-0.69696969696969702</v>
      </c>
      <c r="F140" s="99"/>
      <c r="K140" s="95"/>
      <c r="P140" s="95"/>
    </row>
    <row r="141" spans="1:16">
      <c r="A141" s="99"/>
      <c r="B141" s="98" t="s">
        <v>917</v>
      </c>
      <c r="C141" s="98" t="s">
        <v>915</v>
      </c>
      <c r="D141" s="98" t="s">
        <v>916</v>
      </c>
      <c r="E141" s="93">
        <v>-0.1385390428211587</v>
      </c>
      <c r="F141" s="99"/>
      <c r="K141" s="95"/>
      <c r="P141" s="95"/>
    </row>
    <row r="142" spans="1:16">
      <c r="A142" s="99"/>
      <c r="B142" s="98" t="s">
        <v>918</v>
      </c>
      <c r="C142" s="98" t="s">
        <v>919</v>
      </c>
      <c r="D142" s="98" t="s">
        <v>920</v>
      </c>
      <c r="E142" s="93">
        <v>0</v>
      </c>
      <c r="F142" s="99"/>
      <c r="P142" s="95"/>
    </row>
    <row r="143" spans="1:16">
      <c r="A143" s="99"/>
      <c r="B143" s="98" t="s">
        <v>921</v>
      </c>
      <c r="C143" s="98" t="s">
        <v>922</v>
      </c>
      <c r="D143" s="98" t="s">
        <v>922</v>
      </c>
      <c r="E143" s="93">
        <v>0</v>
      </c>
      <c r="F143" s="99"/>
      <c r="P143" s="95"/>
    </row>
    <row r="144" spans="1:16">
      <c r="A144" s="99"/>
      <c r="B144" s="98" t="s">
        <v>923</v>
      </c>
      <c r="C144" s="98" t="s">
        <v>924</v>
      </c>
      <c r="D144" s="98" t="s">
        <v>924</v>
      </c>
      <c r="E144" s="93">
        <v>0</v>
      </c>
      <c r="F144" s="99"/>
      <c r="P144" s="95"/>
    </row>
    <row r="145" spans="1:16">
      <c r="A145" s="99"/>
      <c r="B145" s="98" t="s">
        <v>925</v>
      </c>
      <c r="C145" s="98" t="s">
        <v>760</v>
      </c>
      <c r="D145" s="98" t="s">
        <v>760</v>
      </c>
      <c r="E145" s="93">
        <v>0</v>
      </c>
      <c r="F145" s="99"/>
      <c r="P145" s="95"/>
    </row>
    <row r="146" spans="1:16">
      <c r="A146" s="99"/>
      <c r="B146" s="98" t="s">
        <v>926</v>
      </c>
      <c r="C146" s="98" t="s">
        <v>795</v>
      </c>
      <c r="D146" s="98" t="s">
        <v>795</v>
      </c>
      <c r="E146" s="93">
        <v>0</v>
      </c>
      <c r="F146" s="99"/>
      <c r="P146" s="95"/>
    </row>
    <row r="147" spans="1:16">
      <c r="A147" s="99"/>
      <c r="B147" s="98" t="s">
        <v>927</v>
      </c>
      <c r="C147" s="98" t="s">
        <v>928</v>
      </c>
      <c r="D147" s="98" t="s">
        <v>928</v>
      </c>
      <c r="E147" s="93">
        <v>0</v>
      </c>
      <c r="F147" s="99"/>
      <c r="P147" s="95"/>
    </row>
    <row r="148" spans="1:16">
      <c r="A148" s="99"/>
      <c r="B148" s="98" t="s">
        <v>929</v>
      </c>
      <c r="C148" s="98" t="s">
        <v>700</v>
      </c>
      <c r="D148" s="98" t="s">
        <v>700</v>
      </c>
      <c r="E148" s="93">
        <v>0</v>
      </c>
      <c r="F148" s="99"/>
      <c r="P148" s="95"/>
    </row>
    <row r="149" spans="1:16">
      <c r="A149" s="99"/>
      <c r="B149" s="98" t="s">
        <v>930</v>
      </c>
      <c r="C149" s="98" t="s">
        <v>729</v>
      </c>
      <c r="D149" s="98" t="s">
        <v>729</v>
      </c>
      <c r="E149" s="93">
        <v>0</v>
      </c>
      <c r="F149" s="99"/>
      <c r="P149" s="95"/>
    </row>
    <row r="150" spans="1:16">
      <c r="A150" s="99"/>
      <c r="B150" s="98" t="s">
        <v>931</v>
      </c>
      <c r="C150" s="98" t="s">
        <v>805</v>
      </c>
      <c r="D150" s="98" t="s">
        <v>805</v>
      </c>
      <c r="E150" s="93">
        <v>0</v>
      </c>
      <c r="F150" s="99"/>
      <c r="P150" s="95"/>
    </row>
    <row r="151" spans="1:16">
      <c r="A151" s="99"/>
      <c r="B151" s="98" t="s">
        <v>932</v>
      </c>
      <c r="C151" s="98" t="s">
        <v>933</v>
      </c>
      <c r="D151" s="98" t="s">
        <v>933</v>
      </c>
      <c r="E151" s="93">
        <v>0</v>
      </c>
      <c r="F151" s="99"/>
      <c r="P151" s="95"/>
    </row>
    <row r="152" spans="1:16">
      <c r="A152" s="99"/>
      <c r="B152" s="98" t="s">
        <v>934</v>
      </c>
      <c r="C152" s="98" t="s">
        <v>935</v>
      </c>
      <c r="D152" s="98" t="s">
        <v>935</v>
      </c>
      <c r="E152" s="93">
        <v>0</v>
      </c>
      <c r="F152" s="99"/>
      <c r="P152" s="95"/>
    </row>
    <row r="153" spans="1:16">
      <c r="A153" s="99"/>
      <c r="B153" s="98" t="s">
        <v>936</v>
      </c>
      <c r="C153" s="98" t="s">
        <v>710</v>
      </c>
      <c r="D153" s="98" t="s">
        <v>710</v>
      </c>
      <c r="E153" s="93">
        <v>0</v>
      </c>
      <c r="F153" s="99"/>
      <c r="P153" s="95"/>
    </row>
    <row r="154" spans="1:16">
      <c r="A154" s="99"/>
      <c r="B154" s="98" t="s">
        <v>937</v>
      </c>
      <c r="C154" s="98" t="s">
        <v>729</v>
      </c>
      <c r="D154" s="98" t="s">
        <v>729</v>
      </c>
      <c r="E154" s="93">
        <v>0</v>
      </c>
      <c r="F154" s="99"/>
      <c r="P154" s="95"/>
    </row>
    <row r="155" spans="1:16">
      <c r="A155" s="99"/>
      <c r="B155" s="98" t="s">
        <v>938</v>
      </c>
      <c r="C155" s="98" t="s">
        <v>939</v>
      </c>
      <c r="D155" s="98" t="s">
        <v>939</v>
      </c>
      <c r="E155" s="93">
        <v>0</v>
      </c>
      <c r="F155" s="99"/>
      <c r="P155" s="95"/>
    </row>
    <row r="156" spans="1:16">
      <c r="A156" s="99"/>
      <c r="B156" s="98" t="s">
        <v>940</v>
      </c>
      <c r="C156" s="98" t="s">
        <v>777</v>
      </c>
      <c r="D156" s="98" t="s">
        <v>777</v>
      </c>
      <c r="E156" s="93">
        <v>0</v>
      </c>
      <c r="F156" s="99"/>
      <c r="P156" s="95"/>
    </row>
    <row r="157" spans="1:16">
      <c r="A157" s="99"/>
      <c r="B157" s="98" t="s">
        <v>941</v>
      </c>
      <c r="C157" s="98" t="s">
        <v>708</v>
      </c>
      <c r="D157" s="98" t="s">
        <v>708</v>
      </c>
      <c r="E157" s="93">
        <v>0</v>
      </c>
      <c r="F157" s="99"/>
      <c r="P157" s="95"/>
    </row>
    <row r="158" spans="1:16">
      <c r="A158" s="99"/>
      <c r="B158" s="98" t="s">
        <v>942</v>
      </c>
      <c r="C158" s="98" t="s">
        <v>708</v>
      </c>
      <c r="D158" s="98" t="s">
        <v>708</v>
      </c>
      <c r="E158" s="93">
        <v>0</v>
      </c>
      <c r="F158" s="99"/>
      <c r="P158" s="95"/>
    </row>
    <row r="159" spans="1:16">
      <c r="A159" s="99"/>
      <c r="B159" s="98" t="s">
        <v>943</v>
      </c>
      <c r="C159" s="98" t="s">
        <v>944</v>
      </c>
      <c r="D159" s="98" t="s">
        <v>944</v>
      </c>
      <c r="E159" s="93">
        <v>0</v>
      </c>
      <c r="F159" s="99"/>
      <c r="P159" s="95"/>
    </row>
    <row r="160" spans="1:16">
      <c r="A160" s="99"/>
      <c r="B160" s="98" t="s">
        <v>945</v>
      </c>
      <c r="C160" s="98" t="s">
        <v>946</v>
      </c>
      <c r="D160" s="98" t="s">
        <v>946</v>
      </c>
      <c r="E160" s="93">
        <v>0</v>
      </c>
      <c r="F160" s="99"/>
      <c r="P160" s="95"/>
    </row>
    <row r="161" spans="1:16">
      <c r="A161" s="99"/>
      <c r="B161" s="98" t="s">
        <v>947</v>
      </c>
      <c r="C161" s="98" t="s">
        <v>946</v>
      </c>
      <c r="D161" s="98" t="s">
        <v>946</v>
      </c>
      <c r="E161" s="93">
        <v>0</v>
      </c>
      <c r="F161" s="99"/>
      <c r="P161" s="95"/>
    </row>
    <row r="162" spans="1:16">
      <c r="A162" s="99"/>
      <c r="B162" s="98" t="s">
        <v>948</v>
      </c>
      <c r="C162" s="98" t="s">
        <v>708</v>
      </c>
      <c r="D162" s="98" t="s">
        <v>708</v>
      </c>
      <c r="E162" s="93">
        <v>0</v>
      </c>
      <c r="F162" s="99"/>
      <c r="P162" s="95"/>
    </row>
    <row r="163" spans="1:16">
      <c r="A163" s="99"/>
      <c r="B163" s="98" t="s">
        <v>949</v>
      </c>
      <c r="C163" s="98" t="s">
        <v>752</v>
      </c>
      <c r="D163" s="98" t="s">
        <v>752</v>
      </c>
      <c r="E163" s="93">
        <v>0</v>
      </c>
      <c r="F163" s="99"/>
      <c r="P163" s="95"/>
    </row>
    <row r="164" spans="1:16">
      <c r="A164" s="99"/>
      <c r="B164" s="98" t="s">
        <v>950</v>
      </c>
      <c r="C164" s="98" t="s">
        <v>738</v>
      </c>
      <c r="D164" s="98" t="s">
        <v>738</v>
      </c>
      <c r="E164" s="93">
        <v>0</v>
      </c>
      <c r="F164" s="99"/>
      <c r="P164" s="95"/>
    </row>
    <row r="165" spans="1:16">
      <c r="A165" s="99"/>
      <c r="B165" s="98" t="s">
        <v>951</v>
      </c>
      <c r="C165" s="98" t="s">
        <v>706</v>
      </c>
      <c r="D165" s="98" t="s">
        <v>706</v>
      </c>
      <c r="E165" s="93">
        <v>0</v>
      </c>
      <c r="F165" s="99"/>
      <c r="P165" s="95"/>
    </row>
    <row r="166" spans="1:16">
      <c r="A166" s="99"/>
      <c r="B166" s="98" t="s">
        <v>952</v>
      </c>
      <c r="C166" s="98" t="s">
        <v>939</v>
      </c>
      <c r="D166" s="98" t="s">
        <v>939</v>
      </c>
      <c r="E166" s="93">
        <v>0</v>
      </c>
      <c r="F166" s="99"/>
      <c r="P166" s="95"/>
    </row>
    <row r="167" spans="1:16">
      <c r="A167" s="99"/>
      <c r="B167" s="98" t="s">
        <v>953</v>
      </c>
      <c r="C167" s="98" t="s">
        <v>704</v>
      </c>
      <c r="D167" s="98" t="s">
        <v>704</v>
      </c>
      <c r="E167" s="93">
        <v>0</v>
      </c>
      <c r="F167" s="99"/>
      <c r="P167" s="95"/>
    </row>
    <row r="168" spans="1:16">
      <c r="A168" s="99"/>
      <c r="B168" s="98" t="s">
        <v>954</v>
      </c>
      <c r="C168" s="98" t="s">
        <v>805</v>
      </c>
      <c r="D168" s="98" t="s">
        <v>805</v>
      </c>
      <c r="E168" s="93">
        <v>0</v>
      </c>
      <c r="F168" s="99"/>
      <c r="P168" s="95"/>
    </row>
    <row r="169" spans="1:16">
      <c r="A169" s="99"/>
      <c r="B169" s="98" t="s">
        <v>955</v>
      </c>
      <c r="C169" s="98" t="s">
        <v>754</v>
      </c>
      <c r="D169" s="98" t="s">
        <v>754</v>
      </c>
      <c r="E169" s="93">
        <v>0</v>
      </c>
      <c r="F169" s="99"/>
      <c r="P169" s="95"/>
    </row>
    <row r="170" spans="1:16">
      <c r="A170" s="99"/>
      <c r="B170" s="98" t="s">
        <v>956</v>
      </c>
      <c r="C170" s="98" t="s">
        <v>756</v>
      </c>
      <c r="D170" s="98" t="s">
        <v>756</v>
      </c>
      <c r="E170" s="93">
        <v>0</v>
      </c>
      <c r="F170" s="99"/>
      <c r="P170" s="95"/>
    </row>
    <row r="171" spans="1:16">
      <c r="A171" s="99"/>
      <c r="B171" s="98" t="s">
        <v>957</v>
      </c>
      <c r="C171" s="98" t="s">
        <v>958</v>
      </c>
      <c r="D171" s="98" t="s">
        <v>958</v>
      </c>
      <c r="E171" s="93">
        <v>0</v>
      </c>
      <c r="F171" s="99"/>
      <c r="P171" s="95"/>
    </row>
    <row r="172" spans="1:16">
      <c r="A172" s="99"/>
      <c r="B172" s="98" t="s">
        <v>959</v>
      </c>
      <c r="C172" s="98" t="s">
        <v>841</v>
      </c>
      <c r="D172" s="98" t="s">
        <v>841</v>
      </c>
      <c r="E172" s="93">
        <v>0</v>
      </c>
      <c r="F172" s="99"/>
      <c r="P172" s="95"/>
    </row>
    <row r="173" spans="1:16">
      <c r="A173" s="99"/>
      <c r="B173" s="98" t="s">
        <v>960</v>
      </c>
      <c r="C173" s="98" t="s">
        <v>834</v>
      </c>
      <c r="D173" s="98" t="s">
        <v>834</v>
      </c>
      <c r="E173" s="93">
        <v>0</v>
      </c>
      <c r="F173" s="99"/>
      <c r="P173" s="95"/>
    </row>
    <row r="174" spans="1:16">
      <c r="A174" s="99"/>
      <c r="B174" s="98" t="s">
        <v>961</v>
      </c>
      <c r="C174" s="98" t="s">
        <v>962</v>
      </c>
      <c r="D174" s="98" t="s">
        <v>962</v>
      </c>
      <c r="E174" s="93">
        <v>0</v>
      </c>
      <c r="F174" s="99"/>
      <c r="P174" s="95"/>
    </row>
    <row r="175" spans="1:16">
      <c r="A175" s="99"/>
      <c r="B175" s="98" t="s">
        <v>963</v>
      </c>
      <c r="C175" s="98" t="s">
        <v>962</v>
      </c>
      <c r="D175" s="98" t="s">
        <v>962</v>
      </c>
      <c r="E175" s="93">
        <v>0</v>
      </c>
      <c r="F175" s="99"/>
      <c r="P175" s="95"/>
    </row>
    <row r="176" spans="1:16">
      <c r="A176" s="99"/>
      <c r="B176" s="98" t="s">
        <v>964</v>
      </c>
      <c r="C176" s="98" t="s">
        <v>848</v>
      </c>
      <c r="D176" s="98" t="s">
        <v>848</v>
      </c>
      <c r="E176" s="93">
        <v>0</v>
      </c>
      <c r="F176" s="99"/>
      <c r="P176" s="95"/>
    </row>
    <row r="177" spans="1:16">
      <c r="A177" s="99"/>
      <c r="B177" s="98" t="s">
        <v>965</v>
      </c>
      <c r="C177" s="98" t="s">
        <v>939</v>
      </c>
      <c r="D177" s="98" t="s">
        <v>939</v>
      </c>
      <c r="E177" s="93">
        <v>0</v>
      </c>
      <c r="F177" s="99"/>
      <c r="P177" s="95"/>
    </row>
    <row r="178" spans="1:16">
      <c r="A178" s="99"/>
      <c r="B178" s="98" t="s">
        <v>966</v>
      </c>
      <c r="C178" s="98" t="s">
        <v>704</v>
      </c>
      <c r="D178" s="98" t="s">
        <v>704</v>
      </c>
      <c r="E178" s="93">
        <v>0</v>
      </c>
      <c r="F178" s="99"/>
      <c r="P178" s="95"/>
    </row>
    <row r="179" spans="1:16">
      <c r="A179" s="99"/>
      <c r="B179" s="98" t="s">
        <v>967</v>
      </c>
      <c r="C179" s="98" t="s">
        <v>860</v>
      </c>
      <c r="D179" s="98" t="s">
        <v>860</v>
      </c>
      <c r="E179" s="93">
        <v>0</v>
      </c>
      <c r="F179" s="99"/>
      <c r="P179" s="95"/>
    </row>
    <row r="180" spans="1:16">
      <c r="A180" s="99"/>
      <c r="B180" s="98" t="s">
        <v>968</v>
      </c>
      <c r="C180" s="98" t="s">
        <v>969</v>
      </c>
      <c r="D180" s="98" t="s">
        <v>969</v>
      </c>
      <c r="E180" s="93">
        <v>0</v>
      </c>
      <c r="F180" s="99"/>
      <c r="P180" s="95"/>
    </row>
    <row r="181" spans="1:16">
      <c r="A181" s="99"/>
      <c r="B181" s="98" t="s">
        <v>970</v>
      </c>
      <c r="C181" s="98" t="s">
        <v>971</v>
      </c>
      <c r="D181" s="98" t="s">
        <v>971</v>
      </c>
      <c r="E181" s="93">
        <v>0</v>
      </c>
      <c r="F181" s="99"/>
      <c r="P181" s="95"/>
    </row>
    <row r="182" spans="1:16">
      <c r="A182" s="99"/>
      <c r="B182" s="98" t="s">
        <v>972</v>
      </c>
      <c r="C182" s="98" t="s">
        <v>886</v>
      </c>
      <c r="D182" s="98" t="s">
        <v>886</v>
      </c>
      <c r="E182" s="93">
        <v>0</v>
      </c>
      <c r="F182" s="99"/>
      <c r="P182" s="95"/>
    </row>
    <row r="183" spans="1:16">
      <c r="A183" s="99"/>
      <c r="B183" s="98" t="s">
        <v>973</v>
      </c>
      <c r="C183" s="98" t="s">
        <v>886</v>
      </c>
      <c r="D183" s="98" t="s">
        <v>886</v>
      </c>
      <c r="E183" s="93">
        <v>0</v>
      </c>
      <c r="F183" s="99"/>
      <c r="P183" s="95"/>
    </row>
    <row r="184" spans="1:16">
      <c r="A184" s="99"/>
      <c r="B184" s="98" t="s">
        <v>974</v>
      </c>
      <c r="C184" s="98" t="s">
        <v>899</v>
      </c>
      <c r="D184" s="98" t="s">
        <v>899</v>
      </c>
      <c r="E184" s="93">
        <v>-0.31818181818181818</v>
      </c>
      <c r="F184" s="99"/>
      <c r="P184" s="95"/>
    </row>
    <row r="185" spans="1:16">
      <c r="A185" s="99"/>
      <c r="B185" s="98" t="s">
        <v>975</v>
      </c>
      <c r="C185" s="98" t="s">
        <v>976</v>
      </c>
      <c r="D185" s="98" t="s">
        <v>977</v>
      </c>
      <c r="E185" s="93">
        <v>-0.31818181818181818</v>
      </c>
      <c r="F185" s="99"/>
      <c r="P185" s="95"/>
    </row>
    <row r="186" spans="1:16">
      <c r="A186" s="99"/>
      <c r="B186" s="98" t="s">
        <v>978</v>
      </c>
      <c r="C186" s="98" t="s">
        <v>976</v>
      </c>
      <c r="D186" s="98" t="s">
        <v>977</v>
      </c>
      <c r="E186" s="93">
        <v>-0.99429086538461542</v>
      </c>
      <c r="F186" s="99"/>
      <c r="P186" s="95"/>
    </row>
    <row r="187" spans="1:16">
      <c r="A187" s="99"/>
      <c r="B187" s="98" t="s">
        <v>979</v>
      </c>
      <c r="C187" s="98" t="s">
        <v>760</v>
      </c>
      <c r="D187" s="98" t="s">
        <v>911</v>
      </c>
      <c r="E187" s="93">
        <v>-0.99399038461538458</v>
      </c>
      <c r="F187" s="99"/>
      <c r="K187" s="95"/>
      <c r="P187" s="95"/>
    </row>
    <row r="188" spans="1:16">
      <c r="A188" s="99"/>
      <c r="B188" s="98" t="s">
        <v>980</v>
      </c>
      <c r="C188" s="98" t="s">
        <v>795</v>
      </c>
      <c r="D188" s="98" t="s">
        <v>911</v>
      </c>
      <c r="E188" s="93">
        <v>-0.13043478260869565</v>
      </c>
      <c r="F188" s="99"/>
      <c r="K188" s="95"/>
      <c r="P188" s="95"/>
    </row>
    <row r="189" spans="1:16">
      <c r="A189" s="99"/>
      <c r="B189" s="98" t="s">
        <v>981</v>
      </c>
      <c r="C189" s="98" t="s">
        <v>982</v>
      </c>
      <c r="D189" s="98" t="s">
        <v>983</v>
      </c>
      <c r="E189" s="93">
        <v>0</v>
      </c>
      <c r="F189" s="99"/>
      <c r="P189" s="95"/>
    </row>
    <row r="190" spans="1:16">
      <c r="A190" s="99"/>
      <c r="B190" s="98" t="s">
        <v>984</v>
      </c>
      <c r="C190" s="98" t="s">
        <v>985</v>
      </c>
      <c r="D190" s="98" t="s">
        <v>985</v>
      </c>
      <c r="E190" s="93">
        <v>0</v>
      </c>
      <c r="F190" s="99"/>
      <c r="P190" s="95"/>
    </row>
    <row r="191" spans="1:16">
      <c r="A191" s="99"/>
      <c r="B191" s="98" t="s">
        <v>986</v>
      </c>
      <c r="C191" s="98" t="s">
        <v>985</v>
      </c>
      <c r="D191" s="98" t="s">
        <v>985</v>
      </c>
      <c r="E191" s="93">
        <v>0</v>
      </c>
      <c r="F191" s="99"/>
      <c r="P191" s="95"/>
    </row>
    <row r="192" spans="1:16">
      <c r="A192" s="99"/>
      <c r="B192" s="98" t="s">
        <v>987</v>
      </c>
      <c r="C192" s="98" t="s">
        <v>915</v>
      </c>
      <c r="D192" s="98" t="s">
        <v>915</v>
      </c>
      <c r="E192" s="93">
        <v>0</v>
      </c>
      <c r="F192" s="99"/>
      <c r="P192" s="95"/>
    </row>
    <row r="193" spans="1:16">
      <c r="A193" s="99"/>
      <c r="B193" s="98" t="s">
        <v>988</v>
      </c>
      <c r="C193" s="98" t="s">
        <v>915</v>
      </c>
      <c r="D193" s="98" t="s">
        <v>915</v>
      </c>
      <c r="E193" s="93">
        <v>0</v>
      </c>
      <c r="F193" s="99"/>
      <c r="P193" s="95"/>
    </row>
    <row r="194" spans="1:16">
      <c r="A194" s="99"/>
      <c r="B194" s="98" t="s">
        <v>989</v>
      </c>
      <c r="C194" s="98" t="s">
        <v>146</v>
      </c>
      <c r="D194" s="98" t="s">
        <v>146</v>
      </c>
      <c r="E194" s="93">
        <v>0</v>
      </c>
      <c r="F194" s="99"/>
      <c r="P194" s="95"/>
    </row>
    <row r="195" spans="1:16">
      <c r="A195" s="99"/>
      <c r="B195" s="98" t="s">
        <v>990</v>
      </c>
      <c r="C195" s="98" t="s">
        <v>985</v>
      </c>
      <c r="D195" s="98" t="s">
        <v>985</v>
      </c>
      <c r="E195" s="93">
        <v>0</v>
      </c>
      <c r="F195" s="99"/>
      <c r="P195" s="95"/>
    </row>
    <row r="196" spans="1:16">
      <c r="A196" s="99"/>
      <c r="B196" s="98" t="s">
        <v>991</v>
      </c>
      <c r="C196" s="98" t="s">
        <v>985</v>
      </c>
      <c r="D196" s="98" t="s">
        <v>985</v>
      </c>
      <c r="E196" s="93">
        <v>0</v>
      </c>
      <c r="F196" s="99"/>
      <c r="P196" s="95"/>
    </row>
    <row r="197" spans="1:16">
      <c r="A197" s="99"/>
      <c r="B197" s="98" t="s">
        <v>992</v>
      </c>
      <c r="C197" s="98" t="s">
        <v>915</v>
      </c>
      <c r="D197" s="98" t="s">
        <v>915</v>
      </c>
      <c r="E197" s="93">
        <v>0</v>
      </c>
      <c r="F197" s="99"/>
      <c r="P197" s="95"/>
    </row>
    <row r="198" spans="1:16">
      <c r="A198" s="99"/>
      <c r="B198" s="98" t="s">
        <v>993</v>
      </c>
      <c r="C198" s="98" t="s">
        <v>915</v>
      </c>
      <c r="D198" s="98" t="s">
        <v>915</v>
      </c>
      <c r="E198" s="93">
        <v>0</v>
      </c>
      <c r="F198" s="99"/>
      <c r="P198" s="95"/>
    </row>
    <row r="199" spans="1:16">
      <c r="A199" s="99"/>
      <c r="B199" s="98" t="s">
        <v>994</v>
      </c>
      <c r="C199" s="98" t="s">
        <v>146</v>
      </c>
      <c r="D199" s="98" t="s">
        <v>146</v>
      </c>
      <c r="E199" s="93">
        <v>0</v>
      </c>
      <c r="F199" s="99"/>
      <c r="P199" s="95"/>
    </row>
    <row r="200" spans="1:16">
      <c r="A200" s="99"/>
      <c r="B200" s="98" t="s">
        <v>995</v>
      </c>
      <c r="C200" s="98" t="s">
        <v>969</v>
      </c>
      <c r="D200" s="98" t="s">
        <v>969</v>
      </c>
      <c r="E200" s="93">
        <v>0</v>
      </c>
      <c r="F200" s="99"/>
      <c r="P200" s="95"/>
    </row>
    <row r="201" spans="1:16">
      <c r="A201" s="99"/>
      <c r="B201" s="98" t="s">
        <v>996</v>
      </c>
      <c r="C201" s="98" t="s">
        <v>971</v>
      </c>
      <c r="D201" s="98" t="s">
        <v>971</v>
      </c>
      <c r="E201" s="93">
        <v>0</v>
      </c>
      <c r="F201" s="99"/>
      <c r="P201" s="95"/>
    </row>
    <row r="202" spans="1:16">
      <c r="A202" s="99"/>
      <c r="B202" s="98" t="s">
        <v>997</v>
      </c>
      <c r="C202" s="98" t="s">
        <v>807</v>
      </c>
      <c r="D202" s="98" t="s">
        <v>807</v>
      </c>
      <c r="E202" s="93">
        <v>0</v>
      </c>
      <c r="F202" s="99"/>
      <c r="P202" s="95"/>
    </row>
    <row r="203" spans="1:16">
      <c r="A203" s="99"/>
      <c r="B203" s="98" t="s">
        <v>998</v>
      </c>
      <c r="C203" s="98" t="s">
        <v>807</v>
      </c>
      <c r="D203" s="98" t="s">
        <v>807</v>
      </c>
      <c r="E203" s="93">
        <v>0</v>
      </c>
      <c r="F203" s="99"/>
      <c r="P203" s="95"/>
    </row>
    <row r="204" spans="1:16">
      <c r="A204" s="99"/>
      <c r="B204" s="98" t="s">
        <v>999</v>
      </c>
      <c r="C204" s="98" t="s">
        <v>1000</v>
      </c>
      <c r="D204" s="98" t="s">
        <v>1000</v>
      </c>
      <c r="E204" s="93">
        <v>0</v>
      </c>
      <c r="F204" s="99"/>
      <c r="P204" s="95"/>
    </row>
    <row r="205" spans="1:16">
      <c r="A205" s="99"/>
      <c r="B205" s="98" t="s">
        <v>1001</v>
      </c>
      <c r="C205" s="98" t="s">
        <v>802</v>
      </c>
      <c r="D205" s="98" t="s">
        <v>802</v>
      </c>
      <c r="E205" s="93">
        <v>0</v>
      </c>
      <c r="F205" s="99"/>
      <c r="P205" s="95"/>
    </row>
    <row r="206" spans="1:16">
      <c r="A206" s="99"/>
      <c r="B206" s="98" t="s">
        <v>1002</v>
      </c>
      <c r="C206" s="98" t="s">
        <v>769</v>
      </c>
      <c r="D206" s="98" t="s">
        <v>769</v>
      </c>
      <c r="E206" s="93">
        <v>0</v>
      </c>
      <c r="F206" s="99"/>
      <c r="P206" s="95"/>
    </row>
    <row r="207" spans="1:16">
      <c r="A207" s="99"/>
      <c r="B207" s="98" t="s">
        <v>1003</v>
      </c>
      <c r="C207" s="98" t="s">
        <v>1004</v>
      </c>
      <c r="D207" s="98" t="s">
        <v>1004</v>
      </c>
      <c r="E207" s="93">
        <v>0</v>
      </c>
      <c r="F207" s="99"/>
      <c r="P207" s="95"/>
    </row>
    <row r="208" spans="1:16">
      <c r="A208" s="99"/>
      <c r="B208" s="98" t="s">
        <v>1005</v>
      </c>
      <c r="C208" s="98" t="s">
        <v>777</v>
      </c>
      <c r="D208" s="98" t="s">
        <v>777</v>
      </c>
      <c r="E208" s="93">
        <v>0</v>
      </c>
      <c r="F208" s="99"/>
      <c r="P208" s="95"/>
    </row>
    <row r="209" spans="1:16">
      <c r="A209" s="99"/>
      <c r="B209" s="98" t="s">
        <v>1006</v>
      </c>
      <c r="C209" s="98" t="s">
        <v>731</v>
      </c>
      <c r="D209" s="98" t="s">
        <v>731</v>
      </c>
      <c r="E209" s="93">
        <v>0</v>
      </c>
      <c r="F209" s="99"/>
      <c r="P209" s="95"/>
    </row>
    <row r="210" spans="1:16">
      <c r="A210" s="99"/>
      <c r="B210" s="98" t="s">
        <v>1007</v>
      </c>
      <c r="C210" s="98" t="s">
        <v>1008</v>
      </c>
      <c r="D210" s="98" t="s">
        <v>1008</v>
      </c>
      <c r="E210" s="93">
        <v>0</v>
      </c>
      <c r="F210" s="99"/>
      <c r="P210" s="95"/>
    </row>
    <row r="211" spans="1:16">
      <c r="A211" s="99"/>
      <c r="B211" s="98" t="s">
        <v>1009</v>
      </c>
      <c r="C211" s="98" t="s">
        <v>939</v>
      </c>
      <c r="D211" s="98" t="s">
        <v>939</v>
      </c>
      <c r="E211" s="93">
        <v>0</v>
      </c>
      <c r="F211" s="99"/>
      <c r="P211" s="95"/>
    </row>
    <row r="212" spans="1:16">
      <c r="A212" s="99"/>
      <c r="B212" s="98" t="s">
        <v>1010</v>
      </c>
      <c r="C212" s="98" t="s">
        <v>704</v>
      </c>
      <c r="D212" s="98" t="s">
        <v>704</v>
      </c>
      <c r="E212" s="93">
        <v>0</v>
      </c>
      <c r="F212" s="99"/>
      <c r="P212" s="95"/>
    </row>
    <row r="213" spans="1:16">
      <c r="A213" s="99"/>
      <c r="B213" s="98" t="s">
        <v>1011</v>
      </c>
      <c r="C213" s="98" t="s">
        <v>795</v>
      </c>
      <c r="D213" s="98" t="s">
        <v>795</v>
      </c>
      <c r="E213" s="93">
        <v>0</v>
      </c>
      <c r="F213" s="99"/>
      <c r="P213" s="95"/>
    </row>
    <row r="214" spans="1:16">
      <c r="A214" s="99"/>
      <c r="B214" s="98" t="s">
        <v>1012</v>
      </c>
      <c r="C214" s="98" t="s">
        <v>729</v>
      </c>
      <c r="D214" s="98" t="s">
        <v>729</v>
      </c>
      <c r="E214" s="93">
        <v>0</v>
      </c>
      <c r="F214" s="99"/>
      <c r="P214" s="95"/>
    </row>
    <row r="215" spans="1:16">
      <c r="A215" s="99"/>
      <c r="B215" s="98" t="s">
        <v>1013</v>
      </c>
      <c r="C215" s="98" t="s">
        <v>939</v>
      </c>
      <c r="D215" s="98" t="s">
        <v>939</v>
      </c>
      <c r="E215" s="93">
        <v>0</v>
      </c>
      <c r="F215" s="99"/>
      <c r="P215" s="95"/>
    </row>
    <row r="216" spans="1:16">
      <c r="A216" s="99"/>
      <c r="B216" s="98" t="s">
        <v>1014</v>
      </c>
      <c r="C216" s="98" t="s">
        <v>795</v>
      </c>
      <c r="D216" s="98" t="s">
        <v>795</v>
      </c>
      <c r="E216" s="93">
        <v>0</v>
      </c>
      <c r="F216" s="99"/>
      <c r="P216" s="95"/>
    </row>
    <row r="217" spans="1:16">
      <c r="A217" s="99"/>
      <c r="B217" s="98" t="s">
        <v>1015</v>
      </c>
      <c r="C217" s="98" t="s">
        <v>1016</v>
      </c>
      <c r="D217" s="98" t="s">
        <v>1016</v>
      </c>
      <c r="E217" s="93">
        <v>0</v>
      </c>
      <c r="F217" s="99"/>
      <c r="P217" s="95"/>
    </row>
    <row r="218" spans="1:16">
      <c r="A218" s="99"/>
      <c r="B218" s="98" t="s">
        <v>1017</v>
      </c>
      <c r="C218" s="98" t="s">
        <v>1016</v>
      </c>
      <c r="D218" s="98" t="s">
        <v>1016</v>
      </c>
      <c r="E218" s="93">
        <v>0</v>
      </c>
      <c r="F218" s="99"/>
      <c r="P218" s="95"/>
    </row>
    <row r="219" spans="1:16">
      <c r="A219" s="99"/>
      <c r="B219" s="98" t="s">
        <v>1018</v>
      </c>
      <c r="C219" s="98" t="s">
        <v>1019</v>
      </c>
      <c r="D219" s="98" t="s">
        <v>1019</v>
      </c>
      <c r="E219" s="93">
        <v>0</v>
      </c>
      <c r="F219" s="99"/>
      <c r="P219" s="95"/>
    </row>
    <row r="220" spans="1:16">
      <c r="A220" s="99"/>
      <c r="B220" s="98" t="s">
        <v>1020</v>
      </c>
      <c r="C220" s="98" t="s">
        <v>1021</v>
      </c>
      <c r="D220" s="98" t="s">
        <v>1021</v>
      </c>
      <c r="E220" s="93">
        <v>0</v>
      </c>
      <c r="F220" s="99"/>
      <c r="P220" s="95"/>
    </row>
    <row r="221" spans="1:16">
      <c r="A221" s="99"/>
      <c r="B221" s="98" t="s">
        <v>1022</v>
      </c>
      <c r="C221" s="98" t="s">
        <v>1023</v>
      </c>
      <c r="D221" s="98" t="s">
        <v>1023</v>
      </c>
      <c r="E221" s="93">
        <v>0</v>
      </c>
      <c r="F221" s="99"/>
      <c r="P221" s="95"/>
    </row>
    <row r="222" spans="1:16">
      <c r="A222" s="99"/>
      <c r="B222" s="98" t="s">
        <v>1024</v>
      </c>
      <c r="C222" s="98" t="s">
        <v>1023</v>
      </c>
      <c r="D222" s="98" t="s">
        <v>1023</v>
      </c>
      <c r="E222" s="93">
        <v>0</v>
      </c>
      <c r="F222" s="99"/>
      <c r="P222" s="95"/>
    </row>
    <row r="223" spans="1:16">
      <c r="A223" s="99"/>
      <c r="B223" s="98" t="s">
        <v>1025</v>
      </c>
      <c r="C223" s="98" t="s">
        <v>1026</v>
      </c>
      <c r="D223" s="98" t="s">
        <v>1026</v>
      </c>
      <c r="E223" s="93">
        <v>0</v>
      </c>
      <c r="F223" s="99"/>
      <c r="P223" s="95"/>
    </row>
    <row r="224" spans="1:16">
      <c r="A224" s="99"/>
      <c r="B224" s="98" t="s">
        <v>1027</v>
      </c>
      <c r="C224" s="98" t="s">
        <v>1028</v>
      </c>
      <c r="D224" s="98" t="s">
        <v>1028</v>
      </c>
      <c r="E224" s="93">
        <v>0</v>
      </c>
      <c r="F224" s="99"/>
      <c r="P224" s="95"/>
    </row>
    <row r="225" spans="1:16">
      <c r="A225" s="99"/>
      <c r="B225" s="98" t="s">
        <v>1029</v>
      </c>
      <c r="C225" s="98" t="s">
        <v>1028</v>
      </c>
      <c r="D225" s="98" t="s">
        <v>1028</v>
      </c>
      <c r="E225" s="93">
        <v>0</v>
      </c>
      <c r="F225" s="99"/>
      <c r="P225" s="95"/>
    </row>
    <row r="226" spans="1:16">
      <c r="A226" s="99"/>
      <c r="B226" s="98" t="s">
        <v>1030</v>
      </c>
      <c r="C226" s="98" t="s">
        <v>915</v>
      </c>
      <c r="D226" s="98" t="s">
        <v>915</v>
      </c>
      <c r="E226" s="93">
        <v>0</v>
      </c>
      <c r="F226" s="99"/>
      <c r="P226" s="95"/>
    </row>
    <row r="227" spans="1:16">
      <c r="A227" s="99"/>
      <c r="B227" s="98" t="s">
        <v>1031</v>
      </c>
      <c r="C227" s="98" t="s">
        <v>1032</v>
      </c>
      <c r="D227" s="98" t="s">
        <v>1032</v>
      </c>
      <c r="E227" s="93">
        <v>0</v>
      </c>
      <c r="F227" s="99"/>
      <c r="P227" s="95"/>
    </row>
    <row r="228" spans="1:16">
      <c r="A228" s="99"/>
      <c r="B228" s="98" t="s">
        <v>1033</v>
      </c>
      <c r="C228" s="98" t="s">
        <v>1032</v>
      </c>
      <c r="D228" s="98" t="s">
        <v>1032</v>
      </c>
      <c r="E228" s="93">
        <v>0</v>
      </c>
      <c r="F228" s="99"/>
      <c r="P228" s="95"/>
    </row>
    <row r="229" spans="1:16">
      <c r="A229" s="99"/>
      <c r="B229" s="98" t="s">
        <v>1034</v>
      </c>
      <c r="C229" s="98" t="s">
        <v>1035</v>
      </c>
      <c r="D229" s="98" t="s">
        <v>1035</v>
      </c>
      <c r="E229" s="93">
        <v>0</v>
      </c>
      <c r="F229" s="99"/>
      <c r="P229" s="95"/>
    </row>
    <row r="230" spans="1:16">
      <c r="A230" s="99"/>
      <c r="B230" s="98" t="s">
        <v>1036</v>
      </c>
      <c r="C230" s="98" t="s">
        <v>1037</v>
      </c>
      <c r="D230" s="98" t="s">
        <v>1037</v>
      </c>
      <c r="E230" s="93">
        <v>0</v>
      </c>
      <c r="F230" s="99"/>
      <c r="P230" s="95"/>
    </row>
    <row r="231" spans="1:16">
      <c r="A231" s="99"/>
      <c r="B231" s="98" t="s">
        <v>1038</v>
      </c>
      <c r="C231" s="98" t="s">
        <v>1037</v>
      </c>
      <c r="D231" s="98" t="s">
        <v>1037</v>
      </c>
      <c r="E231" s="93">
        <v>0</v>
      </c>
      <c r="F231" s="99"/>
      <c r="P231" s="95"/>
    </row>
    <row r="232" spans="1:16">
      <c r="A232" s="99"/>
      <c r="B232" s="98" t="s">
        <v>1039</v>
      </c>
      <c r="C232" s="98" t="s">
        <v>1040</v>
      </c>
      <c r="D232" s="98" t="s">
        <v>1040</v>
      </c>
      <c r="E232" s="93">
        <v>0</v>
      </c>
      <c r="F232" s="99"/>
      <c r="P232" s="95"/>
    </row>
    <row r="233" spans="1:16">
      <c r="A233" s="99"/>
      <c r="B233" s="98" t="s">
        <v>1041</v>
      </c>
      <c r="C233" s="98" t="s">
        <v>807</v>
      </c>
      <c r="D233" s="98" t="s">
        <v>807</v>
      </c>
      <c r="E233" s="93">
        <v>0</v>
      </c>
      <c r="F233" s="99"/>
      <c r="P233" s="95"/>
    </row>
    <row r="234" spans="1:16">
      <c r="A234" s="99"/>
      <c r="B234" s="98" t="s">
        <v>1042</v>
      </c>
      <c r="C234" s="98" t="s">
        <v>807</v>
      </c>
      <c r="D234" s="98" t="s">
        <v>807</v>
      </c>
      <c r="E234" s="93">
        <v>0</v>
      </c>
      <c r="F234" s="99"/>
      <c r="P234" s="95"/>
    </row>
    <row r="235" spans="1:16">
      <c r="A235" s="99"/>
      <c r="B235" s="98" t="s">
        <v>1043</v>
      </c>
      <c r="C235" s="98" t="s">
        <v>928</v>
      </c>
      <c r="D235" s="98" t="s">
        <v>928</v>
      </c>
      <c r="E235" s="93">
        <v>0</v>
      </c>
      <c r="F235" s="99"/>
      <c r="P235" s="95"/>
    </row>
    <row r="236" spans="1:16">
      <c r="A236" s="99"/>
      <c r="B236" s="98" t="s">
        <v>1044</v>
      </c>
      <c r="C236" s="98" t="s">
        <v>700</v>
      </c>
      <c r="D236" s="98" t="s">
        <v>700</v>
      </c>
      <c r="E236" s="93">
        <v>0</v>
      </c>
      <c r="F236" s="99"/>
      <c r="P236" s="95"/>
    </row>
    <row r="237" spans="1:16">
      <c r="A237" s="99"/>
      <c r="B237" s="98" t="s">
        <v>1045</v>
      </c>
      <c r="C237" s="98" t="s">
        <v>729</v>
      </c>
      <c r="D237" s="98" t="s">
        <v>729</v>
      </c>
      <c r="E237" s="93">
        <v>0</v>
      </c>
      <c r="F237" s="99"/>
      <c r="P237" s="95"/>
    </row>
    <row r="238" spans="1:16">
      <c r="A238" s="99"/>
      <c r="B238" s="98" t="s">
        <v>1046</v>
      </c>
      <c r="C238" s="98" t="s">
        <v>1047</v>
      </c>
      <c r="D238" s="98" t="s">
        <v>1047</v>
      </c>
      <c r="E238" s="93">
        <v>0</v>
      </c>
      <c r="F238" s="99"/>
      <c r="P238" s="95"/>
    </row>
    <row r="239" spans="1:16">
      <c r="A239" s="99"/>
      <c r="B239" s="98" t="s">
        <v>1048</v>
      </c>
      <c r="C239" s="98" t="s">
        <v>928</v>
      </c>
      <c r="D239" s="98" t="s">
        <v>928</v>
      </c>
      <c r="E239" s="93">
        <v>0</v>
      </c>
      <c r="F239" s="99"/>
      <c r="P239" s="95"/>
    </row>
    <row r="240" spans="1:16">
      <c r="A240" s="99"/>
      <c r="B240" s="98" t="s">
        <v>1049</v>
      </c>
      <c r="C240" s="98" t="s">
        <v>928</v>
      </c>
      <c r="D240" s="98" t="s">
        <v>928</v>
      </c>
      <c r="E240" s="93">
        <v>0</v>
      </c>
      <c r="F240" s="99"/>
      <c r="P240" s="95"/>
    </row>
    <row r="241" spans="1:16">
      <c r="A241" s="99"/>
      <c r="B241" s="98" t="s">
        <v>1050</v>
      </c>
      <c r="C241" s="98" t="s">
        <v>915</v>
      </c>
      <c r="D241" s="98" t="s">
        <v>915</v>
      </c>
      <c r="E241" s="93">
        <v>0</v>
      </c>
      <c r="F241" s="99"/>
      <c r="P241" s="95"/>
    </row>
    <row r="242" spans="1:16">
      <c r="A242" s="99"/>
      <c r="B242" s="98" t="s">
        <v>1051</v>
      </c>
      <c r="C242" s="98" t="s">
        <v>1052</v>
      </c>
      <c r="D242" s="98" t="s">
        <v>1052</v>
      </c>
      <c r="E242" s="93">
        <v>0</v>
      </c>
      <c r="F242" s="99"/>
      <c r="P242" s="95"/>
    </row>
    <row r="243" spans="1:16">
      <c r="A243" s="99"/>
      <c r="B243" s="98" t="s">
        <v>1053</v>
      </c>
      <c r="C243" s="98" t="s">
        <v>1054</v>
      </c>
      <c r="D243" s="98" t="s">
        <v>1054</v>
      </c>
      <c r="E243" s="93">
        <v>0</v>
      </c>
      <c r="F243" s="99"/>
      <c r="P243" s="95"/>
    </row>
    <row r="244" spans="1:16">
      <c r="A244" s="99"/>
      <c r="B244" s="98" t="s">
        <v>1055</v>
      </c>
      <c r="C244" s="98" t="s">
        <v>1056</v>
      </c>
      <c r="D244" s="98" t="s">
        <v>1056</v>
      </c>
      <c r="E244" s="93">
        <v>0</v>
      </c>
      <c r="F244" s="99"/>
      <c r="P244" s="95"/>
    </row>
    <row r="245" spans="1:16">
      <c r="A245" s="99"/>
      <c r="B245" s="98" t="s">
        <v>1057</v>
      </c>
      <c r="C245" s="98" t="s">
        <v>1058</v>
      </c>
      <c r="D245" s="98" t="s">
        <v>1058</v>
      </c>
      <c r="E245" s="93">
        <v>0</v>
      </c>
      <c r="F245" s="99"/>
      <c r="P245" s="95"/>
    </row>
    <row r="246" spans="1:16">
      <c r="A246" s="99"/>
      <c r="B246" s="98" t="s">
        <v>1059</v>
      </c>
      <c r="C246" s="98" t="s">
        <v>1058</v>
      </c>
      <c r="D246" s="98" t="s">
        <v>1058</v>
      </c>
      <c r="E246" s="93">
        <v>0</v>
      </c>
      <c r="F246" s="99"/>
      <c r="P246" s="95"/>
    </row>
    <row r="247" spans="1:16">
      <c r="A247" s="99"/>
      <c r="B247" s="98" t="s">
        <v>1060</v>
      </c>
      <c r="C247" s="98" t="s">
        <v>708</v>
      </c>
      <c r="D247" s="98" t="s">
        <v>708</v>
      </c>
      <c r="E247" s="93">
        <v>0</v>
      </c>
      <c r="F247" s="99"/>
      <c r="P247" s="95"/>
    </row>
    <row r="248" spans="1:16">
      <c r="A248" s="99"/>
      <c r="B248" s="98" t="s">
        <v>1061</v>
      </c>
      <c r="C248" s="98" t="s">
        <v>708</v>
      </c>
      <c r="D248" s="98" t="s">
        <v>708</v>
      </c>
      <c r="E248" s="93">
        <v>0</v>
      </c>
      <c r="F248" s="99"/>
      <c r="P248" s="95"/>
    </row>
    <row r="249" spans="1:16">
      <c r="A249" s="99"/>
      <c r="B249" s="98" t="s">
        <v>1062</v>
      </c>
      <c r="C249" s="98" t="s">
        <v>1063</v>
      </c>
      <c r="D249" s="98" t="s">
        <v>1063</v>
      </c>
      <c r="E249" s="93">
        <v>0</v>
      </c>
      <c r="F249" s="99"/>
      <c r="P249" s="95"/>
    </row>
    <row r="250" spans="1:16">
      <c r="A250" s="99"/>
      <c r="B250" s="98" t="s">
        <v>1064</v>
      </c>
      <c r="C250" s="98" t="s">
        <v>1065</v>
      </c>
      <c r="D250" s="98" t="s">
        <v>1065</v>
      </c>
      <c r="E250" s="93">
        <v>0</v>
      </c>
      <c r="F250" s="99"/>
      <c r="P250" s="95"/>
    </row>
    <row r="251" spans="1:16">
      <c r="A251" s="99"/>
      <c r="B251" s="98" t="s">
        <v>1066</v>
      </c>
      <c r="C251" s="98" t="s">
        <v>1065</v>
      </c>
      <c r="D251" s="98" t="s">
        <v>1065</v>
      </c>
      <c r="E251" s="93">
        <v>0</v>
      </c>
      <c r="F251" s="99"/>
      <c r="P251" s="95"/>
    </row>
    <row r="252" spans="1:16">
      <c r="A252" s="99"/>
      <c r="B252" s="98" t="s">
        <v>1067</v>
      </c>
      <c r="C252" s="98" t="s">
        <v>760</v>
      </c>
      <c r="D252" s="98" t="s">
        <v>760</v>
      </c>
      <c r="E252" s="93">
        <v>0</v>
      </c>
      <c r="F252" s="99"/>
      <c r="P252" s="95"/>
    </row>
    <row r="253" spans="1:16">
      <c r="A253" s="99"/>
      <c r="B253" s="98" t="s">
        <v>1068</v>
      </c>
      <c r="C253" s="98" t="s">
        <v>795</v>
      </c>
      <c r="D253" s="98" t="s">
        <v>795</v>
      </c>
      <c r="E253" s="93">
        <v>0</v>
      </c>
      <c r="F253" s="99"/>
      <c r="P253" s="95"/>
    </row>
    <row r="254" spans="1:16">
      <c r="A254" s="99"/>
      <c r="B254" s="98" t="s">
        <v>1069</v>
      </c>
      <c r="C254" s="98" t="s">
        <v>1070</v>
      </c>
      <c r="D254" s="98" t="s">
        <v>1070</v>
      </c>
      <c r="E254" s="93">
        <v>0</v>
      </c>
      <c r="F254" s="99"/>
      <c r="P254" s="95"/>
    </row>
    <row r="255" spans="1:16">
      <c r="A255" s="99"/>
      <c r="B255" s="98" t="s">
        <v>1071</v>
      </c>
      <c r="C255" s="98" t="s">
        <v>1072</v>
      </c>
      <c r="D255" s="98" t="s">
        <v>1072</v>
      </c>
      <c r="E255" s="93">
        <v>0</v>
      </c>
      <c r="F255" s="99"/>
      <c r="P255" s="95"/>
    </row>
    <row r="256" spans="1:16">
      <c r="A256" s="99"/>
      <c r="B256" s="98" t="s">
        <v>1073</v>
      </c>
      <c r="C256" s="98" t="s">
        <v>1072</v>
      </c>
      <c r="D256" s="98" t="s">
        <v>1072</v>
      </c>
      <c r="E256" s="93">
        <v>0</v>
      </c>
      <c r="F256" s="99"/>
      <c r="P256" s="95"/>
    </row>
    <row r="257" spans="1:16">
      <c r="A257" s="99"/>
      <c r="B257" s="98" t="s">
        <v>1074</v>
      </c>
      <c r="C257" s="98" t="s">
        <v>1075</v>
      </c>
      <c r="D257" s="98" t="s">
        <v>1075</v>
      </c>
      <c r="E257" s="93">
        <v>0</v>
      </c>
      <c r="F257" s="99"/>
      <c r="P257" s="95"/>
    </row>
    <row r="258" spans="1:16">
      <c r="A258" s="99"/>
      <c r="B258" s="98" t="s">
        <v>1076</v>
      </c>
      <c r="C258" s="98" t="s">
        <v>1075</v>
      </c>
      <c r="D258" s="98" t="s">
        <v>1075</v>
      </c>
      <c r="E258" s="93">
        <v>0</v>
      </c>
      <c r="F258" s="99"/>
      <c r="P258" s="95"/>
    </row>
    <row r="259" spans="1:16">
      <c r="A259" s="99"/>
      <c r="B259" s="98" t="s">
        <v>1077</v>
      </c>
      <c r="C259" s="98" t="s">
        <v>142</v>
      </c>
      <c r="D259" s="98" t="s">
        <v>142</v>
      </c>
      <c r="E259" s="93">
        <v>0</v>
      </c>
      <c r="F259" s="99"/>
      <c r="P259" s="95"/>
    </row>
    <row r="260" spans="1:16">
      <c r="A260" s="99"/>
      <c r="B260" s="98" t="s">
        <v>1078</v>
      </c>
      <c r="C260" s="98" t="s">
        <v>1079</v>
      </c>
      <c r="D260" s="98" t="s">
        <v>1079</v>
      </c>
      <c r="E260" s="93">
        <v>0</v>
      </c>
      <c r="F260" s="99"/>
      <c r="P260" s="95"/>
    </row>
    <row r="261" spans="1:16">
      <c r="A261" s="99"/>
      <c r="B261" s="98" t="s">
        <v>1080</v>
      </c>
      <c r="C261" s="98" t="s">
        <v>1079</v>
      </c>
      <c r="D261" s="98" t="s">
        <v>1079</v>
      </c>
      <c r="E261" s="93">
        <v>0</v>
      </c>
      <c r="F261" s="99"/>
      <c r="P261" s="95"/>
    </row>
    <row r="262" spans="1:16">
      <c r="A262" s="99"/>
      <c r="B262" s="98" t="s">
        <v>1081</v>
      </c>
      <c r="C262" s="98" t="s">
        <v>1035</v>
      </c>
      <c r="D262" s="98" t="s">
        <v>1035</v>
      </c>
      <c r="E262" s="93">
        <v>0</v>
      </c>
      <c r="F262" s="99"/>
      <c r="P262" s="95"/>
    </row>
    <row r="263" spans="1:16">
      <c r="A263" s="99"/>
      <c r="B263" s="98" t="s">
        <v>1082</v>
      </c>
      <c r="C263" s="98" t="s">
        <v>876</v>
      </c>
      <c r="D263" s="98" t="s">
        <v>876</v>
      </c>
      <c r="E263" s="93">
        <v>0</v>
      </c>
      <c r="F263" s="99"/>
      <c r="P263" s="95"/>
    </row>
    <row r="264" spans="1:16">
      <c r="A264" s="99"/>
      <c r="B264" s="98" t="s">
        <v>1083</v>
      </c>
      <c r="C264" s="98" t="s">
        <v>836</v>
      </c>
      <c r="D264" s="98" t="s">
        <v>836</v>
      </c>
      <c r="E264" s="93">
        <v>0</v>
      </c>
      <c r="F264" s="99"/>
      <c r="P264" s="95"/>
    </row>
    <row r="265" spans="1:16">
      <c r="A265" s="99"/>
      <c r="B265" s="98" t="s">
        <v>1084</v>
      </c>
      <c r="C265" s="98" t="s">
        <v>1085</v>
      </c>
      <c r="D265" s="98" t="s">
        <v>1085</v>
      </c>
      <c r="E265" s="93">
        <v>0</v>
      </c>
      <c r="F265" s="99"/>
      <c r="P265" s="95"/>
    </row>
    <row r="266" spans="1:16">
      <c r="A266" s="99"/>
      <c r="B266" s="98" t="s">
        <v>1086</v>
      </c>
      <c r="C266" s="98" t="s">
        <v>1087</v>
      </c>
      <c r="D266" s="98" t="s">
        <v>1087</v>
      </c>
      <c r="E266" s="93">
        <v>0</v>
      </c>
      <c r="F266" s="99"/>
      <c r="P266" s="95"/>
    </row>
    <row r="267" spans="1:16">
      <c r="A267" s="99"/>
      <c r="B267" s="98" t="s">
        <v>1088</v>
      </c>
      <c r="C267" s="98" t="s">
        <v>1089</v>
      </c>
      <c r="D267" s="98" t="s">
        <v>1089</v>
      </c>
      <c r="E267" s="93">
        <v>0</v>
      </c>
      <c r="F267" s="99"/>
      <c r="P267" s="95"/>
    </row>
    <row r="268" spans="1:16">
      <c r="A268" s="99"/>
      <c r="B268" s="98" t="s">
        <v>1090</v>
      </c>
      <c r="C268" s="98" t="s">
        <v>1091</v>
      </c>
      <c r="D268" s="98" t="s">
        <v>1091</v>
      </c>
      <c r="E268" s="93">
        <v>0</v>
      </c>
      <c r="F268" s="99"/>
      <c r="P268" s="95"/>
    </row>
    <row r="269" spans="1:16">
      <c r="A269" s="99"/>
      <c r="B269" s="98" t="s">
        <v>1092</v>
      </c>
      <c r="C269" s="100" t="s">
        <v>1093</v>
      </c>
      <c r="D269" s="100" t="s">
        <v>1093</v>
      </c>
      <c r="E269" s="93">
        <v>0</v>
      </c>
      <c r="F269" s="99"/>
      <c r="P269" s="95"/>
    </row>
    <row r="270" spans="1:16">
      <c r="A270" s="99"/>
      <c r="B270" s="98" t="s">
        <v>1094</v>
      </c>
      <c r="C270" s="100" t="s">
        <v>1093</v>
      </c>
      <c r="D270" s="100" t="s">
        <v>1093</v>
      </c>
      <c r="E270" s="93">
        <v>0</v>
      </c>
      <c r="F270" s="99"/>
      <c r="P270" s="95"/>
    </row>
    <row r="271" spans="1:16">
      <c r="A271" s="99"/>
      <c r="B271" s="98" t="s">
        <v>1095</v>
      </c>
      <c r="C271" s="98" t="s">
        <v>1096</v>
      </c>
      <c r="D271" s="98" t="s">
        <v>1096</v>
      </c>
      <c r="E271" s="93">
        <v>0</v>
      </c>
      <c r="F271" s="99"/>
      <c r="P271" s="95"/>
    </row>
    <row r="272" spans="1:16">
      <c r="A272" s="99"/>
      <c r="B272" s="98" t="s">
        <v>1097</v>
      </c>
      <c r="C272" s="98" t="s">
        <v>1096</v>
      </c>
      <c r="D272" s="98" t="s">
        <v>1096</v>
      </c>
      <c r="E272" s="93">
        <v>0</v>
      </c>
      <c r="F272" s="99"/>
      <c r="P272" s="95"/>
    </row>
    <row r="273" spans="1:16">
      <c r="A273" s="99"/>
      <c r="B273" s="98" t="s">
        <v>1098</v>
      </c>
      <c r="C273" s="98" t="s">
        <v>1099</v>
      </c>
      <c r="D273" s="98" t="s">
        <v>1099</v>
      </c>
      <c r="E273" s="93">
        <v>0</v>
      </c>
      <c r="F273" s="99"/>
      <c r="P273" s="95"/>
    </row>
    <row r="274" spans="1:16">
      <c r="A274" s="99"/>
      <c r="B274" s="98" t="s">
        <v>1100</v>
      </c>
      <c r="C274" s="98" t="s">
        <v>1091</v>
      </c>
      <c r="D274" s="98" t="s">
        <v>1091</v>
      </c>
      <c r="E274" s="93">
        <v>0</v>
      </c>
      <c r="F274" s="99"/>
      <c r="P274" s="95"/>
    </row>
    <row r="275" spans="1:16">
      <c r="A275" s="99"/>
      <c r="B275" s="98" t="s">
        <v>1101</v>
      </c>
      <c r="C275" s="98" t="s">
        <v>1091</v>
      </c>
      <c r="D275" s="98" t="s">
        <v>1091</v>
      </c>
      <c r="E275" s="93">
        <v>0</v>
      </c>
      <c r="F275" s="99"/>
      <c r="P275" s="95"/>
    </row>
    <row r="276" spans="1:16">
      <c r="A276" s="99"/>
      <c r="B276" s="98" t="s">
        <v>1102</v>
      </c>
      <c r="C276" s="98" t="s">
        <v>797</v>
      </c>
      <c r="D276" s="98" t="s">
        <v>797</v>
      </c>
      <c r="E276" s="93">
        <v>0</v>
      </c>
      <c r="F276" s="99"/>
      <c r="P276" s="95"/>
    </row>
    <row r="277" spans="1:16">
      <c r="A277" s="99"/>
      <c r="B277" s="98" t="s">
        <v>1103</v>
      </c>
      <c r="C277" s="98" t="s">
        <v>1104</v>
      </c>
      <c r="D277" s="98" t="s">
        <v>1104</v>
      </c>
      <c r="E277" s="93">
        <v>0</v>
      </c>
      <c r="F277" s="99"/>
      <c r="P277" s="95"/>
    </row>
    <row r="278" spans="1:16">
      <c r="A278" s="99"/>
      <c r="B278" s="98" t="s">
        <v>1105</v>
      </c>
      <c r="C278" s="98" t="s">
        <v>1106</v>
      </c>
      <c r="D278" s="98" t="s">
        <v>1106</v>
      </c>
      <c r="E278" s="93">
        <v>0</v>
      </c>
      <c r="F278" s="99"/>
      <c r="P278" s="95"/>
    </row>
    <row r="279" spans="1:16">
      <c r="A279" s="99"/>
      <c r="B279" s="98" t="s">
        <v>1107</v>
      </c>
      <c r="C279" s="98" t="s">
        <v>962</v>
      </c>
      <c r="D279" s="98" t="s">
        <v>962</v>
      </c>
      <c r="E279" s="93">
        <v>0</v>
      </c>
      <c r="F279" s="99"/>
      <c r="P279" s="95"/>
    </row>
    <row r="280" spans="1:16">
      <c r="A280" s="99"/>
      <c r="B280" s="98" t="s">
        <v>1108</v>
      </c>
      <c r="C280" s="98" t="s">
        <v>962</v>
      </c>
      <c r="D280" s="98" t="s">
        <v>962</v>
      </c>
      <c r="E280" s="93">
        <v>0</v>
      </c>
      <c r="F280" s="99"/>
      <c r="P280" s="95"/>
    </row>
    <row r="281" spans="1:16">
      <c r="A281" s="99"/>
      <c r="B281" s="98" t="s">
        <v>1109</v>
      </c>
      <c r="C281" s="98" t="s">
        <v>1110</v>
      </c>
      <c r="D281" s="98" t="s">
        <v>1110</v>
      </c>
      <c r="E281" s="93">
        <v>0</v>
      </c>
      <c r="F281" s="99"/>
      <c r="P281" s="95"/>
    </row>
    <row r="282" spans="1:16">
      <c r="A282" s="99"/>
      <c r="B282" s="98" t="s">
        <v>1111</v>
      </c>
      <c r="C282" s="98" t="s">
        <v>1112</v>
      </c>
      <c r="D282" s="98" t="s">
        <v>1112</v>
      </c>
      <c r="E282" s="93">
        <v>0</v>
      </c>
      <c r="F282" s="99"/>
      <c r="P282" s="95"/>
    </row>
    <row r="283" spans="1:16">
      <c r="A283" s="99"/>
      <c r="B283" s="98" t="s">
        <v>1113</v>
      </c>
      <c r="C283" s="98" t="s">
        <v>1114</v>
      </c>
      <c r="D283" s="98" t="s">
        <v>1114</v>
      </c>
      <c r="E283" s="93">
        <v>0</v>
      </c>
      <c r="F283" s="99"/>
      <c r="P283" s="95"/>
    </row>
    <row r="284" spans="1:16">
      <c r="A284" s="99"/>
      <c r="B284" s="98" t="s">
        <v>1115</v>
      </c>
      <c r="C284" s="98" t="s">
        <v>1116</v>
      </c>
      <c r="D284" s="98" t="s">
        <v>1116</v>
      </c>
      <c r="E284" s="93">
        <v>0</v>
      </c>
      <c r="F284" s="99"/>
      <c r="P284" s="95"/>
    </row>
    <row r="285" spans="1:16">
      <c r="A285" s="99"/>
      <c r="B285" s="98" t="s">
        <v>1117</v>
      </c>
      <c r="C285" s="98" t="s">
        <v>752</v>
      </c>
      <c r="D285" s="98" t="s">
        <v>752</v>
      </c>
      <c r="E285" s="93">
        <v>0</v>
      </c>
      <c r="F285" s="99"/>
      <c r="P285" s="95"/>
    </row>
    <row r="286" spans="1:16">
      <c r="A286" s="99"/>
      <c r="B286" s="98" t="s">
        <v>1118</v>
      </c>
      <c r="C286" s="98" t="s">
        <v>738</v>
      </c>
      <c r="D286" s="98" t="s">
        <v>738</v>
      </c>
      <c r="E286" s="93">
        <v>0</v>
      </c>
      <c r="F286" s="99"/>
      <c r="P286" s="95"/>
    </row>
    <row r="287" spans="1:16">
      <c r="A287" s="99"/>
      <c r="B287" s="98" t="s">
        <v>1119</v>
      </c>
      <c r="C287" s="98" t="s">
        <v>729</v>
      </c>
      <c r="D287" s="98" t="s">
        <v>729</v>
      </c>
      <c r="E287" s="93">
        <v>0</v>
      </c>
      <c r="F287" s="99"/>
      <c r="P287" s="95"/>
    </row>
    <row r="288" spans="1:16">
      <c r="A288" s="99"/>
      <c r="B288" s="98" t="s">
        <v>1120</v>
      </c>
      <c r="C288" s="98" t="s">
        <v>1121</v>
      </c>
      <c r="D288" s="98" t="s">
        <v>1121</v>
      </c>
      <c r="E288" s="93">
        <v>0</v>
      </c>
      <c r="F288" s="99"/>
      <c r="P288" s="95"/>
    </row>
    <row r="289" spans="1:16">
      <c r="A289" s="99"/>
      <c r="B289" s="98" t="s">
        <v>1122</v>
      </c>
      <c r="C289" s="98" t="s">
        <v>807</v>
      </c>
      <c r="D289" s="98" t="s">
        <v>807</v>
      </c>
      <c r="E289" s="93">
        <v>0</v>
      </c>
      <c r="F289" s="99"/>
      <c r="P289" s="95"/>
    </row>
    <row r="290" spans="1:16">
      <c r="A290" s="99"/>
      <c r="B290" s="98" t="s">
        <v>1123</v>
      </c>
      <c r="C290" s="98" t="s">
        <v>769</v>
      </c>
      <c r="D290" s="98" t="s">
        <v>769</v>
      </c>
      <c r="E290" s="93">
        <v>0</v>
      </c>
      <c r="F290" s="99"/>
      <c r="P290" s="95"/>
    </row>
    <row r="291" spans="1:16">
      <c r="A291" s="99"/>
      <c r="B291" s="98" t="s">
        <v>1124</v>
      </c>
      <c r="C291" s="98" t="s">
        <v>777</v>
      </c>
      <c r="D291" s="98" t="s">
        <v>777</v>
      </c>
      <c r="E291" s="93">
        <v>0</v>
      </c>
      <c r="F291" s="99"/>
      <c r="P291" s="95"/>
    </row>
    <row r="292" spans="1:16">
      <c r="A292" s="99"/>
      <c r="B292" s="98" t="s">
        <v>1125</v>
      </c>
      <c r="C292" s="98" t="s">
        <v>911</v>
      </c>
      <c r="D292" s="98" t="s">
        <v>911</v>
      </c>
      <c r="E292" s="93">
        <v>0</v>
      </c>
      <c r="F292" s="99"/>
      <c r="P292" s="95"/>
    </row>
    <row r="293" spans="1:16">
      <c r="A293" s="99"/>
      <c r="B293" s="98" t="s">
        <v>1126</v>
      </c>
      <c r="C293" s="98" t="s">
        <v>1127</v>
      </c>
      <c r="D293" s="98" t="s">
        <v>1127</v>
      </c>
      <c r="E293" s="93">
        <v>0</v>
      </c>
      <c r="F293" s="99"/>
      <c r="P293" s="95"/>
    </row>
    <row r="294" spans="1:16">
      <c r="A294" s="99"/>
      <c r="B294" s="98" t="s">
        <v>1128</v>
      </c>
      <c r="C294" s="98" t="s">
        <v>1129</v>
      </c>
      <c r="D294" s="98" t="s">
        <v>1129</v>
      </c>
      <c r="E294" s="93">
        <v>0</v>
      </c>
      <c r="F294" s="99"/>
      <c r="P294" s="95"/>
    </row>
    <row r="295" spans="1:16">
      <c r="A295" s="99"/>
      <c r="B295" s="98" t="s">
        <v>1130</v>
      </c>
      <c r="C295" s="98" t="s">
        <v>843</v>
      </c>
      <c r="D295" s="98" t="s">
        <v>843</v>
      </c>
      <c r="E295" s="93">
        <v>0</v>
      </c>
      <c r="F295" s="99"/>
      <c r="P295" s="95"/>
    </row>
    <row r="296" spans="1:16">
      <c r="A296" s="99"/>
      <c r="B296" s="98" t="s">
        <v>1131</v>
      </c>
      <c r="C296" s="98" t="s">
        <v>843</v>
      </c>
      <c r="D296" s="98" t="s">
        <v>843</v>
      </c>
      <c r="E296" s="93">
        <v>0</v>
      </c>
      <c r="F296" s="99"/>
      <c r="P296" s="95"/>
    </row>
    <row r="297" spans="1:16">
      <c r="A297" s="99"/>
      <c r="B297" s="98" t="s">
        <v>1132</v>
      </c>
      <c r="C297" s="98" t="s">
        <v>891</v>
      </c>
      <c r="D297" s="98" t="s">
        <v>891</v>
      </c>
      <c r="E297" s="93">
        <v>0</v>
      </c>
      <c r="F297" s="99"/>
      <c r="P297" s="95"/>
    </row>
    <row r="298" spans="1:16">
      <c r="A298" s="99"/>
      <c r="B298" s="98" t="s">
        <v>1133</v>
      </c>
      <c r="C298" s="98" t="s">
        <v>1028</v>
      </c>
      <c r="D298" s="98" t="s">
        <v>1028</v>
      </c>
      <c r="E298" s="93">
        <v>0</v>
      </c>
      <c r="F298" s="99"/>
      <c r="P298" s="95"/>
    </row>
    <row r="299" spans="1:16">
      <c r="A299" s="99"/>
      <c r="B299" s="98" t="s">
        <v>1134</v>
      </c>
      <c r="C299" s="98" t="s">
        <v>1028</v>
      </c>
      <c r="D299" s="98" t="s">
        <v>1028</v>
      </c>
      <c r="E299" s="93">
        <v>0</v>
      </c>
      <c r="F299" s="99"/>
      <c r="P299" s="95"/>
    </row>
    <row r="300" spans="1:16">
      <c r="A300" s="99"/>
      <c r="B300" s="98" t="s">
        <v>1135</v>
      </c>
      <c r="C300" s="98" t="s">
        <v>1136</v>
      </c>
      <c r="D300" s="98" t="s">
        <v>1136</v>
      </c>
      <c r="E300" s="93">
        <v>0</v>
      </c>
      <c r="F300" s="99"/>
      <c r="P300" s="95"/>
    </row>
    <row r="301" spans="1:16">
      <c r="A301" s="99"/>
      <c r="B301" s="98" t="s">
        <v>1137</v>
      </c>
      <c r="C301" s="98" t="s">
        <v>1136</v>
      </c>
      <c r="D301" s="98" t="s">
        <v>1136</v>
      </c>
      <c r="E301" s="93">
        <v>0</v>
      </c>
      <c r="F301" s="99"/>
      <c r="P301" s="95"/>
    </row>
    <row r="302" spans="1:16">
      <c r="A302" s="99"/>
      <c r="B302" s="98" t="s">
        <v>1138</v>
      </c>
      <c r="C302" s="98" t="s">
        <v>1026</v>
      </c>
      <c r="D302" s="98" t="s">
        <v>1026</v>
      </c>
      <c r="E302" s="93">
        <v>0</v>
      </c>
      <c r="F302" s="99"/>
      <c r="P302" s="95"/>
    </row>
    <row r="303" spans="1:16">
      <c r="A303" s="99"/>
      <c r="B303" s="98" t="s">
        <v>1139</v>
      </c>
      <c r="C303" s="98" t="s">
        <v>1140</v>
      </c>
      <c r="D303" s="98" t="s">
        <v>1140</v>
      </c>
      <c r="E303" s="93">
        <v>0</v>
      </c>
      <c r="F303" s="99"/>
      <c r="P303" s="95"/>
    </row>
    <row r="304" spans="1:16">
      <c r="A304" s="99"/>
      <c r="B304" s="98" t="s">
        <v>1141</v>
      </c>
      <c r="C304" s="98" t="s">
        <v>1140</v>
      </c>
      <c r="D304" s="98" t="s">
        <v>1140</v>
      </c>
      <c r="E304" s="93">
        <v>0</v>
      </c>
      <c r="F304" s="99"/>
      <c r="P304" s="95"/>
    </row>
    <row r="305" spans="1:16">
      <c r="A305" s="99"/>
      <c r="B305" s="98" t="s">
        <v>1142</v>
      </c>
      <c r="C305" s="98" t="s">
        <v>1143</v>
      </c>
      <c r="D305" s="98" t="s">
        <v>1143</v>
      </c>
      <c r="E305" s="93">
        <v>0</v>
      </c>
      <c r="F305" s="99"/>
      <c r="P305" s="95"/>
    </row>
    <row r="306" spans="1:16">
      <c r="A306" s="99"/>
      <c r="B306" s="98" t="s">
        <v>1144</v>
      </c>
      <c r="C306" s="98" t="s">
        <v>1145</v>
      </c>
      <c r="D306" s="98" t="s">
        <v>1145</v>
      </c>
      <c r="E306" s="93">
        <v>0</v>
      </c>
      <c r="F306" s="99"/>
      <c r="K306" s="95"/>
      <c r="P306" s="95"/>
    </row>
    <row r="307" spans="1:16">
      <c r="A307" s="99"/>
      <c r="B307" s="98" t="s">
        <v>1146</v>
      </c>
      <c r="C307" s="98" t="s">
        <v>1145</v>
      </c>
      <c r="D307" s="98" t="s">
        <v>1145</v>
      </c>
      <c r="E307" s="93">
        <v>0</v>
      </c>
      <c r="F307" s="99"/>
      <c r="K307" s="95"/>
      <c r="P307" s="95"/>
    </row>
    <row r="308" spans="1:16">
      <c r="A308" s="99"/>
      <c r="B308" s="98" t="s">
        <v>1147</v>
      </c>
      <c r="C308" s="98" t="s">
        <v>976</v>
      </c>
      <c r="D308" s="98" t="s">
        <v>976</v>
      </c>
      <c r="E308" s="93">
        <v>0</v>
      </c>
      <c r="F308" s="99"/>
      <c r="P308" s="95"/>
    </row>
    <row r="309" spans="1:16">
      <c r="A309" s="99"/>
      <c r="B309" s="98" t="s">
        <v>1148</v>
      </c>
      <c r="C309" s="98" t="s">
        <v>962</v>
      </c>
      <c r="D309" s="98" t="s">
        <v>962</v>
      </c>
      <c r="E309" s="93">
        <v>0</v>
      </c>
      <c r="F309" s="99"/>
      <c r="P309" s="95"/>
    </row>
    <row r="310" spans="1:16">
      <c r="A310" s="99"/>
      <c r="B310" s="98" t="s">
        <v>1149</v>
      </c>
      <c r="C310" s="98" t="s">
        <v>962</v>
      </c>
      <c r="D310" s="98" t="s">
        <v>962</v>
      </c>
      <c r="E310" s="93">
        <v>0</v>
      </c>
      <c r="F310" s="99"/>
      <c r="P310" s="95"/>
    </row>
    <row r="311" spans="1:16">
      <c r="A311" s="99"/>
      <c r="B311" s="98" t="s">
        <v>1150</v>
      </c>
      <c r="C311" s="98" t="s">
        <v>1151</v>
      </c>
      <c r="D311" s="98" t="s">
        <v>1151</v>
      </c>
      <c r="E311" s="93">
        <v>0</v>
      </c>
      <c r="F311" s="99"/>
      <c r="P311" s="95"/>
    </row>
    <row r="312" spans="1:16">
      <c r="A312" s="99"/>
      <c r="B312" s="98" t="s">
        <v>1152</v>
      </c>
      <c r="C312" s="98" t="s">
        <v>754</v>
      </c>
      <c r="D312" s="98" t="s">
        <v>754</v>
      </c>
      <c r="E312" s="93">
        <v>0</v>
      </c>
      <c r="F312" s="99"/>
      <c r="P312" s="95"/>
    </row>
    <row r="313" spans="1:16">
      <c r="A313" s="99"/>
      <c r="B313" s="98" t="s">
        <v>1153</v>
      </c>
      <c r="C313" s="98" t="s">
        <v>756</v>
      </c>
      <c r="D313" s="98" t="s">
        <v>756</v>
      </c>
      <c r="E313" s="93">
        <v>0</v>
      </c>
      <c r="F313" s="99"/>
      <c r="P313" s="95"/>
    </row>
    <row r="314" spans="1:16">
      <c r="A314" s="99"/>
      <c r="B314" s="98" t="s">
        <v>1154</v>
      </c>
      <c r="C314" s="98" t="s">
        <v>1155</v>
      </c>
      <c r="D314" s="98" t="s">
        <v>1155</v>
      </c>
      <c r="E314" s="93">
        <v>0</v>
      </c>
      <c r="F314" s="99"/>
      <c r="P314" s="95"/>
    </row>
    <row r="315" spans="1:16">
      <c r="A315" s="99"/>
      <c r="B315" s="98" t="s">
        <v>1156</v>
      </c>
      <c r="C315" s="98" t="s">
        <v>1155</v>
      </c>
      <c r="D315" s="98" t="s">
        <v>1155</v>
      </c>
      <c r="E315" s="93">
        <v>0</v>
      </c>
      <c r="F315" s="99"/>
      <c r="P315" s="95"/>
    </row>
    <row r="316" spans="1:16">
      <c r="A316" s="99"/>
      <c r="B316" s="98" t="s">
        <v>1157</v>
      </c>
      <c r="C316" s="98" t="s">
        <v>1158</v>
      </c>
      <c r="D316" s="98" t="s">
        <v>1158</v>
      </c>
      <c r="E316" s="93">
        <v>0</v>
      </c>
      <c r="F316" s="99"/>
      <c r="P316" s="95"/>
    </row>
    <row r="317" spans="1:16">
      <c r="A317" s="99"/>
      <c r="B317" s="98" t="s">
        <v>1159</v>
      </c>
      <c r="C317" s="98" t="s">
        <v>1160</v>
      </c>
      <c r="D317" s="98" t="s">
        <v>1160</v>
      </c>
      <c r="E317" s="93">
        <v>0</v>
      </c>
      <c r="F317" s="99"/>
      <c r="P317" s="95"/>
    </row>
    <row r="318" spans="1:16">
      <c r="A318" s="99"/>
      <c r="B318" s="98" t="s">
        <v>1161</v>
      </c>
      <c r="C318" s="98" t="s">
        <v>1160</v>
      </c>
      <c r="D318" s="98" t="s">
        <v>1160</v>
      </c>
      <c r="E318" s="93">
        <v>0</v>
      </c>
      <c r="F318" s="99"/>
      <c r="P318" s="95"/>
    </row>
    <row r="319" spans="1:16">
      <c r="A319" s="99"/>
      <c r="B319" s="98" t="s">
        <v>1162</v>
      </c>
      <c r="C319" s="98" t="s">
        <v>1026</v>
      </c>
      <c r="D319" s="98" t="s">
        <v>1026</v>
      </c>
      <c r="E319" s="93">
        <v>0</v>
      </c>
      <c r="F319" s="99"/>
      <c r="P319" s="95"/>
    </row>
    <row r="320" spans="1:16">
      <c r="A320" s="99"/>
      <c r="B320" s="98" t="s">
        <v>1163</v>
      </c>
      <c r="C320" s="98" t="s">
        <v>738</v>
      </c>
      <c r="D320" s="98" t="s">
        <v>738</v>
      </c>
      <c r="E320" s="93">
        <v>0</v>
      </c>
      <c r="F320" s="99"/>
      <c r="P320" s="95"/>
    </row>
    <row r="321" spans="1:16">
      <c r="A321" s="99"/>
      <c r="B321" s="98" t="s">
        <v>1164</v>
      </c>
      <c r="C321" s="98" t="s">
        <v>697</v>
      </c>
      <c r="D321" s="98" t="s">
        <v>697</v>
      </c>
      <c r="E321" s="93">
        <v>0</v>
      </c>
      <c r="F321" s="99"/>
      <c r="P321" s="95"/>
    </row>
    <row r="322" spans="1:16">
      <c r="A322" s="99"/>
      <c r="B322" s="98" t="s">
        <v>1165</v>
      </c>
      <c r="C322" s="98" t="s">
        <v>802</v>
      </c>
      <c r="D322" s="98" t="s">
        <v>802</v>
      </c>
      <c r="E322" s="93">
        <v>0</v>
      </c>
      <c r="F322" s="99"/>
      <c r="P322" s="95"/>
    </row>
    <row r="323" spans="1:16">
      <c r="A323" s="99"/>
      <c r="B323" s="98" t="s">
        <v>1166</v>
      </c>
      <c r="C323" s="98" t="s">
        <v>1167</v>
      </c>
      <c r="D323" s="98" t="s">
        <v>1167</v>
      </c>
      <c r="E323" s="93">
        <v>0</v>
      </c>
      <c r="F323" s="99"/>
      <c r="P323" s="95"/>
    </row>
    <row r="324" spans="1:16">
      <c r="A324" s="99"/>
      <c r="B324" s="98" t="s">
        <v>1168</v>
      </c>
      <c r="C324" s="98" t="s">
        <v>1169</v>
      </c>
      <c r="D324" s="98" t="s">
        <v>1169</v>
      </c>
      <c r="E324" s="93">
        <v>0</v>
      </c>
      <c r="F324" s="99"/>
      <c r="P324" s="95"/>
    </row>
    <row r="325" spans="1:16">
      <c r="A325" s="99"/>
      <c r="B325" s="98" t="s">
        <v>1170</v>
      </c>
      <c r="C325" s="98" t="s">
        <v>1171</v>
      </c>
      <c r="D325" s="98" t="s">
        <v>1171</v>
      </c>
      <c r="E325" s="93">
        <v>0</v>
      </c>
      <c r="F325" s="99"/>
      <c r="P325" s="95"/>
    </row>
    <row r="326" spans="1:16">
      <c r="A326" s="99"/>
      <c r="B326" s="98" t="s">
        <v>1172</v>
      </c>
      <c r="C326" s="101" t="s">
        <v>1173</v>
      </c>
      <c r="D326" s="101" t="s">
        <v>1173</v>
      </c>
      <c r="E326" s="93">
        <v>0</v>
      </c>
      <c r="F326" s="99"/>
      <c r="P326" s="95"/>
    </row>
    <row r="327" spans="1:16">
      <c r="A327" s="99"/>
      <c r="B327" s="98" t="s">
        <v>1174</v>
      </c>
      <c r="C327" s="101" t="s">
        <v>1173</v>
      </c>
      <c r="D327" s="101" t="s">
        <v>1173</v>
      </c>
      <c r="E327" s="93">
        <v>0</v>
      </c>
      <c r="F327" s="99"/>
      <c r="P327" s="95"/>
    </row>
    <row r="328" spans="1:16">
      <c r="A328" s="99"/>
      <c r="B328" s="98" t="s">
        <v>1175</v>
      </c>
      <c r="C328" s="101" t="s">
        <v>708</v>
      </c>
      <c r="D328" s="101" t="s">
        <v>708</v>
      </c>
      <c r="E328" s="93">
        <v>0</v>
      </c>
      <c r="F328" s="99"/>
      <c r="P328" s="95"/>
    </row>
    <row r="329" spans="1:16">
      <c r="A329" s="99"/>
      <c r="B329" s="98" t="s">
        <v>1176</v>
      </c>
      <c r="C329" s="101" t="s">
        <v>708</v>
      </c>
      <c r="D329" s="101" t="s">
        <v>708</v>
      </c>
      <c r="E329" s="93">
        <v>0</v>
      </c>
      <c r="F329" s="99"/>
      <c r="P329" s="95"/>
    </row>
    <row r="330" spans="1:16">
      <c r="A330" s="99"/>
      <c r="B330" s="98" t="s">
        <v>1177</v>
      </c>
      <c r="C330" s="101" t="s">
        <v>145</v>
      </c>
      <c r="D330" s="101" t="s">
        <v>145</v>
      </c>
      <c r="E330" s="93">
        <v>0</v>
      </c>
      <c r="F330" s="99"/>
      <c r="P330" s="95"/>
    </row>
    <row r="331" spans="1:16">
      <c r="A331" s="99"/>
      <c r="B331" s="98" t="s">
        <v>1178</v>
      </c>
      <c r="C331" s="98" t="s">
        <v>802</v>
      </c>
      <c r="D331" s="98" t="s">
        <v>802</v>
      </c>
      <c r="E331" s="93">
        <v>0</v>
      </c>
      <c r="F331" s="99"/>
      <c r="P331" s="95"/>
    </row>
    <row r="332" spans="1:16">
      <c r="A332" s="99"/>
      <c r="B332" s="98" t="s">
        <v>1179</v>
      </c>
      <c r="C332" s="98" t="s">
        <v>769</v>
      </c>
      <c r="D332" s="98" t="s">
        <v>769</v>
      </c>
      <c r="E332" s="93">
        <v>0</v>
      </c>
      <c r="F332" s="99"/>
      <c r="P332" s="95"/>
    </row>
    <row r="333" spans="1:16">
      <c r="A333" s="99"/>
      <c r="B333" s="98" t="s">
        <v>1180</v>
      </c>
      <c r="C333" s="98" t="s">
        <v>1181</v>
      </c>
      <c r="D333" s="98" t="s">
        <v>1181</v>
      </c>
      <c r="E333" s="93">
        <v>0</v>
      </c>
      <c r="F333" s="99"/>
      <c r="P333" s="95"/>
    </row>
    <row r="334" spans="1:16">
      <c r="A334" s="99"/>
      <c r="B334" s="98" t="s">
        <v>1182</v>
      </c>
      <c r="C334" s="98" t="s">
        <v>1183</v>
      </c>
      <c r="D334" s="98" t="s">
        <v>1183</v>
      </c>
      <c r="E334" s="93">
        <v>0</v>
      </c>
      <c r="F334" s="99"/>
      <c r="P334" s="95"/>
    </row>
    <row r="335" spans="1:16">
      <c r="A335" s="99"/>
      <c r="B335" s="98" t="s">
        <v>1184</v>
      </c>
      <c r="C335" s="98" t="s">
        <v>1183</v>
      </c>
      <c r="D335" s="98" t="s">
        <v>1183</v>
      </c>
      <c r="E335" s="93">
        <v>0</v>
      </c>
      <c r="F335" s="99"/>
      <c r="P335" s="95"/>
    </row>
    <row r="336" spans="1:16">
      <c r="A336" s="99"/>
      <c r="B336" s="98" t="s">
        <v>1185</v>
      </c>
      <c r="C336" s="98" t="s">
        <v>1016</v>
      </c>
      <c r="D336" s="98" t="s">
        <v>1016</v>
      </c>
      <c r="E336" s="93">
        <v>0</v>
      </c>
      <c r="F336" s="99"/>
      <c r="P336" s="95"/>
    </row>
    <row r="337" spans="1:16">
      <c r="A337" s="99"/>
      <c r="B337" s="98" t="s">
        <v>1186</v>
      </c>
      <c r="C337" s="98" t="s">
        <v>1187</v>
      </c>
      <c r="D337" s="98" t="s">
        <v>1187</v>
      </c>
      <c r="E337" s="93">
        <v>0</v>
      </c>
      <c r="F337" s="99"/>
      <c r="P337" s="95"/>
    </row>
    <row r="338" spans="1:16">
      <c r="A338" s="99"/>
      <c r="B338" s="98" t="s">
        <v>1188</v>
      </c>
      <c r="C338" s="98" t="s">
        <v>1189</v>
      </c>
      <c r="D338" s="98" t="s">
        <v>1189</v>
      </c>
      <c r="E338" s="93">
        <v>0</v>
      </c>
      <c r="F338" s="99"/>
      <c r="P338" s="95"/>
    </row>
    <row r="339" spans="1:16">
      <c r="A339" s="99"/>
      <c r="B339" s="98" t="s">
        <v>1190</v>
      </c>
      <c r="C339" s="98" t="s">
        <v>886</v>
      </c>
      <c r="D339" s="98" t="s">
        <v>886</v>
      </c>
      <c r="E339" s="93">
        <v>0</v>
      </c>
      <c r="F339" s="99"/>
      <c r="P339" s="95"/>
    </row>
    <row r="340" spans="1:16">
      <c r="A340" s="99"/>
      <c r="B340" s="98" t="s">
        <v>1191</v>
      </c>
      <c r="C340" s="98" t="s">
        <v>886</v>
      </c>
      <c r="D340" s="98" t="s">
        <v>886</v>
      </c>
      <c r="E340" s="93">
        <v>0</v>
      </c>
      <c r="F340" s="99"/>
      <c r="P340" s="95"/>
    </row>
    <row r="341" spans="1:16">
      <c r="A341" s="99"/>
      <c r="B341" s="98" t="s">
        <v>1192</v>
      </c>
      <c r="C341" s="98" t="s">
        <v>1063</v>
      </c>
      <c r="D341" s="98" t="s">
        <v>1063</v>
      </c>
      <c r="E341" s="93">
        <v>0</v>
      </c>
      <c r="F341" s="99"/>
      <c r="P341" s="95"/>
    </row>
    <row r="342" spans="1:16">
      <c r="A342" s="99"/>
      <c r="B342" s="98" t="s">
        <v>1193</v>
      </c>
      <c r="C342" s="98" t="s">
        <v>1058</v>
      </c>
      <c r="D342" s="98" t="s">
        <v>1058</v>
      </c>
      <c r="E342" s="93">
        <v>0</v>
      </c>
      <c r="F342" s="99"/>
      <c r="P342" s="95"/>
    </row>
    <row r="343" spans="1:16">
      <c r="A343" s="99"/>
      <c r="B343" s="98" t="s">
        <v>1194</v>
      </c>
      <c r="C343" s="98" t="s">
        <v>1058</v>
      </c>
      <c r="D343" s="98" t="s">
        <v>1058</v>
      </c>
      <c r="E343" s="93">
        <v>0</v>
      </c>
      <c r="F343" s="99"/>
      <c r="P343" s="95"/>
    </row>
    <row r="344" spans="1:16">
      <c r="A344" s="99"/>
      <c r="B344" s="98" t="s">
        <v>1195</v>
      </c>
      <c r="C344" s="98" t="s">
        <v>1140</v>
      </c>
      <c r="D344" s="98" t="s">
        <v>1140</v>
      </c>
      <c r="E344" s="93">
        <v>0</v>
      </c>
      <c r="F344" s="99"/>
      <c r="P344" s="95"/>
    </row>
    <row r="345" spans="1:16">
      <c r="A345" s="99"/>
      <c r="B345" s="98" t="s">
        <v>1196</v>
      </c>
      <c r="C345" s="98" t="s">
        <v>969</v>
      </c>
      <c r="D345" s="98" t="s">
        <v>969</v>
      </c>
      <c r="E345" s="93">
        <v>0</v>
      </c>
      <c r="F345" s="99"/>
      <c r="P345" s="95"/>
    </row>
    <row r="346" spans="1:16">
      <c r="A346" s="99"/>
      <c r="B346" s="98" t="s">
        <v>1197</v>
      </c>
      <c r="C346" s="98" t="s">
        <v>971</v>
      </c>
      <c r="D346" s="98" t="s">
        <v>971</v>
      </c>
      <c r="E346" s="93">
        <v>0</v>
      </c>
      <c r="F346" s="99"/>
      <c r="P346" s="95"/>
    </row>
    <row r="347" spans="1:16">
      <c r="A347" s="99"/>
      <c r="B347" s="98" t="s">
        <v>1198</v>
      </c>
      <c r="C347" s="98" t="s">
        <v>985</v>
      </c>
      <c r="D347" s="98" t="s">
        <v>985</v>
      </c>
      <c r="E347" s="93">
        <v>0</v>
      </c>
      <c r="F347" s="99"/>
      <c r="P347" s="95"/>
    </row>
    <row r="348" spans="1:16">
      <c r="A348" s="99"/>
      <c r="B348" s="98" t="s">
        <v>1199</v>
      </c>
      <c r="C348" s="98" t="s">
        <v>985</v>
      </c>
      <c r="D348" s="98" t="s">
        <v>985</v>
      </c>
      <c r="E348" s="93">
        <v>0</v>
      </c>
      <c r="F348" s="99"/>
      <c r="P348" s="95"/>
    </row>
    <row r="349" spans="1:16">
      <c r="A349" s="99"/>
      <c r="B349" s="98" t="s">
        <v>1200</v>
      </c>
      <c r="C349" s="98" t="s">
        <v>916</v>
      </c>
      <c r="D349" s="98" t="s">
        <v>916</v>
      </c>
      <c r="E349" s="93">
        <v>0</v>
      </c>
      <c r="F349" s="99"/>
      <c r="P349" s="95"/>
    </row>
    <row r="350" spans="1:16">
      <c r="A350" s="99"/>
      <c r="B350" s="98" t="s">
        <v>1201</v>
      </c>
      <c r="C350" s="98" t="s">
        <v>754</v>
      </c>
      <c r="D350" s="98" t="s">
        <v>754</v>
      </c>
      <c r="E350" s="93">
        <v>0</v>
      </c>
      <c r="F350" s="99"/>
      <c r="P350" s="95"/>
    </row>
    <row r="351" spans="1:16">
      <c r="A351" s="99"/>
      <c r="B351" s="98" t="s">
        <v>1202</v>
      </c>
      <c r="C351" s="98" t="s">
        <v>756</v>
      </c>
      <c r="D351" s="98" t="s">
        <v>756</v>
      </c>
      <c r="E351" s="93">
        <v>0</v>
      </c>
      <c r="F351" s="99"/>
      <c r="P351" s="95"/>
    </row>
    <row r="352" spans="1:16">
      <c r="A352" s="99"/>
      <c r="B352" s="98" t="s">
        <v>1203</v>
      </c>
      <c r="C352" s="98" t="s">
        <v>1204</v>
      </c>
      <c r="D352" s="98" t="s">
        <v>1204</v>
      </c>
      <c r="E352" s="93">
        <v>0</v>
      </c>
      <c r="F352" s="99"/>
      <c r="P352" s="95"/>
    </row>
    <row r="353" spans="1:16">
      <c r="A353" s="99"/>
      <c r="B353" s="98" t="s">
        <v>1205</v>
      </c>
      <c r="C353" s="98" t="s">
        <v>1206</v>
      </c>
      <c r="D353" s="98" t="s">
        <v>1206</v>
      </c>
      <c r="E353" s="93">
        <v>0</v>
      </c>
      <c r="F353" s="99"/>
      <c r="P353" s="95"/>
    </row>
    <row r="354" spans="1:16">
      <c r="A354" s="99"/>
      <c r="B354" s="98" t="s">
        <v>1207</v>
      </c>
      <c r="C354" s="98" t="s">
        <v>1183</v>
      </c>
      <c r="D354" s="98" t="s">
        <v>1183</v>
      </c>
      <c r="E354" s="93">
        <v>0</v>
      </c>
      <c r="F354" s="99"/>
      <c r="P354" s="95"/>
    </row>
    <row r="355" spans="1:16">
      <c r="A355" s="99"/>
      <c r="B355" s="98" t="s">
        <v>1208</v>
      </c>
      <c r="C355" s="98" t="s">
        <v>754</v>
      </c>
      <c r="D355" s="98" t="s">
        <v>754</v>
      </c>
      <c r="E355" s="93">
        <v>0</v>
      </c>
      <c r="F355" s="99"/>
      <c r="P355" s="95"/>
    </row>
    <row r="356" spans="1:16">
      <c r="A356" s="99"/>
      <c r="B356" s="98" t="s">
        <v>1209</v>
      </c>
      <c r="C356" s="98" t="s">
        <v>756</v>
      </c>
      <c r="D356" s="98" t="s">
        <v>756</v>
      </c>
      <c r="E356" s="93">
        <v>0</v>
      </c>
      <c r="F356" s="99"/>
      <c r="P356" s="95"/>
    </row>
    <row r="357" spans="1:16">
      <c r="A357" s="99"/>
      <c r="B357" s="98" t="s">
        <v>1210</v>
      </c>
      <c r="C357" s="98" t="s">
        <v>697</v>
      </c>
      <c r="D357" s="98" t="s">
        <v>697</v>
      </c>
      <c r="E357" s="93">
        <v>0</v>
      </c>
      <c r="F357" s="99"/>
      <c r="P357" s="95"/>
    </row>
    <row r="358" spans="1:16">
      <c r="A358" s="99"/>
      <c r="B358" s="98" t="s">
        <v>1211</v>
      </c>
      <c r="C358" s="98" t="s">
        <v>700</v>
      </c>
      <c r="D358" s="98" t="s">
        <v>700</v>
      </c>
      <c r="E358" s="93">
        <v>0</v>
      </c>
      <c r="F358" s="99"/>
      <c r="P358" s="95"/>
    </row>
    <row r="359" spans="1:16">
      <c r="A359" s="99"/>
      <c r="B359" s="98" t="s">
        <v>1212</v>
      </c>
      <c r="C359" s="98" t="s">
        <v>802</v>
      </c>
      <c r="D359" s="98" t="s">
        <v>802</v>
      </c>
      <c r="E359" s="93">
        <v>0</v>
      </c>
      <c r="F359" s="99"/>
      <c r="P359" s="95"/>
    </row>
    <row r="360" spans="1:16">
      <c r="A360" s="99"/>
      <c r="B360" s="98" t="s">
        <v>1213</v>
      </c>
      <c r="C360" s="98" t="s">
        <v>1214</v>
      </c>
      <c r="D360" s="98" t="s">
        <v>1214</v>
      </c>
      <c r="E360" s="93">
        <v>0</v>
      </c>
      <c r="F360" s="99"/>
      <c r="P360" s="95"/>
    </row>
    <row r="361" spans="1:16">
      <c r="A361" s="99"/>
      <c r="B361" s="98" t="s">
        <v>1215</v>
      </c>
      <c r="C361" s="98" t="s">
        <v>1214</v>
      </c>
      <c r="D361" s="98" t="s">
        <v>1214</v>
      </c>
      <c r="E361" s="93">
        <v>0</v>
      </c>
      <c r="F361" s="99"/>
      <c r="P361" s="95"/>
    </row>
    <row r="362" spans="1:16">
      <c r="A362" s="99"/>
      <c r="B362" s="98" t="s">
        <v>1216</v>
      </c>
      <c r="C362" s="98" t="s">
        <v>1173</v>
      </c>
      <c r="D362" s="98" t="s">
        <v>1173</v>
      </c>
      <c r="E362" s="93">
        <v>0</v>
      </c>
      <c r="F362" s="99"/>
      <c r="P362" s="95"/>
    </row>
    <row r="363" spans="1:16">
      <c r="A363" s="99"/>
      <c r="B363" s="98" t="s">
        <v>1217</v>
      </c>
      <c r="C363" s="98" t="s">
        <v>1218</v>
      </c>
      <c r="D363" s="98" t="s">
        <v>1218</v>
      </c>
      <c r="E363" s="93">
        <v>0</v>
      </c>
      <c r="F363" s="99"/>
      <c r="P363" s="95"/>
    </row>
    <row r="364" spans="1:16">
      <c r="A364" s="99"/>
      <c r="B364" s="98" t="s">
        <v>1219</v>
      </c>
      <c r="C364" s="98" t="s">
        <v>797</v>
      </c>
      <c r="D364" s="98" t="s">
        <v>797</v>
      </c>
      <c r="E364" s="93">
        <v>0</v>
      </c>
      <c r="F364" s="99"/>
      <c r="P364" s="95"/>
    </row>
    <row r="365" spans="1:16">
      <c r="A365" s="99"/>
      <c r="B365" s="98" t="s">
        <v>1220</v>
      </c>
      <c r="C365" s="98" t="s">
        <v>714</v>
      </c>
      <c r="D365" s="98" t="s">
        <v>714</v>
      </c>
      <c r="E365" s="93">
        <v>0</v>
      </c>
      <c r="F365" s="99"/>
      <c r="P365" s="95"/>
    </row>
    <row r="366" spans="1:16">
      <c r="A366" s="99"/>
      <c r="B366" s="98" t="s">
        <v>1221</v>
      </c>
      <c r="C366" s="98" t="s">
        <v>1140</v>
      </c>
      <c r="D366" s="98" t="s">
        <v>1140</v>
      </c>
      <c r="E366" s="93">
        <v>0</v>
      </c>
      <c r="F366" s="99"/>
      <c r="P366" s="95"/>
    </row>
    <row r="367" spans="1:16">
      <c r="A367" s="99"/>
      <c r="B367" s="98" t="s">
        <v>1222</v>
      </c>
      <c r="C367" s="98" t="s">
        <v>1140</v>
      </c>
      <c r="D367" s="98" t="s">
        <v>1140</v>
      </c>
      <c r="E367" s="93">
        <v>0</v>
      </c>
      <c r="F367" s="99"/>
      <c r="P367" s="95"/>
    </row>
    <row r="368" spans="1:16">
      <c r="A368" s="99"/>
      <c r="B368" s="98" t="s">
        <v>1223</v>
      </c>
      <c r="C368" s="98" t="s">
        <v>1224</v>
      </c>
      <c r="D368" s="98" t="s">
        <v>1224</v>
      </c>
      <c r="E368" s="93">
        <v>0</v>
      </c>
      <c r="F368" s="99"/>
      <c r="P368" s="95"/>
    </row>
    <row r="369" spans="1:16">
      <c r="A369" s="99"/>
      <c r="B369" s="98" t="s">
        <v>1225</v>
      </c>
      <c r="C369" s="98" t="s">
        <v>697</v>
      </c>
      <c r="D369" s="98" t="s">
        <v>697</v>
      </c>
      <c r="E369" s="93">
        <v>0</v>
      </c>
      <c r="F369" s="99"/>
      <c r="P369" s="95"/>
    </row>
    <row r="370" spans="1:16">
      <c r="A370" s="99"/>
      <c r="B370" s="98" t="s">
        <v>1226</v>
      </c>
      <c r="C370" s="98" t="s">
        <v>700</v>
      </c>
      <c r="D370" s="98" t="s">
        <v>700</v>
      </c>
      <c r="E370" s="93">
        <v>0</v>
      </c>
      <c r="F370" s="99"/>
      <c r="P370" s="95"/>
    </row>
    <row r="371" spans="1:16">
      <c r="A371" s="99"/>
      <c r="B371" s="98" t="s">
        <v>1227</v>
      </c>
      <c r="C371" s="98" t="s">
        <v>704</v>
      </c>
      <c r="D371" s="98" t="s">
        <v>704</v>
      </c>
      <c r="E371" s="93">
        <v>0</v>
      </c>
      <c r="F371" s="99"/>
      <c r="P371" s="95"/>
    </row>
    <row r="372" spans="1:16">
      <c r="A372" s="99"/>
      <c r="B372" s="98" t="s">
        <v>1228</v>
      </c>
      <c r="C372" s="98" t="s">
        <v>1229</v>
      </c>
      <c r="D372" s="98" t="s">
        <v>1229</v>
      </c>
      <c r="E372" s="93">
        <v>0</v>
      </c>
      <c r="F372" s="99"/>
      <c r="P372" s="95"/>
    </row>
    <row r="373" spans="1:16">
      <c r="A373" s="99"/>
      <c r="B373" s="98" t="s">
        <v>1230</v>
      </c>
      <c r="C373" s="98" t="s">
        <v>1231</v>
      </c>
      <c r="D373" s="98" t="s">
        <v>1231</v>
      </c>
      <c r="E373" s="93">
        <v>0</v>
      </c>
      <c r="F373" s="99"/>
      <c r="P373" s="95"/>
    </row>
    <row r="374" spans="1:16">
      <c r="A374" s="99"/>
      <c r="B374" s="98" t="s">
        <v>1232</v>
      </c>
      <c r="C374" s="98" t="s">
        <v>748</v>
      </c>
      <c r="D374" s="98" t="s">
        <v>748</v>
      </c>
      <c r="E374" s="93">
        <v>0</v>
      </c>
      <c r="F374" s="99"/>
      <c r="P374" s="95"/>
    </row>
    <row r="375" spans="1:16">
      <c r="A375" s="99"/>
      <c r="B375" s="98" t="s">
        <v>1233</v>
      </c>
      <c r="C375" s="98" t="s">
        <v>1234</v>
      </c>
      <c r="D375" s="98" t="s">
        <v>1234</v>
      </c>
      <c r="E375" s="93">
        <v>0</v>
      </c>
      <c r="F375" s="99"/>
      <c r="P375" s="95"/>
    </row>
    <row r="376" spans="1:16">
      <c r="A376" s="99"/>
      <c r="B376" s="98" t="s">
        <v>1235</v>
      </c>
      <c r="C376" s="98" t="s">
        <v>1234</v>
      </c>
      <c r="D376" s="98" t="s">
        <v>1234</v>
      </c>
      <c r="E376" s="93">
        <v>0</v>
      </c>
      <c r="F376" s="99"/>
      <c r="P376" s="95"/>
    </row>
    <row r="377" spans="1:16">
      <c r="A377" s="99"/>
      <c r="B377" s="98" t="s">
        <v>1236</v>
      </c>
      <c r="C377" s="98" t="s">
        <v>1237</v>
      </c>
      <c r="D377" s="98" t="s">
        <v>1237</v>
      </c>
      <c r="E377" s="93">
        <v>0</v>
      </c>
      <c r="F377" s="99"/>
      <c r="P377" s="95"/>
    </row>
    <row r="378" spans="1:16">
      <c r="A378" s="99"/>
      <c r="B378" s="98" t="s">
        <v>1238</v>
      </c>
      <c r="C378" s="98" t="s">
        <v>1037</v>
      </c>
      <c r="D378" s="98" t="s">
        <v>1037</v>
      </c>
      <c r="E378" s="93">
        <v>0</v>
      </c>
      <c r="F378" s="99"/>
      <c r="P378" s="95"/>
    </row>
    <row r="379" spans="1:16">
      <c r="A379" s="99"/>
      <c r="B379" s="98" t="s">
        <v>1239</v>
      </c>
      <c r="C379" s="98" t="s">
        <v>1037</v>
      </c>
      <c r="D379" s="98" t="s">
        <v>1037</v>
      </c>
      <c r="E379" s="93">
        <v>0</v>
      </c>
      <c r="F379" s="99"/>
      <c r="P379" s="95"/>
    </row>
    <row r="380" spans="1:16">
      <c r="A380" s="99"/>
      <c r="B380" s="98" t="s">
        <v>1240</v>
      </c>
      <c r="C380" s="98" t="s">
        <v>1224</v>
      </c>
      <c r="D380" s="98" t="s">
        <v>1224</v>
      </c>
      <c r="E380" s="93">
        <v>0</v>
      </c>
      <c r="F380" s="99"/>
      <c r="P380" s="95"/>
    </row>
    <row r="381" spans="1:16">
      <c r="A381" s="99"/>
      <c r="B381" s="98" t="s">
        <v>1241</v>
      </c>
      <c r="C381" s="98" t="s">
        <v>807</v>
      </c>
      <c r="D381" s="98" t="s">
        <v>807</v>
      </c>
      <c r="E381" s="93">
        <v>0</v>
      </c>
      <c r="F381" s="99"/>
      <c r="P381" s="95"/>
    </row>
    <row r="382" spans="1:16">
      <c r="A382" s="99"/>
      <c r="B382" s="98" t="s">
        <v>1242</v>
      </c>
      <c r="C382" s="98" t="s">
        <v>807</v>
      </c>
      <c r="D382" s="98" t="s">
        <v>807</v>
      </c>
      <c r="E382" s="93">
        <v>0</v>
      </c>
      <c r="F382" s="99"/>
      <c r="P382" s="95"/>
    </row>
    <row r="383" spans="1:16">
      <c r="A383" s="99"/>
      <c r="B383" s="98" t="s">
        <v>1243</v>
      </c>
      <c r="C383" s="98" t="s">
        <v>1244</v>
      </c>
      <c r="D383" s="98" t="s">
        <v>1244</v>
      </c>
      <c r="E383" s="93">
        <v>0</v>
      </c>
      <c r="F383" s="99"/>
      <c r="P383" s="95"/>
    </row>
    <row r="384" spans="1:16">
      <c r="A384" s="99"/>
      <c r="B384" s="98" t="s">
        <v>1245</v>
      </c>
      <c r="C384" s="98" t="s">
        <v>1160</v>
      </c>
      <c r="D384" s="98" t="s">
        <v>1160</v>
      </c>
      <c r="E384" s="93">
        <v>0</v>
      </c>
      <c r="F384" s="99"/>
      <c r="P384" s="95"/>
    </row>
    <row r="385" spans="1:16">
      <c r="A385" s="99"/>
      <c r="B385" s="98" t="s">
        <v>1246</v>
      </c>
      <c r="C385" s="98" t="s">
        <v>1160</v>
      </c>
      <c r="D385" s="98" t="s">
        <v>1160</v>
      </c>
      <c r="E385" s="93">
        <v>0</v>
      </c>
      <c r="F385" s="99"/>
      <c r="P385" s="95"/>
    </row>
    <row r="386" spans="1:16">
      <c r="A386" s="99"/>
      <c r="B386" s="98" t="s">
        <v>1247</v>
      </c>
      <c r="C386" s="98" t="s">
        <v>1248</v>
      </c>
      <c r="D386" s="98" t="s">
        <v>1248</v>
      </c>
      <c r="E386" s="93">
        <v>0</v>
      </c>
      <c r="F386" s="99"/>
      <c r="P386" s="95"/>
    </row>
    <row r="387" spans="1:16">
      <c r="A387" s="99"/>
      <c r="B387" s="98" t="s">
        <v>1249</v>
      </c>
      <c r="C387" s="98" t="s">
        <v>1250</v>
      </c>
      <c r="D387" s="98" t="s">
        <v>1250</v>
      </c>
      <c r="E387" s="93">
        <v>0</v>
      </c>
      <c r="F387" s="99"/>
      <c r="P387" s="95"/>
    </row>
    <row r="388" spans="1:16">
      <c r="A388" s="99"/>
      <c r="B388" s="98" t="s">
        <v>1251</v>
      </c>
      <c r="C388" s="98" t="s">
        <v>1250</v>
      </c>
      <c r="D388" s="98" t="s">
        <v>1250</v>
      </c>
      <c r="E388" s="93">
        <v>0</v>
      </c>
      <c r="F388" s="99"/>
      <c r="P388" s="95"/>
    </row>
    <row r="389" spans="1:16">
      <c r="A389" s="99"/>
      <c r="B389" s="98" t="s">
        <v>1252</v>
      </c>
      <c r="C389" s="98" t="s">
        <v>1253</v>
      </c>
      <c r="D389" s="98" t="s">
        <v>1253</v>
      </c>
      <c r="E389" s="93">
        <v>0</v>
      </c>
      <c r="F389" s="99"/>
      <c r="P389" s="95"/>
    </row>
    <row r="390" spans="1:16">
      <c r="A390" s="99"/>
      <c r="B390" s="98" t="s">
        <v>1254</v>
      </c>
      <c r="C390" s="98" t="s">
        <v>1058</v>
      </c>
      <c r="D390" s="98" t="s">
        <v>1058</v>
      </c>
      <c r="E390" s="93">
        <v>0</v>
      </c>
      <c r="F390" s="99"/>
      <c r="P390" s="95"/>
    </row>
    <row r="391" spans="1:16">
      <c r="A391" s="99"/>
      <c r="B391" s="98" t="s">
        <v>1255</v>
      </c>
      <c r="C391" s="98" t="s">
        <v>1058</v>
      </c>
      <c r="D391" s="98" t="s">
        <v>1058</v>
      </c>
      <c r="E391" s="93">
        <v>0</v>
      </c>
      <c r="F391" s="99"/>
      <c r="P391" s="95"/>
    </row>
    <row r="392" spans="1:16">
      <c r="A392" s="99"/>
      <c r="B392" s="98" t="s">
        <v>1256</v>
      </c>
      <c r="C392" s="98" t="s">
        <v>1110</v>
      </c>
      <c r="D392" s="98" t="s">
        <v>1110</v>
      </c>
      <c r="E392" s="93">
        <v>0</v>
      </c>
      <c r="F392" s="99"/>
      <c r="P392" s="95"/>
    </row>
    <row r="393" spans="1:16">
      <c r="A393" s="99"/>
      <c r="B393" s="98" t="s">
        <v>1257</v>
      </c>
      <c r="C393" s="101" t="s">
        <v>1058</v>
      </c>
      <c r="D393" s="101" t="s">
        <v>1058</v>
      </c>
      <c r="E393" s="93">
        <v>0</v>
      </c>
      <c r="F393" s="99"/>
      <c r="P393" s="95"/>
    </row>
    <row r="394" spans="1:16">
      <c r="A394" s="99"/>
      <c r="B394" s="98" t="s">
        <v>1258</v>
      </c>
      <c r="C394" s="101" t="s">
        <v>1058</v>
      </c>
      <c r="D394" s="101" t="s">
        <v>1058</v>
      </c>
      <c r="E394" s="93">
        <v>0</v>
      </c>
      <c r="F394" s="99"/>
      <c r="P394" s="95"/>
    </row>
    <row r="395" spans="1:16">
      <c r="A395" s="99"/>
      <c r="B395" s="98" t="s">
        <v>1259</v>
      </c>
      <c r="C395" s="98" t="s">
        <v>1058</v>
      </c>
      <c r="D395" s="98" t="s">
        <v>1058</v>
      </c>
      <c r="E395" s="93">
        <v>0</v>
      </c>
      <c r="F395" s="99"/>
      <c r="P395" s="95"/>
    </row>
    <row r="396" spans="1:16">
      <c r="A396" s="99"/>
      <c r="B396" s="98" t="s">
        <v>1260</v>
      </c>
      <c r="C396" s="98" t="s">
        <v>1058</v>
      </c>
      <c r="D396" s="98" t="s">
        <v>1058</v>
      </c>
      <c r="E396" s="93">
        <v>0</v>
      </c>
      <c r="F396" s="99"/>
      <c r="P396" s="95"/>
    </row>
    <row r="397" spans="1:16">
      <c r="A397" s="99"/>
      <c r="B397" s="98" t="s">
        <v>1261</v>
      </c>
      <c r="C397" s="98" t="s">
        <v>1262</v>
      </c>
      <c r="D397" s="98" t="s">
        <v>1262</v>
      </c>
      <c r="E397" s="93">
        <v>0</v>
      </c>
      <c r="F397" s="99"/>
      <c r="P397" s="95"/>
    </row>
    <row r="398" spans="1:16">
      <c r="A398" s="99"/>
      <c r="B398" s="98" t="s">
        <v>1263</v>
      </c>
      <c r="C398" s="101" t="s">
        <v>1264</v>
      </c>
      <c r="D398" s="101" t="s">
        <v>1264</v>
      </c>
      <c r="E398" s="93">
        <v>0</v>
      </c>
      <c r="F398" s="99"/>
      <c r="P398" s="95"/>
    </row>
    <row r="399" spans="1:16">
      <c r="A399" s="99"/>
      <c r="B399" s="98" t="s">
        <v>1265</v>
      </c>
      <c r="C399" s="101" t="s">
        <v>1264</v>
      </c>
      <c r="D399" s="101" t="s">
        <v>1264</v>
      </c>
      <c r="E399" s="93">
        <v>0</v>
      </c>
      <c r="F399" s="99"/>
      <c r="P399" s="95"/>
    </row>
    <row r="400" spans="1:16">
      <c r="A400" s="99"/>
      <c r="B400" s="98" t="s">
        <v>1266</v>
      </c>
      <c r="C400" s="98" t="s">
        <v>1267</v>
      </c>
      <c r="D400" s="98" t="s">
        <v>1267</v>
      </c>
      <c r="E400" s="93">
        <v>0</v>
      </c>
      <c r="F400" s="99"/>
      <c r="P400" s="95"/>
    </row>
    <row r="401" spans="1:16">
      <c r="A401" s="99"/>
      <c r="B401" s="98" t="s">
        <v>1268</v>
      </c>
      <c r="C401" s="98" t="s">
        <v>1267</v>
      </c>
      <c r="D401" s="98" t="s">
        <v>1267</v>
      </c>
      <c r="E401" s="93">
        <v>0</v>
      </c>
      <c r="F401" s="99"/>
      <c r="P401" s="95"/>
    </row>
    <row r="402" spans="1:16">
      <c r="A402" s="99"/>
      <c r="B402" s="98" t="s">
        <v>1269</v>
      </c>
      <c r="C402" s="98" t="s">
        <v>1270</v>
      </c>
      <c r="D402" s="98" t="s">
        <v>1270</v>
      </c>
      <c r="E402" s="93">
        <v>0</v>
      </c>
      <c r="F402" s="99"/>
      <c r="P402" s="95"/>
    </row>
    <row r="403" spans="1:16">
      <c r="A403" s="99"/>
      <c r="B403" s="98" t="s">
        <v>1271</v>
      </c>
      <c r="C403" s="98" t="s">
        <v>1272</v>
      </c>
      <c r="D403" s="98" t="s">
        <v>1272</v>
      </c>
      <c r="E403" s="93">
        <v>0</v>
      </c>
      <c r="F403" s="99"/>
      <c r="P403" s="95"/>
    </row>
    <row r="404" spans="1:16">
      <c r="A404" s="99"/>
      <c r="B404" s="98" t="s">
        <v>1273</v>
      </c>
      <c r="C404" s="98" t="s">
        <v>1274</v>
      </c>
      <c r="D404" s="98" t="s">
        <v>1274</v>
      </c>
      <c r="E404" s="93">
        <v>0</v>
      </c>
      <c r="F404" s="99"/>
      <c r="P404" s="95"/>
    </row>
    <row r="405" spans="1:16">
      <c r="A405" s="99"/>
      <c r="B405" s="98" t="s">
        <v>1275</v>
      </c>
      <c r="C405" s="98" t="s">
        <v>807</v>
      </c>
      <c r="D405" s="98" t="s">
        <v>807</v>
      </c>
      <c r="E405" s="93">
        <v>0</v>
      </c>
      <c r="F405" s="99"/>
      <c r="P405" s="95"/>
    </row>
    <row r="406" spans="1:16">
      <c r="A406" s="99"/>
      <c r="B406" s="98" t="s">
        <v>1276</v>
      </c>
      <c r="C406" s="98" t="s">
        <v>807</v>
      </c>
      <c r="D406" s="98" t="s">
        <v>807</v>
      </c>
      <c r="E406" s="93">
        <v>0</v>
      </c>
      <c r="F406" s="99"/>
      <c r="P406" s="95"/>
    </row>
    <row r="407" spans="1:16">
      <c r="A407" s="99"/>
      <c r="B407" s="98" t="s">
        <v>1277</v>
      </c>
      <c r="C407" s="98" t="s">
        <v>977</v>
      </c>
      <c r="D407" s="98" t="s">
        <v>977</v>
      </c>
      <c r="E407" s="93">
        <v>0</v>
      </c>
      <c r="F407" s="99"/>
      <c r="P407" s="95"/>
    </row>
    <row r="408" spans="1:16">
      <c r="A408" s="99"/>
      <c r="B408" s="98" t="s">
        <v>1278</v>
      </c>
      <c r="C408" s="98" t="s">
        <v>1279</v>
      </c>
      <c r="D408" s="98" t="s">
        <v>1279</v>
      </c>
      <c r="E408" s="93">
        <v>0</v>
      </c>
      <c r="F408" s="99"/>
      <c r="P408" s="95"/>
    </row>
    <row r="409" spans="1:16">
      <c r="A409" s="99"/>
      <c r="B409" s="98" t="s">
        <v>1280</v>
      </c>
      <c r="C409" s="98" t="s">
        <v>1279</v>
      </c>
      <c r="D409" s="98" t="s">
        <v>1279</v>
      </c>
      <c r="E409" s="93">
        <v>0</v>
      </c>
      <c r="F409" s="99"/>
      <c r="P409" s="95"/>
    </row>
    <row r="410" spans="1:16">
      <c r="A410" s="99"/>
      <c r="B410" s="98" t="s">
        <v>1281</v>
      </c>
      <c r="C410" s="98" t="s">
        <v>1282</v>
      </c>
      <c r="D410" s="98" t="s">
        <v>1282</v>
      </c>
      <c r="E410" s="93">
        <v>0</v>
      </c>
      <c r="F410" s="99"/>
      <c r="P410" s="95"/>
    </row>
    <row r="411" spans="1:16">
      <c r="A411" s="99"/>
      <c r="B411" s="98" t="s">
        <v>1283</v>
      </c>
      <c r="C411" s="98" t="s">
        <v>1104</v>
      </c>
      <c r="D411" s="98" t="s">
        <v>1104</v>
      </c>
      <c r="E411" s="93">
        <v>0</v>
      </c>
      <c r="F411" s="99"/>
      <c r="P411" s="95"/>
    </row>
    <row r="412" spans="1:16">
      <c r="A412" s="99"/>
      <c r="B412" s="98" t="s">
        <v>1284</v>
      </c>
      <c r="C412" s="98" t="s">
        <v>1285</v>
      </c>
      <c r="D412" s="98" t="s">
        <v>1285</v>
      </c>
      <c r="E412" s="93">
        <v>0</v>
      </c>
      <c r="F412" s="99"/>
      <c r="P412" s="95"/>
    </row>
    <row r="413" spans="1:16">
      <c r="A413" s="99"/>
      <c r="B413" s="98" t="s">
        <v>1286</v>
      </c>
      <c r="C413" s="98" t="s">
        <v>935</v>
      </c>
      <c r="D413" s="98" t="s">
        <v>935</v>
      </c>
      <c r="E413" s="93">
        <v>0</v>
      </c>
      <c r="F413" s="99"/>
      <c r="P413" s="95"/>
    </row>
    <row r="414" spans="1:16">
      <c r="A414" s="99"/>
      <c r="B414" s="98" t="s">
        <v>1287</v>
      </c>
      <c r="C414" s="101" t="s">
        <v>1279</v>
      </c>
      <c r="D414" s="101" t="s">
        <v>1279</v>
      </c>
      <c r="E414" s="93">
        <v>0</v>
      </c>
      <c r="F414" s="99"/>
      <c r="P414" s="95"/>
    </row>
    <row r="415" spans="1:16">
      <c r="A415" s="99"/>
      <c r="B415" s="98" t="s">
        <v>1288</v>
      </c>
      <c r="C415" s="101" t="s">
        <v>1279</v>
      </c>
      <c r="D415" s="101" t="s">
        <v>1279</v>
      </c>
      <c r="E415" s="93">
        <v>0</v>
      </c>
      <c r="F415" s="99"/>
      <c r="P415" s="95"/>
    </row>
    <row r="416" spans="1:16">
      <c r="A416" s="99"/>
      <c r="B416" s="98" t="s">
        <v>1289</v>
      </c>
      <c r="C416" s="101" t="s">
        <v>1290</v>
      </c>
      <c r="D416" s="101" t="s">
        <v>1290</v>
      </c>
      <c r="E416" s="93">
        <v>0</v>
      </c>
      <c r="F416" s="99"/>
      <c r="P416" s="95"/>
    </row>
    <row r="417" spans="1:16">
      <c r="A417" s="99"/>
      <c r="B417" s="98" t="s">
        <v>1291</v>
      </c>
      <c r="C417" s="98" t="s">
        <v>1106</v>
      </c>
      <c r="D417" s="98" t="s">
        <v>1106</v>
      </c>
      <c r="E417" s="93">
        <v>0</v>
      </c>
      <c r="F417" s="99"/>
      <c r="P417" s="95"/>
    </row>
    <row r="418" spans="1:16">
      <c r="A418" s="99"/>
      <c r="B418" s="98" t="s">
        <v>1292</v>
      </c>
      <c r="C418" s="98" t="s">
        <v>1106</v>
      </c>
      <c r="D418" s="98" t="s">
        <v>1106</v>
      </c>
      <c r="E418" s="93">
        <v>0</v>
      </c>
      <c r="F418" s="99"/>
      <c r="P418" s="95"/>
    </row>
    <row r="419" spans="1:16">
      <c r="A419" s="99"/>
      <c r="B419" s="98" t="s">
        <v>1293</v>
      </c>
      <c r="C419" s="98" t="s">
        <v>805</v>
      </c>
      <c r="D419" s="98" t="s">
        <v>805</v>
      </c>
      <c r="E419" s="93">
        <v>0</v>
      </c>
      <c r="F419" s="99"/>
      <c r="P419" s="95"/>
    </row>
    <row r="420" spans="1:16">
      <c r="A420" s="99"/>
      <c r="B420" s="98" t="s">
        <v>1294</v>
      </c>
      <c r="C420" s="98" t="s">
        <v>1295</v>
      </c>
      <c r="D420" s="98" t="s">
        <v>1295</v>
      </c>
      <c r="E420" s="93">
        <v>0</v>
      </c>
      <c r="F420" s="99"/>
      <c r="P420" s="95"/>
    </row>
    <row r="421" spans="1:16">
      <c r="A421" s="99"/>
      <c r="B421" s="98" t="s">
        <v>1296</v>
      </c>
      <c r="C421" s="98" t="s">
        <v>141</v>
      </c>
      <c r="D421" s="98" t="s">
        <v>141</v>
      </c>
      <c r="E421" s="93">
        <v>0</v>
      </c>
      <c r="F421" s="99"/>
      <c r="P421" s="95"/>
    </row>
    <row r="422" spans="1:16">
      <c r="A422" s="99"/>
      <c r="B422" s="98" t="s">
        <v>1297</v>
      </c>
      <c r="C422" s="101" t="s">
        <v>1279</v>
      </c>
      <c r="D422" s="101" t="s">
        <v>1279</v>
      </c>
      <c r="E422" s="93">
        <v>0</v>
      </c>
      <c r="F422" s="99"/>
      <c r="P422" s="95"/>
    </row>
    <row r="423" spans="1:16">
      <c r="A423" s="99"/>
      <c r="B423" s="98" t="s">
        <v>1298</v>
      </c>
      <c r="C423" s="101" t="s">
        <v>1279</v>
      </c>
      <c r="D423" s="101" t="s">
        <v>1279</v>
      </c>
      <c r="E423" s="93">
        <v>0</v>
      </c>
      <c r="F423" s="99"/>
      <c r="P423" s="95"/>
    </row>
    <row r="424" spans="1:16">
      <c r="A424" s="99"/>
      <c r="B424" s="98" t="s">
        <v>1299</v>
      </c>
      <c r="C424" s="101" t="s">
        <v>1300</v>
      </c>
      <c r="D424" s="101" t="s">
        <v>1300</v>
      </c>
      <c r="E424" s="93">
        <v>0</v>
      </c>
      <c r="F424" s="99"/>
      <c r="P424" s="95"/>
    </row>
    <row r="425" spans="1:16">
      <c r="A425" s="99"/>
      <c r="B425" s="98" t="s">
        <v>1301</v>
      </c>
      <c r="C425" s="98" t="s">
        <v>729</v>
      </c>
      <c r="D425" s="98" t="s">
        <v>729</v>
      </c>
      <c r="E425" s="93">
        <v>0</v>
      </c>
      <c r="F425" s="99"/>
      <c r="P425" s="95"/>
    </row>
    <row r="426" spans="1:16">
      <c r="A426" s="99"/>
      <c r="B426" s="98" t="s">
        <v>1302</v>
      </c>
      <c r="C426" s="98" t="s">
        <v>939</v>
      </c>
      <c r="D426" s="98" t="s">
        <v>939</v>
      </c>
      <c r="E426" s="93">
        <v>0</v>
      </c>
      <c r="F426" s="99"/>
      <c r="P426" s="95"/>
    </row>
    <row r="427" spans="1:16">
      <c r="A427" s="99"/>
      <c r="B427" s="98" t="s">
        <v>1303</v>
      </c>
      <c r="C427" s="98" t="s">
        <v>795</v>
      </c>
      <c r="D427" s="98" t="s">
        <v>795</v>
      </c>
      <c r="E427" s="93">
        <v>0</v>
      </c>
      <c r="F427" s="99"/>
      <c r="P427" s="95"/>
    </row>
    <row r="428" spans="1:16">
      <c r="A428" s="99"/>
      <c r="B428" s="98" t="s">
        <v>1304</v>
      </c>
      <c r="C428" s="98" t="s">
        <v>1305</v>
      </c>
      <c r="D428" s="98" t="s">
        <v>1305</v>
      </c>
      <c r="E428" s="93">
        <v>0</v>
      </c>
      <c r="F428" s="99"/>
      <c r="P428" s="95"/>
    </row>
    <row r="429" spans="1:16">
      <c r="A429" s="99"/>
      <c r="B429" s="98" t="s">
        <v>1306</v>
      </c>
      <c r="C429" s="98" t="s">
        <v>1305</v>
      </c>
      <c r="D429" s="98" t="s">
        <v>1305</v>
      </c>
      <c r="E429" s="93">
        <v>0</v>
      </c>
      <c r="F429" s="99"/>
      <c r="P429" s="95"/>
    </row>
    <row r="430" spans="1:16">
      <c r="A430" s="99"/>
      <c r="B430" s="98" t="s">
        <v>1307</v>
      </c>
      <c r="C430" s="98" t="s">
        <v>1308</v>
      </c>
      <c r="D430" s="98" t="s">
        <v>1308</v>
      </c>
      <c r="E430" s="93">
        <v>0</v>
      </c>
      <c r="F430" s="99"/>
      <c r="P430" s="95"/>
    </row>
    <row r="431" spans="1:16">
      <c r="A431" s="99"/>
      <c r="B431" s="98" t="s">
        <v>1309</v>
      </c>
      <c r="C431" s="98" t="s">
        <v>1310</v>
      </c>
      <c r="D431" s="98" t="s">
        <v>1310</v>
      </c>
      <c r="E431" s="93">
        <v>0</v>
      </c>
      <c r="F431" s="99"/>
      <c r="P431" s="95"/>
    </row>
    <row r="432" spans="1:16">
      <c r="A432" s="99"/>
      <c r="B432" s="98" t="s">
        <v>1311</v>
      </c>
      <c r="C432" s="98" t="s">
        <v>1310</v>
      </c>
      <c r="D432" s="98" t="s">
        <v>1310</v>
      </c>
      <c r="E432" s="93">
        <v>0</v>
      </c>
      <c r="F432" s="99"/>
      <c r="P432" s="95"/>
    </row>
    <row r="433" spans="1:16">
      <c r="A433" s="99"/>
      <c r="B433" s="98" t="s">
        <v>1312</v>
      </c>
      <c r="C433" s="98" t="s">
        <v>1313</v>
      </c>
      <c r="D433" s="98" t="s">
        <v>1313</v>
      </c>
      <c r="E433" s="93">
        <v>-3.0303030303030196E-2</v>
      </c>
      <c r="F433" s="99"/>
      <c r="P433" s="95"/>
    </row>
    <row r="434" spans="1:16">
      <c r="A434" s="99"/>
      <c r="B434" s="98" t="s">
        <v>1314</v>
      </c>
      <c r="C434" s="101" t="s">
        <v>962</v>
      </c>
      <c r="D434" s="101" t="s">
        <v>1315</v>
      </c>
      <c r="E434" s="93">
        <v>0</v>
      </c>
      <c r="F434" s="99"/>
      <c r="P434" s="95"/>
    </row>
    <row r="435" spans="1:16">
      <c r="A435" s="99"/>
      <c r="B435" s="98" t="s">
        <v>1316</v>
      </c>
      <c r="C435" s="101" t="s">
        <v>1315</v>
      </c>
      <c r="D435" s="101" t="s">
        <v>1315</v>
      </c>
      <c r="E435" s="93">
        <v>0</v>
      </c>
      <c r="F435" s="99"/>
      <c r="P435" s="95"/>
    </row>
    <row r="436" spans="1:16">
      <c r="A436" s="99"/>
      <c r="B436" s="98" t="s">
        <v>1317</v>
      </c>
      <c r="C436" s="98" t="s">
        <v>1244</v>
      </c>
      <c r="D436" s="98" t="s">
        <v>1244</v>
      </c>
      <c r="E436" s="93">
        <v>0</v>
      </c>
      <c r="F436" s="99"/>
      <c r="P436" s="95"/>
    </row>
    <row r="437" spans="1:16">
      <c r="A437" s="99"/>
      <c r="B437" s="98" t="s">
        <v>1318</v>
      </c>
      <c r="C437" s="98" t="s">
        <v>1244</v>
      </c>
      <c r="D437" s="98" t="s">
        <v>1244</v>
      </c>
      <c r="E437" s="93">
        <v>0</v>
      </c>
      <c r="F437" s="99"/>
      <c r="P437" s="95"/>
    </row>
    <row r="438" spans="1:16">
      <c r="A438" s="99"/>
      <c r="B438" s="98" t="s">
        <v>1319</v>
      </c>
      <c r="C438" s="98" t="s">
        <v>1248</v>
      </c>
      <c r="D438" s="98" t="s">
        <v>1248</v>
      </c>
      <c r="E438" s="93">
        <v>0</v>
      </c>
      <c r="F438" s="99"/>
      <c r="P438" s="95"/>
    </row>
    <row r="439" spans="1:16">
      <c r="A439" s="99"/>
      <c r="B439" s="98" t="s">
        <v>1320</v>
      </c>
      <c r="C439" s="98" t="s">
        <v>1016</v>
      </c>
      <c r="D439" s="98" t="s">
        <v>1016</v>
      </c>
      <c r="E439" s="93">
        <v>0</v>
      </c>
      <c r="F439" s="99"/>
      <c r="P439" s="95"/>
    </row>
    <row r="440" spans="1:16">
      <c r="A440" s="99"/>
      <c r="B440" s="98" t="s">
        <v>1321</v>
      </c>
      <c r="C440" s="98" t="s">
        <v>1016</v>
      </c>
      <c r="D440" s="98" t="s">
        <v>1016</v>
      </c>
      <c r="E440" s="93">
        <v>0</v>
      </c>
      <c r="F440" s="99"/>
      <c r="P440" s="95"/>
    </row>
    <row r="441" spans="1:16">
      <c r="A441" s="99"/>
      <c r="B441" s="98" t="s">
        <v>1322</v>
      </c>
      <c r="C441" s="98" t="s">
        <v>1323</v>
      </c>
      <c r="D441" s="98" t="s">
        <v>1323</v>
      </c>
      <c r="E441" s="93">
        <v>0</v>
      </c>
      <c r="F441" s="99"/>
      <c r="P441" s="95"/>
    </row>
    <row r="442" spans="1:16">
      <c r="A442" s="99"/>
      <c r="B442" s="98" t="s">
        <v>1324</v>
      </c>
      <c r="C442" s="98" t="s">
        <v>769</v>
      </c>
      <c r="D442" s="98" t="s">
        <v>769</v>
      </c>
      <c r="E442" s="93">
        <v>0</v>
      </c>
      <c r="F442" s="99"/>
      <c r="P442" s="95"/>
    </row>
    <row r="443" spans="1:16">
      <c r="A443" s="99"/>
      <c r="B443" s="98" t="s">
        <v>1325</v>
      </c>
      <c r="C443" s="98" t="s">
        <v>777</v>
      </c>
      <c r="D443" s="98" t="s">
        <v>777</v>
      </c>
      <c r="E443" s="93">
        <v>0</v>
      </c>
      <c r="F443" s="99"/>
      <c r="P443" s="95"/>
    </row>
    <row r="444" spans="1:16">
      <c r="A444" s="99"/>
      <c r="B444" s="98" t="s">
        <v>1326</v>
      </c>
      <c r="C444" s="98" t="s">
        <v>838</v>
      </c>
      <c r="D444" s="98" t="s">
        <v>838</v>
      </c>
      <c r="E444" s="93">
        <v>0</v>
      </c>
      <c r="F444" s="99"/>
      <c r="P444" s="95"/>
    </row>
    <row r="445" spans="1:16">
      <c r="A445" s="99"/>
      <c r="B445" s="98" t="s">
        <v>1327</v>
      </c>
      <c r="C445" s="98" t="s">
        <v>697</v>
      </c>
      <c r="D445" s="98" t="s">
        <v>697</v>
      </c>
      <c r="E445" s="93">
        <v>0</v>
      </c>
      <c r="F445" s="99"/>
      <c r="P445" s="95"/>
    </row>
    <row r="446" spans="1:16">
      <c r="A446" s="99"/>
      <c r="B446" s="98" t="s">
        <v>1328</v>
      </c>
      <c r="C446" s="98" t="s">
        <v>700</v>
      </c>
      <c r="D446" s="98" t="s">
        <v>700</v>
      </c>
      <c r="E446" s="93">
        <v>0</v>
      </c>
      <c r="F446" s="99"/>
      <c r="P446" s="95"/>
    </row>
    <row r="447" spans="1:16">
      <c r="A447" s="99"/>
      <c r="B447" s="98" t="s">
        <v>1329</v>
      </c>
      <c r="C447" s="98" t="s">
        <v>706</v>
      </c>
      <c r="D447" s="98" t="s">
        <v>706</v>
      </c>
      <c r="E447" s="93">
        <v>0</v>
      </c>
      <c r="F447" s="99"/>
      <c r="P447" s="95"/>
    </row>
    <row r="448" spans="1:16">
      <c r="A448" s="99"/>
      <c r="B448" s="98" t="s">
        <v>1330</v>
      </c>
      <c r="C448" s="98" t="s">
        <v>939</v>
      </c>
      <c r="D448" s="98" t="s">
        <v>939</v>
      </c>
      <c r="E448" s="93">
        <v>0</v>
      </c>
      <c r="F448" s="99"/>
      <c r="P448" s="95"/>
    </row>
    <row r="449" spans="1:16">
      <c r="A449" s="99"/>
      <c r="B449" s="98" t="s">
        <v>1331</v>
      </c>
      <c r="C449" s="98" t="s">
        <v>704</v>
      </c>
      <c r="D449" s="98" t="s">
        <v>704</v>
      </c>
      <c r="E449" s="93">
        <v>0</v>
      </c>
      <c r="F449" s="99"/>
      <c r="P449" s="95"/>
    </row>
    <row r="450" spans="1:16">
      <c r="A450" s="99"/>
      <c r="B450" s="98" t="s">
        <v>1332</v>
      </c>
      <c r="C450" s="98" t="s">
        <v>1104</v>
      </c>
      <c r="D450" s="98" t="s">
        <v>1104</v>
      </c>
      <c r="E450" s="93">
        <v>0</v>
      </c>
      <c r="F450" s="99"/>
      <c r="P450" s="95"/>
    </row>
    <row r="451" spans="1:16">
      <c r="A451" s="99"/>
      <c r="B451" s="98" t="s">
        <v>1333</v>
      </c>
      <c r="C451" s="98" t="s">
        <v>939</v>
      </c>
      <c r="D451" s="98" t="s">
        <v>939</v>
      </c>
      <c r="E451" s="93">
        <v>0</v>
      </c>
      <c r="F451" s="99"/>
      <c r="P451" s="95"/>
    </row>
    <row r="452" spans="1:16">
      <c r="A452" s="99"/>
      <c r="B452" s="98" t="s">
        <v>1334</v>
      </c>
      <c r="C452" s="98" t="s">
        <v>704</v>
      </c>
      <c r="D452" s="98" t="s">
        <v>704</v>
      </c>
      <c r="E452" s="93">
        <v>0</v>
      </c>
      <c r="F452" s="99"/>
      <c r="P452" s="95"/>
    </row>
    <row r="453" spans="1:16">
      <c r="A453" s="99"/>
      <c r="B453" s="98" t="s">
        <v>1335</v>
      </c>
      <c r="C453" s="98" t="s">
        <v>731</v>
      </c>
      <c r="D453" s="98" t="s">
        <v>731</v>
      </c>
      <c r="E453" s="93">
        <v>0</v>
      </c>
      <c r="F453" s="99"/>
      <c r="P453" s="95"/>
    </row>
    <row r="454" spans="1:16">
      <c r="A454" s="99"/>
      <c r="B454" s="98" t="s">
        <v>1336</v>
      </c>
      <c r="C454" s="98" t="s">
        <v>1224</v>
      </c>
      <c r="D454" s="98" t="s">
        <v>1224</v>
      </c>
      <c r="E454" s="93">
        <v>0</v>
      </c>
      <c r="F454" s="99"/>
      <c r="P454" s="95"/>
    </row>
    <row r="455" spans="1:16">
      <c r="A455" s="99"/>
      <c r="B455" s="98" t="s">
        <v>1337</v>
      </c>
      <c r="C455" s="98" t="s">
        <v>1224</v>
      </c>
      <c r="D455" s="98" t="s">
        <v>1224</v>
      </c>
      <c r="E455" s="93">
        <v>0</v>
      </c>
      <c r="F455" s="99"/>
      <c r="P455" s="95"/>
    </row>
    <row r="456" spans="1:16">
      <c r="A456" s="99"/>
      <c r="B456" s="98" t="s">
        <v>1338</v>
      </c>
      <c r="C456" s="98" t="s">
        <v>1244</v>
      </c>
      <c r="D456" s="98" t="s">
        <v>1244</v>
      </c>
      <c r="E456" s="93">
        <v>0</v>
      </c>
      <c r="F456" s="99"/>
      <c r="P456" s="95"/>
    </row>
    <row r="457" spans="1:16">
      <c r="A457" s="99"/>
      <c r="B457" s="98" t="s">
        <v>1339</v>
      </c>
      <c r="C457" s="98" t="s">
        <v>1244</v>
      </c>
      <c r="D457" s="98" t="s">
        <v>1244</v>
      </c>
      <c r="E457" s="93">
        <v>0</v>
      </c>
      <c r="F457" s="99"/>
      <c r="P457" s="95"/>
    </row>
    <row r="458" spans="1:16">
      <c r="A458" s="99"/>
      <c r="B458" s="98" t="s">
        <v>1340</v>
      </c>
      <c r="C458" s="98" t="s">
        <v>1341</v>
      </c>
      <c r="D458" s="98" t="s">
        <v>1341</v>
      </c>
      <c r="E458" s="93">
        <v>0</v>
      </c>
      <c r="F458" s="99"/>
      <c r="P458" s="95"/>
    </row>
    <row r="459" spans="1:16">
      <c r="A459" s="99"/>
      <c r="B459" s="98" t="s">
        <v>1342</v>
      </c>
      <c r="C459" s="98" t="s">
        <v>1343</v>
      </c>
      <c r="D459" s="98" t="s">
        <v>1343</v>
      </c>
      <c r="E459" s="93">
        <v>0</v>
      </c>
      <c r="F459" s="99"/>
      <c r="P459" s="95"/>
    </row>
    <row r="460" spans="1:16">
      <c r="A460" s="99"/>
      <c r="B460" s="98" t="s">
        <v>1344</v>
      </c>
      <c r="C460" s="98" t="s">
        <v>1343</v>
      </c>
      <c r="D460" s="98" t="s">
        <v>1343</v>
      </c>
      <c r="E460" s="93">
        <v>0</v>
      </c>
      <c r="F460" s="99"/>
      <c r="P460" s="95"/>
    </row>
    <row r="461" spans="1:16">
      <c r="A461" s="99"/>
      <c r="B461" s="98" t="s">
        <v>1345</v>
      </c>
      <c r="C461" s="98" t="s">
        <v>1346</v>
      </c>
      <c r="D461" s="98" t="s">
        <v>1346</v>
      </c>
      <c r="E461" s="93">
        <v>0</v>
      </c>
      <c r="F461" s="99"/>
      <c r="P461" s="95"/>
    </row>
    <row r="462" spans="1:16">
      <c r="A462" s="99"/>
      <c r="B462" s="98" t="s">
        <v>1347</v>
      </c>
      <c r="C462" s="98" t="s">
        <v>1348</v>
      </c>
      <c r="D462" s="98" t="s">
        <v>1348</v>
      </c>
      <c r="E462" s="93">
        <v>0</v>
      </c>
      <c r="F462" s="99"/>
      <c r="P462" s="95"/>
    </row>
    <row r="463" spans="1:16">
      <c r="A463" s="99"/>
      <c r="B463" s="98" t="s">
        <v>1349</v>
      </c>
      <c r="C463" s="98" t="s">
        <v>1348</v>
      </c>
      <c r="D463" s="98" t="s">
        <v>1348</v>
      </c>
      <c r="E463" s="93">
        <v>0</v>
      </c>
      <c r="F463" s="99"/>
      <c r="P463" s="95"/>
    </row>
    <row r="464" spans="1:16">
      <c r="A464" s="99"/>
      <c r="B464" s="98" t="s">
        <v>1350</v>
      </c>
      <c r="C464" s="98" t="s">
        <v>144</v>
      </c>
      <c r="D464" s="98" t="s">
        <v>144</v>
      </c>
      <c r="E464" s="93">
        <v>0</v>
      </c>
      <c r="F464" s="99"/>
      <c r="P464" s="95"/>
    </row>
    <row r="465" spans="1:16">
      <c r="A465" s="99"/>
      <c r="B465" s="98" t="s">
        <v>1351</v>
      </c>
      <c r="C465" s="98" t="s">
        <v>1352</v>
      </c>
      <c r="D465" s="98" t="s">
        <v>1352</v>
      </c>
      <c r="E465" s="93">
        <v>0</v>
      </c>
      <c r="F465" s="99"/>
      <c r="P465" s="95"/>
    </row>
    <row r="466" spans="1:16">
      <c r="A466" s="99"/>
      <c r="B466" s="98" t="s">
        <v>1353</v>
      </c>
      <c r="C466" s="98" t="s">
        <v>805</v>
      </c>
      <c r="D466" s="98" t="s">
        <v>805</v>
      </c>
      <c r="E466" s="93">
        <v>0</v>
      </c>
      <c r="F466" s="99"/>
      <c r="P466" s="95"/>
    </row>
    <row r="467" spans="1:16">
      <c r="A467" s="99"/>
      <c r="B467" s="98" t="s">
        <v>1354</v>
      </c>
      <c r="C467" s="98" t="s">
        <v>797</v>
      </c>
      <c r="D467" s="98" t="s">
        <v>797</v>
      </c>
      <c r="E467" s="93">
        <v>0</v>
      </c>
      <c r="F467" s="99"/>
      <c r="P467" s="95"/>
    </row>
    <row r="468" spans="1:16">
      <c r="A468" s="99"/>
      <c r="B468" s="98" t="s">
        <v>1355</v>
      </c>
      <c r="C468" s="98" t="s">
        <v>795</v>
      </c>
      <c r="D468" s="98" t="s">
        <v>795</v>
      </c>
      <c r="E468" s="93">
        <v>0</v>
      </c>
      <c r="F468" s="99"/>
      <c r="P468" s="95"/>
    </row>
    <row r="469" spans="1:16">
      <c r="A469" s="99"/>
      <c r="B469" s="98" t="s">
        <v>1356</v>
      </c>
      <c r="C469" s="98" t="s">
        <v>1352</v>
      </c>
      <c r="D469" s="98" t="s">
        <v>1352</v>
      </c>
      <c r="E469" s="93">
        <v>0</v>
      </c>
      <c r="F469" s="99"/>
      <c r="P469" s="95"/>
    </row>
    <row r="470" spans="1:16">
      <c r="A470" s="99"/>
      <c r="B470" s="98" t="s">
        <v>1357</v>
      </c>
      <c r="C470" s="98" t="s">
        <v>1358</v>
      </c>
      <c r="D470" s="98" t="s">
        <v>1358</v>
      </c>
      <c r="E470" s="93">
        <v>0</v>
      </c>
      <c r="F470" s="99"/>
      <c r="P470" s="95"/>
    </row>
    <row r="471" spans="1:16">
      <c r="A471" s="99"/>
      <c r="B471" s="98" t="s">
        <v>1359</v>
      </c>
      <c r="C471" s="98" t="s">
        <v>1121</v>
      </c>
      <c r="D471" s="98" t="s">
        <v>1121</v>
      </c>
      <c r="E471" s="93">
        <v>0</v>
      </c>
      <c r="F471" s="99"/>
      <c r="P471" s="95"/>
    </row>
    <row r="472" spans="1:16">
      <c r="A472" s="99"/>
      <c r="B472" s="98" t="s">
        <v>1360</v>
      </c>
      <c r="C472" s="98" t="s">
        <v>1121</v>
      </c>
      <c r="D472" s="98" t="s">
        <v>1121</v>
      </c>
      <c r="E472" s="93">
        <v>0</v>
      </c>
      <c r="F472" s="99"/>
      <c r="P472" s="95"/>
    </row>
    <row r="473" spans="1:16">
      <c r="A473" s="99"/>
      <c r="B473" s="98" t="s">
        <v>1361</v>
      </c>
      <c r="C473" s="98" t="s">
        <v>1313</v>
      </c>
      <c r="D473" s="98" t="s">
        <v>1313</v>
      </c>
      <c r="E473" s="93">
        <v>0</v>
      </c>
      <c r="F473" s="99"/>
      <c r="P473" s="95"/>
    </row>
    <row r="474" spans="1:16">
      <c r="A474" s="99"/>
      <c r="B474" s="98" t="s">
        <v>1362</v>
      </c>
      <c r="C474" s="98" t="s">
        <v>1363</v>
      </c>
      <c r="D474" s="98" t="s">
        <v>1363</v>
      </c>
      <c r="E474" s="93">
        <v>0</v>
      </c>
      <c r="F474" s="99"/>
      <c r="P474" s="95"/>
    </row>
    <row r="475" spans="1:16">
      <c r="A475" s="97" t="s">
        <v>1364</v>
      </c>
      <c r="B475" s="98" t="s">
        <v>1365</v>
      </c>
      <c r="C475" s="98" t="s">
        <v>1274</v>
      </c>
      <c r="D475" s="98" t="s">
        <v>1274</v>
      </c>
      <c r="E475" s="93">
        <v>0</v>
      </c>
      <c r="F475" s="99" t="s">
        <v>1366</v>
      </c>
      <c r="P475" s="95"/>
    </row>
    <row r="476" spans="1:16">
      <c r="A476" s="99"/>
      <c r="B476" s="98" t="s">
        <v>1367</v>
      </c>
      <c r="C476" s="98" t="s">
        <v>1368</v>
      </c>
      <c r="D476" s="98" t="s">
        <v>1368</v>
      </c>
      <c r="E476" s="93">
        <v>0</v>
      </c>
      <c r="F476" s="99"/>
      <c r="P476" s="95"/>
    </row>
    <row r="477" spans="1:16">
      <c r="A477" s="102"/>
      <c r="B477" s="98" t="s">
        <v>1369</v>
      </c>
      <c r="C477" s="98" t="s">
        <v>1145</v>
      </c>
      <c r="D477" s="98" t="s">
        <v>1145</v>
      </c>
      <c r="E477" s="93">
        <v>0</v>
      </c>
      <c r="F477" s="102"/>
      <c r="P477" s="95"/>
    </row>
    <row r="478" spans="1:16">
      <c r="A478" s="97" t="s">
        <v>1370</v>
      </c>
      <c r="B478" s="98" t="s">
        <v>1371</v>
      </c>
      <c r="C478" s="98" t="s">
        <v>729</v>
      </c>
      <c r="D478" s="98" t="s">
        <v>729</v>
      </c>
      <c r="E478" s="93">
        <v>0</v>
      </c>
      <c r="F478" s="99" t="s">
        <v>899</v>
      </c>
      <c r="P478" s="95"/>
    </row>
    <row r="479" spans="1:16">
      <c r="A479" s="99"/>
      <c r="B479" s="98" t="s">
        <v>1372</v>
      </c>
      <c r="C479" s="98" t="s">
        <v>939</v>
      </c>
      <c r="D479" s="98" t="s">
        <v>939</v>
      </c>
      <c r="E479" s="93">
        <v>0</v>
      </c>
      <c r="F479" s="99"/>
      <c r="P479" s="95"/>
    </row>
    <row r="480" spans="1:16">
      <c r="A480" s="99"/>
      <c r="B480" s="98" t="s">
        <v>1373</v>
      </c>
      <c r="C480" s="98" t="s">
        <v>841</v>
      </c>
      <c r="D480" s="98" t="s">
        <v>841</v>
      </c>
      <c r="E480" s="93">
        <v>0</v>
      </c>
      <c r="F480" s="99"/>
      <c r="P480" s="95"/>
    </row>
    <row r="481" spans="1:16">
      <c r="A481" s="99"/>
      <c r="B481" s="98" t="s">
        <v>1374</v>
      </c>
      <c r="C481" s="98" t="s">
        <v>1023</v>
      </c>
      <c r="D481" s="98" t="s">
        <v>1023</v>
      </c>
      <c r="E481" s="93">
        <v>0</v>
      </c>
      <c r="F481" s="99"/>
      <c r="P481" s="95"/>
    </row>
    <row r="482" spans="1:16">
      <c r="A482" s="99"/>
      <c r="B482" s="98" t="s">
        <v>1375</v>
      </c>
      <c r="C482" s="98" t="s">
        <v>1023</v>
      </c>
      <c r="D482" s="98" t="s">
        <v>1023</v>
      </c>
      <c r="E482" s="93">
        <v>0</v>
      </c>
      <c r="F482" s="99"/>
      <c r="P482" s="95"/>
    </row>
    <row r="483" spans="1:16">
      <c r="A483" s="99"/>
      <c r="B483" s="98" t="s">
        <v>1376</v>
      </c>
      <c r="C483" s="98" t="s">
        <v>1377</v>
      </c>
      <c r="D483" s="98" t="s">
        <v>1377</v>
      </c>
      <c r="E483" s="93">
        <v>0</v>
      </c>
      <c r="F483" s="99"/>
      <c r="P483" s="95"/>
    </row>
    <row r="484" spans="1:16">
      <c r="A484" s="99"/>
      <c r="B484" s="98" t="s">
        <v>1378</v>
      </c>
      <c r="C484" s="98" t="s">
        <v>886</v>
      </c>
      <c r="D484" s="98" t="s">
        <v>886</v>
      </c>
      <c r="E484" s="93">
        <v>0</v>
      </c>
      <c r="F484" s="99"/>
      <c r="P484" s="95"/>
    </row>
    <row r="485" spans="1:16">
      <c r="A485" s="99"/>
      <c r="B485" s="98" t="s">
        <v>1379</v>
      </c>
      <c r="C485" s="98" t="s">
        <v>886</v>
      </c>
      <c r="D485" s="98" t="s">
        <v>886</v>
      </c>
      <c r="E485" s="93">
        <v>0</v>
      </c>
      <c r="F485" s="99"/>
      <c r="P485" s="95"/>
    </row>
    <row r="486" spans="1:16">
      <c r="A486" s="99"/>
      <c r="B486" s="98" t="s">
        <v>1380</v>
      </c>
      <c r="C486" s="98" t="s">
        <v>1343</v>
      </c>
      <c r="D486" s="98" t="s">
        <v>1343</v>
      </c>
      <c r="E486" s="93">
        <v>0</v>
      </c>
      <c r="F486" s="99"/>
      <c r="P486" s="95"/>
    </row>
    <row r="487" spans="1:16">
      <c r="A487" s="99"/>
      <c r="B487" s="98" t="s">
        <v>1381</v>
      </c>
      <c r="C487" s="98" t="s">
        <v>1295</v>
      </c>
      <c r="D487" s="98" t="s">
        <v>1295</v>
      </c>
      <c r="E487" s="93">
        <v>0</v>
      </c>
      <c r="F487" s="99"/>
      <c r="P487" s="95"/>
    </row>
    <row r="488" spans="1:16">
      <c r="A488" s="99"/>
      <c r="B488" s="98" t="s">
        <v>1382</v>
      </c>
      <c r="C488" s="98" t="s">
        <v>838</v>
      </c>
      <c r="D488" s="98" t="s">
        <v>838</v>
      </c>
      <c r="E488" s="93">
        <v>0</v>
      </c>
      <c r="F488" s="99"/>
      <c r="P488" s="95"/>
    </row>
    <row r="489" spans="1:16">
      <c r="A489" s="99"/>
      <c r="B489" s="98" t="s">
        <v>1383</v>
      </c>
      <c r="C489" s="98" t="s">
        <v>1384</v>
      </c>
      <c r="D489" s="98" t="s">
        <v>1384</v>
      </c>
      <c r="E489" s="93">
        <v>0</v>
      </c>
      <c r="F489" s="99"/>
      <c r="P489" s="95"/>
    </row>
    <row r="490" spans="1:16">
      <c r="A490" s="99"/>
      <c r="B490" s="98" t="s">
        <v>1385</v>
      </c>
      <c r="C490" s="98" t="s">
        <v>708</v>
      </c>
      <c r="D490" s="98" t="s">
        <v>708</v>
      </c>
      <c r="E490" s="93">
        <v>0</v>
      </c>
      <c r="F490" s="99"/>
      <c r="P490" s="95"/>
    </row>
    <row r="491" spans="1:16">
      <c r="A491" s="99"/>
      <c r="B491" s="98" t="s">
        <v>1386</v>
      </c>
      <c r="C491" s="98" t="s">
        <v>708</v>
      </c>
      <c r="D491" s="98" t="s">
        <v>708</v>
      </c>
      <c r="E491" s="93">
        <v>0</v>
      </c>
      <c r="F491" s="99"/>
      <c r="P491" s="95"/>
    </row>
    <row r="492" spans="1:16">
      <c r="A492" s="99"/>
      <c r="B492" s="98" t="s">
        <v>1387</v>
      </c>
      <c r="C492" s="98" t="s">
        <v>1388</v>
      </c>
      <c r="D492" s="98" t="s">
        <v>1388</v>
      </c>
      <c r="E492" s="93">
        <v>0</v>
      </c>
      <c r="F492" s="99"/>
      <c r="P492" s="95"/>
    </row>
    <row r="493" spans="1:16">
      <c r="A493" s="99"/>
      <c r="B493" s="98" t="s">
        <v>1389</v>
      </c>
      <c r="C493" s="98" t="s">
        <v>754</v>
      </c>
      <c r="D493" s="98" t="s">
        <v>754</v>
      </c>
      <c r="E493" s="93">
        <v>0</v>
      </c>
      <c r="F493" s="99"/>
      <c r="P493" s="95"/>
    </row>
    <row r="494" spans="1:16">
      <c r="A494" s="99"/>
      <c r="B494" s="98" t="s">
        <v>1390</v>
      </c>
      <c r="C494" s="98" t="s">
        <v>756</v>
      </c>
      <c r="D494" s="98" t="s">
        <v>756</v>
      </c>
      <c r="E494" s="93">
        <v>0</v>
      </c>
      <c r="F494" s="99"/>
      <c r="P494" s="95"/>
    </row>
    <row r="495" spans="1:16">
      <c r="A495" s="99"/>
      <c r="B495" s="98" t="s">
        <v>1391</v>
      </c>
      <c r="C495" s="98" t="s">
        <v>718</v>
      </c>
      <c r="D495" s="98" t="s">
        <v>718</v>
      </c>
      <c r="E495" s="93">
        <v>0</v>
      </c>
      <c r="F495" s="99"/>
      <c r="P495" s="95"/>
    </row>
    <row r="496" spans="1:16">
      <c r="A496" s="99"/>
      <c r="B496" s="98" t="s">
        <v>1392</v>
      </c>
      <c r="C496" s="98" t="s">
        <v>1393</v>
      </c>
      <c r="D496" s="98" t="s">
        <v>1393</v>
      </c>
      <c r="E496" s="93">
        <v>0</v>
      </c>
      <c r="F496" s="99"/>
      <c r="P496" s="95"/>
    </row>
    <row r="497" spans="1:16">
      <c r="A497" s="99"/>
      <c r="B497" s="98" t="s">
        <v>1394</v>
      </c>
      <c r="C497" s="98" t="s">
        <v>843</v>
      </c>
      <c r="D497" s="98" t="s">
        <v>843</v>
      </c>
      <c r="E497" s="93">
        <v>0</v>
      </c>
      <c r="F497" s="99"/>
      <c r="P497" s="95"/>
    </row>
    <row r="498" spans="1:16">
      <c r="A498" s="99"/>
      <c r="B498" s="98" t="s">
        <v>1395</v>
      </c>
      <c r="C498" s="98" t="s">
        <v>795</v>
      </c>
      <c r="D498" s="98" t="s">
        <v>795</v>
      </c>
      <c r="E498" s="93">
        <v>0</v>
      </c>
      <c r="F498" s="99"/>
      <c r="P498" s="95"/>
    </row>
    <row r="499" spans="1:16">
      <c r="A499" s="99"/>
      <c r="B499" s="98" t="s">
        <v>1396</v>
      </c>
      <c r="C499" s="98" t="s">
        <v>1352</v>
      </c>
      <c r="D499" s="98" t="s">
        <v>1352</v>
      </c>
      <c r="E499" s="93">
        <v>0</v>
      </c>
      <c r="F499" s="99"/>
      <c r="P499" s="95"/>
    </row>
    <row r="500" spans="1:16">
      <c r="A500" s="99"/>
      <c r="B500" s="98" t="s">
        <v>1397</v>
      </c>
      <c r="C500" s="98" t="s">
        <v>736</v>
      </c>
      <c r="D500" s="98" t="s">
        <v>736</v>
      </c>
      <c r="E500" s="93">
        <v>0</v>
      </c>
      <c r="F500" s="99"/>
      <c r="P500" s="95"/>
    </row>
  </sheetData>
  <customSheetViews>
    <customSheetView guid="{9C1F981C-FFD6-4EF6-B28B-E117CB253ED3}">
      <selection activeCell="C500" sqref="C500"/>
      <pageMargins left="0.7" right="0.7" top="0.75" bottom="0.75" header="0.3" footer="0.3"/>
    </customSheetView>
    <customSheetView guid="{2C138DE3-6B3B-41AE-80EE-3457970B39E0}">
      <selection activeCell="C500" sqref="C500"/>
      <pageMargins left="0.7" right="0.7" top="0.75" bottom="0.75" header="0.3" footer="0.3"/>
    </customSheetView>
    <customSheetView guid="{0FF2BC90-AE58-4372-B5CB-17E8B0D191A8}">
      <selection activeCell="C500" sqref="C500"/>
      <pageMargins left="0.7" right="0.7" top="0.75" bottom="0.75" header="0.3" footer="0.3"/>
    </customSheetView>
    <customSheetView guid="{F22B7963-1DE0-432C-ABFF-052348A2C1B1}">
      <selection activeCell="C500" sqref="C500"/>
      <pageMargins left="0.7" right="0.7" top="0.75" bottom="0.75" header="0.3" footer="0.3"/>
    </customSheetView>
    <customSheetView guid="{5CDF8C16-2F7E-435C-8FBD-3B1E8B4F3415}">
      <selection activeCell="C500" sqref="C500"/>
      <pageMargins left="0.7" right="0.7" top="0.75" bottom="0.75" header="0.3" footer="0.3"/>
    </customSheetView>
    <customSheetView guid="{2B7B1CB7-5D3C-440D-8CD7-9E70FD379EC0}">
      <selection activeCell="C500" sqref="C500"/>
      <pageMargins left="0.7" right="0.7" top="0.75" bottom="0.75" header="0.3" footer="0.3"/>
    </customSheetView>
    <customSheetView guid="{B93A7257-0686-40A4-8ADB-E302C61D1CF5}">
      <selection activeCell="C500" sqref="C500"/>
      <pageMargins left="0.7" right="0.7" top="0.75" bottom="0.75" header="0.3" footer="0.3"/>
    </customSheetView>
    <customSheetView guid="{0BF649FB-054B-4E00-A5C7-E64FB868D81B}">
      <selection activeCell="C500" sqref="C500"/>
      <pageMargins left="0.7" right="0.7" top="0.75" bottom="0.75" header="0.3" footer="0.3"/>
    </customSheetView>
    <customSheetView guid="{46C8DCF2-88F5-4065-B732-89B771A0B55F}">
      <selection activeCell="C500" sqref="C500"/>
      <pageMargins left="0.7" right="0.7" top="0.75" bottom="0.75" header="0.3" footer="0.3"/>
    </customSheetView>
    <customSheetView guid="{04CD6250-EBB9-49B5-A154-3323C5A540CD}">
      <selection activeCell="C500" sqref="C500"/>
      <pageMargins left="0.7" right="0.7" top="0.75" bottom="0.75" header="0.3" footer="0.3"/>
    </customSheetView>
    <customSheetView guid="{370A4DEA-EC8D-4BBF-A42F-A532C5F155B9}">
      <selection activeCell="C500" sqref="C500"/>
      <pageMargins left="0.7" right="0.7" top="0.75" bottom="0.75" header="0.3" footer="0.3"/>
    </customSheetView>
    <customSheetView guid="{D4920615-DC79-4B85-BE66-DA7E2657329D}">
      <selection activeCell="C500" sqref="C500"/>
      <pageMargins left="0.7" right="0.7" top="0.75" bottom="0.75" header="0.3" footer="0.3"/>
    </customSheetView>
    <customSheetView guid="{BF2ACD2E-0E2D-4EE9-BC45-2F0A355D0CA3}">
      <selection activeCell="C500" sqref="C500"/>
      <pageMargins left="0.7" right="0.7" top="0.75" bottom="0.75" header="0.3" footer="0.3"/>
    </customSheetView>
    <customSheetView guid="{F88C92E4-F5B1-48B6-8AF0-793E8E382C1A}">
      <selection activeCell="C500" sqref="C500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topLeftCell="A97" workbookViewId="0">
      <selection activeCell="D156" sqref="D156"/>
    </sheetView>
  </sheetViews>
  <sheetFormatPr defaultColWidth="9" defaultRowHeight="13.8"/>
  <cols>
    <col min="1" max="1" width="11" style="91" customWidth="1"/>
    <col min="2" max="2" width="37" style="91" bestFit="1" customWidth="1"/>
    <col min="3" max="5" width="24.44140625" style="91" customWidth="1"/>
    <col min="6" max="16384" width="9" style="91"/>
  </cols>
  <sheetData>
    <row r="1" spans="1:16">
      <c r="A1" s="89" t="s">
        <v>688</v>
      </c>
      <c r="B1" s="90"/>
    </row>
    <row r="2" spans="1:16">
      <c r="A2" s="40" t="s">
        <v>689</v>
      </c>
      <c r="B2" s="40" t="s">
        <v>690</v>
      </c>
      <c r="C2" s="40" t="s">
        <v>691</v>
      </c>
      <c r="D2" s="40" t="s">
        <v>692</v>
      </c>
      <c r="E2" s="40" t="s">
        <v>693</v>
      </c>
      <c r="F2" s="40" t="s">
        <v>694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92" t="s">
        <v>695</v>
      </c>
      <c r="B4" s="40" t="s">
        <v>696</v>
      </c>
      <c r="C4" s="40" t="s">
        <v>697</v>
      </c>
      <c r="D4" s="40" t="s">
        <v>697</v>
      </c>
      <c r="E4" s="93">
        <v>0</v>
      </c>
      <c r="F4" s="94" t="s">
        <v>698</v>
      </c>
      <c r="P4" s="95"/>
    </row>
    <row r="5" spans="1:16">
      <c r="A5" s="92"/>
      <c r="B5" s="40" t="s">
        <v>699</v>
      </c>
      <c r="C5" s="40" t="s">
        <v>700</v>
      </c>
      <c r="D5" s="40" t="s">
        <v>700</v>
      </c>
      <c r="E5" s="93">
        <v>0</v>
      </c>
      <c r="F5" s="96"/>
      <c r="P5" s="95"/>
    </row>
    <row r="6" spans="1:16">
      <c r="A6" s="92"/>
      <c r="B6" s="40" t="s">
        <v>701</v>
      </c>
      <c r="C6" s="40" t="s">
        <v>702</v>
      </c>
      <c r="D6" s="40" t="s">
        <v>702</v>
      </c>
      <c r="E6" s="93">
        <v>0</v>
      </c>
      <c r="F6" s="96"/>
      <c r="P6" s="95"/>
    </row>
    <row r="7" spans="1:16">
      <c r="A7" s="92"/>
      <c r="B7" s="40" t="s">
        <v>703</v>
      </c>
      <c r="C7" s="40" t="s">
        <v>704</v>
      </c>
      <c r="D7" s="40" t="s">
        <v>704</v>
      </c>
      <c r="E7" s="93">
        <v>0</v>
      </c>
      <c r="F7" s="96"/>
      <c r="P7" s="95"/>
    </row>
    <row r="8" spans="1:16">
      <c r="A8" s="92"/>
      <c r="B8" s="40" t="s">
        <v>705</v>
      </c>
      <c r="C8" s="40" t="s">
        <v>706</v>
      </c>
      <c r="D8" s="40" t="s">
        <v>706</v>
      </c>
      <c r="E8" s="93">
        <v>0</v>
      </c>
      <c r="F8" s="96"/>
      <c r="P8" s="95"/>
    </row>
    <row r="9" spans="1:16">
      <c r="A9" s="92"/>
      <c r="B9" s="40" t="s">
        <v>707</v>
      </c>
      <c r="C9" s="40" t="s">
        <v>708</v>
      </c>
      <c r="D9" s="40" t="s">
        <v>708</v>
      </c>
      <c r="E9" s="93">
        <v>0</v>
      </c>
      <c r="F9" s="96"/>
      <c r="P9" s="95"/>
    </row>
    <row r="10" spans="1:16">
      <c r="A10" s="92"/>
      <c r="B10" s="40" t="s">
        <v>709</v>
      </c>
      <c r="C10" s="40" t="s">
        <v>710</v>
      </c>
      <c r="D10" s="40" t="s">
        <v>710</v>
      </c>
      <c r="E10" s="93">
        <v>0</v>
      </c>
      <c r="F10" s="96"/>
      <c r="P10" s="95"/>
    </row>
    <row r="11" spans="1:16">
      <c r="A11" s="92"/>
      <c r="B11" s="40" t="s">
        <v>711</v>
      </c>
      <c r="C11" s="40" t="s">
        <v>712</v>
      </c>
      <c r="D11" s="40" t="s">
        <v>712</v>
      </c>
      <c r="E11" s="93">
        <v>0</v>
      </c>
      <c r="F11" s="96"/>
      <c r="P11" s="95"/>
    </row>
    <row r="12" spans="1:16">
      <c r="A12" s="92"/>
      <c r="B12" s="40" t="s">
        <v>713</v>
      </c>
      <c r="C12" s="40" t="s">
        <v>714</v>
      </c>
      <c r="D12" s="40" t="s">
        <v>714</v>
      </c>
      <c r="E12" s="93">
        <v>0</v>
      </c>
      <c r="F12" s="96"/>
      <c r="P12" s="95"/>
    </row>
    <row r="13" spans="1:16">
      <c r="A13" s="92"/>
      <c r="B13" s="40" t="s">
        <v>715</v>
      </c>
      <c r="C13" s="40" t="s">
        <v>716</v>
      </c>
      <c r="D13" s="40" t="s">
        <v>716</v>
      </c>
      <c r="E13" s="93">
        <v>0</v>
      </c>
      <c r="F13" s="96"/>
      <c r="P13" s="95"/>
    </row>
    <row r="14" spans="1:16">
      <c r="A14" s="92"/>
      <c r="B14" s="40" t="s">
        <v>717</v>
      </c>
      <c r="C14" s="40" t="s">
        <v>718</v>
      </c>
      <c r="D14" s="40" t="s">
        <v>718</v>
      </c>
      <c r="E14" s="93">
        <v>0</v>
      </c>
      <c r="F14" s="96"/>
      <c r="P14" s="95"/>
    </row>
    <row r="15" spans="1:16">
      <c r="A15" s="92"/>
      <c r="B15" s="40" t="s">
        <v>719</v>
      </c>
      <c r="C15" s="40" t="s">
        <v>720</v>
      </c>
      <c r="D15" s="40" t="s">
        <v>720</v>
      </c>
      <c r="E15" s="93">
        <v>0</v>
      </c>
      <c r="F15" s="96"/>
      <c r="P15" s="95"/>
    </row>
    <row r="16" spans="1:16">
      <c r="A16" s="92"/>
      <c r="B16" s="40" t="s">
        <v>721</v>
      </c>
      <c r="C16" s="40" t="s">
        <v>722</v>
      </c>
      <c r="D16" s="40" t="s">
        <v>722</v>
      </c>
      <c r="E16" s="93">
        <v>0</v>
      </c>
      <c r="F16" s="96"/>
      <c r="P16" s="95"/>
    </row>
    <row r="17" spans="1:16">
      <c r="A17" s="92"/>
      <c r="B17" s="40" t="s">
        <v>723</v>
      </c>
      <c r="C17" s="40" t="s">
        <v>724</v>
      </c>
      <c r="D17" s="40" t="s">
        <v>724</v>
      </c>
      <c r="E17" s="93">
        <v>0</v>
      </c>
      <c r="F17" s="96"/>
      <c r="P17" s="95"/>
    </row>
    <row r="18" spans="1:16">
      <c r="A18" s="92"/>
      <c r="B18" s="40" t="s">
        <v>725</v>
      </c>
      <c r="C18" s="40" t="s">
        <v>726</v>
      </c>
      <c r="D18" s="40" t="s">
        <v>726</v>
      </c>
      <c r="E18" s="93">
        <v>0</v>
      </c>
      <c r="F18" s="96"/>
      <c r="P18" s="95"/>
    </row>
    <row r="19" spans="1:16">
      <c r="A19" s="92"/>
      <c r="B19" s="40" t="s">
        <v>727</v>
      </c>
      <c r="C19" s="40" t="s">
        <v>700</v>
      </c>
      <c r="D19" s="40" t="s">
        <v>700</v>
      </c>
      <c r="E19" s="93">
        <v>0</v>
      </c>
      <c r="F19" s="96"/>
      <c r="P19" s="95"/>
    </row>
    <row r="20" spans="1:16">
      <c r="A20" s="92"/>
      <c r="B20" s="40" t="s">
        <v>728</v>
      </c>
      <c r="C20" s="40" t="s">
        <v>729</v>
      </c>
      <c r="D20" s="40" t="s">
        <v>729</v>
      </c>
      <c r="E20" s="93">
        <v>0</v>
      </c>
      <c r="F20" s="96"/>
      <c r="P20" s="95"/>
    </row>
    <row r="21" spans="1:16">
      <c r="A21" s="92"/>
      <c r="B21" s="40" t="s">
        <v>730</v>
      </c>
      <c r="C21" s="40" t="s">
        <v>731</v>
      </c>
      <c r="D21" s="40" t="s">
        <v>731</v>
      </c>
      <c r="E21" s="93">
        <v>0</v>
      </c>
      <c r="F21" s="96"/>
      <c r="P21" s="95"/>
    </row>
    <row r="22" spans="1:16">
      <c r="A22" s="92"/>
      <c r="B22" s="40" t="s">
        <v>732</v>
      </c>
      <c r="C22" s="40" t="s">
        <v>733</v>
      </c>
      <c r="D22" s="40" t="s">
        <v>733</v>
      </c>
      <c r="E22" s="93">
        <v>0</v>
      </c>
      <c r="F22" s="96"/>
      <c r="P22" s="95"/>
    </row>
    <row r="23" spans="1:16">
      <c r="A23" s="92"/>
      <c r="B23" s="40" t="s">
        <v>734</v>
      </c>
      <c r="C23" s="40" t="s">
        <v>733</v>
      </c>
      <c r="D23" s="40" t="s">
        <v>733</v>
      </c>
      <c r="E23" s="93">
        <v>0</v>
      </c>
      <c r="F23" s="96"/>
      <c r="P23" s="95"/>
    </row>
    <row r="24" spans="1:16">
      <c r="A24" s="92"/>
      <c r="B24" s="40" t="s">
        <v>735</v>
      </c>
      <c r="C24" s="40" t="s">
        <v>736</v>
      </c>
      <c r="D24" s="40" t="s">
        <v>736</v>
      </c>
      <c r="E24" s="93">
        <v>0</v>
      </c>
      <c r="F24" s="96"/>
      <c r="P24" s="95"/>
    </row>
    <row r="25" spans="1:16">
      <c r="A25" s="92"/>
      <c r="B25" s="40" t="s">
        <v>737</v>
      </c>
      <c r="C25" s="40" t="s">
        <v>738</v>
      </c>
      <c r="D25" s="40" t="s">
        <v>738</v>
      </c>
      <c r="E25" s="93">
        <v>0</v>
      </c>
      <c r="F25" s="96"/>
      <c r="P25" s="95"/>
    </row>
    <row r="26" spans="1:16">
      <c r="A26" s="92"/>
      <c r="B26" s="40" t="s">
        <v>739</v>
      </c>
      <c r="C26" s="40" t="s">
        <v>697</v>
      </c>
      <c r="D26" s="40" t="s">
        <v>697</v>
      </c>
      <c r="E26" s="93">
        <v>0</v>
      </c>
      <c r="F26" s="96"/>
      <c r="P26" s="95"/>
    </row>
    <row r="27" spans="1:16">
      <c r="A27" s="92"/>
      <c r="B27" s="40" t="s">
        <v>740</v>
      </c>
      <c r="C27" s="40" t="s">
        <v>741</v>
      </c>
      <c r="D27" s="40" t="s">
        <v>741</v>
      </c>
      <c r="E27" s="93">
        <v>0</v>
      </c>
      <c r="F27" s="96"/>
      <c r="P27" s="95"/>
    </row>
    <row r="28" spans="1:16">
      <c r="A28" s="92"/>
      <c r="B28" s="40" t="s">
        <v>742</v>
      </c>
      <c r="C28" s="40" t="s">
        <v>743</v>
      </c>
      <c r="D28" s="40" t="s">
        <v>743</v>
      </c>
      <c r="E28" s="93">
        <v>0</v>
      </c>
      <c r="F28" s="96"/>
      <c r="P28" s="95"/>
    </row>
    <row r="29" spans="1:16">
      <c r="A29" s="92"/>
      <c r="B29" s="40" t="s">
        <v>744</v>
      </c>
      <c r="C29" s="40" t="s">
        <v>743</v>
      </c>
      <c r="D29" s="40" t="s">
        <v>743</v>
      </c>
      <c r="E29" s="93">
        <v>0</v>
      </c>
      <c r="F29" s="96"/>
      <c r="P29" s="95"/>
    </row>
    <row r="30" spans="1:16">
      <c r="A30" s="92"/>
      <c r="B30" s="40" t="s">
        <v>745</v>
      </c>
      <c r="C30" s="40" t="s">
        <v>746</v>
      </c>
      <c r="D30" s="40" t="s">
        <v>746</v>
      </c>
      <c r="E30" s="93">
        <v>0</v>
      </c>
      <c r="F30" s="96"/>
      <c r="P30" s="95"/>
    </row>
    <row r="31" spans="1:16">
      <c r="A31" s="92"/>
      <c r="B31" s="40" t="s">
        <v>747</v>
      </c>
      <c r="C31" s="40" t="s">
        <v>748</v>
      </c>
      <c r="D31" s="40" t="s">
        <v>748</v>
      </c>
      <c r="E31" s="93">
        <v>0</v>
      </c>
      <c r="F31" s="96"/>
      <c r="P31" s="95"/>
    </row>
    <row r="32" spans="1:16">
      <c r="A32" s="92"/>
      <c r="B32" s="40" t="s">
        <v>749</v>
      </c>
      <c r="C32" s="40" t="s">
        <v>748</v>
      </c>
      <c r="D32" s="40" t="s">
        <v>748</v>
      </c>
      <c r="E32" s="93">
        <v>0</v>
      </c>
      <c r="F32" s="96"/>
      <c r="P32" s="95"/>
    </row>
    <row r="33" spans="1:16">
      <c r="A33" s="92"/>
      <c r="B33" s="40" t="s">
        <v>750</v>
      </c>
      <c r="C33" s="40" t="s">
        <v>743</v>
      </c>
      <c r="D33" s="40" t="s">
        <v>743</v>
      </c>
      <c r="E33" s="93">
        <v>0</v>
      </c>
      <c r="F33" s="96"/>
      <c r="P33" s="95"/>
    </row>
    <row r="34" spans="1:16">
      <c r="A34" s="92"/>
      <c r="B34" s="40" t="s">
        <v>751</v>
      </c>
      <c r="C34" s="40" t="s">
        <v>752</v>
      </c>
      <c r="D34" s="40" t="s">
        <v>752</v>
      </c>
      <c r="E34" s="93">
        <v>0</v>
      </c>
      <c r="F34" s="96"/>
      <c r="P34" s="95"/>
    </row>
    <row r="35" spans="1:16">
      <c r="A35" s="92"/>
      <c r="B35" s="40" t="s">
        <v>753</v>
      </c>
      <c r="C35" s="40" t="s">
        <v>754</v>
      </c>
      <c r="D35" s="40" t="s">
        <v>754</v>
      </c>
      <c r="E35" s="93">
        <v>0</v>
      </c>
      <c r="F35" s="96"/>
      <c r="P35" s="95"/>
    </row>
    <row r="36" spans="1:16">
      <c r="A36" s="92"/>
      <c r="B36" s="40" t="s">
        <v>755</v>
      </c>
      <c r="C36" s="40" t="s">
        <v>756</v>
      </c>
      <c r="D36" s="40" t="s">
        <v>756</v>
      </c>
      <c r="E36" s="93">
        <v>0</v>
      </c>
      <c r="F36" s="96"/>
      <c r="P36" s="95"/>
    </row>
    <row r="37" spans="1:16">
      <c r="A37" s="92"/>
      <c r="B37" s="40" t="s">
        <v>757</v>
      </c>
      <c r="C37" s="40" t="s">
        <v>697</v>
      </c>
      <c r="D37" s="40" t="s">
        <v>697</v>
      </c>
      <c r="E37" s="93">
        <v>0</v>
      </c>
      <c r="F37" s="96"/>
      <c r="P37" s="95"/>
    </row>
    <row r="38" spans="1:16">
      <c r="A38" s="92"/>
      <c r="B38" s="40" t="s">
        <v>758</v>
      </c>
      <c r="C38" s="40" t="s">
        <v>700</v>
      </c>
      <c r="D38" s="40" t="s">
        <v>700</v>
      </c>
      <c r="E38" s="93">
        <v>0</v>
      </c>
      <c r="F38" s="96"/>
      <c r="P38" s="95"/>
    </row>
    <row r="39" spans="1:16">
      <c r="A39" s="92"/>
      <c r="B39" s="40" t="s">
        <v>759</v>
      </c>
      <c r="C39" s="40" t="s">
        <v>760</v>
      </c>
      <c r="D39" s="40" t="s">
        <v>760</v>
      </c>
      <c r="E39" s="93">
        <v>0</v>
      </c>
      <c r="F39" s="96"/>
      <c r="P39" s="95"/>
    </row>
    <row r="40" spans="1:16">
      <c r="A40" s="92"/>
      <c r="B40" s="40" t="s">
        <v>761</v>
      </c>
      <c r="C40" s="40" t="s">
        <v>762</v>
      </c>
      <c r="D40" s="40" t="s">
        <v>762</v>
      </c>
      <c r="E40" s="93">
        <v>0</v>
      </c>
      <c r="F40" s="96"/>
      <c r="P40" s="95"/>
    </row>
    <row r="41" spans="1:16">
      <c r="A41" s="92"/>
      <c r="B41" s="40" t="s">
        <v>763</v>
      </c>
      <c r="C41" s="40" t="s">
        <v>764</v>
      </c>
      <c r="D41" s="40" t="s">
        <v>764</v>
      </c>
      <c r="E41" s="93">
        <v>0</v>
      </c>
      <c r="F41" s="96"/>
      <c r="P41" s="95"/>
    </row>
    <row r="42" spans="1:16">
      <c r="A42" s="92"/>
      <c r="B42" s="40" t="s">
        <v>765</v>
      </c>
      <c r="C42" s="40" t="s">
        <v>748</v>
      </c>
      <c r="D42" s="40" t="s">
        <v>748</v>
      </c>
      <c r="E42" s="93">
        <v>0</v>
      </c>
      <c r="F42" s="96"/>
      <c r="P42" s="95"/>
    </row>
    <row r="43" spans="1:16">
      <c r="A43" s="92"/>
      <c r="B43" s="40" t="s">
        <v>766</v>
      </c>
      <c r="C43" s="40" t="s">
        <v>700</v>
      </c>
      <c r="D43" s="40" t="s">
        <v>700</v>
      </c>
      <c r="E43" s="93">
        <v>0</v>
      </c>
      <c r="F43" s="96"/>
      <c r="P43" s="95"/>
    </row>
    <row r="44" spans="1:16">
      <c r="A44" s="92"/>
      <c r="B44" s="40" t="s">
        <v>767</v>
      </c>
      <c r="C44" s="40" t="s">
        <v>729</v>
      </c>
      <c r="D44" s="40" t="s">
        <v>729</v>
      </c>
      <c r="E44" s="93">
        <v>0</v>
      </c>
      <c r="F44" s="96"/>
      <c r="P44" s="95"/>
    </row>
    <row r="45" spans="1:16">
      <c r="A45" s="92"/>
      <c r="B45" s="40" t="s">
        <v>768</v>
      </c>
      <c r="C45" s="40" t="s">
        <v>769</v>
      </c>
      <c r="D45" s="40" t="s">
        <v>769</v>
      </c>
      <c r="E45" s="93">
        <v>0</v>
      </c>
      <c r="F45" s="96"/>
      <c r="P45" s="95"/>
    </row>
    <row r="46" spans="1:16">
      <c r="A46" s="92"/>
      <c r="B46" s="40" t="s">
        <v>770</v>
      </c>
      <c r="C46" s="40" t="s">
        <v>704</v>
      </c>
      <c r="D46" s="40" t="s">
        <v>704</v>
      </c>
      <c r="E46" s="93">
        <v>0</v>
      </c>
      <c r="F46" s="96"/>
      <c r="P46" s="95"/>
    </row>
    <row r="47" spans="1:16">
      <c r="A47" s="92"/>
      <c r="B47" s="40" t="s">
        <v>771</v>
      </c>
      <c r="C47" s="40" t="s">
        <v>706</v>
      </c>
      <c r="D47" s="40" t="s">
        <v>706</v>
      </c>
      <c r="E47" s="93">
        <v>0</v>
      </c>
      <c r="F47" s="96"/>
      <c r="P47" s="95"/>
    </row>
    <row r="48" spans="1:16">
      <c r="A48" s="92"/>
      <c r="B48" s="40" t="s">
        <v>772</v>
      </c>
      <c r="C48" s="40" t="s">
        <v>773</v>
      </c>
      <c r="D48" s="40" t="s">
        <v>773</v>
      </c>
      <c r="E48" s="93">
        <v>0</v>
      </c>
      <c r="F48" s="96"/>
      <c r="P48" s="95"/>
    </row>
    <row r="49" spans="1:16">
      <c r="A49" s="92"/>
      <c r="B49" s="40" t="s">
        <v>774</v>
      </c>
      <c r="C49" s="40" t="s">
        <v>697</v>
      </c>
      <c r="D49" s="40" t="s">
        <v>697</v>
      </c>
      <c r="E49" s="93">
        <v>0</v>
      </c>
      <c r="F49" s="96"/>
      <c r="P49" s="95"/>
    </row>
    <row r="50" spans="1:16">
      <c r="A50" s="92"/>
      <c r="B50" s="40" t="s">
        <v>775</v>
      </c>
      <c r="C50" s="40" t="s">
        <v>700</v>
      </c>
      <c r="D50" s="40" t="s">
        <v>700</v>
      </c>
      <c r="E50" s="93">
        <v>0</v>
      </c>
      <c r="F50" s="96"/>
      <c r="P50" s="95"/>
    </row>
    <row r="51" spans="1:16">
      <c r="A51" s="92"/>
      <c r="B51" s="40" t="s">
        <v>776</v>
      </c>
      <c r="C51" s="40" t="s">
        <v>777</v>
      </c>
      <c r="D51" s="40" t="s">
        <v>777</v>
      </c>
      <c r="E51" s="93">
        <v>0</v>
      </c>
      <c r="F51" s="96"/>
      <c r="P51" s="95"/>
    </row>
    <row r="52" spans="1:16">
      <c r="A52" s="92"/>
      <c r="B52" s="40" t="s">
        <v>778</v>
      </c>
      <c r="C52" s="40" t="s">
        <v>752</v>
      </c>
      <c r="D52" s="40" t="s">
        <v>752</v>
      </c>
      <c r="E52" s="93">
        <v>0</v>
      </c>
      <c r="F52" s="96"/>
      <c r="P52" s="95"/>
    </row>
    <row r="53" spans="1:16">
      <c r="A53" s="92"/>
      <c r="B53" s="40" t="s">
        <v>779</v>
      </c>
      <c r="C53" s="40" t="s">
        <v>738</v>
      </c>
      <c r="D53" s="40" t="s">
        <v>738</v>
      </c>
      <c r="E53" s="93">
        <v>0</v>
      </c>
      <c r="F53" s="96"/>
      <c r="P53" s="95"/>
    </row>
    <row r="54" spans="1:16">
      <c r="A54" s="92"/>
      <c r="B54" s="40" t="s">
        <v>780</v>
      </c>
      <c r="C54" s="40" t="s">
        <v>781</v>
      </c>
      <c r="D54" s="40" t="s">
        <v>781</v>
      </c>
      <c r="E54" s="93">
        <v>0</v>
      </c>
      <c r="F54" s="96"/>
      <c r="P54" s="95"/>
    </row>
    <row r="55" spans="1:16">
      <c r="A55" s="92"/>
      <c r="B55" s="40" t="s">
        <v>782</v>
      </c>
      <c r="C55" s="40" t="s">
        <v>783</v>
      </c>
      <c r="D55" s="40" t="s">
        <v>783</v>
      </c>
      <c r="E55" s="93">
        <v>0</v>
      </c>
      <c r="F55" s="96"/>
      <c r="P55" s="95"/>
    </row>
    <row r="56" spans="1:16">
      <c r="A56" s="92"/>
      <c r="B56" s="40" t="s">
        <v>784</v>
      </c>
      <c r="C56" s="40" t="s">
        <v>785</v>
      </c>
      <c r="D56" s="40" t="s">
        <v>785</v>
      </c>
      <c r="E56" s="93">
        <v>0</v>
      </c>
      <c r="F56" s="96"/>
      <c r="P56" s="95"/>
    </row>
    <row r="57" spans="1:16">
      <c r="A57" s="92"/>
      <c r="B57" s="40" t="s">
        <v>786</v>
      </c>
      <c r="C57" s="40" t="s">
        <v>787</v>
      </c>
      <c r="D57" s="40" t="s">
        <v>787</v>
      </c>
      <c r="E57" s="93">
        <v>0</v>
      </c>
      <c r="F57" s="96"/>
      <c r="P57" s="95"/>
    </row>
    <row r="58" spans="1:16">
      <c r="A58" s="92"/>
      <c r="B58" s="40" t="s">
        <v>788</v>
      </c>
      <c r="C58" s="40" t="s">
        <v>789</v>
      </c>
      <c r="D58" s="40" t="s">
        <v>789</v>
      </c>
      <c r="E58" s="93">
        <v>0</v>
      </c>
      <c r="F58" s="96"/>
      <c r="P58" s="95"/>
    </row>
    <row r="59" spans="1:16">
      <c r="A59" s="92"/>
      <c r="B59" s="40" t="s">
        <v>790</v>
      </c>
      <c r="C59" s="40" t="s">
        <v>773</v>
      </c>
      <c r="D59" s="40" t="s">
        <v>773</v>
      </c>
      <c r="E59" s="93">
        <v>0</v>
      </c>
      <c r="F59" s="96"/>
      <c r="P59" s="95"/>
    </row>
    <row r="60" spans="1:16">
      <c r="A60" s="92"/>
      <c r="B60" s="40" t="s">
        <v>791</v>
      </c>
      <c r="C60" s="40" t="s">
        <v>792</v>
      </c>
      <c r="D60" s="40" t="s">
        <v>792</v>
      </c>
      <c r="E60" s="93">
        <v>0</v>
      </c>
      <c r="F60" s="96"/>
      <c r="P60" s="95"/>
    </row>
    <row r="61" spans="1:16">
      <c r="A61" s="92"/>
      <c r="B61" s="40" t="s">
        <v>793</v>
      </c>
      <c r="C61" s="40" t="s">
        <v>760</v>
      </c>
      <c r="D61" s="40" t="s">
        <v>760</v>
      </c>
      <c r="E61" s="93">
        <v>0</v>
      </c>
      <c r="F61" s="96"/>
      <c r="P61" s="95"/>
    </row>
    <row r="62" spans="1:16">
      <c r="A62" s="92"/>
      <c r="B62" s="40" t="s">
        <v>794</v>
      </c>
      <c r="C62" s="40" t="s">
        <v>795</v>
      </c>
      <c r="D62" s="40" t="s">
        <v>795</v>
      </c>
      <c r="E62" s="93">
        <v>0</v>
      </c>
      <c r="F62" s="96"/>
      <c r="P62" s="95"/>
    </row>
    <row r="63" spans="1:16">
      <c r="A63" s="92"/>
      <c r="B63" s="40" t="s">
        <v>796</v>
      </c>
      <c r="C63" s="40" t="s">
        <v>797</v>
      </c>
      <c r="D63" s="40" t="s">
        <v>797</v>
      </c>
      <c r="E63" s="93">
        <v>0</v>
      </c>
      <c r="F63" s="96"/>
      <c r="P63" s="95"/>
    </row>
    <row r="64" spans="1:16">
      <c r="A64" s="92"/>
      <c r="B64" s="40" t="s">
        <v>798</v>
      </c>
      <c r="C64" s="40" t="s">
        <v>697</v>
      </c>
      <c r="D64" s="40" t="s">
        <v>697</v>
      </c>
      <c r="E64" s="93">
        <v>0</v>
      </c>
      <c r="F64" s="96"/>
      <c r="P64" s="95"/>
    </row>
    <row r="65" spans="1:16">
      <c r="A65" s="92"/>
      <c r="B65" s="40" t="s">
        <v>799</v>
      </c>
      <c r="C65" s="40" t="s">
        <v>700</v>
      </c>
      <c r="D65" s="40" t="s">
        <v>700</v>
      </c>
      <c r="E65" s="93">
        <v>0</v>
      </c>
      <c r="F65" s="96"/>
      <c r="P65" s="95"/>
    </row>
    <row r="66" spans="1:16">
      <c r="A66" s="92"/>
      <c r="B66" s="40" t="s">
        <v>800</v>
      </c>
      <c r="C66" s="40" t="s">
        <v>777</v>
      </c>
      <c r="D66" s="40" t="s">
        <v>777</v>
      </c>
      <c r="E66" s="93">
        <v>0</v>
      </c>
      <c r="F66" s="96"/>
      <c r="P66" s="95"/>
    </row>
    <row r="67" spans="1:16">
      <c r="A67" s="92"/>
      <c r="B67" s="40" t="s">
        <v>801</v>
      </c>
      <c r="C67" s="40" t="s">
        <v>802</v>
      </c>
      <c r="D67" s="40" t="s">
        <v>802</v>
      </c>
      <c r="E67" s="93">
        <v>0</v>
      </c>
      <c r="F67" s="96"/>
      <c r="P67" s="95"/>
    </row>
    <row r="68" spans="1:16">
      <c r="A68" s="92"/>
      <c r="B68" s="40" t="s">
        <v>803</v>
      </c>
      <c r="C68" s="40" t="s">
        <v>769</v>
      </c>
      <c r="D68" s="40" t="s">
        <v>769</v>
      </c>
      <c r="E68" s="93">
        <v>0</v>
      </c>
      <c r="F68" s="96"/>
      <c r="P68" s="95"/>
    </row>
    <row r="69" spans="1:16">
      <c r="A69" s="92"/>
      <c r="B69" s="40" t="s">
        <v>804</v>
      </c>
      <c r="C69" s="40" t="s">
        <v>805</v>
      </c>
      <c r="D69" s="40" t="s">
        <v>805</v>
      </c>
      <c r="E69" s="93">
        <v>0</v>
      </c>
      <c r="F69" s="96"/>
      <c r="P69" s="95"/>
    </row>
    <row r="70" spans="1:16">
      <c r="A70" s="92"/>
      <c r="B70" s="40" t="s">
        <v>806</v>
      </c>
      <c r="C70" s="40" t="s">
        <v>807</v>
      </c>
      <c r="D70" s="40" t="s">
        <v>807</v>
      </c>
      <c r="E70" s="93">
        <v>0</v>
      </c>
      <c r="F70" s="96"/>
      <c r="P70" s="95"/>
    </row>
    <row r="71" spans="1:16">
      <c r="A71" s="92"/>
      <c r="B71" s="40" t="s">
        <v>808</v>
      </c>
      <c r="C71" s="40" t="s">
        <v>807</v>
      </c>
      <c r="D71" s="40" t="s">
        <v>807</v>
      </c>
      <c r="E71" s="93">
        <v>0</v>
      </c>
      <c r="F71" s="96"/>
      <c r="P71" s="95"/>
    </row>
    <row r="72" spans="1:16">
      <c r="A72" s="92"/>
      <c r="B72" s="40" t="s">
        <v>809</v>
      </c>
      <c r="C72" s="40" t="s">
        <v>810</v>
      </c>
      <c r="D72" s="40" t="s">
        <v>810</v>
      </c>
      <c r="E72" s="93">
        <v>0</v>
      </c>
      <c r="F72" s="96"/>
      <c r="P72" s="95"/>
    </row>
    <row r="73" spans="1:16">
      <c r="A73" s="92"/>
      <c r="B73" s="40" t="s">
        <v>811</v>
      </c>
      <c r="C73" s="40" t="s">
        <v>752</v>
      </c>
      <c r="D73" s="40" t="s">
        <v>752</v>
      </c>
      <c r="E73" s="93">
        <v>0</v>
      </c>
      <c r="F73" s="96"/>
      <c r="P73" s="95"/>
    </row>
    <row r="74" spans="1:16">
      <c r="A74" s="92"/>
      <c r="B74" s="40" t="s">
        <v>812</v>
      </c>
      <c r="C74" s="40" t="s">
        <v>738</v>
      </c>
      <c r="D74" s="40" t="s">
        <v>738</v>
      </c>
      <c r="E74" s="93">
        <v>0</v>
      </c>
      <c r="F74" s="96"/>
      <c r="P74" s="95"/>
    </row>
    <row r="75" spans="1:16">
      <c r="A75" s="92"/>
      <c r="B75" s="40" t="s">
        <v>813</v>
      </c>
      <c r="C75" s="40" t="s">
        <v>729</v>
      </c>
      <c r="D75" s="40" t="s">
        <v>729</v>
      </c>
      <c r="E75" s="93">
        <v>0</v>
      </c>
      <c r="F75" s="96"/>
      <c r="P75" s="95"/>
    </row>
    <row r="76" spans="1:16">
      <c r="A76" s="92"/>
      <c r="B76" s="40" t="s">
        <v>814</v>
      </c>
      <c r="C76" s="40" t="s">
        <v>697</v>
      </c>
      <c r="D76" s="40" t="s">
        <v>697</v>
      </c>
      <c r="E76" s="93">
        <v>0</v>
      </c>
      <c r="F76" s="96"/>
      <c r="P76" s="95"/>
    </row>
    <row r="77" spans="1:16">
      <c r="A77" s="92"/>
      <c r="B77" s="40" t="s">
        <v>815</v>
      </c>
      <c r="C77" s="40" t="s">
        <v>700</v>
      </c>
      <c r="D77" s="40" t="s">
        <v>700</v>
      </c>
      <c r="E77" s="93">
        <v>0</v>
      </c>
      <c r="F77" s="96"/>
      <c r="P77" s="95"/>
    </row>
    <row r="78" spans="1:16">
      <c r="A78" s="92"/>
      <c r="B78" s="40" t="s">
        <v>816</v>
      </c>
      <c r="C78" s="40" t="s">
        <v>706</v>
      </c>
      <c r="D78" s="40" t="s">
        <v>706</v>
      </c>
      <c r="E78" s="93">
        <v>0</v>
      </c>
      <c r="F78" s="96"/>
      <c r="P78" s="95"/>
    </row>
    <row r="79" spans="1:16">
      <c r="A79" s="92"/>
      <c r="B79" s="40" t="s">
        <v>817</v>
      </c>
      <c r="C79" s="40" t="s">
        <v>818</v>
      </c>
      <c r="D79" s="40" t="s">
        <v>818</v>
      </c>
      <c r="E79" s="93">
        <v>0</v>
      </c>
      <c r="F79" s="96"/>
      <c r="P79" s="95"/>
    </row>
    <row r="80" spans="1:16">
      <c r="A80" s="92"/>
      <c r="B80" s="40" t="s">
        <v>819</v>
      </c>
      <c r="C80" s="40" t="s">
        <v>820</v>
      </c>
      <c r="D80" s="40" t="s">
        <v>820</v>
      </c>
      <c r="E80" s="93">
        <v>0</v>
      </c>
      <c r="F80" s="96"/>
      <c r="P80" s="95"/>
    </row>
    <row r="81" spans="1:16">
      <c r="A81" s="92"/>
      <c r="B81" s="40" t="s">
        <v>821</v>
      </c>
      <c r="C81" s="40" t="s">
        <v>822</v>
      </c>
      <c r="D81" s="40" t="s">
        <v>822</v>
      </c>
      <c r="E81" s="93">
        <v>0</v>
      </c>
      <c r="F81" s="96"/>
      <c r="P81" s="95"/>
    </row>
    <row r="82" spans="1:16">
      <c r="A82" s="92"/>
      <c r="B82" s="40" t="s">
        <v>823</v>
      </c>
      <c r="C82" s="40" t="s">
        <v>697</v>
      </c>
      <c r="D82" s="40" t="s">
        <v>697</v>
      </c>
      <c r="E82" s="93">
        <v>0</v>
      </c>
      <c r="F82" s="96"/>
      <c r="P82" s="95"/>
    </row>
    <row r="83" spans="1:16">
      <c r="A83" s="92"/>
      <c r="B83" s="40" t="s">
        <v>824</v>
      </c>
      <c r="C83" s="40" t="s">
        <v>700</v>
      </c>
      <c r="D83" s="40" t="s">
        <v>700</v>
      </c>
      <c r="E83" s="93">
        <v>0</v>
      </c>
      <c r="F83" s="96"/>
      <c r="P83" s="95"/>
    </row>
    <row r="84" spans="1:16">
      <c r="A84" s="92"/>
      <c r="B84" s="40" t="s">
        <v>825</v>
      </c>
      <c r="C84" s="40" t="s">
        <v>706</v>
      </c>
      <c r="D84" s="40" t="s">
        <v>706</v>
      </c>
      <c r="E84" s="93">
        <v>0</v>
      </c>
      <c r="F84" s="96"/>
      <c r="P84" s="95"/>
    </row>
    <row r="85" spans="1:16">
      <c r="A85" s="92"/>
      <c r="B85" s="40" t="s">
        <v>826</v>
      </c>
      <c r="C85" s="40" t="s">
        <v>820</v>
      </c>
      <c r="D85" s="40" t="s">
        <v>820</v>
      </c>
      <c r="E85" s="93">
        <v>0</v>
      </c>
      <c r="F85" s="96"/>
      <c r="P85" s="95"/>
    </row>
    <row r="86" spans="1:16">
      <c r="A86" s="92"/>
      <c r="B86" s="40" t="s">
        <v>827</v>
      </c>
      <c r="C86" s="40" t="s">
        <v>828</v>
      </c>
      <c r="D86" s="40" t="s">
        <v>828</v>
      </c>
      <c r="E86" s="93">
        <v>0</v>
      </c>
      <c r="F86" s="96"/>
      <c r="P86" s="95"/>
    </row>
    <row r="87" spans="1:16">
      <c r="A87" s="92"/>
      <c r="B87" s="40" t="s">
        <v>829</v>
      </c>
      <c r="C87" s="40" t="s">
        <v>830</v>
      </c>
      <c r="D87" s="40" t="s">
        <v>830</v>
      </c>
      <c r="E87" s="93">
        <v>0</v>
      </c>
      <c r="F87" s="96"/>
      <c r="P87" s="95"/>
    </row>
    <row r="88" spans="1:16">
      <c r="A88" s="92"/>
      <c r="B88" s="40" t="s">
        <v>831</v>
      </c>
      <c r="C88" s="40" t="s">
        <v>832</v>
      </c>
      <c r="D88" s="40" t="s">
        <v>832</v>
      </c>
      <c r="E88" s="93">
        <v>0</v>
      </c>
      <c r="F88" s="96"/>
      <c r="P88" s="95"/>
    </row>
    <row r="89" spans="1:16">
      <c r="A89" s="92"/>
      <c r="B89" s="40" t="s">
        <v>833</v>
      </c>
      <c r="C89" s="40" t="s">
        <v>834</v>
      </c>
      <c r="D89" s="40" t="s">
        <v>834</v>
      </c>
      <c r="E89" s="93">
        <v>0</v>
      </c>
      <c r="F89" s="96"/>
      <c r="P89" s="95"/>
    </row>
    <row r="90" spans="1:16">
      <c r="A90" s="92"/>
      <c r="B90" s="40" t="s">
        <v>835</v>
      </c>
      <c r="C90" s="40" t="s">
        <v>836</v>
      </c>
      <c r="D90" s="40" t="s">
        <v>836</v>
      </c>
      <c r="E90" s="93">
        <v>0</v>
      </c>
      <c r="F90" s="96"/>
      <c r="P90" s="95"/>
    </row>
    <row r="91" spans="1:16">
      <c r="A91" s="92"/>
      <c r="B91" s="40" t="s">
        <v>837</v>
      </c>
      <c r="C91" s="40" t="s">
        <v>838</v>
      </c>
      <c r="D91" s="40" t="s">
        <v>838</v>
      </c>
      <c r="E91" s="93">
        <v>0</v>
      </c>
      <c r="F91" s="96"/>
      <c r="P91" s="95"/>
    </row>
    <row r="92" spans="1:16">
      <c r="A92" s="92"/>
      <c r="B92" s="40" t="s">
        <v>839</v>
      </c>
      <c r="C92" s="40" t="s">
        <v>789</v>
      </c>
      <c r="D92" s="40" t="s">
        <v>789</v>
      </c>
      <c r="E92" s="93">
        <v>0</v>
      </c>
      <c r="F92" s="96"/>
      <c r="P92" s="95"/>
    </row>
    <row r="93" spans="1:16">
      <c r="A93" s="92"/>
      <c r="B93" s="40" t="s">
        <v>840</v>
      </c>
      <c r="C93" s="40" t="s">
        <v>841</v>
      </c>
      <c r="D93" s="40" t="s">
        <v>841</v>
      </c>
      <c r="E93" s="93">
        <v>0</v>
      </c>
      <c r="F93" s="96"/>
      <c r="P93" s="95"/>
    </row>
    <row r="94" spans="1:16">
      <c r="A94" s="92"/>
      <c r="B94" s="40" t="s">
        <v>842</v>
      </c>
      <c r="C94" s="40" t="s">
        <v>843</v>
      </c>
      <c r="D94" s="40" t="s">
        <v>843</v>
      </c>
      <c r="E94" s="93">
        <v>0</v>
      </c>
      <c r="F94" s="96"/>
      <c r="P94" s="95"/>
    </row>
    <row r="95" spans="1:16">
      <c r="A95" s="92"/>
      <c r="B95" s="40" t="s">
        <v>844</v>
      </c>
      <c r="C95" s="40" t="s">
        <v>843</v>
      </c>
      <c r="D95" s="40" t="s">
        <v>843</v>
      </c>
      <c r="E95" s="93">
        <v>0</v>
      </c>
      <c r="F95" s="96"/>
      <c r="P95" s="95"/>
    </row>
    <row r="96" spans="1:16">
      <c r="A96" s="92"/>
      <c r="B96" s="40" t="s">
        <v>845</v>
      </c>
      <c r="C96" s="40" t="s">
        <v>846</v>
      </c>
      <c r="D96" s="40" t="s">
        <v>846</v>
      </c>
      <c r="E96" s="93">
        <v>0</v>
      </c>
      <c r="F96" s="96"/>
      <c r="P96" s="95"/>
    </row>
    <row r="97" spans="1:16">
      <c r="A97" s="92"/>
      <c r="B97" s="40" t="s">
        <v>847</v>
      </c>
      <c r="C97" s="40" t="s">
        <v>848</v>
      </c>
      <c r="D97" s="40" t="s">
        <v>848</v>
      </c>
      <c r="E97" s="93">
        <v>0</v>
      </c>
      <c r="F97" s="96"/>
      <c r="P97" s="95"/>
    </row>
    <row r="98" spans="1:16">
      <c r="A98" s="92"/>
      <c r="B98" s="40" t="s">
        <v>849</v>
      </c>
      <c r="C98" s="40" t="s">
        <v>848</v>
      </c>
      <c r="D98" s="40" t="s">
        <v>848</v>
      </c>
      <c r="E98" s="93">
        <v>0</v>
      </c>
      <c r="F98" s="96"/>
      <c r="P98" s="95"/>
    </row>
    <row r="99" spans="1:16">
      <c r="A99" s="92"/>
      <c r="B99" s="40" t="s">
        <v>850</v>
      </c>
      <c r="C99" s="40" t="s">
        <v>851</v>
      </c>
      <c r="D99" s="40" t="s">
        <v>851</v>
      </c>
      <c r="E99" s="93">
        <v>0</v>
      </c>
      <c r="F99" s="96"/>
      <c r="P99" s="95"/>
    </row>
    <row r="100" spans="1:16">
      <c r="A100" s="92"/>
      <c r="B100" s="40" t="s">
        <v>852</v>
      </c>
      <c r="C100" s="40" t="s">
        <v>702</v>
      </c>
      <c r="D100" s="40" t="s">
        <v>702</v>
      </c>
      <c r="E100" s="93">
        <v>0</v>
      </c>
      <c r="F100" s="96"/>
      <c r="P100" s="95"/>
    </row>
    <row r="101" spans="1:16">
      <c r="A101" s="92"/>
      <c r="B101" s="40" t="s">
        <v>853</v>
      </c>
      <c r="C101" s="40" t="s">
        <v>854</v>
      </c>
      <c r="D101" s="40" t="s">
        <v>854</v>
      </c>
      <c r="E101" s="93">
        <v>0</v>
      </c>
      <c r="F101" s="96"/>
      <c r="P101" s="95"/>
    </row>
    <row r="102" spans="1:16">
      <c r="A102" s="92"/>
      <c r="B102" s="40" t="s">
        <v>855</v>
      </c>
      <c r="C102" s="40" t="s">
        <v>856</v>
      </c>
      <c r="D102" s="40" t="s">
        <v>856</v>
      </c>
      <c r="E102" s="93">
        <v>0</v>
      </c>
      <c r="F102" s="96"/>
      <c r="P102" s="95"/>
    </row>
    <row r="103" spans="1:16">
      <c r="A103" s="92"/>
      <c r="B103" s="40" t="s">
        <v>857</v>
      </c>
      <c r="C103" s="40" t="s">
        <v>697</v>
      </c>
      <c r="D103" s="40" t="s">
        <v>697</v>
      </c>
      <c r="E103" s="93">
        <v>0</v>
      </c>
      <c r="F103" s="96"/>
      <c r="P103" s="95"/>
    </row>
    <row r="104" spans="1:16">
      <c r="A104" s="92"/>
      <c r="B104" s="40" t="s">
        <v>858</v>
      </c>
      <c r="C104" s="40" t="s">
        <v>700</v>
      </c>
      <c r="D104" s="40" t="s">
        <v>700</v>
      </c>
      <c r="E104" s="93">
        <v>0</v>
      </c>
      <c r="F104" s="96"/>
      <c r="P104" s="95"/>
    </row>
    <row r="105" spans="1:16">
      <c r="A105" s="92"/>
      <c r="B105" s="40" t="s">
        <v>859</v>
      </c>
      <c r="C105" s="40" t="s">
        <v>860</v>
      </c>
      <c r="D105" s="40" t="s">
        <v>860</v>
      </c>
      <c r="E105" s="93">
        <v>0</v>
      </c>
      <c r="F105" s="96"/>
      <c r="P105" s="95"/>
    </row>
    <row r="106" spans="1:16">
      <c r="A106" s="92"/>
      <c r="B106" s="40" t="s">
        <v>861</v>
      </c>
      <c r="C106" s="40" t="s">
        <v>792</v>
      </c>
      <c r="D106" s="40" t="s">
        <v>792</v>
      </c>
      <c r="E106" s="93">
        <v>0</v>
      </c>
      <c r="F106" s="96"/>
      <c r="P106" s="95"/>
    </row>
    <row r="107" spans="1:16">
      <c r="A107" s="92"/>
      <c r="B107" s="40" t="s">
        <v>862</v>
      </c>
      <c r="C107" s="40" t="s">
        <v>863</v>
      </c>
      <c r="D107" s="40" t="s">
        <v>863</v>
      </c>
      <c r="E107" s="93">
        <v>0</v>
      </c>
      <c r="F107" s="96"/>
      <c r="P107" s="95"/>
    </row>
    <row r="108" spans="1:16">
      <c r="A108" s="92"/>
      <c r="B108" s="40" t="s">
        <v>864</v>
      </c>
      <c r="C108" s="40" t="s">
        <v>865</v>
      </c>
      <c r="D108" s="40" t="s">
        <v>865</v>
      </c>
      <c r="E108" s="93">
        <v>0</v>
      </c>
      <c r="F108" s="96"/>
      <c r="P108" s="95"/>
    </row>
    <row r="109" spans="1:16">
      <c r="A109" s="97" t="s">
        <v>866</v>
      </c>
      <c r="B109" s="98" t="s">
        <v>867</v>
      </c>
      <c r="C109" s="98" t="s">
        <v>704</v>
      </c>
      <c r="D109" s="98" t="s">
        <v>704</v>
      </c>
      <c r="E109" s="93">
        <v>0</v>
      </c>
      <c r="F109" s="97" t="s">
        <v>868</v>
      </c>
      <c r="P109" s="95"/>
    </row>
    <row r="110" spans="1:16">
      <c r="A110" s="92"/>
      <c r="B110" s="98" t="s">
        <v>869</v>
      </c>
      <c r="C110" s="98" t="s">
        <v>706</v>
      </c>
      <c r="D110" s="98" t="s">
        <v>706</v>
      </c>
      <c r="E110" s="93">
        <v>0</v>
      </c>
      <c r="F110" s="96"/>
      <c r="P110" s="95"/>
    </row>
    <row r="111" spans="1:16">
      <c r="A111" s="92"/>
      <c r="B111" s="98" t="s">
        <v>870</v>
      </c>
      <c r="C111" s="98" t="s">
        <v>805</v>
      </c>
      <c r="D111" s="98" t="s">
        <v>805</v>
      </c>
      <c r="E111" s="93">
        <v>0</v>
      </c>
      <c r="F111" s="96"/>
      <c r="P111" s="95"/>
    </row>
    <row r="112" spans="1:16">
      <c r="A112" s="97" t="s">
        <v>871</v>
      </c>
      <c r="B112" s="98" t="s">
        <v>872</v>
      </c>
      <c r="C112" s="98" t="s">
        <v>873</v>
      </c>
      <c r="D112" s="98" t="s">
        <v>873</v>
      </c>
      <c r="E112" s="93">
        <v>0</v>
      </c>
      <c r="F112" s="97" t="s">
        <v>874</v>
      </c>
      <c r="P112" s="95"/>
    </row>
    <row r="113" spans="1:16">
      <c r="A113" s="99"/>
      <c r="B113" s="98" t="s">
        <v>875</v>
      </c>
      <c r="C113" s="98" t="s">
        <v>876</v>
      </c>
      <c r="D113" s="98" t="s">
        <v>876</v>
      </c>
      <c r="E113" s="93">
        <v>0</v>
      </c>
      <c r="F113" s="99"/>
      <c r="P113" s="95"/>
    </row>
    <row r="114" spans="1:16">
      <c r="A114" s="99"/>
      <c r="B114" s="98" t="s">
        <v>877</v>
      </c>
      <c r="C114" s="98" t="s">
        <v>878</v>
      </c>
      <c r="D114" s="98" t="s">
        <v>878</v>
      </c>
      <c r="E114" s="93">
        <v>0</v>
      </c>
      <c r="F114" s="99"/>
      <c r="P114" s="95"/>
    </row>
    <row r="115" spans="1:16">
      <c r="A115" s="99"/>
      <c r="B115" s="98" t="s">
        <v>879</v>
      </c>
      <c r="C115" s="98" t="s">
        <v>880</v>
      </c>
      <c r="D115" s="98" t="s">
        <v>880</v>
      </c>
      <c r="E115" s="93">
        <v>0</v>
      </c>
      <c r="F115" s="99"/>
      <c r="P115" s="95"/>
    </row>
    <row r="116" spans="1:16">
      <c r="A116" s="99"/>
      <c r="B116" s="98" t="s">
        <v>881</v>
      </c>
      <c r="C116" s="98" t="s">
        <v>882</v>
      </c>
      <c r="D116" s="98" t="s">
        <v>882</v>
      </c>
      <c r="E116" s="93">
        <v>0</v>
      </c>
      <c r="F116" s="99"/>
      <c r="P116" s="95"/>
    </row>
    <row r="117" spans="1:16">
      <c r="A117" s="99"/>
      <c r="B117" s="98" t="s">
        <v>883</v>
      </c>
      <c r="C117" s="98" t="s">
        <v>884</v>
      </c>
      <c r="D117" s="98" t="s">
        <v>884</v>
      </c>
      <c r="E117" s="93">
        <v>0</v>
      </c>
      <c r="F117" s="99"/>
      <c r="P117" s="95"/>
    </row>
    <row r="118" spans="1:16">
      <c r="A118" s="99"/>
      <c r="B118" s="98" t="s">
        <v>885</v>
      </c>
      <c r="C118" s="98" t="s">
        <v>886</v>
      </c>
      <c r="D118" s="98" t="s">
        <v>886</v>
      </c>
      <c r="E118" s="93">
        <v>0</v>
      </c>
      <c r="F118" s="99"/>
      <c r="P118" s="95"/>
    </row>
    <row r="119" spans="1:16">
      <c r="A119" s="99"/>
      <c r="B119" s="98" t="s">
        <v>887</v>
      </c>
      <c r="C119" s="98" t="s">
        <v>886</v>
      </c>
      <c r="D119" s="98" t="s">
        <v>886</v>
      </c>
      <c r="E119" s="93">
        <v>0</v>
      </c>
      <c r="F119" s="99"/>
      <c r="P119" s="95"/>
    </row>
    <row r="120" spans="1:16">
      <c r="A120" s="99"/>
      <c r="B120" s="98" t="s">
        <v>888</v>
      </c>
      <c r="C120" s="98" t="s">
        <v>708</v>
      </c>
      <c r="D120" s="98" t="s">
        <v>708</v>
      </c>
      <c r="E120" s="93">
        <v>0</v>
      </c>
      <c r="F120" s="99"/>
      <c r="P120" s="95"/>
    </row>
    <row r="121" spans="1:16">
      <c r="A121" s="99"/>
      <c r="B121" s="98" t="s">
        <v>889</v>
      </c>
      <c r="C121" s="98" t="s">
        <v>708</v>
      </c>
      <c r="D121" s="98" t="s">
        <v>708</v>
      </c>
      <c r="E121" s="93">
        <v>0</v>
      </c>
      <c r="F121" s="99"/>
      <c r="P121" s="95"/>
    </row>
    <row r="122" spans="1:16">
      <c r="A122" s="99"/>
      <c r="B122" s="98" t="s">
        <v>890</v>
      </c>
      <c r="C122" s="98" t="s">
        <v>891</v>
      </c>
      <c r="D122" s="98" t="s">
        <v>891</v>
      </c>
      <c r="E122" s="93">
        <v>0</v>
      </c>
      <c r="F122" s="99"/>
      <c r="P122" s="95"/>
    </row>
    <row r="123" spans="1:16">
      <c r="A123" s="99"/>
      <c r="B123" s="98" t="s">
        <v>892</v>
      </c>
      <c r="C123" s="98" t="s">
        <v>893</v>
      </c>
      <c r="D123" s="98" t="s">
        <v>893</v>
      </c>
      <c r="E123" s="93">
        <v>0</v>
      </c>
      <c r="F123" s="99"/>
      <c r="P123" s="95"/>
    </row>
    <row r="124" spans="1:16">
      <c r="A124" s="99"/>
      <c r="B124" s="98" t="s">
        <v>894</v>
      </c>
      <c r="C124" s="98" t="s">
        <v>895</v>
      </c>
      <c r="D124" s="98" t="s">
        <v>895</v>
      </c>
      <c r="E124" s="93">
        <v>0</v>
      </c>
      <c r="F124" s="99"/>
      <c r="P124" s="95"/>
    </row>
    <row r="125" spans="1:16">
      <c r="A125" s="99"/>
      <c r="B125" s="98" t="s">
        <v>896</v>
      </c>
      <c r="C125" s="98" t="s">
        <v>708</v>
      </c>
      <c r="D125" s="98" t="s">
        <v>708</v>
      </c>
      <c r="E125" s="93">
        <v>0</v>
      </c>
      <c r="F125" s="99"/>
      <c r="P125" s="95"/>
    </row>
    <row r="126" spans="1:16">
      <c r="A126" s="99"/>
      <c r="B126" s="98" t="s">
        <v>897</v>
      </c>
      <c r="C126" s="98" t="s">
        <v>708</v>
      </c>
      <c r="D126" s="98" t="s">
        <v>708</v>
      </c>
      <c r="E126" s="93">
        <v>0</v>
      </c>
      <c r="F126" s="99"/>
      <c r="P126" s="95"/>
    </row>
    <row r="127" spans="1:16">
      <c r="A127" s="99"/>
      <c r="B127" s="98" t="s">
        <v>898</v>
      </c>
      <c r="C127" s="98" t="s">
        <v>899</v>
      </c>
      <c r="D127" s="98" t="s">
        <v>899</v>
      </c>
      <c r="E127" s="93">
        <v>0</v>
      </c>
      <c r="F127" s="99"/>
      <c r="P127" s="95"/>
    </row>
    <row r="128" spans="1:16">
      <c r="A128" s="99"/>
      <c r="B128" s="98" t="s">
        <v>900</v>
      </c>
      <c r="C128" s="98" t="s">
        <v>886</v>
      </c>
      <c r="D128" s="98" t="s">
        <v>886</v>
      </c>
      <c r="E128" s="93">
        <v>0</v>
      </c>
      <c r="F128" s="99"/>
      <c r="P128" s="95"/>
    </row>
    <row r="129" spans="1:16">
      <c r="A129" s="99"/>
      <c r="B129" s="98" t="s">
        <v>901</v>
      </c>
      <c r="C129" s="98" t="s">
        <v>886</v>
      </c>
      <c r="D129" s="98" t="s">
        <v>886</v>
      </c>
      <c r="E129" s="93">
        <v>0</v>
      </c>
      <c r="F129" s="99"/>
      <c r="P129" s="95"/>
    </row>
    <row r="130" spans="1:16">
      <c r="A130" s="99"/>
      <c r="B130" s="98" t="s">
        <v>902</v>
      </c>
      <c r="C130" s="98" t="s">
        <v>886</v>
      </c>
      <c r="D130" s="98" t="s">
        <v>886</v>
      </c>
      <c r="E130" s="93">
        <v>0</v>
      </c>
      <c r="F130" s="99"/>
      <c r="P130" s="95"/>
    </row>
    <row r="131" spans="1:16">
      <c r="A131" s="99"/>
      <c r="B131" s="98" t="s">
        <v>903</v>
      </c>
      <c r="C131" s="98" t="s">
        <v>886</v>
      </c>
      <c r="D131" s="98" t="s">
        <v>886</v>
      </c>
      <c r="E131" s="93">
        <v>0</v>
      </c>
      <c r="F131" s="99"/>
      <c r="P131" s="95"/>
    </row>
    <row r="132" spans="1:16">
      <c r="A132" s="99"/>
      <c r="B132" s="98" t="s">
        <v>904</v>
      </c>
      <c r="C132" s="98" t="s">
        <v>905</v>
      </c>
      <c r="D132" s="98" t="s">
        <v>905</v>
      </c>
      <c r="E132" s="93">
        <v>0</v>
      </c>
      <c r="F132" s="99"/>
      <c r="P132" s="95"/>
    </row>
    <row r="133" spans="1:16">
      <c r="A133" s="99"/>
      <c r="B133" s="98" t="s">
        <v>906</v>
      </c>
      <c r="C133" s="98" t="s">
        <v>748</v>
      </c>
      <c r="D133" s="98" t="s">
        <v>748</v>
      </c>
      <c r="E133" s="93">
        <v>0</v>
      </c>
      <c r="F133" s="99"/>
      <c r="P133" s="95"/>
    </row>
    <row r="134" spans="1:16">
      <c r="A134" s="99"/>
      <c r="B134" s="98" t="s">
        <v>907</v>
      </c>
      <c r="C134" s="98" t="s">
        <v>748</v>
      </c>
      <c r="D134" s="98" t="s">
        <v>748</v>
      </c>
      <c r="E134" s="93">
        <v>0</v>
      </c>
      <c r="F134" s="99"/>
      <c r="P134" s="95"/>
    </row>
    <row r="135" spans="1:16">
      <c r="A135" s="99"/>
      <c r="B135" s="98" t="s">
        <v>908</v>
      </c>
      <c r="C135" s="98" t="s">
        <v>706</v>
      </c>
      <c r="D135" s="98" t="s">
        <v>706</v>
      </c>
      <c r="E135" s="93">
        <v>0</v>
      </c>
      <c r="F135" s="99"/>
      <c r="P135" s="95"/>
    </row>
    <row r="136" spans="1:16">
      <c r="A136" s="99"/>
      <c r="B136" s="98" t="s">
        <v>909</v>
      </c>
      <c r="C136" s="98" t="s">
        <v>802</v>
      </c>
      <c r="D136" s="98" t="s">
        <v>802</v>
      </c>
      <c r="E136" s="93">
        <v>0</v>
      </c>
      <c r="F136" s="99"/>
      <c r="P136" s="95"/>
    </row>
    <row r="137" spans="1:16">
      <c r="A137" s="99"/>
      <c r="B137" s="98" t="s">
        <v>910</v>
      </c>
      <c r="C137" s="98" t="s">
        <v>911</v>
      </c>
      <c r="D137" s="98" t="s">
        <v>911</v>
      </c>
      <c r="E137" s="93">
        <v>-0.45333333333333331</v>
      </c>
      <c r="F137" s="99"/>
      <c r="P137" s="95"/>
    </row>
    <row r="138" spans="1:16">
      <c r="A138" s="99"/>
      <c r="B138" s="98" t="s">
        <v>912</v>
      </c>
      <c r="C138" s="98" t="s">
        <v>147</v>
      </c>
      <c r="D138" s="98" t="s">
        <v>143</v>
      </c>
      <c r="E138" s="93">
        <v>-0.45333333333333331</v>
      </c>
      <c r="F138" s="99"/>
      <c r="P138" s="95"/>
    </row>
    <row r="139" spans="1:16">
      <c r="A139" s="99"/>
      <c r="B139" s="98" t="s">
        <v>913</v>
      </c>
      <c r="C139" s="98" t="s">
        <v>147</v>
      </c>
      <c r="D139" s="98" t="s">
        <v>143</v>
      </c>
      <c r="E139" s="93">
        <v>-0.69696969696969702</v>
      </c>
      <c r="F139" s="99"/>
      <c r="P139" s="95"/>
    </row>
    <row r="140" spans="1:16">
      <c r="A140" s="99"/>
      <c r="B140" s="98" t="s">
        <v>914</v>
      </c>
      <c r="C140" s="98" t="s">
        <v>915</v>
      </c>
      <c r="D140" s="98" t="s">
        <v>916</v>
      </c>
      <c r="E140" s="93">
        <v>-0.69696969696969702</v>
      </c>
      <c r="F140" s="99"/>
      <c r="K140" s="95"/>
      <c r="P140" s="95"/>
    </row>
    <row r="141" spans="1:16">
      <c r="A141" s="99"/>
      <c r="B141" s="98" t="s">
        <v>917</v>
      </c>
      <c r="C141" s="98" t="s">
        <v>915</v>
      </c>
      <c r="D141" s="98" t="s">
        <v>916</v>
      </c>
      <c r="E141" s="93">
        <v>-0.1385390428211587</v>
      </c>
      <c r="F141" s="99"/>
      <c r="K141" s="95"/>
      <c r="P141" s="95"/>
    </row>
    <row r="142" spans="1:16">
      <c r="A142" s="99"/>
      <c r="B142" s="98" t="s">
        <v>918</v>
      </c>
      <c r="C142" s="98" t="s">
        <v>919</v>
      </c>
      <c r="D142" s="98" t="s">
        <v>920</v>
      </c>
      <c r="E142" s="93">
        <v>0</v>
      </c>
      <c r="F142" s="99"/>
      <c r="P142" s="95"/>
    </row>
    <row r="143" spans="1:16">
      <c r="A143" s="99"/>
      <c r="B143" s="98" t="s">
        <v>921</v>
      </c>
      <c r="C143" s="98" t="s">
        <v>922</v>
      </c>
      <c r="D143" s="98" t="s">
        <v>922</v>
      </c>
      <c r="E143" s="93">
        <v>0</v>
      </c>
      <c r="F143" s="99"/>
      <c r="P143" s="95"/>
    </row>
    <row r="144" spans="1:16">
      <c r="A144" s="99"/>
      <c r="B144" s="98" t="s">
        <v>923</v>
      </c>
      <c r="C144" s="98" t="s">
        <v>924</v>
      </c>
      <c r="D144" s="98" t="s">
        <v>924</v>
      </c>
      <c r="E144" s="93">
        <v>0</v>
      </c>
      <c r="F144" s="99"/>
      <c r="P144" s="95"/>
    </row>
    <row r="145" spans="1:16">
      <c r="A145" s="99"/>
      <c r="B145" s="98" t="s">
        <v>925</v>
      </c>
      <c r="C145" s="98" t="s">
        <v>760</v>
      </c>
      <c r="D145" s="98" t="s">
        <v>760</v>
      </c>
      <c r="E145" s="93">
        <v>0</v>
      </c>
      <c r="F145" s="99"/>
      <c r="P145" s="95"/>
    </row>
    <row r="146" spans="1:16">
      <c r="A146" s="99"/>
      <c r="B146" s="98" t="s">
        <v>926</v>
      </c>
      <c r="C146" s="98" t="s">
        <v>795</v>
      </c>
      <c r="D146" s="98" t="s">
        <v>795</v>
      </c>
      <c r="E146" s="93">
        <v>0</v>
      </c>
      <c r="F146" s="99"/>
      <c r="P146" s="95"/>
    </row>
    <row r="147" spans="1:16">
      <c r="A147" s="99"/>
      <c r="B147" s="98" t="s">
        <v>927</v>
      </c>
      <c r="C147" s="98" t="s">
        <v>928</v>
      </c>
      <c r="D147" s="98" t="s">
        <v>928</v>
      </c>
      <c r="E147" s="93">
        <v>0</v>
      </c>
      <c r="F147" s="99"/>
      <c r="P147" s="95"/>
    </row>
    <row r="148" spans="1:16">
      <c r="A148" s="99"/>
      <c r="B148" s="98" t="s">
        <v>929</v>
      </c>
      <c r="C148" s="98" t="s">
        <v>700</v>
      </c>
      <c r="D148" s="98" t="s">
        <v>700</v>
      </c>
      <c r="E148" s="93">
        <v>0</v>
      </c>
      <c r="F148" s="99"/>
      <c r="P148" s="95"/>
    </row>
    <row r="149" spans="1:16">
      <c r="A149" s="99"/>
      <c r="B149" s="98" t="s">
        <v>930</v>
      </c>
      <c r="C149" s="98" t="s">
        <v>729</v>
      </c>
      <c r="D149" s="98" t="s">
        <v>729</v>
      </c>
      <c r="E149" s="93">
        <v>0</v>
      </c>
      <c r="F149" s="99"/>
      <c r="P149" s="95"/>
    </row>
    <row r="150" spans="1:16">
      <c r="A150" s="99"/>
      <c r="B150" s="98" t="s">
        <v>931</v>
      </c>
      <c r="C150" s="98" t="s">
        <v>805</v>
      </c>
      <c r="D150" s="98" t="s">
        <v>805</v>
      </c>
      <c r="E150" s="93">
        <v>0</v>
      </c>
      <c r="F150" s="99"/>
      <c r="P150" s="95"/>
    </row>
    <row r="151" spans="1:16">
      <c r="A151" s="99"/>
      <c r="B151" s="98" t="s">
        <v>932</v>
      </c>
      <c r="C151" s="98" t="s">
        <v>933</v>
      </c>
      <c r="D151" s="98" t="s">
        <v>933</v>
      </c>
      <c r="E151" s="93">
        <v>0</v>
      </c>
      <c r="F151" s="99"/>
      <c r="P151" s="95"/>
    </row>
    <row r="152" spans="1:16">
      <c r="A152" s="99"/>
      <c r="B152" s="98" t="s">
        <v>934</v>
      </c>
      <c r="C152" s="98" t="s">
        <v>935</v>
      </c>
      <c r="D152" s="98" t="s">
        <v>935</v>
      </c>
      <c r="E152" s="93">
        <v>0</v>
      </c>
      <c r="F152" s="99"/>
      <c r="P152" s="95"/>
    </row>
    <row r="153" spans="1:16">
      <c r="A153" s="99"/>
      <c r="B153" s="98" t="s">
        <v>936</v>
      </c>
      <c r="C153" s="98" t="s">
        <v>710</v>
      </c>
      <c r="D153" s="98" t="s">
        <v>710</v>
      </c>
      <c r="E153" s="93">
        <v>0</v>
      </c>
      <c r="F153" s="99"/>
      <c r="P153" s="95"/>
    </row>
    <row r="154" spans="1:16">
      <c r="A154" s="99"/>
      <c r="B154" s="98" t="s">
        <v>937</v>
      </c>
      <c r="C154" s="98" t="s">
        <v>729</v>
      </c>
      <c r="D154" s="98" t="s">
        <v>729</v>
      </c>
      <c r="E154" s="93">
        <v>0</v>
      </c>
      <c r="F154" s="99"/>
      <c r="P154" s="95"/>
    </row>
    <row r="155" spans="1:16">
      <c r="A155" s="99"/>
      <c r="B155" s="98" t="s">
        <v>938</v>
      </c>
      <c r="C155" s="98" t="s">
        <v>939</v>
      </c>
      <c r="D155" s="98" t="s">
        <v>939</v>
      </c>
      <c r="E155" s="93">
        <v>0</v>
      </c>
      <c r="F155" s="99"/>
      <c r="P155" s="95"/>
    </row>
    <row r="156" spans="1:16">
      <c r="A156" s="99"/>
      <c r="B156" s="98" t="s">
        <v>940</v>
      </c>
      <c r="C156" s="98" t="s">
        <v>777</v>
      </c>
      <c r="D156" s="98" t="s">
        <v>777</v>
      </c>
      <c r="E156" s="93">
        <v>0</v>
      </c>
      <c r="F156" s="99"/>
      <c r="P156" s="95"/>
    </row>
    <row r="157" spans="1:16">
      <c r="A157" s="99"/>
      <c r="B157" s="98" t="s">
        <v>941</v>
      </c>
      <c r="C157" s="98" t="s">
        <v>708</v>
      </c>
      <c r="D157" s="98" t="s">
        <v>708</v>
      </c>
      <c r="E157" s="93">
        <v>0</v>
      </c>
      <c r="F157" s="99"/>
      <c r="P157" s="95"/>
    </row>
    <row r="158" spans="1:16">
      <c r="A158" s="99"/>
      <c r="B158" s="98" t="s">
        <v>942</v>
      </c>
      <c r="C158" s="98" t="s">
        <v>708</v>
      </c>
      <c r="D158" s="98" t="s">
        <v>708</v>
      </c>
      <c r="E158" s="93">
        <v>0</v>
      </c>
      <c r="F158" s="99"/>
      <c r="P158" s="95"/>
    </row>
    <row r="159" spans="1:16">
      <c r="A159" s="99"/>
      <c r="B159" s="98" t="s">
        <v>943</v>
      </c>
      <c r="C159" s="98" t="s">
        <v>944</v>
      </c>
      <c r="D159" s="98" t="s">
        <v>944</v>
      </c>
      <c r="E159" s="93">
        <v>0</v>
      </c>
      <c r="F159" s="99"/>
      <c r="P159" s="95"/>
    </row>
    <row r="160" spans="1:16">
      <c r="A160" s="99"/>
      <c r="B160" s="98" t="s">
        <v>945</v>
      </c>
      <c r="C160" s="98" t="s">
        <v>946</v>
      </c>
      <c r="D160" s="98" t="s">
        <v>946</v>
      </c>
      <c r="E160" s="93">
        <v>0</v>
      </c>
      <c r="F160" s="99"/>
      <c r="P160" s="95"/>
    </row>
    <row r="161" spans="1:16">
      <c r="A161" s="99"/>
      <c r="B161" s="98" t="s">
        <v>947</v>
      </c>
      <c r="C161" s="98" t="s">
        <v>946</v>
      </c>
      <c r="D161" s="98" t="s">
        <v>946</v>
      </c>
      <c r="E161" s="93">
        <v>0</v>
      </c>
      <c r="F161" s="99"/>
      <c r="P161" s="95"/>
    </row>
    <row r="162" spans="1:16">
      <c r="A162" s="99"/>
      <c r="B162" s="98" t="s">
        <v>948</v>
      </c>
      <c r="C162" s="98" t="s">
        <v>708</v>
      </c>
      <c r="D162" s="98" t="s">
        <v>708</v>
      </c>
      <c r="E162" s="93">
        <v>0</v>
      </c>
      <c r="F162" s="99"/>
      <c r="P162" s="95"/>
    </row>
    <row r="163" spans="1:16">
      <c r="A163" s="99"/>
      <c r="B163" s="98" t="s">
        <v>949</v>
      </c>
      <c r="C163" s="98" t="s">
        <v>752</v>
      </c>
      <c r="D163" s="98" t="s">
        <v>752</v>
      </c>
      <c r="E163" s="93">
        <v>0</v>
      </c>
      <c r="F163" s="99"/>
      <c r="P163" s="95"/>
    </row>
    <row r="164" spans="1:16">
      <c r="A164" s="99"/>
      <c r="B164" s="98" t="s">
        <v>950</v>
      </c>
      <c r="C164" s="98" t="s">
        <v>738</v>
      </c>
      <c r="D164" s="98" t="s">
        <v>738</v>
      </c>
      <c r="E164" s="93">
        <v>0</v>
      </c>
      <c r="F164" s="99"/>
      <c r="P164" s="95"/>
    </row>
    <row r="165" spans="1:16">
      <c r="A165" s="99"/>
      <c r="B165" s="98" t="s">
        <v>951</v>
      </c>
      <c r="C165" s="98" t="s">
        <v>706</v>
      </c>
      <c r="D165" s="98" t="s">
        <v>706</v>
      </c>
      <c r="E165" s="93">
        <v>0</v>
      </c>
      <c r="F165" s="99"/>
      <c r="P165" s="95"/>
    </row>
    <row r="166" spans="1:16">
      <c r="A166" s="99"/>
      <c r="B166" s="98" t="s">
        <v>952</v>
      </c>
      <c r="C166" s="98" t="s">
        <v>939</v>
      </c>
      <c r="D166" s="98" t="s">
        <v>939</v>
      </c>
      <c r="E166" s="93">
        <v>0</v>
      </c>
      <c r="F166" s="99"/>
      <c r="P166" s="95"/>
    </row>
    <row r="167" spans="1:16">
      <c r="A167" s="99"/>
      <c r="B167" s="98" t="s">
        <v>953</v>
      </c>
      <c r="C167" s="98" t="s">
        <v>704</v>
      </c>
      <c r="D167" s="98" t="s">
        <v>704</v>
      </c>
      <c r="E167" s="93">
        <v>0</v>
      </c>
      <c r="F167" s="99"/>
      <c r="P167" s="95"/>
    </row>
    <row r="168" spans="1:16">
      <c r="A168" s="99"/>
      <c r="B168" s="98" t="s">
        <v>954</v>
      </c>
      <c r="C168" s="98" t="s">
        <v>805</v>
      </c>
      <c r="D168" s="98" t="s">
        <v>805</v>
      </c>
      <c r="E168" s="93">
        <v>0</v>
      </c>
      <c r="F168" s="99"/>
      <c r="P168" s="95"/>
    </row>
    <row r="169" spans="1:16">
      <c r="A169" s="99"/>
      <c r="B169" s="98" t="s">
        <v>955</v>
      </c>
      <c r="C169" s="98" t="s">
        <v>754</v>
      </c>
      <c r="D169" s="98" t="s">
        <v>754</v>
      </c>
      <c r="E169" s="93">
        <v>0</v>
      </c>
      <c r="F169" s="99"/>
      <c r="P169" s="95"/>
    </row>
    <row r="170" spans="1:16">
      <c r="A170" s="99"/>
      <c r="B170" s="98" t="s">
        <v>956</v>
      </c>
      <c r="C170" s="98" t="s">
        <v>756</v>
      </c>
      <c r="D170" s="98" t="s">
        <v>756</v>
      </c>
      <c r="E170" s="93">
        <v>0</v>
      </c>
      <c r="F170" s="99"/>
      <c r="P170" s="95"/>
    </row>
    <row r="171" spans="1:16">
      <c r="A171" s="99"/>
      <c r="B171" s="98" t="s">
        <v>957</v>
      </c>
      <c r="C171" s="98" t="s">
        <v>958</v>
      </c>
      <c r="D171" s="98" t="s">
        <v>958</v>
      </c>
      <c r="E171" s="93">
        <v>0</v>
      </c>
      <c r="F171" s="99"/>
      <c r="P171" s="95"/>
    </row>
    <row r="172" spans="1:16">
      <c r="A172" s="99"/>
      <c r="B172" s="98" t="s">
        <v>959</v>
      </c>
      <c r="C172" s="98" t="s">
        <v>841</v>
      </c>
      <c r="D172" s="98" t="s">
        <v>841</v>
      </c>
      <c r="E172" s="93">
        <v>0</v>
      </c>
      <c r="F172" s="99"/>
      <c r="P172" s="95"/>
    </row>
    <row r="173" spans="1:16">
      <c r="A173" s="99"/>
      <c r="B173" s="98" t="s">
        <v>960</v>
      </c>
      <c r="C173" s="98" t="s">
        <v>834</v>
      </c>
      <c r="D173" s="98" t="s">
        <v>834</v>
      </c>
      <c r="E173" s="93">
        <v>0</v>
      </c>
      <c r="F173" s="99"/>
      <c r="P173" s="95"/>
    </row>
    <row r="174" spans="1:16">
      <c r="A174" s="99"/>
      <c r="B174" s="98" t="s">
        <v>961</v>
      </c>
      <c r="C174" s="98" t="s">
        <v>962</v>
      </c>
      <c r="D174" s="98" t="s">
        <v>962</v>
      </c>
      <c r="E174" s="93">
        <v>0</v>
      </c>
      <c r="F174" s="99"/>
      <c r="P174" s="95"/>
    </row>
    <row r="175" spans="1:16">
      <c r="A175" s="99"/>
      <c r="B175" s="98" t="s">
        <v>963</v>
      </c>
      <c r="C175" s="98" t="s">
        <v>962</v>
      </c>
      <c r="D175" s="98" t="s">
        <v>962</v>
      </c>
      <c r="E175" s="93">
        <v>0</v>
      </c>
      <c r="F175" s="99"/>
      <c r="P175" s="95"/>
    </row>
    <row r="176" spans="1:16">
      <c r="A176" s="99"/>
      <c r="B176" s="98" t="s">
        <v>964</v>
      </c>
      <c r="C176" s="98" t="s">
        <v>848</v>
      </c>
      <c r="D176" s="98" t="s">
        <v>848</v>
      </c>
      <c r="E176" s="93">
        <v>0</v>
      </c>
      <c r="F176" s="99"/>
      <c r="P176" s="95"/>
    </row>
    <row r="177" spans="1:16">
      <c r="A177" s="99"/>
      <c r="B177" s="98" t="s">
        <v>965</v>
      </c>
      <c r="C177" s="98" t="s">
        <v>939</v>
      </c>
      <c r="D177" s="98" t="s">
        <v>939</v>
      </c>
      <c r="E177" s="93">
        <v>0</v>
      </c>
      <c r="F177" s="99"/>
      <c r="P177" s="95"/>
    </row>
    <row r="178" spans="1:16">
      <c r="A178" s="99"/>
      <c r="B178" s="98" t="s">
        <v>966</v>
      </c>
      <c r="C178" s="98" t="s">
        <v>704</v>
      </c>
      <c r="D178" s="98" t="s">
        <v>704</v>
      </c>
      <c r="E178" s="93">
        <v>0</v>
      </c>
      <c r="F178" s="99"/>
      <c r="P178" s="95"/>
    </row>
    <row r="179" spans="1:16">
      <c r="A179" s="99"/>
      <c r="B179" s="98" t="s">
        <v>967</v>
      </c>
      <c r="C179" s="98" t="s">
        <v>860</v>
      </c>
      <c r="D179" s="98" t="s">
        <v>860</v>
      </c>
      <c r="E179" s="93">
        <v>0</v>
      </c>
      <c r="F179" s="99"/>
      <c r="P179" s="95"/>
    </row>
    <row r="180" spans="1:16">
      <c r="A180" s="99"/>
      <c r="B180" s="98" t="s">
        <v>968</v>
      </c>
      <c r="C180" s="98" t="s">
        <v>969</v>
      </c>
      <c r="D180" s="98" t="s">
        <v>969</v>
      </c>
      <c r="E180" s="93">
        <v>0</v>
      </c>
      <c r="F180" s="99"/>
      <c r="P180" s="95"/>
    </row>
    <row r="181" spans="1:16">
      <c r="A181" s="99"/>
      <c r="B181" s="98" t="s">
        <v>970</v>
      </c>
      <c r="C181" s="98" t="s">
        <v>971</v>
      </c>
      <c r="D181" s="98" t="s">
        <v>971</v>
      </c>
      <c r="E181" s="93">
        <v>0</v>
      </c>
      <c r="F181" s="99"/>
      <c r="P181" s="95"/>
    </row>
    <row r="182" spans="1:16">
      <c r="A182" s="99"/>
      <c r="B182" s="98" t="s">
        <v>972</v>
      </c>
      <c r="C182" s="98" t="s">
        <v>886</v>
      </c>
      <c r="D182" s="98" t="s">
        <v>886</v>
      </c>
      <c r="E182" s="93">
        <v>0</v>
      </c>
      <c r="F182" s="99"/>
      <c r="P182" s="95"/>
    </row>
    <row r="183" spans="1:16">
      <c r="A183" s="99"/>
      <c r="B183" s="98" t="s">
        <v>973</v>
      </c>
      <c r="C183" s="98" t="s">
        <v>886</v>
      </c>
      <c r="D183" s="98" t="s">
        <v>886</v>
      </c>
      <c r="E183" s="93">
        <v>0</v>
      </c>
      <c r="F183" s="99"/>
      <c r="P183" s="95"/>
    </row>
    <row r="184" spans="1:16">
      <c r="A184" s="99"/>
      <c r="B184" s="98" t="s">
        <v>974</v>
      </c>
      <c r="C184" s="98" t="s">
        <v>899</v>
      </c>
      <c r="D184" s="98" t="s">
        <v>899</v>
      </c>
      <c r="E184" s="93">
        <v>-0.31818181818181818</v>
      </c>
      <c r="F184" s="99"/>
      <c r="P184" s="95"/>
    </row>
    <row r="185" spans="1:16">
      <c r="A185" s="99"/>
      <c r="B185" s="98" t="s">
        <v>975</v>
      </c>
      <c r="C185" s="98" t="s">
        <v>976</v>
      </c>
      <c r="D185" s="98" t="s">
        <v>977</v>
      </c>
      <c r="E185" s="93">
        <v>-0.31818181818181818</v>
      </c>
      <c r="F185" s="99"/>
      <c r="P185" s="95"/>
    </row>
    <row r="186" spans="1:16">
      <c r="A186" s="99"/>
      <c r="B186" s="98" t="s">
        <v>978</v>
      </c>
      <c r="C186" s="98" t="s">
        <v>976</v>
      </c>
      <c r="D186" s="98" t="s">
        <v>977</v>
      </c>
      <c r="E186" s="93">
        <v>-0.99429086538461542</v>
      </c>
      <c r="F186" s="99"/>
      <c r="P186" s="95"/>
    </row>
    <row r="187" spans="1:16">
      <c r="A187" s="99"/>
      <c r="B187" s="98" t="s">
        <v>979</v>
      </c>
      <c r="C187" s="98" t="s">
        <v>760</v>
      </c>
      <c r="D187" s="98" t="s">
        <v>911</v>
      </c>
      <c r="E187" s="93">
        <v>-0.99399038461538458</v>
      </c>
      <c r="F187" s="99"/>
      <c r="K187" s="95"/>
      <c r="P187" s="95"/>
    </row>
    <row r="188" spans="1:16">
      <c r="A188" s="99"/>
      <c r="B188" s="98" t="s">
        <v>980</v>
      </c>
      <c r="C188" s="98" t="s">
        <v>795</v>
      </c>
      <c r="D188" s="98" t="s">
        <v>911</v>
      </c>
      <c r="E188" s="93">
        <v>-0.13043478260869565</v>
      </c>
      <c r="F188" s="99"/>
      <c r="K188" s="95"/>
      <c r="P188" s="95"/>
    </row>
    <row r="189" spans="1:16">
      <c r="A189" s="99"/>
      <c r="B189" s="98" t="s">
        <v>981</v>
      </c>
      <c r="C189" s="98" t="s">
        <v>982</v>
      </c>
      <c r="D189" s="98" t="s">
        <v>983</v>
      </c>
      <c r="E189" s="93">
        <v>0</v>
      </c>
      <c r="F189" s="99"/>
      <c r="P189" s="95"/>
    </row>
    <row r="190" spans="1:16">
      <c r="A190" s="99"/>
      <c r="B190" s="98" t="s">
        <v>984</v>
      </c>
      <c r="C190" s="98" t="s">
        <v>985</v>
      </c>
      <c r="D190" s="98" t="s">
        <v>985</v>
      </c>
      <c r="E190" s="93">
        <v>0</v>
      </c>
      <c r="F190" s="99"/>
      <c r="P190" s="95"/>
    </row>
    <row r="191" spans="1:16">
      <c r="A191" s="99"/>
      <c r="B191" s="98" t="s">
        <v>986</v>
      </c>
      <c r="C191" s="98" t="s">
        <v>985</v>
      </c>
      <c r="D191" s="98" t="s">
        <v>985</v>
      </c>
      <c r="E191" s="93">
        <v>0</v>
      </c>
      <c r="F191" s="99"/>
      <c r="P191" s="95"/>
    </row>
    <row r="192" spans="1:16">
      <c r="A192" s="99"/>
      <c r="B192" s="98" t="s">
        <v>987</v>
      </c>
      <c r="C192" s="98" t="s">
        <v>915</v>
      </c>
      <c r="D192" s="98" t="s">
        <v>915</v>
      </c>
      <c r="E192" s="93">
        <v>0</v>
      </c>
      <c r="F192" s="99"/>
      <c r="P192" s="95"/>
    </row>
    <row r="193" spans="1:16">
      <c r="A193" s="99"/>
      <c r="B193" s="98" t="s">
        <v>988</v>
      </c>
      <c r="C193" s="98" t="s">
        <v>915</v>
      </c>
      <c r="D193" s="98" t="s">
        <v>915</v>
      </c>
      <c r="E193" s="93">
        <v>0</v>
      </c>
      <c r="F193" s="99"/>
      <c r="P193" s="95"/>
    </row>
    <row r="194" spans="1:16">
      <c r="A194" s="99"/>
      <c r="B194" s="98" t="s">
        <v>989</v>
      </c>
      <c r="C194" s="98" t="s">
        <v>146</v>
      </c>
      <c r="D194" s="98" t="s">
        <v>146</v>
      </c>
      <c r="E194" s="93">
        <v>0</v>
      </c>
      <c r="F194" s="99"/>
      <c r="P194" s="95"/>
    </row>
    <row r="195" spans="1:16">
      <c r="A195" s="99"/>
      <c r="B195" s="98" t="s">
        <v>990</v>
      </c>
      <c r="C195" s="98" t="s">
        <v>985</v>
      </c>
      <c r="D195" s="98" t="s">
        <v>985</v>
      </c>
      <c r="E195" s="93">
        <v>0</v>
      </c>
      <c r="F195" s="99"/>
      <c r="P195" s="95"/>
    </row>
    <row r="196" spans="1:16">
      <c r="A196" s="99"/>
      <c r="B196" s="98" t="s">
        <v>991</v>
      </c>
      <c r="C196" s="98" t="s">
        <v>985</v>
      </c>
      <c r="D196" s="98" t="s">
        <v>985</v>
      </c>
      <c r="E196" s="93">
        <v>0</v>
      </c>
      <c r="F196" s="99"/>
      <c r="P196" s="95"/>
    </row>
    <row r="197" spans="1:16">
      <c r="A197" s="99"/>
      <c r="B197" s="98" t="s">
        <v>992</v>
      </c>
      <c r="C197" s="98" t="s">
        <v>915</v>
      </c>
      <c r="D197" s="98" t="s">
        <v>915</v>
      </c>
      <c r="E197" s="93">
        <v>0</v>
      </c>
      <c r="F197" s="99"/>
      <c r="P197" s="95"/>
    </row>
    <row r="198" spans="1:16">
      <c r="A198" s="99"/>
      <c r="B198" s="98" t="s">
        <v>993</v>
      </c>
      <c r="C198" s="98" t="s">
        <v>915</v>
      </c>
      <c r="D198" s="98" t="s">
        <v>915</v>
      </c>
      <c r="E198" s="93">
        <v>0</v>
      </c>
      <c r="F198" s="99"/>
      <c r="P198" s="95"/>
    </row>
    <row r="199" spans="1:16">
      <c r="A199" s="99"/>
      <c r="B199" s="98" t="s">
        <v>994</v>
      </c>
      <c r="C199" s="98" t="s">
        <v>146</v>
      </c>
      <c r="D199" s="98" t="s">
        <v>146</v>
      </c>
      <c r="E199" s="93">
        <v>0</v>
      </c>
      <c r="F199" s="99"/>
      <c r="P199" s="95"/>
    </row>
    <row r="200" spans="1:16">
      <c r="A200" s="99"/>
      <c r="B200" s="98" t="s">
        <v>995</v>
      </c>
      <c r="C200" s="98" t="s">
        <v>969</v>
      </c>
      <c r="D200" s="98" t="s">
        <v>969</v>
      </c>
      <c r="E200" s="93">
        <v>0</v>
      </c>
      <c r="F200" s="99"/>
      <c r="P200" s="95"/>
    </row>
    <row r="201" spans="1:16">
      <c r="A201" s="99"/>
      <c r="B201" s="98" t="s">
        <v>996</v>
      </c>
      <c r="C201" s="98" t="s">
        <v>971</v>
      </c>
      <c r="D201" s="98" t="s">
        <v>971</v>
      </c>
      <c r="E201" s="93">
        <v>0</v>
      </c>
      <c r="F201" s="99"/>
      <c r="P201" s="95"/>
    </row>
    <row r="202" spans="1:16">
      <c r="A202" s="99"/>
      <c r="B202" s="98" t="s">
        <v>997</v>
      </c>
      <c r="C202" s="98" t="s">
        <v>807</v>
      </c>
      <c r="D202" s="98" t="s">
        <v>807</v>
      </c>
      <c r="E202" s="93">
        <v>0</v>
      </c>
      <c r="F202" s="99"/>
      <c r="P202" s="95"/>
    </row>
    <row r="203" spans="1:16">
      <c r="A203" s="99"/>
      <c r="B203" s="98" t="s">
        <v>998</v>
      </c>
      <c r="C203" s="98" t="s">
        <v>807</v>
      </c>
      <c r="D203" s="98" t="s">
        <v>807</v>
      </c>
      <c r="E203" s="93">
        <v>0</v>
      </c>
      <c r="F203" s="99"/>
      <c r="P203" s="95"/>
    </row>
    <row r="204" spans="1:16">
      <c r="A204" s="99"/>
      <c r="B204" s="98" t="s">
        <v>999</v>
      </c>
      <c r="C204" s="98" t="s">
        <v>1000</v>
      </c>
      <c r="D204" s="98" t="s">
        <v>1000</v>
      </c>
      <c r="E204" s="93">
        <v>0</v>
      </c>
      <c r="F204" s="99"/>
      <c r="P204" s="95"/>
    </row>
    <row r="205" spans="1:16">
      <c r="A205" s="99"/>
      <c r="B205" s="98" t="s">
        <v>1001</v>
      </c>
      <c r="C205" s="98" t="s">
        <v>802</v>
      </c>
      <c r="D205" s="98" t="s">
        <v>802</v>
      </c>
      <c r="E205" s="93">
        <v>0</v>
      </c>
      <c r="F205" s="99"/>
      <c r="P205" s="95"/>
    </row>
    <row r="206" spans="1:16">
      <c r="A206" s="99"/>
      <c r="B206" s="98" t="s">
        <v>1002</v>
      </c>
      <c r="C206" s="98" t="s">
        <v>769</v>
      </c>
      <c r="D206" s="98" t="s">
        <v>769</v>
      </c>
      <c r="E206" s="93">
        <v>0</v>
      </c>
      <c r="F206" s="99"/>
      <c r="P206" s="95"/>
    </row>
    <row r="207" spans="1:16">
      <c r="A207" s="99"/>
      <c r="B207" s="98" t="s">
        <v>1003</v>
      </c>
      <c r="C207" s="98" t="s">
        <v>1004</v>
      </c>
      <c r="D207" s="98" t="s">
        <v>1004</v>
      </c>
      <c r="E207" s="93">
        <v>0</v>
      </c>
      <c r="F207" s="99"/>
      <c r="P207" s="95"/>
    </row>
    <row r="208" spans="1:16">
      <c r="A208" s="99"/>
      <c r="B208" s="98" t="s">
        <v>1005</v>
      </c>
      <c r="C208" s="98" t="s">
        <v>777</v>
      </c>
      <c r="D208" s="98" t="s">
        <v>777</v>
      </c>
      <c r="E208" s="93">
        <v>0</v>
      </c>
      <c r="F208" s="99"/>
      <c r="P208" s="95"/>
    </row>
    <row r="209" spans="1:16">
      <c r="A209" s="99"/>
      <c r="B209" s="98" t="s">
        <v>1006</v>
      </c>
      <c r="C209" s="98" t="s">
        <v>731</v>
      </c>
      <c r="D209" s="98" t="s">
        <v>731</v>
      </c>
      <c r="E209" s="93">
        <v>0</v>
      </c>
      <c r="F209" s="99"/>
      <c r="P209" s="95"/>
    </row>
    <row r="210" spans="1:16">
      <c r="A210" s="99"/>
      <c r="B210" s="98" t="s">
        <v>1007</v>
      </c>
      <c r="C210" s="98" t="s">
        <v>1008</v>
      </c>
      <c r="D210" s="98" t="s">
        <v>1008</v>
      </c>
      <c r="E210" s="93">
        <v>0</v>
      </c>
      <c r="F210" s="99"/>
      <c r="P210" s="95"/>
    </row>
    <row r="211" spans="1:16">
      <c r="A211" s="99"/>
      <c r="B211" s="98" t="s">
        <v>1009</v>
      </c>
      <c r="C211" s="98" t="s">
        <v>939</v>
      </c>
      <c r="D211" s="98" t="s">
        <v>939</v>
      </c>
      <c r="E211" s="93">
        <v>0</v>
      </c>
      <c r="F211" s="99"/>
      <c r="P211" s="95"/>
    </row>
    <row r="212" spans="1:16">
      <c r="A212" s="99"/>
      <c r="B212" s="98" t="s">
        <v>1010</v>
      </c>
      <c r="C212" s="98" t="s">
        <v>704</v>
      </c>
      <c r="D212" s="98" t="s">
        <v>704</v>
      </c>
      <c r="E212" s="93">
        <v>0</v>
      </c>
      <c r="F212" s="99"/>
      <c r="P212" s="95"/>
    </row>
    <row r="213" spans="1:16">
      <c r="A213" s="99"/>
      <c r="B213" s="98" t="s">
        <v>1011</v>
      </c>
      <c r="C213" s="98" t="s">
        <v>795</v>
      </c>
      <c r="D213" s="98" t="s">
        <v>795</v>
      </c>
      <c r="E213" s="93">
        <v>0</v>
      </c>
      <c r="F213" s="99"/>
      <c r="P213" s="95"/>
    </row>
    <row r="214" spans="1:16">
      <c r="A214" s="99"/>
      <c r="B214" s="98" t="s">
        <v>1012</v>
      </c>
      <c r="C214" s="98" t="s">
        <v>729</v>
      </c>
      <c r="D214" s="98" t="s">
        <v>729</v>
      </c>
      <c r="E214" s="93">
        <v>0</v>
      </c>
      <c r="F214" s="99"/>
      <c r="P214" s="95"/>
    </row>
    <row r="215" spans="1:16">
      <c r="A215" s="99"/>
      <c r="B215" s="98" t="s">
        <v>1013</v>
      </c>
      <c r="C215" s="98" t="s">
        <v>939</v>
      </c>
      <c r="D215" s="98" t="s">
        <v>939</v>
      </c>
      <c r="E215" s="93">
        <v>0</v>
      </c>
      <c r="F215" s="99"/>
      <c r="P215" s="95"/>
    </row>
    <row r="216" spans="1:16">
      <c r="A216" s="99"/>
      <c r="B216" s="98" t="s">
        <v>1014</v>
      </c>
      <c r="C216" s="98" t="s">
        <v>795</v>
      </c>
      <c r="D216" s="98" t="s">
        <v>795</v>
      </c>
      <c r="E216" s="93">
        <v>0</v>
      </c>
      <c r="F216" s="99"/>
      <c r="P216" s="95"/>
    </row>
    <row r="217" spans="1:16">
      <c r="A217" s="99"/>
      <c r="B217" s="98" t="s">
        <v>1015</v>
      </c>
      <c r="C217" s="98" t="s">
        <v>1016</v>
      </c>
      <c r="D217" s="98" t="s">
        <v>1016</v>
      </c>
      <c r="E217" s="93">
        <v>0</v>
      </c>
      <c r="F217" s="99"/>
      <c r="P217" s="95"/>
    </row>
    <row r="218" spans="1:16">
      <c r="A218" s="99"/>
      <c r="B218" s="98" t="s">
        <v>1017</v>
      </c>
      <c r="C218" s="98" t="s">
        <v>1016</v>
      </c>
      <c r="D218" s="98" t="s">
        <v>1016</v>
      </c>
      <c r="E218" s="93">
        <v>0</v>
      </c>
      <c r="F218" s="99"/>
      <c r="P218" s="95"/>
    </row>
    <row r="219" spans="1:16">
      <c r="A219" s="99"/>
      <c r="B219" s="98" t="s">
        <v>1018</v>
      </c>
      <c r="C219" s="98" t="s">
        <v>1019</v>
      </c>
      <c r="D219" s="98" t="s">
        <v>1019</v>
      </c>
      <c r="E219" s="93">
        <v>0</v>
      </c>
      <c r="F219" s="99"/>
      <c r="P219" s="95"/>
    </row>
    <row r="220" spans="1:16">
      <c r="A220" s="99"/>
      <c r="B220" s="98" t="s">
        <v>1020</v>
      </c>
      <c r="C220" s="98" t="s">
        <v>1021</v>
      </c>
      <c r="D220" s="98" t="s">
        <v>1021</v>
      </c>
      <c r="E220" s="93">
        <v>0</v>
      </c>
      <c r="F220" s="99"/>
      <c r="P220" s="95"/>
    </row>
    <row r="221" spans="1:16">
      <c r="A221" s="99"/>
      <c r="B221" s="98" t="s">
        <v>1022</v>
      </c>
      <c r="C221" s="98" t="s">
        <v>1023</v>
      </c>
      <c r="D221" s="98" t="s">
        <v>1023</v>
      </c>
      <c r="E221" s="93">
        <v>0</v>
      </c>
      <c r="F221" s="99"/>
      <c r="P221" s="95"/>
    </row>
    <row r="222" spans="1:16">
      <c r="A222" s="99"/>
      <c r="B222" s="98" t="s">
        <v>1024</v>
      </c>
      <c r="C222" s="98" t="s">
        <v>1023</v>
      </c>
      <c r="D222" s="98" t="s">
        <v>1023</v>
      </c>
      <c r="E222" s="93">
        <v>0</v>
      </c>
      <c r="F222" s="99"/>
      <c r="P222" s="95"/>
    </row>
    <row r="223" spans="1:16">
      <c r="A223" s="99"/>
      <c r="B223" s="98" t="s">
        <v>1025</v>
      </c>
      <c r="C223" s="98" t="s">
        <v>1026</v>
      </c>
      <c r="D223" s="98" t="s">
        <v>1026</v>
      </c>
      <c r="E223" s="93">
        <v>0</v>
      </c>
      <c r="F223" s="99"/>
      <c r="P223" s="95"/>
    </row>
    <row r="224" spans="1:16">
      <c r="A224" s="99"/>
      <c r="B224" s="98" t="s">
        <v>1027</v>
      </c>
      <c r="C224" s="98" t="s">
        <v>1028</v>
      </c>
      <c r="D224" s="98" t="s">
        <v>1028</v>
      </c>
      <c r="E224" s="93">
        <v>0</v>
      </c>
      <c r="F224" s="99"/>
      <c r="P224" s="95"/>
    </row>
    <row r="225" spans="1:16">
      <c r="A225" s="99"/>
      <c r="B225" s="98" t="s">
        <v>1029</v>
      </c>
      <c r="C225" s="98" t="s">
        <v>1028</v>
      </c>
      <c r="D225" s="98" t="s">
        <v>1028</v>
      </c>
      <c r="E225" s="93">
        <v>0</v>
      </c>
      <c r="F225" s="99"/>
      <c r="P225" s="95"/>
    </row>
    <row r="226" spans="1:16">
      <c r="A226" s="99"/>
      <c r="B226" s="98" t="s">
        <v>1030</v>
      </c>
      <c r="C226" s="98" t="s">
        <v>915</v>
      </c>
      <c r="D226" s="98" t="s">
        <v>915</v>
      </c>
      <c r="E226" s="93">
        <v>0</v>
      </c>
      <c r="F226" s="99"/>
      <c r="P226" s="95"/>
    </row>
    <row r="227" spans="1:16">
      <c r="A227" s="99"/>
      <c r="B227" s="98" t="s">
        <v>1031</v>
      </c>
      <c r="C227" s="98" t="s">
        <v>1032</v>
      </c>
      <c r="D227" s="98" t="s">
        <v>1032</v>
      </c>
      <c r="E227" s="93">
        <v>0</v>
      </c>
      <c r="F227" s="99"/>
      <c r="P227" s="95"/>
    </row>
    <row r="228" spans="1:16">
      <c r="A228" s="99"/>
      <c r="B228" s="98" t="s">
        <v>1033</v>
      </c>
      <c r="C228" s="98" t="s">
        <v>1032</v>
      </c>
      <c r="D228" s="98" t="s">
        <v>1032</v>
      </c>
      <c r="E228" s="93">
        <v>0</v>
      </c>
      <c r="F228" s="99"/>
      <c r="P228" s="95"/>
    </row>
    <row r="229" spans="1:16">
      <c r="A229" s="99"/>
      <c r="B229" s="98" t="s">
        <v>1034</v>
      </c>
      <c r="C229" s="98" t="s">
        <v>1035</v>
      </c>
      <c r="D229" s="98" t="s">
        <v>1035</v>
      </c>
      <c r="E229" s="93">
        <v>0</v>
      </c>
      <c r="F229" s="99"/>
      <c r="P229" s="95"/>
    </row>
    <row r="230" spans="1:16">
      <c r="A230" s="99"/>
      <c r="B230" s="98" t="s">
        <v>1036</v>
      </c>
      <c r="C230" s="98" t="s">
        <v>1037</v>
      </c>
      <c r="D230" s="98" t="s">
        <v>1037</v>
      </c>
      <c r="E230" s="93">
        <v>0</v>
      </c>
      <c r="F230" s="99"/>
      <c r="P230" s="95"/>
    </row>
    <row r="231" spans="1:16">
      <c r="A231" s="99"/>
      <c r="B231" s="98" t="s">
        <v>1038</v>
      </c>
      <c r="C231" s="98" t="s">
        <v>1037</v>
      </c>
      <c r="D231" s="98" t="s">
        <v>1037</v>
      </c>
      <c r="E231" s="93">
        <v>0</v>
      </c>
      <c r="F231" s="99"/>
      <c r="P231" s="95"/>
    </row>
    <row r="232" spans="1:16">
      <c r="A232" s="99"/>
      <c r="B232" s="98" t="s">
        <v>1039</v>
      </c>
      <c r="C232" s="98" t="s">
        <v>1040</v>
      </c>
      <c r="D232" s="98" t="s">
        <v>1040</v>
      </c>
      <c r="E232" s="93">
        <v>0</v>
      </c>
      <c r="F232" s="99"/>
      <c r="P232" s="95"/>
    </row>
    <row r="233" spans="1:16">
      <c r="A233" s="99"/>
      <c r="B233" s="98" t="s">
        <v>1041</v>
      </c>
      <c r="C233" s="98" t="s">
        <v>807</v>
      </c>
      <c r="D233" s="98" t="s">
        <v>807</v>
      </c>
      <c r="E233" s="93">
        <v>0</v>
      </c>
      <c r="F233" s="99"/>
      <c r="P233" s="95"/>
    </row>
    <row r="234" spans="1:16">
      <c r="A234" s="99"/>
      <c r="B234" s="98" t="s">
        <v>1042</v>
      </c>
      <c r="C234" s="98" t="s">
        <v>807</v>
      </c>
      <c r="D234" s="98" t="s">
        <v>807</v>
      </c>
      <c r="E234" s="93">
        <v>0</v>
      </c>
      <c r="F234" s="99"/>
      <c r="P234" s="95"/>
    </row>
    <row r="235" spans="1:16">
      <c r="A235" s="99"/>
      <c r="B235" s="98" t="s">
        <v>1043</v>
      </c>
      <c r="C235" s="98" t="s">
        <v>928</v>
      </c>
      <c r="D235" s="98" t="s">
        <v>928</v>
      </c>
      <c r="E235" s="93">
        <v>0</v>
      </c>
      <c r="F235" s="99"/>
      <c r="P235" s="95"/>
    </row>
    <row r="236" spans="1:16">
      <c r="A236" s="99"/>
      <c r="B236" s="98" t="s">
        <v>1044</v>
      </c>
      <c r="C236" s="98" t="s">
        <v>700</v>
      </c>
      <c r="D236" s="98" t="s">
        <v>700</v>
      </c>
      <c r="E236" s="93">
        <v>0</v>
      </c>
      <c r="F236" s="99"/>
      <c r="P236" s="95"/>
    </row>
    <row r="237" spans="1:16">
      <c r="A237" s="99"/>
      <c r="B237" s="98" t="s">
        <v>1045</v>
      </c>
      <c r="C237" s="98" t="s">
        <v>729</v>
      </c>
      <c r="D237" s="98" t="s">
        <v>729</v>
      </c>
      <c r="E237" s="93">
        <v>0</v>
      </c>
      <c r="F237" s="99"/>
      <c r="P237" s="95"/>
    </row>
    <row r="238" spans="1:16">
      <c r="A238" s="99"/>
      <c r="B238" s="98" t="s">
        <v>1046</v>
      </c>
      <c r="C238" s="98" t="s">
        <v>1047</v>
      </c>
      <c r="D238" s="98" t="s">
        <v>1047</v>
      </c>
      <c r="E238" s="93">
        <v>0</v>
      </c>
      <c r="F238" s="99"/>
      <c r="P238" s="95"/>
    </row>
    <row r="239" spans="1:16">
      <c r="A239" s="99"/>
      <c r="B239" s="98" t="s">
        <v>1048</v>
      </c>
      <c r="C239" s="98" t="s">
        <v>928</v>
      </c>
      <c r="D239" s="98" t="s">
        <v>928</v>
      </c>
      <c r="E239" s="93">
        <v>0</v>
      </c>
      <c r="F239" s="99"/>
      <c r="P239" s="95"/>
    </row>
    <row r="240" spans="1:16">
      <c r="A240" s="99"/>
      <c r="B240" s="98" t="s">
        <v>1049</v>
      </c>
      <c r="C240" s="98" t="s">
        <v>928</v>
      </c>
      <c r="D240" s="98" t="s">
        <v>928</v>
      </c>
      <c r="E240" s="93">
        <v>0</v>
      </c>
      <c r="F240" s="99"/>
      <c r="P240" s="95"/>
    </row>
    <row r="241" spans="1:16">
      <c r="A241" s="99"/>
      <c r="B241" s="98" t="s">
        <v>1050</v>
      </c>
      <c r="C241" s="98" t="s">
        <v>915</v>
      </c>
      <c r="D241" s="98" t="s">
        <v>915</v>
      </c>
      <c r="E241" s="93">
        <v>0</v>
      </c>
      <c r="F241" s="99"/>
      <c r="P241" s="95"/>
    </row>
    <row r="242" spans="1:16">
      <c r="A242" s="99"/>
      <c r="B242" s="98" t="s">
        <v>1051</v>
      </c>
      <c r="C242" s="98" t="s">
        <v>1052</v>
      </c>
      <c r="D242" s="98" t="s">
        <v>1052</v>
      </c>
      <c r="E242" s="93">
        <v>0</v>
      </c>
      <c r="F242" s="99"/>
      <c r="P242" s="95"/>
    </row>
    <row r="243" spans="1:16">
      <c r="A243" s="99"/>
      <c r="B243" s="98" t="s">
        <v>1053</v>
      </c>
      <c r="C243" s="98" t="s">
        <v>1054</v>
      </c>
      <c r="D243" s="98" t="s">
        <v>1054</v>
      </c>
      <c r="E243" s="93">
        <v>0</v>
      </c>
      <c r="F243" s="99"/>
      <c r="P243" s="95"/>
    </row>
    <row r="244" spans="1:16">
      <c r="A244" s="99"/>
      <c r="B244" s="98" t="s">
        <v>1055</v>
      </c>
      <c r="C244" s="98" t="s">
        <v>1056</v>
      </c>
      <c r="D244" s="98" t="s">
        <v>1056</v>
      </c>
      <c r="E244" s="93">
        <v>0</v>
      </c>
      <c r="F244" s="99"/>
      <c r="P244" s="95"/>
    </row>
    <row r="245" spans="1:16">
      <c r="A245" s="99"/>
      <c r="B245" s="98" t="s">
        <v>1057</v>
      </c>
      <c r="C245" s="98" t="s">
        <v>1058</v>
      </c>
      <c r="D245" s="98" t="s">
        <v>1058</v>
      </c>
      <c r="E245" s="93">
        <v>0</v>
      </c>
      <c r="F245" s="99"/>
      <c r="P245" s="95"/>
    </row>
    <row r="246" spans="1:16">
      <c r="A246" s="99"/>
      <c r="B246" s="98" t="s">
        <v>1059</v>
      </c>
      <c r="C246" s="98" t="s">
        <v>1058</v>
      </c>
      <c r="D246" s="98" t="s">
        <v>1058</v>
      </c>
      <c r="E246" s="93">
        <v>0</v>
      </c>
      <c r="F246" s="99"/>
      <c r="P246" s="95"/>
    </row>
    <row r="247" spans="1:16">
      <c r="A247" s="99"/>
      <c r="B247" s="98" t="s">
        <v>1060</v>
      </c>
      <c r="C247" s="98" t="s">
        <v>708</v>
      </c>
      <c r="D247" s="98" t="s">
        <v>708</v>
      </c>
      <c r="E247" s="93">
        <v>0</v>
      </c>
      <c r="F247" s="99"/>
      <c r="P247" s="95"/>
    </row>
    <row r="248" spans="1:16">
      <c r="A248" s="99"/>
      <c r="B248" s="98" t="s">
        <v>1061</v>
      </c>
      <c r="C248" s="98" t="s">
        <v>708</v>
      </c>
      <c r="D248" s="98" t="s">
        <v>708</v>
      </c>
      <c r="E248" s="93">
        <v>0</v>
      </c>
      <c r="F248" s="99"/>
      <c r="P248" s="95"/>
    </row>
    <row r="249" spans="1:16">
      <c r="A249" s="99"/>
      <c r="B249" s="98" t="s">
        <v>1062</v>
      </c>
      <c r="C249" s="98" t="s">
        <v>1063</v>
      </c>
      <c r="D249" s="98" t="s">
        <v>1063</v>
      </c>
      <c r="E249" s="93">
        <v>0</v>
      </c>
      <c r="F249" s="99"/>
      <c r="P249" s="95"/>
    </row>
    <row r="250" spans="1:16">
      <c r="A250" s="99"/>
      <c r="B250" s="98" t="s">
        <v>1064</v>
      </c>
      <c r="C250" s="98" t="s">
        <v>1065</v>
      </c>
      <c r="D250" s="98" t="s">
        <v>1065</v>
      </c>
      <c r="E250" s="93">
        <v>0</v>
      </c>
      <c r="F250" s="99"/>
      <c r="P250" s="95"/>
    </row>
    <row r="251" spans="1:16">
      <c r="A251" s="99"/>
      <c r="B251" s="98" t="s">
        <v>1066</v>
      </c>
      <c r="C251" s="98" t="s">
        <v>1065</v>
      </c>
      <c r="D251" s="98" t="s">
        <v>1065</v>
      </c>
      <c r="E251" s="93">
        <v>0</v>
      </c>
      <c r="F251" s="99"/>
      <c r="P251" s="95"/>
    </row>
    <row r="252" spans="1:16">
      <c r="A252" s="99"/>
      <c r="B252" s="98" t="s">
        <v>1067</v>
      </c>
      <c r="C252" s="98" t="s">
        <v>760</v>
      </c>
      <c r="D252" s="98" t="s">
        <v>760</v>
      </c>
      <c r="E252" s="93">
        <v>0</v>
      </c>
      <c r="F252" s="99"/>
      <c r="P252" s="95"/>
    </row>
    <row r="253" spans="1:16">
      <c r="A253" s="99"/>
      <c r="B253" s="98" t="s">
        <v>1068</v>
      </c>
      <c r="C253" s="98" t="s">
        <v>795</v>
      </c>
      <c r="D253" s="98" t="s">
        <v>795</v>
      </c>
      <c r="E253" s="93">
        <v>0</v>
      </c>
      <c r="F253" s="99"/>
      <c r="P253" s="95"/>
    </row>
    <row r="254" spans="1:16">
      <c r="A254" s="99"/>
      <c r="B254" s="98" t="s">
        <v>1069</v>
      </c>
      <c r="C254" s="98" t="s">
        <v>1070</v>
      </c>
      <c r="D254" s="98" t="s">
        <v>1070</v>
      </c>
      <c r="E254" s="93">
        <v>0</v>
      </c>
      <c r="F254" s="99"/>
      <c r="P254" s="95"/>
    </row>
    <row r="255" spans="1:16">
      <c r="A255" s="99"/>
      <c r="B255" s="98" t="s">
        <v>1071</v>
      </c>
      <c r="C255" s="98" t="s">
        <v>1072</v>
      </c>
      <c r="D255" s="98" t="s">
        <v>1072</v>
      </c>
      <c r="E255" s="93">
        <v>0</v>
      </c>
      <c r="F255" s="99"/>
      <c r="P255" s="95"/>
    </row>
    <row r="256" spans="1:16">
      <c r="A256" s="99"/>
      <c r="B256" s="98" t="s">
        <v>1073</v>
      </c>
      <c r="C256" s="98" t="s">
        <v>1072</v>
      </c>
      <c r="D256" s="98" t="s">
        <v>1072</v>
      </c>
      <c r="E256" s="93">
        <v>0</v>
      </c>
      <c r="F256" s="99"/>
      <c r="P256" s="95"/>
    </row>
    <row r="257" spans="1:16">
      <c r="A257" s="99"/>
      <c r="B257" s="98" t="s">
        <v>1074</v>
      </c>
      <c r="C257" s="98" t="s">
        <v>1075</v>
      </c>
      <c r="D257" s="98" t="s">
        <v>1075</v>
      </c>
      <c r="E257" s="93">
        <v>0</v>
      </c>
      <c r="F257" s="99"/>
      <c r="P257" s="95"/>
    </row>
    <row r="258" spans="1:16">
      <c r="A258" s="99"/>
      <c r="B258" s="98" t="s">
        <v>1076</v>
      </c>
      <c r="C258" s="98" t="s">
        <v>1075</v>
      </c>
      <c r="D258" s="98" t="s">
        <v>1075</v>
      </c>
      <c r="E258" s="93">
        <v>0</v>
      </c>
      <c r="F258" s="99"/>
      <c r="P258" s="95"/>
    </row>
    <row r="259" spans="1:16">
      <c r="A259" s="99"/>
      <c r="B259" s="98" t="s">
        <v>1077</v>
      </c>
      <c r="C259" s="98" t="s">
        <v>142</v>
      </c>
      <c r="D259" s="98" t="s">
        <v>142</v>
      </c>
      <c r="E259" s="93">
        <v>0</v>
      </c>
      <c r="F259" s="99"/>
      <c r="P259" s="95"/>
    </row>
    <row r="260" spans="1:16">
      <c r="A260" s="99"/>
      <c r="B260" s="98" t="s">
        <v>1078</v>
      </c>
      <c r="C260" s="98" t="s">
        <v>1079</v>
      </c>
      <c r="D260" s="98" t="s">
        <v>1079</v>
      </c>
      <c r="E260" s="93">
        <v>0</v>
      </c>
      <c r="F260" s="99"/>
      <c r="P260" s="95"/>
    </row>
    <row r="261" spans="1:16">
      <c r="A261" s="99"/>
      <c r="B261" s="98" t="s">
        <v>1080</v>
      </c>
      <c r="C261" s="98" t="s">
        <v>1079</v>
      </c>
      <c r="D261" s="98" t="s">
        <v>1079</v>
      </c>
      <c r="E261" s="93">
        <v>0</v>
      </c>
      <c r="F261" s="99"/>
      <c r="P261" s="95"/>
    </row>
    <row r="262" spans="1:16">
      <c r="A262" s="99"/>
      <c r="B262" s="98" t="s">
        <v>1081</v>
      </c>
      <c r="C262" s="98" t="s">
        <v>1035</v>
      </c>
      <c r="D262" s="98" t="s">
        <v>1035</v>
      </c>
      <c r="E262" s="93">
        <v>0</v>
      </c>
      <c r="F262" s="99"/>
      <c r="P262" s="95"/>
    </row>
    <row r="263" spans="1:16">
      <c r="A263" s="99"/>
      <c r="B263" s="98" t="s">
        <v>1082</v>
      </c>
      <c r="C263" s="98" t="s">
        <v>876</v>
      </c>
      <c r="D263" s="98" t="s">
        <v>876</v>
      </c>
      <c r="E263" s="93">
        <v>0</v>
      </c>
      <c r="F263" s="99"/>
      <c r="P263" s="95"/>
    </row>
    <row r="264" spans="1:16">
      <c r="A264" s="99"/>
      <c r="B264" s="98" t="s">
        <v>1083</v>
      </c>
      <c r="C264" s="98" t="s">
        <v>836</v>
      </c>
      <c r="D264" s="98" t="s">
        <v>836</v>
      </c>
      <c r="E264" s="93">
        <v>0</v>
      </c>
      <c r="F264" s="99"/>
      <c r="P264" s="95"/>
    </row>
    <row r="265" spans="1:16">
      <c r="A265" s="99"/>
      <c r="B265" s="98" t="s">
        <v>1084</v>
      </c>
      <c r="C265" s="98" t="s">
        <v>1085</v>
      </c>
      <c r="D265" s="98" t="s">
        <v>1085</v>
      </c>
      <c r="E265" s="93">
        <v>0</v>
      </c>
      <c r="F265" s="99"/>
      <c r="P265" s="95"/>
    </row>
    <row r="266" spans="1:16">
      <c r="A266" s="99"/>
      <c r="B266" s="98" t="s">
        <v>1086</v>
      </c>
      <c r="C266" s="98" t="s">
        <v>1087</v>
      </c>
      <c r="D266" s="98" t="s">
        <v>1087</v>
      </c>
      <c r="E266" s="93">
        <v>0</v>
      </c>
      <c r="F266" s="99"/>
      <c r="P266" s="95"/>
    </row>
    <row r="267" spans="1:16">
      <c r="A267" s="99"/>
      <c r="B267" s="98" t="s">
        <v>1088</v>
      </c>
      <c r="C267" s="98" t="s">
        <v>1089</v>
      </c>
      <c r="D267" s="98" t="s">
        <v>1089</v>
      </c>
      <c r="E267" s="93">
        <v>0</v>
      </c>
      <c r="F267" s="99"/>
      <c r="P267" s="95"/>
    </row>
    <row r="268" spans="1:16">
      <c r="A268" s="99"/>
      <c r="B268" s="98" t="s">
        <v>1090</v>
      </c>
      <c r="C268" s="98" t="s">
        <v>1091</v>
      </c>
      <c r="D268" s="98" t="s">
        <v>1091</v>
      </c>
      <c r="E268" s="93">
        <v>0</v>
      </c>
      <c r="F268" s="99"/>
      <c r="P268" s="95"/>
    </row>
    <row r="269" spans="1:16">
      <c r="A269" s="99"/>
      <c r="B269" s="98" t="s">
        <v>1092</v>
      </c>
      <c r="C269" s="100" t="s">
        <v>1093</v>
      </c>
      <c r="D269" s="100" t="s">
        <v>1093</v>
      </c>
      <c r="E269" s="93">
        <v>0</v>
      </c>
      <c r="F269" s="99"/>
      <c r="P269" s="95"/>
    </row>
    <row r="270" spans="1:16">
      <c r="A270" s="99"/>
      <c r="B270" s="98" t="s">
        <v>1094</v>
      </c>
      <c r="C270" s="100" t="s">
        <v>1093</v>
      </c>
      <c r="D270" s="100" t="s">
        <v>1093</v>
      </c>
      <c r="E270" s="93">
        <v>0</v>
      </c>
      <c r="F270" s="99"/>
      <c r="P270" s="95"/>
    </row>
    <row r="271" spans="1:16">
      <c r="A271" s="99"/>
      <c r="B271" s="98" t="s">
        <v>1095</v>
      </c>
      <c r="C271" s="98" t="s">
        <v>1096</v>
      </c>
      <c r="D271" s="98" t="s">
        <v>1096</v>
      </c>
      <c r="E271" s="93">
        <v>0</v>
      </c>
      <c r="F271" s="99"/>
      <c r="P271" s="95"/>
    </row>
    <row r="272" spans="1:16">
      <c r="A272" s="99"/>
      <c r="B272" s="98" t="s">
        <v>1097</v>
      </c>
      <c r="C272" s="98" t="s">
        <v>1096</v>
      </c>
      <c r="D272" s="98" t="s">
        <v>1096</v>
      </c>
      <c r="E272" s="93">
        <v>0</v>
      </c>
      <c r="F272" s="99"/>
      <c r="P272" s="95"/>
    </row>
    <row r="273" spans="1:16">
      <c r="A273" s="99"/>
      <c r="B273" s="98" t="s">
        <v>1098</v>
      </c>
      <c r="C273" s="98" t="s">
        <v>1099</v>
      </c>
      <c r="D273" s="98" t="s">
        <v>1099</v>
      </c>
      <c r="E273" s="93">
        <v>0</v>
      </c>
      <c r="F273" s="99"/>
      <c r="P273" s="95"/>
    </row>
    <row r="274" spans="1:16">
      <c r="A274" s="99"/>
      <c r="B274" s="98" t="s">
        <v>1100</v>
      </c>
      <c r="C274" s="98" t="s">
        <v>1091</v>
      </c>
      <c r="D274" s="98" t="s">
        <v>1091</v>
      </c>
      <c r="E274" s="93">
        <v>0</v>
      </c>
      <c r="F274" s="99"/>
      <c r="P274" s="95"/>
    </row>
    <row r="275" spans="1:16">
      <c r="A275" s="99"/>
      <c r="B275" s="98" t="s">
        <v>1101</v>
      </c>
      <c r="C275" s="98" t="s">
        <v>1091</v>
      </c>
      <c r="D275" s="98" t="s">
        <v>1091</v>
      </c>
      <c r="E275" s="93">
        <v>0</v>
      </c>
      <c r="F275" s="99"/>
      <c r="P275" s="95"/>
    </row>
    <row r="276" spans="1:16">
      <c r="A276" s="99"/>
      <c r="B276" s="98" t="s">
        <v>1102</v>
      </c>
      <c r="C276" s="98" t="s">
        <v>797</v>
      </c>
      <c r="D276" s="98" t="s">
        <v>797</v>
      </c>
      <c r="E276" s="93">
        <v>0</v>
      </c>
      <c r="F276" s="99"/>
      <c r="P276" s="95"/>
    </row>
    <row r="277" spans="1:16">
      <c r="A277" s="99"/>
      <c r="B277" s="98" t="s">
        <v>1103</v>
      </c>
      <c r="C277" s="98" t="s">
        <v>1104</v>
      </c>
      <c r="D277" s="98" t="s">
        <v>1104</v>
      </c>
      <c r="E277" s="93">
        <v>0</v>
      </c>
      <c r="F277" s="99"/>
      <c r="P277" s="95"/>
    </row>
    <row r="278" spans="1:16">
      <c r="A278" s="99"/>
      <c r="B278" s="98" t="s">
        <v>1105</v>
      </c>
      <c r="C278" s="98" t="s">
        <v>1106</v>
      </c>
      <c r="D278" s="98" t="s">
        <v>1106</v>
      </c>
      <c r="E278" s="93">
        <v>0</v>
      </c>
      <c r="F278" s="99"/>
      <c r="P278" s="95"/>
    </row>
    <row r="279" spans="1:16">
      <c r="A279" s="99"/>
      <c r="B279" s="98" t="s">
        <v>1107</v>
      </c>
      <c r="C279" s="98" t="s">
        <v>962</v>
      </c>
      <c r="D279" s="98" t="s">
        <v>962</v>
      </c>
      <c r="E279" s="93">
        <v>0</v>
      </c>
      <c r="F279" s="99"/>
      <c r="P279" s="95"/>
    </row>
    <row r="280" spans="1:16">
      <c r="A280" s="99"/>
      <c r="B280" s="98" t="s">
        <v>1108</v>
      </c>
      <c r="C280" s="98" t="s">
        <v>962</v>
      </c>
      <c r="D280" s="98" t="s">
        <v>962</v>
      </c>
      <c r="E280" s="93">
        <v>0</v>
      </c>
      <c r="F280" s="99"/>
      <c r="P280" s="95"/>
    </row>
    <row r="281" spans="1:16">
      <c r="A281" s="99"/>
      <c r="B281" s="98" t="s">
        <v>1109</v>
      </c>
      <c r="C281" s="98" t="s">
        <v>1110</v>
      </c>
      <c r="D281" s="98" t="s">
        <v>1110</v>
      </c>
      <c r="E281" s="93">
        <v>0</v>
      </c>
      <c r="F281" s="99"/>
      <c r="P281" s="95"/>
    </row>
    <row r="282" spans="1:16">
      <c r="A282" s="99"/>
      <c r="B282" s="98" t="s">
        <v>1111</v>
      </c>
      <c r="C282" s="98" t="s">
        <v>1112</v>
      </c>
      <c r="D282" s="98" t="s">
        <v>1112</v>
      </c>
      <c r="E282" s="93">
        <v>0</v>
      </c>
      <c r="F282" s="99"/>
      <c r="P282" s="95"/>
    </row>
    <row r="283" spans="1:16">
      <c r="A283" s="99"/>
      <c r="B283" s="98" t="s">
        <v>1113</v>
      </c>
      <c r="C283" s="98" t="s">
        <v>1114</v>
      </c>
      <c r="D283" s="98" t="s">
        <v>1114</v>
      </c>
      <c r="E283" s="93">
        <v>0</v>
      </c>
      <c r="F283" s="99"/>
      <c r="P283" s="95"/>
    </row>
    <row r="284" spans="1:16">
      <c r="A284" s="99"/>
      <c r="B284" s="98" t="s">
        <v>1115</v>
      </c>
      <c r="C284" s="98" t="s">
        <v>1116</v>
      </c>
      <c r="D284" s="98" t="s">
        <v>1116</v>
      </c>
      <c r="E284" s="93">
        <v>0</v>
      </c>
      <c r="F284" s="99"/>
      <c r="P284" s="95"/>
    </row>
    <row r="285" spans="1:16">
      <c r="A285" s="99"/>
      <c r="B285" s="98" t="s">
        <v>1117</v>
      </c>
      <c r="C285" s="98" t="s">
        <v>752</v>
      </c>
      <c r="D285" s="98" t="s">
        <v>752</v>
      </c>
      <c r="E285" s="93">
        <v>0</v>
      </c>
      <c r="F285" s="99"/>
      <c r="P285" s="95"/>
    </row>
    <row r="286" spans="1:16">
      <c r="A286" s="99"/>
      <c r="B286" s="98" t="s">
        <v>1118</v>
      </c>
      <c r="C286" s="98" t="s">
        <v>738</v>
      </c>
      <c r="D286" s="98" t="s">
        <v>738</v>
      </c>
      <c r="E286" s="93">
        <v>0</v>
      </c>
      <c r="F286" s="99"/>
      <c r="P286" s="95"/>
    </row>
    <row r="287" spans="1:16">
      <c r="A287" s="99"/>
      <c r="B287" s="98" t="s">
        <v>1119</v>
      </c>
      <c r="C287" s="98" t="s">
        <v>729</v>
      </c>
      <c r="D287" s="98" t="s">
        <v>729</v>
      </c>
      <c r="E287" s="93">
        <v>0</v>
      </c>
      <c r="F287" s="99"/>
      <c r="P287" s="95"/>
    </row>
    <row r="288" spans="1:16">
      <c r="A288" s="99"/>
      <c r="B288" s="98" t="s">
        <v>1120</v>
      </c>
      <c r="C288" s="98" t="s">
        <v>1121</v>
      </c>
      <c r="D288" s="98" t="s">
        <v>1121</v>
      </c>
      <c r="E288" s="93">
        <v>0</v>
      </c>
      <c r="F288" s="99"/>
      <c r="P288" s="95"/>
    </row>
    <row r="289" spans="1:16">
      <c r="A289" s="99"/>
      <c r="B289" s="98" t="s">
        <v>1122</v>
      </c>
      <c r="C289" s="98" t="s">
        <v>807</v>
      </c>
      <c r="D289" s="98" t="s">
        <v>807</v>
      </c>
      <c r="E289" s="93">
        <v>0</v>
      </c>
      <c r="F289" s="99"/>
      <c r="P289" s="95"/>
    </row>
    <row r="290" spans="1:16">
      <c r="A290" s="99"/>
      <c r="B290" s="98" t="s">
        <v>1123</v>
      </c>
      <c r="C290" s="98" t="s">
        <v>769</v>
      </c>
      <c r="D290" s="98" t="s">
        <v>769</v>
      </c>
      <c r="E290" s="93">
        <v>0</v>
      </c>
      <c r="F290" s="99"/>
      <c r="P290" s="95"/>
    </row>
    <row r="291" spans="1:16">
      <c r="A291" s="99"/>
      <c r="B291" s="98" t="s">
        <v>1124</v>
      </c>
      <c r="C291" s="98" t="s">
        <v>777</v>
      </c>
      <c r="D291" s="98" t="s">
        <v>777</v>
      </c>
      <c r="E291" s="93">
        <v>0</v>
      </c>
      <c r="F291" s="99"/>
      <c r="P291" s="95"/>
    </row>
    <row r="292" spans="1:16">
      <c r="A292" s="99"/>
      <c r="B292" s="98" t="s">
        <v>1125</v>
      </c>
      <c r="C292" s="98" t="s">
        <v>911</v>
      </c>
      <c r="D292" s="98" t="s">
        <v>911</v>
      </c>
      <c r="E292" s="93">
        <v>0</v>
      </c>
      <c r="F292" s="99"/>
      <c r="P292" s="95"/>
    </row>
    <row r="293" spans="1:16">
      <c r="A293" s="99"/>
      <c r="B293" s="98" t="s">
        <v>1126</v>
      </c>
      <c r="C293" s="98" t="s">
        <v>1127</v>
      </c>
      <c r="D293" s="98" t="s">
        <v>1127</v>
      </c>
      <c r="E293" s="93">
        <v>0</v>
      </c>
      <c r="F293" s="99"/>
      <c r="P293" s="95"/>
    </row>
    <row r="294" spans="1:16">
      <c r="A294" s="99"/>
      <c r="B294" s="98" t="s">
        <v>1128</v>
      </c>
      <c r="C294" s="98" t="s">
        <v>1129</v>
      </c>
      <c r="D294" s="98" t="s">
        <v>1129</v>
      </c>
      <c r="E294" s="93">
        <v>0</v>
      </c>
      <c r="F294" s="99"/>
      <c r="P294" s="95"/>
    </row>
    <row r="295" spans="1:16">
      <c r="A295" s="99"/>
      <c r="B295" s="98" t="s">
        <v>1130</v>
      </c>
      <c r="C295" s="98" t="s">
        <v>843</v>
      </c>
      <c r="D295" s="98" t="s">
        <v>843</v>
      </c>
      <c r="E295" s="93">
        <v>0</v>
      </c>
      <c r="F295" s="99"/>
      <c r="P295" s="95"/>
    </row>
    <row r="296" spans="1:16">
      <c r="A296" s="99"/>
      <c r="B296" s="98" t="s">
        <v>1131</v>
      </c>
      <c r="C296" s="98" t="s">
        <v>843</v>
      </c>
      <c r="D296" s="98" t="s">
        <v>843</v>
      </c>
      <c r="E296" s="93">
        <v>0</v>
      </c>
      <c r="F296" s="99"/>
      <c r="P296" s="95"/>
    </row>
    <row r="297" spans="1:16">
      <c r="A297" s="99"/>
      <c r="B297" s="98" t="s">
        <v>1132</v>
      </c>
      <c r="C297" s="98" t="s">
        <v>891</v>
      </c>
      <c r="D297" s="98" t="s">
        <v>891</v>
      </c>
      <c r="E297" s="93">
        <v>0</v>
      </c>
      <c r="F297" s="99"/>
      <c r="P297" s="95"/>
    </row>
    <row r="298" spans="1:16">
      <c r="A298" s="99"/>
      <c r="B298" s="98" t="s">
        <v>1133</v>
      </c>
      <c r="C298" s="98" t="s">
        <v>1028</v>
      </c>
      <c r="D298" s="98" t="s">
        <v>1028</v>
      </c>
      <c r="E298" s="93">
        <v>0</v>
      </c>
      <c r="F298" s="99"/>
      <c r="P298" s="95"/>
    </row>
    <row r="299" spans="1:16">
      <c r="A299" s="99"/>
      <c r="B299" s="98" t="s">
        <v>1134</v>
      </c>
      <c r="C299" s="98" t="s">
        <v>1028</v>
      </c>
      <c r="D299" s="98" t="s">
        <v>1028</v>
      </c>
      <c r="E299" s="93">
        <v>0</v>
      </c>
      <c r="F299" s="99"/>
      <c r="P299" s="95"/>
    </row>
    <row r="300" spans="1:16">
      <c r="A300" s="99"/>
      <c r="B300" s="98" t="s">
        <v>1135</v>
      </c>
      <c r="C300" s="98" t="s">
        <v>1136</v>
      </c>
      <c r="D300" s="98" t="s">
        <v>1136</v>
      </c>
      <c r="E300" s="93">
        <v>0</v>
      </c>
      <c r="F300" s="99"/>
      <c r="P300" s="95"/>
    </row>
    <row r="301" spans="1:16">
      <c r="A301" s="99"/>
      <c r="B301" s="98" t="s">
        <v>1137</v>
      </c>
      <c r="C301" s="98" t="s">
        <v>1136</v>
      </c>
      <c r="D301" s="98" t="s">
        <v>1136</v>
      </c>
      <c r="E301" s="93">
        <v>0</v>
      </c>
      <c r="F301" s="99"/>
      <c r="P301" s="95"/>
    </row>
    <row r="302" spans="1:16">
      <c r="A302" s="99"/>
      <c r="B302" s="98" t="s">
        <v>1138</v>
      </c>
      <c r="C302" s="98" t="s">
        <v>1026</v>
      </c>
      <c r="D302" s="98" t="s">
        <v>1026</v>
      </c>
      <c r="E302" s="93">
        <v>0</v>
      </c>
      <c r="F302" s="99"/>
      <c r="P302" s="95"/>
    </row>
    <row r="303" spans="1:16">
      <c r="A303" s="99"/>
      <c r="B303" s="98" t="s">
        <v>1139</v>
      </c>
      <c r="C303" s="98" t="s">
        <v>1140</v>
      </c>
      <c r="D303" s="98" t="s">
        <v>1140</v>
      </c>
      <c r="E303" s="93">
        <v>0</v>
      </c>
      <c r="F303" s="99"/>
      <c r="P303" s="95"/>
    </row>
    <row r="304" spans="1:16">
      <c r="A304" s="99"/>
      <c r="B304" s="98" t="s">
        <v>1141</v>
      </c>
      <c r="C304" s="98" t="s">
        <v>1140</v>
      </c>
      <c r="D304" s="98" t="s">
        <v>1140</v>
      </c>
      <c r="E304" s="93">
        <v>0</v>
      </c>
      <c r="F304" s="99"/>
      <c r="P304" s="95"/>
    </row>
    <row r="305" spans="1:16">
      <c r="A305" s="99"/>
      <c r="B305" s="98" t="s">
        <v>1142</v>
      </c>
      <c r="C305" s="98" t="s">
        <v>1143</v>
      </c>
      <c r="D305" s="98" t="s">
        <v>1143</v>
      </c>
      <c r="E305" s="93">
        <v>0</v>
      </c>
      <c r="F305" s="99"/>
      <c r="P305" s="95"/>
    </row>
    <row r="306" spans="1:16">
      <c r="A306" s="99"/>
      <c r="B306" s="98" t="s">
        <v>1144</v>
      </c>
      <c r="C306" s="98" t="s">
        <v>1145</v>
      </c>
      <c r="D306" s="98" t="s">
        <v>1145</v>
      </c>
      <c r="E306" s="93">
        <v>0</v>
      </c>
      <c r="F306" s="99"/>
      <c r="K306" s="95"/>
      <c r="P306" s="95"/>
    </row>
    <row r="307" spans="1:16">
      <c r="A307" s="99"/>
      <c r="B307" s="98" t="s">
        <v>1146</v>
      </c>
      <c r="C307" s="98" t="s">
        <v>1145</v>
      </c>
      <c r="D307" s="98" t="s">
        <v>1145</v>
      </c>
      <c r="E307" s="93">
        <v>0</v>
      </c>
      <c r="F307" s="99"/>
      <c r="K307" s="95"/>
      <c r="P307" s="95"/>
    </row>
    <row r="308" spans="1:16">
      <c r="A308" s="99"/>
      <c r="B308" s="98" t="s">
        <v>1147</v>
      </c>
      <c r="C308" s="98" t="s">
        <v>976</v>
      </c>
      <c r="D308" s="98" t="s">
        <v>976</v>
      </c>
      <c r="E308" s="93">
        <v>0</v>
      </c>
      <c r="F308" s="99"/>
      <c r="P308" s="95"/>
    </row>
    <row r="309" spans="1:16">
      <c r="A309" s="99"/>
      <c r="B309" s="98" t="s">
        <v>1148</v>
      </c>
      <c r="C309" s="98" t="s">
        <v>962</v>
      </c>
      <c r="D309" s="98" t="s">
        <v>962</v>
      </c>
      <c r="E309" s="93">
        <v>0</v>
      </c>
      <c r="F309" s="99"/>
      <c r="P309" s="95"/>
    </row>
    <row r="310" spans="1:16">
      <c r="A310" s="99"/>
      <c r="B310" s="98" t="s">
        <v>1149</v>
      </c>
      <c r="C310" s="98" t="s">
        <v>962</v>
      </c>
      <c r="D310" s="98" t="s">
        <v>962</v>
      </c>
      <c r="E310" s="93">
        <v>0</v>
      </c>
      <c r="F310" s="99"/>
      <c r="P310" s="95"/>
    </row>
    <row r="311" spans="1:16">
      <c r="A311" s="99"/>
      <c r="B311" s="98" t="s">
        <v>1150</v>
      </c>
      <c r="C311" s="98" t="s">
        <v>1151</v>
      </c>
      <c r="D311" s="98" t="s">
        <v>1151</v>
      </c>
      <c r="E311" s="93">
        <v>0</v>
      </c>
      <c r="F311" s="99"/>
      <c r="P311" s="95"/>
    </row>
    <row r="312" spans="1:16">
      <c r="A312" s="99"/>
      <c r="B312" s="98" t="s">
        <v>1152</v>
      </c>
      <c r="C312" s="98" t="s">
        <v>754</v>
      </c>
      <c r="D312" s="98" t="s">
        <v>754</v>
      </c>
      <c r="E312" s="93">
        <v>0</v>
      </c>
      <c r="F312" s="99"/>
      <c r="P312" s="95"/>
    </row>
    <row r="313" spans="1:16">
      <c r="A313" s="99"/>
      <c r="B313" s="98" t="s">
        <v>1153</v>
      </c>
      <c r="C313" s="98" t="s">
        <v>756</v>
      </c>
      <c r="D313" s="98" t="s">
        <v>756</v>
      </c>
      <c r="E313" s="93">
        <v>0</v>
      </c>
      <c r="F313" s="99"/>
      <c r="P313" s="95"/>
    </row>
    <row r="314" spans="1:16">
      <c r="A314" s="99"/>
      <c r="B314" s="98" t="s">
        <v>1154</v>
      </c>
      <c r="C314" s="98" t="s">
        <v>1155</v>
      </c>
      <c r="D314" s="98" t="s">
        <v>1155</v>
      </c>
      <c r="E314" s="93">
        <v>0</v>
      </c>
      <c r="F314" s="99"/>
      <c r="P314" s="95"/>
    </row>
    <row r="315" spans="1:16">
      <c r="A315" s="99"/>
      <c r="B315" s="98" t="s">
        <v>1156</v>
      </c>
      <c r="C315" s="98" t="s">
        <v>1155</v>
      </c>
      <c r="D315" s="98" t="s">
        <v>1155</v>
      </c>
      <c r="E315" s="93">
        <v>0</v>
      </c>
      <c r="F315" s="99"/>
      <c r="P315" s="95"/>
    </row>
    <row r="316" spans="1:16">
      <c r="A316" s="99"/>
      <c r="B316" s="98" t="s">
        <v>1157</v>
      </c>
      <c r="C316" s="98" t="s">
        <v>1158</v>
      </c>
      <c r="D316" s="98" t="s">
        <v>1158</v>
      </c>
      <c r="E316" s="93">
        <v>0</v>
      </c>
      <c r="F316" s="99"/>
      <c r="P316" s="95"/>
    </row>
    <row r="317" spans="1:16">
      <c r="A317" s="99"/>
      <c r="B317" s="98" t="s">
        <v>1159</v>
      </c>
      <c r="C317" s="98" t="s">
        <v>1160</v>
      </c>
      <c r="D317" s="98" t="s">
        <v>1160</v>
      </c>
      <c r="E317" s="93">
        <v>0</v>
      </c>
      <c r="F317" s="99"/>
      <c r="P317" s="95"/>
    </row>
    <row r="318" spans="1:16">
      <c r="A318" s="99"/>
      <c r="B318" s="98" t="s">
        <v>1161</v>
      </c>
      <c r="C318" s="98" t="s">
        <v>1160</v>
      </c>
      <c r="D318" s="98" t="s">
        <v>1160</v>
      </c>
      <c r="E318" s="93">
        <v>0</v>
      </c>
      <c r="F318" s="99"/>
      <c r="P318" s="95"/>
    </row>
    <row r="319" spans="1:16">
      <c r="A319" s="99"/>
      <c r="B319" s="98" t="s">
        <v>1162</v>
      </c>
      <c r="C319" s="98" t="s">
        <v>1026</v>
      </c>
      <c r="D319" s="98" t="s">
        <v>1026</v>
      </c>
      <c r="E319" s="93">
        <v>0</v>
      </c>
      <c r="F319" s="99"/>
      <c r="P319" s="95"/>
    </row>
    <row r="320" spans="1:16">
      <c r="A320" s="99"/>
      <c r="B320" s="98" t="s">
        <v>1163</v>
      </c>
      <c r="C320" s="98" t="s">
        <v>738</v>
      </c>
      <c r="D320" s="98" t="s">
        <v>738</v>
      </c>
      <c r="E320" s="93">
        <v>0</v>
      </c>
      <c r="F320" s="99"/>
      <c r="P320" s="95"/>
    </row>
    <row r="321" spans="1:16">
      <c r="A321" s="99"/>
      <c r="B321" s="98" t="s">
        <v>1164</v>
      </c>
      <c r="C321" s="98" t="s">
        <v>697</v>
      </c>
      <c r="D321" s="98" t="s">
        <v>697</v>
      </c>
      <c r="E321" s="93">
        <v>0</v>
      </c>
      <c r="F321" s="99"/>
      <c r="P321" s="95"/>
    </row>
    <row r="322" spans="1:16">
      <c r="A322" s="99"/>
      <c r="B322" s="98" t="s">
        <v>1165</v>
      </c>
      <c r="C322" s="98" t="s">
        <v>802</v>
      </c>
      <c r="D322" s="98" t="s">
        <v>802</v>
      </c>
      <c r="E322" s="93">
        <v>0</v>
      </c>
      <c r="F322" s="99"/>
      <c r="P322" s="95"/>
    </row>
    <row r="323" spans="1:16">
      <c r="A323" s="99"/>
      <c r="B323" s="98" t="s">
        <v>1166</v>
      </c>
      <c r="C323" s="98" t="s">
        <v>1167</v>
      </c>
      <c r="D323" s="98" t="s">
        <v>1167</v>
      </c>
      <c r="E323" s="93">
        <v>0</v>
      </c>
      <c r="F323" s="99"/>
      <c r="P323" s="95"/>
    </row>
    <row r="324" spans="1:16">
      <c r="A324" s="99"/>
      <c r="B324" s="98" t="s">
        <v>1168</v>
      </c>
      <c r="C324" s="98" t="s">
        <v>1169</v>
      </c>
      <c r="D324" s="98" t="s">
        <v>1169</v>
      </c>
      <c r="E324" s="93">
        <v>0</v>
      </c>
      <c r="F324" s="99"/>
      <c r="P324" s="95"/>
    </row>
    <row r="325" spans="1:16">
      <c r="A325" s="99"/>
      <c r="B325" s="98" t="s">
        <v>1170</v>
      </c>
      <c r="C325" s="98" t="s">
        <v>1171</v>
      </c>
      <c r="D325" s="98" t="s">
        <v>1171</v>
      </c>
      <c r="E325" s="93">
        <v>0</v>
      </c>
      <c r="F325" s="99"/>
      <c r="P325" s="95"/>
    </row>
    <row r="326" spans="1:16">
      <c r="A326" s="99"/>
      <c r="B326" s="98" t="s">
        <v>1172</v>
      </c>
      <c r="C326" s="101" t="s">
        <v>1173</v>
      </c>
      <c r="D326" s="101" t="s">
        <v>1173</v>
      </c>
      <c r="E326" s="93">
        <v>0</v>
      </c>
      <c r="F326" s="99"/>
      <c r="P326" s="95"/>
    </row>
    <row r="327" spans="1:16">
      <c r="A327" s="99"/>
      <c r="B327" s="98" t="s">
        <v>1174</v>
      </c>
      <c r="C327" s="101" t="s">
        <v>1173</v>
      </c>
      <c r="D327" s="101" t="s">
        <v>1173</v>
      </c>
      <c r="E327" s="93">
        <v>0</v>
      </c>
      <c r="F327" s="99"/>
      <c r="P327" s="95"/>
    </row>
    <row r="328" spans="1:16">
      <c r="A328" s="99"/>
      <c r="B328" s="98" t="s">
        <v>1175</v>
      </c>
      <c r="C328" s="101" t="s">
        <v>708</v>
      </c>
      <c r="D328" s="101" t="s">
        <v>708</v>
      </c>
      <c r="E328" s="93">
        <v>0</v>
      </c>
      <c r="F328" s="99"/>
      <c r="P328" s="95"/>
    </row>
    <row r="329" spans="1:16">
      <c r="A329" s="99"/>
      <c r="B329" s="98" t="s">
        <v>1176</v>
      </c>
      <c r="C329" s="101" t="s">
        <v>708</v>
      </c>
      <c r="D329" s="101" t="s">
        <v>708</v>
      </c>
      <c r="E329" s="93">
        <v>0</v>
      </c>
      <c r="F329" s="99"/>
      <c r="P329" s="95"/>
    </row>
    <row r="330" spans="1:16">
      <c r="A330" s="99"/>
      <c r="B330" s="98" t="s">
        <v>1177</v>
      </c>
      <c r="C330" s="101" t="s">
        <v>145</v>
      </c>
      <c r="D330" s="101" t="s">
        <v>145</v>
      </c>
      <c r="E330" s="93">
        <v>0</v>
      </c>
      <c r="F330" s="99"/>
      <c r="P330" s="95"/>
    </row>
    <row r="331" spans="1:16">
      <c r="A331" s="99"/>
      <c r="B331" s="98" t="s">
        <v>1178</v>
      </c>
      <c r="C331" s="98" t="s">
        <v>802</v>
      </c>
      <c r="D331" s="98" t="s">
        <v>802</v>
      </c>
      <c r="E331" s="93">
        <v>0</v>
      </c>
      <c r="F331" s="99"/>
      <c r="P331" s="95"/>
    </row>
    <row r="332" spans="1:16">
      <c r="A332" s="99"/>
      <c r="B332" s="98" t="s">
        <v>1179</v>
      </c>
      <c r="C332" s="98" t="s">
        <v>769</v>
      </c>
      <c r="D332" s="98" t="s">
        <v>769</v>
      </c>
      <c r="E332" s="93">
        <v>0</v>
      </c>
      <c r="F332" s="99"/>
      <c r="P332" s="95"/>
    </row>
    <row r="333" spans="1:16">
      <c r="A333" s="99"/>
      <c r="B333" s="98" t="s">
        <v>1180</v>
      </c>
      <c r="C333" s="98" t="s">
        <v>1181</v>
      </c>
      <c r="D333" s="98" t="s">
        <v>1181</v>
      </c>
      <c r="E333" s="93">
        <v>0</v>
      </c>
      <c r="F333" s="99"/>
      <c r="P333" s="95"/>
    </row>
    <row r="334" spans="1:16">
      <c r="A334" s="99"/>
      <c r="B334" s="98" t="s">
        <v>1182</v>
      </c>
      <c r="C334" s="98" t="s">
        <v>1183</v>
      </c>
      <c r="D334" s="98" t="s">
        <v>1183</v>
      </c>
      <c r="E334" s="93">
        <v>0</v>
      </c>
      <c r="F334" s="99"/>
      <c r="P334" s="95"/>
    </row>
    <row r="335" spans="1:16">
      <c r="A335" s="99"/>
      <c r="B335" s="98" t="s">
        <v>1184</v>
      </c>
      <c r="C335" s="98" t="s">
        <v>1183</v>
      </c>
      <c r="D335" s="98" t="s">
        <v>1183</v>
      </c>
      <c r="E335" s="93">
        <v>0</v>
      </c>
      <c r="F335" s="99"/>
      <c r="P335" s="95"/>
    </row>
    <row r="336" spans="1:16">
      <c r="A336" s="99"/>
      <c r="B336" s="98" t="s">
        <v>1185</v>
      </c>
      <c r="C336" s="98" t="s">
        <v>1016</v>
      </c>
      <c r="D336" s="98" t="s">
        <v>1016</v>
      </c>
      <c r="E336" s="93">
        <v>0</v>
      </c>
      <c r="F336" s="99"/>
      <c r="P336" s="95"/>
    </row>
    <row r="337" spans="1:16">
      <c r="A337" s="99"/>
      <c r="B337" s="98" t="s">
        <v>1186</v>
      </c>
      <c r="C337" s="98" t="s">
        <v>1187</v>
      </c>
      <c r="D337" s="98" t="s">
        <v>1187</v>
      </c>
      <c r="E337" s="93">
        <v>0</v>
      </c>
      <c r="F337" s="99"/>
      <c r="P337" s="95"/>
    </row>
    <row r="338" spans="1:16">
      <c r="A338" s="99"/>
      <c r="B338" s="98" t="s">
        <v>1188</v>
      </c>
      <c r="C338" s="98" t="s">
        <v>1189</v>
      </c>
      <c r="D338" s="98" t="s">
        <v>1189</v>
      </c>
      <c r="E338" s="93">
        <v>0</v>
      </c>
      <c r="F338" s="99"/>
      <c r="P338" s="95"/>
    </row>
    <row r="339" spans="1:16">
      <c r="A339" s="99"/>
      <c r="B339" s="98" t="s">
        <v>1190</v>
      </c>
      <c r="C339" s="98" t="s">
        <v>886</v>
      </c>
      <c r="D339" s="98" t="s">
        <v>886</v>
      </c>
      <c r="E339" s="93">
        <v>0</v>
      </c>
      <c r="F339" s="99"/>
      <c r="P339" s="95"/>
    </row>
    <row r="340" spans="1:16">
      <c r="A340" s="99"/>
      <c r="B340" s="98" t="s">
        <v>1191</v>
      </c>
      <c r="C340" s="98" t="s">
        <v>886</v>
      </c>
      <c r="D340" s="98" t="s">
        <v>886</v>
      </c>
      <c r="E340" s="93">
        <v>0</v>
      </c>
      <c r="F340" s="99"/>
      <c r="P340" s="95"/>
    </row>
    <row r="341" spans="1:16">
      <c r="A341" s="99"/>
      <c r="B341" s="98" t="s">
        <v>1192</v>
      </c>
      <c r="C341" s="98" t="s">
        <v>1063</v>
      </c>
      <c r="D341" s="98" t="s">
        <v>1063</v>
      </c>
      <c r="E341" s="93">
        <v>0</v>
      </c>
      <c r="F341" s="99"/>
      <c r="P341" s="95"/>
    </row>
    <row r="342" spans="1:16">
      <c r="A342" s="99"/>
      <c r="B342" s="98" t="s">
        <v>1193</v>
      </c>
      <c r="C342" s="98" t="s">
        <v>1058</v>
      </c>
      <c r="D342" s="98" t="s">
        <v>1058</v>
      </c>
      <c r="E342" s="93">
        <v>0</v>
      </c>
      <c r="F342" s="99"/>
      <c r="P342" s="95"/>
    </row>
    <row r="343" spans="1:16">
      <c r="A343" s="99"/>
      <c r="B343" s="98" t="s">
        <v>1194</v>
      </c>
      <c r="C343" s="98" t="s">
        <v>1058</v>
      </c>
      <c r="D343" s="98" t="s">
        <v>1058</v>
      </c>
      <c r="E343" s="93">
        <v>0</v>
      </c>
      <c r="F343" s="99"/>
      <c r="P343" s="95"/>
    </row>
    <row r="344" spans="1:16">
      <c r="A344" s="99"/>
      <c r="B344" s="98" t="s">
        <v>1195</v>
      </c>
      <c r="C344" s="98" t="s">
        <v>1140</v>
      </c>
      <c r="D344" s="98" t="s">
        <v>1140</v>
      </c>
      <c r="E344" s="93">
        <v>0</v>
      </c>
      <c r="F344" s="99"/>
      <c r="P344" s="95"/>
    </row>
    <row r="345" spans="1:16">
      <c r="A345" s="99"/>
      <c r="B345" s="98" t="s">
        <v>1196</v>
      </c>
      <c r="C345" s="98" t="s">
        <v>969</v>
      </c>
      <c r="D345" s="98" t="s">
        <v>969</v>
      </c>
      <c r="E345" s="93">
        <v>0</v>
      </c>
      <c r="F345" s="99"/>
      <c r="P345" s="95"/>
    </row>
    <row r="346" spans="1:16">
      <c r="A346" s="99"/>
      <c r="B346" s="98" t="s">
        <v>1197</v>
      </c>
      <c r="C346" s="98" t="s">
        <v>971</v>
      </c>
      <c r="D346" s="98" t="s">
        <v>971</v>
      </c>
      <c r="E346" s="93">
        <v>0</v>
      </c>
      <c r="F346" s="99"/>
      <c r="P346" s="95"/>
    </row>
    <row r="347" spans="1:16">
      <c r="A347" s="99"/>
      <c r="B347" s="98" t="s">
        <v>1198</v>
      </c>
      <c r="C347" s="98" t="s">
        <v>985</v>
      </c>
      <c r="D347" s="98" t="s">
        <v>985</v>
      </c>
      <c r="E347" s="93">
        <v>0</v>
      </c>
      <c r="F347" s="99"/>
      <c r="P347" s="95"/>
    </row>
    <row r="348" spans="1:16">
      <c r="A348" s="99"/>
      <c r="B348" s="98" t="s">
        <v>1199</v>
      </c>
      <c r="C348" s="98" t="s">
        <v>985</v>
      </c>
      <c r="D348" s="98" t="s">
        <v>985</v>
      </c>
      <c r="E348" s="93">
        <v>0</v>
      </c>
      <c r="F348" s="99"/>
      <c r="P348" s="95"/>
    </row>
    <row r="349" spans="1:16">
      <c r="A349" s="99"/>
      <c r="B349" s="98" t="s">
        <v>1200</v>
      </c>
      <c r="C349" s="98" t="s">
        <v>916</v>
      </c>
      <c r="D349" s="98" t="s">
        <v>916</v>
      </c>
      <c r="E349" s="93">
        <v>0</v>
      </c>
      <c r="F349" s="99"/>
      <c r="P349" s="95"/>
    </row>
    <row r="350" spans="1:16">
      <c r="A350" s="99"/>
      <c r="B350" s="98" t="s">
        <v>1201</v>
      </c>
      <c r="C350" s="98" t="s">
        <v>754</v>
      </c>
      <c r="D350" s="98" t="s">
        <v>754</v>
      </c>
      <c r="E350" s="93">
        <v>0</v>
      </c>
      <c r="F350" s="99"/>
      <c r="P350" s="95"/>
    </row>
    <row r="351" spans="1:16">
      <c r="A351" s="99"/>
      <c r="B351" s="98" t="s">
        <v>1202</v>
      </c>
      <c r="C351" s="98" t="s">
        <v>756</v>
      </c>
      <c r="D351" s="98" t="s">
        <v>756</v>
      </c>
      <c r="E351" s="93">
        <v>0</v>
      </c>
      <c r="F351" s="99"/>
      <c r="P351" s="95"/>
    </row>
    <row r="352" spans="1:16">
      <c r="A352" s="99"/>
      <c r="B352" s="98" t="s">
        <v>1203</v>
      </c>
      <c r="C352" s="98" t="s">
        <v>1204</v>
      </c>
      <c r="D352" s="98" t="s">
        <v>1204</v>
      </c>
      <c r="E352" s="93">
        <v>0</v>
      </c>
      <c r="F352" s="99"/>
      <c r="P352" s="95"/>
    </row>
    <row r="353" spans="1:16">
      <c r="A353" s="99"/>
      <c r="B353" s="98" t="s">
        <v>1205</v>
      </c>
      <c r="C353" s="98" t="s">
        <v>1206</v>
      </c>
      <c r="D353" s="98" t="s">
        <v>1206</v>
      </c>
      <c r="E353" s="93">
        <v>0</v>
      </c>
      <c r="F353" s="99"/>
      <c r="P353" s="95"/>
    </row>
    <row r="354" spans="1:16">
      <c r="A354" s="99"/>
      <c r="B354" s="98" t="s">
        <v>1207</v>
      </c>
      <c r="C354" s="98" t="s">
        <v>1183</v>
      </c>
      <c r="D354" s="98" t="s">
        <v>1183</v>
      </c>
      <c r="E354" s="93">
        <v>0</v>
      </c>
      <c r="F354" s="99"/>
      <c r="P354" s="95"/>
    </row>
    <row r="355" spans="1:16">
      <c r="A355" s="99"/>
      <c r="B355" s="98" t="s">
        <v>1208</v>
      </c>
      <c r="C355" s="98" t="s">
        <v>754</v>
      </c>
      <c r="D355" s="98" t="s">
        <v>754</v>
      </c>
      <c r="E355" s="93">
        <v>0</v>
      </c>
      <c r="F355" s="99"/>
      <c r="P355" s="95"/>
    </row>
    <row r="356" spans="1:16">
      <c r="A356" s="99"/>
      <c r="B356" s="98" t="s">
        <v>1209</v>
      </c>
      <c r="C356" s="98" t="s">
        <v>756</v>
      </c>
      <c r="D356" s="98" t="s">
        <v>756</v>
      </c>
      <c r="E356" s="93">
        <v>0</v>
      </c>
      <c r="F356" s="99"/>
      <c r="P356" s="95"/>
    </row>
    <row r="357" spans="1:16">
      <c r="A357" s="99"/>
      <c r="B357" s="98" t="s">
        <v>1210</v>
      </c>
      <c r="C357" s="98" t="s">
        <v>697</v>
      </c>
      <c r="D357" s="98" t="s">
        <v>697</v>
      </c>
      <c r="E357" s="93">
        <v>0</v>
      </c>
      <c r="F357" s="99"/>
      <c r="P357" s="95"/>
    </row>
    <row r="358" spans="1:16">
      <c r="A358" s="99"/>
      <c r="B358" s="98" t="s">
        <v>1211</v>
      </c>
      <c r="C358" s="98" t="s">
        <v>700</v>
      </c>
      <c r="D358" s="98" t="s">
        <v>700</v>
      </c>
      <c r="E358" s="93">
        <v>0</v>
      </c>
      <c r="F358" s="99"/>
      <c r="P358" s="95"/>
    </row>
    <row r="359" spans="1:16">
      <c r="A359" s="99"/>
      <c r="B359" s="98" t="s">
        <v>1212</v>
      </c>
      <c r="C359" s="98" t="s">
        <v>802</v>
      </c>
      <c r="D359" s="98" t="s">
        <v>802</v>
      </c>
      <c r="E359" s="93">
        <v>0</v>
      </c>
      <c r="F359" s="99"/>
      <c r="P359" s="95"/>
    </row>
    <row r="360" spans="1:16">
      <c r="A360" s="99"/>
      <c r="B360" s="98" t="s">
        <v>1213</v>
      </c>
      <c r="C360" s="98" t="s">
        <v>1214</v>
      </c>
      <c r="D360" s="98" t="s">
        <v>1214</v>
      </c>
      <c r="E360" s="93">
        <v>0</v>
      </c>
      <c r="F360" s="99"/>
      <c r="P360" s="95"/>
    </row>
    <row r="361" spans="1:16">
      <c r="A361" s="99"/>
      <c r="B361" s="98" t="s">
        <v>1215</v>
      </c>
      <c r="C361" s="98" t="s">
        <v>1214</v>
      </c>
      <c r="D361" s="98" t="s">
        <v>1214</v>
      </c>
      <c r="E361" s="93">
        <v>0</v>
      </c>
      <c r="F361" s="99"/>
      <c r="P361" s="95"/>
    </row>
    <row r="362" spans="1:16">
      <c r="A362" s="99"/>
      <c r="B362" s="98" t="s">
        <v>1216</v>
      </c>
      <c r="C362" s="98" t="s">
        <v>1173</v>
      </c>
      <c r="D362" s="98" t="s">
        <v>1173</v>
      </c>
      <c r="E362" s="93">
        <v>0</v>
      </c>
      <c r="F362" s="99"/>
      <c r="P362" s="95"/>
    </row>
    <row r="363" spans="1:16">
      <c r="A363" s="99"/>
      <c r="B363" s="98" t="s">
        <v>1217</v>
      </c>
      <c r="C363" s="98" t="s">
        <v>1218</v>
      </c>
      <c r="D363" s="98" t="s">
        <v>1218</v>
      </c>
      <c r="E363" s="93">
        <v>0</v>
      </c>
      <c r="F363" s="99"/>
      <c r="P363" s="95"/>
    </row>
    <row r="364" spans="1:16">
      <c r="A364" s="99"/>
      <c r="B364" s="98" t="s">
        <v>1219</v>
      </c>
      <c r="C364" s="98" t="s">
        <v>797</v>
      </c>
      <c r="D364" s="98" t="s">
        <v>797</v>
      </c>
      <c r="E364" s="93">
        <v>0</v>
      </c>
      <c r="F364" s="99"/>
      <c r="P364" s="95"/>
    </row>
    <row r="365" spans="1:16">
      <c r="A365" s="99"/>
      <c r="B365" s="98" t="s">
        <v>1220</v>
      </c>
      <c r="C365" s="98" t="s">
        <v>714</v>
      </c>
      <c r="D365" s="98" t="s">
        <v>714</v>
      </c>
      <c r="E365" s="93">
        <v>0</v>
      </c>
      <c r="F365" s="99"/>
      <c r="P365" s="95"/>
    </row>
    <row r="366" spans="1:16">
      <c r="A366" s="99"/>
      <c r="B366" s="98" t="s">
        <v>1221</v>
      </c>
      <c r="C366" s="98" t="s">
        <v>1140</v>
      </c>
      <c r="D366" s="98" t="s">
        <v>1140</v>
      </c>
      <c r="E366" s="93">
        <v>0</v>
      </c>
      <c r="F366" s="99"/>
      <c r="P366" s="95"/>
    </row>
    <row r="367" spans="1:16">
      <c r="A367" s="99"/>
      <c r="B367" s="98" t="s">
        <v>1222</v>
      </c>
      <c r="C367" s="98" t="s">
        <v>1140</v>
      </c>
      <c r="D367" s="98" t="s">
        <v>1140</v>
      </c>
      <c r="E367" s="93">
        <v>0</v>
      </c>
      <c r="F367" s="99"/>
      <c r="P367" s="95"/>
    </row>
    <row r="368" spans="1:16">
      <c r="A368" s="99"/>
      <c r="B368" s="98" t="s">
        <v>1223</v>
      </c>
      <c r="C368" s="98" t="s">
        <v>1224</v>
      </c>
      <c r="D368" s="98" t="s">
        <v>1224</v>
      </c>
      <c r="E368" s="93">
        <v>0</v>
      </c>
      <c r="F368" s="99"/>
      <c r="P368" s="95"/>
    </row>
    <row r="369" spans="1:16">
      <c r="A369" s="99"/>
      <c r="B369" s="98" t="s">
        <v>1225</v>
      </c>
      <c r="C369" s="98" t="s">
        <v>697</v>
      </c>
      <c r="D369" s="98" t="s">
        <v>697</v>
      </c>
      <c r="E369" s="93">
        <v>0</v>
      </c>
      <c r="F369" s="99"/>
      <c r="P369" s="95"/>
    </row>
    <row r="370" spans="1:16">
      <c r="A370" s="99"/>
      <c r="B370" s="98" t="s">
        <v>1226</v>
      </c>
      <c r="C370" s="98" t="s">
        <v>700</v>
      </c>
      <c r="D370" s="98" t="s">
        <v>700</v>
      </c>
      <c r="E370" s="93">
        <v>0</v>
      </c>
      <c r="F370" s="99"/>
      <c r="P370" s="95"/>
    </row>
    <row r="371" spans="1:16">
      <c r="A371" s="99"/>
      <c r="B371" s="98" t="s">
        <v>1227</v>
      </c>
      <c r="C371" s="98" t="s">
        <v>704</v>
      </c>
      <c r="D371" s="98" t="s">
        <v>704</v>
      </c>
      <c r="E371" s="93">
        <v>0</v>
      </c>
      <c r="F371" s="99"/>
      <c r="P371" s="95"/>
    </row>
    <row r="372" spans="1:16">
      <c r="A372" s="99"/>
      <c r="B372" s="98" t="s">
        <v>1228</v>
      </c>
      <c r="C372" s="98" t="s">
        <v>1229</v>
      </c>
      <c r="D372" s="98" t="s">
        <v>1229</v>
      </c>
      <c r="E372" s="93">
        <v>0</v>
      </c>
      <c r="F372" s="99"/>
      <c r="P372" s="95"/>
    </row>
    <row r="373" spans="1:16">
      <c r="A373" s="99"/>
      <c r="B373" s="98" t="s">
        <v>1230</v>
      </c>
      <c r="C373" s="98" t="s">
        <v>1231</v>
      </c>
      <c r="D373" s="98" t="s">
        <v>1231</v>
      </c>
      <c r="E373" s="93">
        <v>0</v>
      </c>
      <c r="F373" s="99"/>
      <c r="P373" s="95"/>
    </row>
    <row r="374" spans="1:16">
      <c r="A374" s="99"/>
      <c r="B374" s="98" t="s">
        <v>1232</v>
      </c>
      <c r="C374" s="98" t="s">
        <v>748</v>
      </c>
      <c r="D374" s="98" t="s">
        <v>748</v>
      </c>
      <c r="E374" s="93">
        <v>0</v>
      </c>
      <c r="F374" s="99"/>
      <c r="P374" s="95"/>
    </row>
    <row r="375" spans="1:16">
      <c r="A375" s="99"/>
      <c r="B375" s="98" t="s">
        <v>1233</v>
      </c>
      <c r="C375" s="98" t="s">
        <v>1234</v>
      </c>
      <c r="D375" s="98" t="s">
        <v>1234</v>
      </c>
      <c r="E375" s="93">
        <v>0</v>
      </c>
      <c r="F375" s="99"/>
      <c r="P375" s="95"/>
    </row>
    <row r="376" spans="1:16">
      <c r="A376" s="99"/>
      <c r="B376" s="98" t="s">
        <v>1235</v>
      </c>
      <c r="C376" s="98" t="s">
        <v>1234</v>
      </c>
      <c r="D376" s="98" t="s">
        <v>1234</v>
      </c>
      <c r="E376" s="93">
        <v>0</v>
      </c>
      <c r="F376" s="99"/>
      <c r="P376" s="95"/>
    </row>
    <row r="377" spans="1:16">
      <c r="A377" s="99"/>
      <c r="B377" s="98" t="s">
        <v>1236</v>
      </c>
      <c r="C377" s="98" t="s">
        <v>1237</v>
      </c>
      <c r="D377" s="98" t="s">
        <v>1237</v>
      </c>
      <c r="E377" s="93">
        <v>0</v>
      </c>
      <c r="F377" s="99"/>
      <c r="P377" s="95"/>
    </row>
    <row r="378" spans="1:16">
      <c r="A378" s="99"/>
      <c r="B378" s="98" t="s">
        <v>1238</v>
      </c>
      <c r="C378" s="98" t="s">
        <v>1037</v>
      </c>
      <c r="D378" s="98" t="s">
        <v>1037</v>
      </c>
      <c r="E378" s="93">
        <v>0</v>
      </c>
      <c r="F378" s="99"/>
      <c r="P378" s="95"/>
    </row>
    <row r="379" spans="1:16">
      <c r="A379" s="99"/>
      <c r="B379" s="98" t="s">
        <v>1239</v>
      </c>
      <c r="C379" s="98" t="s">
        <v>1037</v>
      </c>
      <c r="D379" s="98" t="s">
        <v>1037</v>
      </c>
      <c r="E379" s="93">
        <v>0</v>
      </c>
      <c r="F379" s="99"/>
      <c r="P379" s="95"/>
    </row>
    <row r="380" spans="1:16">
      <c r="A380" s="99"/>
      <c r="B380" s="98" t="s">
        <v>1240</v>
      </c>
      <c r="C380" s="98" t="s">
        <v>1224</v>
      </c>
      <c r="D380" s="98" t="s">
        <v>1224</v>
      </c>
      <c r="E380" s="93">
        <v>0</v>
      </c>
      <c r="F380" s="99"/>
      <c r="P380" s="95"/>
    </row>
    <row r="381" spans="1:16">
      <c r="A381" s="99"/>
      <c r="B381" s="98" t="s">
        <v>1241</v>
      </c>
      <c r="C381" s="98" t="s">
        <v>807</v>
      </c>
      <c r="D381" s="98" t="s">
        <v>807</v>
      </c>
      <c r="E381" s="93">
        <v>0</v>
      </c>
      <c r="F381" s="99"/>
      <c r="P381" s="95"/>
    </row>
    <row r="382" spans="1:16">
      <c r="A382" s="99"/>
      <c r="B382" s="98" t="s">
        <v>1242</v>
      </c>
      <c r="C382" s="98" t="s">
        <v>807</v>
      </c>
      <c r="D382" s="98" t="s">
        <v>807</v>
      </c>
      <c r="E382" s="93">
        <v>0</v>
      </c>
      <c r="F382" s="99"/>
      <c r="P382" s="95"/>
    </row>
    <row r="383" spans="1:16">
      <c r="A383" s="99"/>
      <c r="B383" s="98" t="s">
        <v>1243</v>
      </c>
      <c r="C383" s="98" t="s">
        <v>1244</v>
      </c>
      <c r="D383" s="98" t="s">
        <v>1244</v>
      </c>
      <c r="E383" s="93">
        <v>0</v>
      </c>
      <c r="F383" s="99"/>
      <c r="P383" s="95"/>
    </row>
    <row r="384" spans="1:16">
      <c r="A384" s="99"/>
      <c r="B384" s="98" t="s">
        <v>1245</v>
      </c>
      <c r="C384" s="98" t="s">
        <v>1160</v>
      </c>
      <c r="D384" s="98" t="s">
        <v>1160</v>
      </c>
      <c r="E384" s="93">
        <v>0</v>
      </c>
      <c r="F384" s="99"/>
      <c r="P384" s="95"/>
    </row>
    <row r="385" spans="1:16">
      <c r="A385" s="99"/>
      <c r="B385" s="98" t="s">
        <v>1246</v>
      </c>
      <c r="C385" s="98" t="s">
        <v>1160</v>
      </c>
      <c r="D385" s="98" t="s">
        <v>1160</v>
      </c>
      <c r="E385" s="93">
        <v>0</v>
      </c>
      <c r="F385" s="99"/>
      <c r="P385" s="95"/>
    </row>
    <row r="386" spans="1:16">
      <c r="A386" s="99"/>
      <c r="B386" s="98" t="s">
        <v>1247</v>
      </c>
      <c r="C386" s="98" t="s">
        <v>1248</v>
      </c>
      <c r="D386" s="98" t="s">
        <v>1248</v>
      </c>
      <c r="E386" s="93">
        <v>0</v>
      </c>
      <c r="F386" s="99"/>
      <c r="P386" s="95"/>
    </row>
    <row r="387" spans="1:16">
      <c r="A387" s="99"/>
      <c r="B387" s="98" t="s">
        <v>1249</v>
      </c>
      <c r="C387" s="98" t="s">
        <v>1250</v>
      </c>
      <c r="D387" s="98" t="s">
        <v>1250</v>
      </c>
      <c r="E387" s="93">
        <v>0</v>
      </c>
      <c r="F387" s="99"/>
      <c r="P387" s="95"/>
    </row>
    <row r="388" spans="1:16">
      <c r="A388" s="99"/>
      <c r="B388" s="98" t="s">
        <v>1251</v>
      </c>
      <c r="C388" s="98" t="s">
        <v>1250</v>
      </c>
      <c r="D388" s="98" t="s">
        <v>1250</v>
      </c>
      <c r="E388" s="93">
        <v>0</v>
      </c>
      <c r="F388" s="99"/>
      <c r="P388" s="95"/>
    </row>
    <row r="389" spans="1:16">
      <c r="A389" s="99"/>
      <c r="B389" s="98" t="s">
        <v>1252</v>
      </c>
      <c r="C389" s="98" t="s">
        <v>1253</v>
      </c>
      <c r="D389" s="98" t="s">
        <v>1253</v>
      </c>
      <c r="E389" s="93">
        <v>0</v>
      </c>
      <c r="F389" s="99"/>
      <c r="P389" s="95"/>
    </row>
    <row r="390" spans="1:16">
      <c r="A390" s="99"/>
      <c r="B390" s="98" t="s">
        <v>1254</v>
      </c>
      <c r="C390" s="98" t="s">
        <v>1058</v>
      </c>
      <c r="D390" s="98" t="s">
        <v>1058</v>
      </c>
      <c r="E390" s="93">
        <v>0</v>
      </c>
      <c r="F390" s="99"/>
      <c r="P390" s="95"/>
    </row>
    <row r="391" spans="1:16">
      <c r="A391" s="99"/>
      <c r="B391" s="98" t="s">
        <v>1255</v>
      </c>
      <c r="C391" s="98" t="s">
        <v>1058</v>
      </c>
      <c r="D391" s="98" t="s">
        <v>1058</v>
      </c>
      <c r="E391" s="93">
        <v>0</v>
      </c>
      <c r="F391" s="99"/>
      <c r="P391" s="95"/>
    </row>
    <row r="392" spans="1:16">
      <c r="A392" s="99"/>
      <c r="B392" s="98" t="s">
        <v>1256</v>
      </c>
      <c r="C392" s="98" t="s">
        <v>1110</v>
      </c>
      <c r="D392" s="98" t="s">
        <v>1110</v>
      </c>
      <c r="E392" s="93">
        <v>0</v>
      </c>
      <c r="F392" s="99"/>
      <c r="P392" s="95"/>
    </row>
    <row r="393" spans="1:16">
      <c r="A393" s="99"/>
      <c r="B393" s="98" t="s">
        <v>1257</v>
      </c>
      <c r="C393" s="101" t="s">
        <v>1058</v>
      </c>
      <c r="D393" s="101" t="s">
        <v>1058</v>
      </c>
      <c r="E393" s="93">
        <v>0</v>
      </c>
      <c r="F393" s="99"/>
      <c r="P393" s="95"/>
    </row>
    <row r="394" spans="1:16">
      <c r="A394" s="99"/>
      <c r="B394" s="98" t="s">
        <v>1258</v>
      </c>
      <c r="C394" s="101" t="s">
        <v>1058</v>
      </c>
      <c r="D394" s="101" t="s">
        <v>1058</v>
      </c>
      <c r="E394" s="93">
        <v>0</v>
      </c>
      <c r="F394" s="99"/>
      <c r="P394" s="95"/>
    </row>
    <row r="395" spans="1:16">
      <c r="A395" s="99"/>
      <c r="B395" s="98" t="s">
        <v>1259</v>
      </c>
      <c r="C395" s="98" t="s">
        <v>1058</v>
      </c>
      <c r="D395" s="98" t="s">
        <v>1058</v>
      </c>
      <c r="E395" s="93">
        <v>0</v>
      </c>
      <c r="F395" s="99"/>
      <c r="P395" s="95"/>
    </row>
    <row r="396" spans="1:16">
      <c r="A396" s="99"/>
      <c r="B396" s="98" t="s">
        <v>1260</v>
      </c>
      <c r="C396" s="98" t="s">
        <v>1058</v>
      </c>
      <c r="D396" s="98" t="s">
        <v>1058</v>
      </c>
      <c r="E396" s="93">
        <v>0</v>
      </c>
      <c r="F396" s="99"/>
      <c r="P396" s="95"/>
    </row>
    <row r="397" spans="1:16">
      <c r="A397" s="99"/>
      <c r="B397" s="98" t="s">
        <v>1261</v>
      </c>
      <c r="C397" s="98" t="s">
        <v>1262</v>
      </c>
      <c r="D397" s="98" t="s">
        <v>1262</v>
      </c>
      <c r="E397" s="93">
        <v>0</v>
      </c>
      <c r="F397" s="99"/>
      <c r="P397" s="95"/>
    </row>
    <row r="398" spans="1:16">
      <c r="A398" s="99"/>
      <c r="B398" s="98" t="s">
        <v>1263</v>
      </c>
      <c r="C398" s="101" t="s">
        <v>1264</v>
      </c>
      <c r="D398" s="101" t="s">
        <v>1264</v>
      </c>
      <c r="E398" s="93">
        <v>0</v>
      </c>
      <c r="F398" s="99"/>
      <c r="P398" s="95"/>
    </row>
    <row r="399" spans="1:16">
      <c r="A399" s="99"/>
      <c r="B399" s="98" t="s">
        <v>1265</v>
      </c>
      <c r="C399" s="101" t="s">
        <v>1264</v>
      </c>
      <c r="D399" s="101" t="s">
        <v>1264</v>
      </c>
      <c r="E399" s="93">
        <v>0</v>
      </c>
      <c r="F399" s="99"/>
      <c r="P399" s="95"/>
    </row>
    <row r="400" spans="1:16">
      <c r="A400" s="99"/>
      <c r="B400" s="98" t="s">
        <v>1266</v>
      </c>
      <c r="C400" s="98" t="s">
        <v>1267</v>
      </c>
      <c r="D400" s="98" t="s">
        <v>1267</v>
      </c>
      <c r="E400" s="93">
        <v>0</v>
      </c>
      <c r="F400" s="99"/>
      <c r="P400" s="95"/>
    </row>
    <row r="401" spans="1:16">
      <c r="A401" s="99"/>
      <c r="B401" s="98" t="s">
        <v>1268</v>
      </c>
      <c r="C401" s="98" t="s">
        <v>1267</v>
      </c>
      <c r="D401" s="98" t="s">
        <v>1267</v>
      </c>
      <c r="E401" s="93">
        <v>0</v>
      </c>
      <c r="F401" s="99"/>
      <c r="P401" s="95"/>
    </row>
    <row r="402" spans="1:16">
      <c r="A402" s="99"/>
      <c r="B402" s="98" t="s">
        <v>1269</v>
      </c>
      <c r="C402" s="98" t="s">
        <v>1270</v>
      </c>
      <c r="D402" s="98" t="s">
        <v>1270</v>
      </c>
      <c r="E402" s="93">
        <v>0</v>
      </c>
      <c r="F402" s="99"/>
      <c r="P402" s="95"/>
    </row>
    <row r="403" spans="1:16">
      <c r="A403" s="99"/>
      <c r="B403" s="98" t="s">
        <v>1271</v>
      </c>
      <c r="C403" s="98" t="s">
        <v>1272</v>
      </c>
      <c r="D403" s="98" t="s">
        <v>1272</v>
      </c>
      <c r="E403" s="93">
        <v>0</v>
      </c>
      <c r="F403" s="99"/>
      <c r="P403" s="95"/>
    </row>
    <row r="404" spans="1:16">
      <c r="A404" s="99"/>
      <c r="B404" s="98" t="s">
        <v>1273</v>
      </c>
      <c r="C404" s="98" t="s">
        <v>1274</v>
      </c>
      <c r="D404" s="98" t="s">
        <v>1274</v>
      </c>
      <c r="E404" s="93">
        <v>0</v>
      </c>
      <c r="F404" s="99"/>
      <c r="P404" s="95"/>
    </row>
    <row r="405" spans="1:16">
      <c r="A405" s="99"/>
      <c r="B405" s="98" t="s">
        <v>1275</v>
      </c>
      <c r="C405" s="98" t="s">
        <v>807</v>
      </c>
      <c r="D405" s="98" t="s">
        <v>807</v>
      </c>
      <c r="E405" s="93">
        <v>0</v>
      </c>
      <c r="F405" s="99"/>
      <c r="P405" s="95"/>
    </row>
    <row r="406" spans="1:16">
      <c r="A406" s="99"/>
      <c r="B406" s="98" t="s">
        <v>1276</v>
      </c>
      <c r="C406" s="98" t="s">
        <v>807</v>
      </c>
      <c r="D406" s="98" t="s">
        <v>807</v>
      </c>
      <c r="E406" s="93">
        <v>0</v>
      </c>
      <c r="F406" s="99"/>
      <c r="P406" s="95"/>
    </row>
    <row r="407" spans="1:16">
      <c r="A407" s="99"/>
      <c r="B407" s="98" t="s">
        <v>1277</v>
      </c>
      <c r="C407" s="98" t="s">
        <v>977</v>
      </c>
      <c r="D407" s="98" t="s">
        <v>977</v>
      </c>
      <c r="E407" s="93">
        <v>0</v>
      </c>
      <c r="F407" s="99"/>
      <c r="P407" s="95"/>
    </row>
    <row r="408" spans="1:16">
      <c r="A408" s="99"/>
      <c r="B408" s="98" t="s">
        <v>1278</v>
      </c>
      <c r="C408" s="98" t="s">
        <v>1279</v>
      </c>
      <c r="D408" s="98" t="s">
        <v>1279</v>
      </c>
      <c r="E408" s="93">
        <v>0</v>
      </c>
      <c r="F408" s="99"/>
      <c r="P408" s="95"/>
    </row>
    <row r="409" spans="1:16">
      <c r="A409" s="99"/>
      <c r="B409" s="98" t="s">
        <v>1280</v>
      </c>
      <c r="C409" s="98" t="s">
        <v>1279</v>
      </c>
      <c r="D409" s="98" t="s">
        <v>1279</v>
      </c>
      <c r="E409" s="93">
        <v>0</v>
      </c>
      <c r="F409" s="99"/>
      <c r="P409" s="95"/>
    </row>
    <row r="410" spans="1:16">
      <c r="A410" s="99"/>
      <c r="B410" s="98" t="s">
        <v>1281</v>
      </c>
      <c r="C410" s="98" t="s">
        <v>1282</v>
      </c>
      <c r="D410" s="98" t="s">
        <v>1282</v>
      </c>
      <c r="E410" s="93">
        <v>0</v>
      </c>
      <c r="F410" s="99"/>
      <c r="P410" s="95"/>
    </row>
    <row r="411" spans="1:16">
      <c r="A411" s="99"/>
      <c r="B411" s="98" t="s">
        <v>1283</v>
      </c>
      <c r="C411" s="98" t="s">
        <v>1104</v>
      </c>
      <c r="D411" s="98" t="s">
        <v>1104</v>
      </c>
      <c r="E411" s="93">
        <v>0</v>
      </c>
      <c r="F411" s="99"/>
      <c r="P411" s="95"/>
    </row>
    <row r="412" spans="1:16">
      <c r="A412" s="99"/>
      <c r="B412" s="98" t="s">
        <v>1284</v>
      </c>
      <c r="C412" s="98" t="s">
        <v>1285</v>
      </c>
      <c r="D412" s="98" t="s">
        <v>1285</v>
      </c>
      <c r="E412" s="93">
        <v>0</v>
      </c>
      <c r="F412" s="99"/>
      <c r="P412" s="95"/>
    </row>
    <row r="413" spans="1:16">
      <c r="A413" s="99"/>
      <c r="B413" s="98" t="s">
        <v>1286</v>
      </c>
      <c r="C413" s="98" t="s">
        <v>935</v>
      </c>
      <c r="D413" s="98" t="s">
        <v>935</v>
      </c>
      <c r="E413" s="93">
        <v>0</v>
      </c>
      <c r="F413" s="99"/>
      <c r="P413" s="95"/>
    </row>
    <row r="414" spans="1:16">
      <c r="A414" s="99"/>
      <c r="B414" s="98" t="s">
        <v>1287</v>
      </c>
      <c r="C414" s="101" t="s">
        <v>1279</v>
      </c>
      <c r="D414" s="101" t="s">
        <v>1279</v>
      </c>
      <c r="E414" s="93">
        <v>0</v>
      </c>
      <c r="F414" s="99"/>
      <c r="P414" s="95"/>
    </row>
    <row r="415" spans="1:16">
      <c r="A415" s="99"/>
      <c r="B415" s="98" t="s">
        <v>1288</v>
      </c>
      <c r="C415" s="101" t="s">
        <v>1279</v>
      </c>
      <c r="D415" s="101" t="s">
        <v>1279</v>
      </c>
      <c r="E415" s="93">
        <v>0</v>
      </c>
      <c r="F415" s="99"/>
      <c r="P415" s="95"/>
    </row>
    <row r="416" spans="1:16">
      <c r="A416" s="99"/>
      <c r="B416" s="98" t="s">
        <v>1289</v>
      </c>
      <c r="C416" s="101" t="s">
        <v>1290</v>
      </c>
      <c r="D416" s="101" t="s">
        <v>1290</v>
      </c>
      <c r="E416" s="93">
        <v>0</v>
      </c>
      <c r="F416" s="99"/>
      <c r="P416" s="95"/>
    </row>
    <row r="417" spans="1:16">
      <c r="A417" s="99"/>
      <c r="B417" s="98" t="s">
        <v>1291</v>
      </c>
      <c r="C417" s="98" t="s">
        <v>1106</v>
      </c>
      <c r="D417" s="98" t="s">
        <v>1106</v>
      </c>
      <c r="E417" s="93">
        <v>0</v>
      </c>
      <c r="F417" s="99"/>
      <c r="P417" s="95"/>
    </row>
    <row r="418" spans="1:16">
      <c r="A418" s="99"/>
      <c r="B418" s="98" t="s">
        <v>1292</v>
      </c>
      <c r="C418" s="98" t="s">
        <v>1106</v>
      </c>
      <c r="D418" s="98" t="s">
        <v>1106</v>
      </c>
      <c r="E418" s="93">
        <v>0</v>
      </c>
      <c r="F418" s="99"/>
      <c r="P418" s="95"/>
    </row>
    <row r="419" spans="1:16">
      <c r="A419" s="99"/>
      <c r="B419" s="98" t="s">
        <v>1293</v>
      </c>
      <c r="C419" s="98" t="s">
        <v>805</v>
      </c>
      <c r="D419" s="98" t="s">
        <v>805</v>
      </c>
      <c r="E419" s="93">
        <v>0</v>
      </c>
      <c r="F419" s="99"/>
      <c r="P419" s="95"/>
    </row>
    <row r="420" spans="1:16">
      <c r="A420" s="99"/>
      <c r="B420" s="98" t="s">
        <v>1294</v>
      </c>
      <c r="C420" s="98" t="s">
        <v>1295</v>
      </c>
      <c r="D420" s="98" t="s">
        <v>1295</v>
      </c>
      <c r="E420" s="93">
        <v>0</v>
      </c>
      <c r="F420" s="99"/>
      <c r="P420" s="95"/>
    </row>
    <row r="421" spans="1:16">
      <c r="A421" s="99"/>
      <c r="B421" s="98" t="s">
        <v>1296</v>
      </c>
      <c r="C421" s="98" t="s">
        <v>141</v>
      </c>
      <c r="D421" s="98" t="s">
        <v>141</v>
      </c>
      <c r="E421" s="93">
        <v>0</v>
      </c>
      <c r="F421" s="99"/>
      <c r="P421" s="95"/>
    </row>
    <row r="422" spans="1:16">
      <c r="A422" s="99"/>
      <c r="B422" s="98" t="s">
        <v>1297</v>
      </c>
      <c r="C422" s="101" t="s">
        <v>1279</v>
      </c>
      <c r="D422" s="101" t="s">
        <v>1279</v>
      </c>
      <c r="E422" s="93">
        <v>0</v>
      </c>
      <c r="F422" s="99"/>
      <c r="P422" s="95"/>
    </row>
    <row r="423" spans="1:16">
      <c r="A423" s="99"/>
      <c r="B423" s="98" t="s">
        <v>1298</v>
      </c>
      <c r="C423" s="101" t="s">
        <v>1279</v>
      </c>
      <c r="D423" s="101" t="s">
        <v>1279</v>
      </c>
      <c r="E423" s="93">
        <v>0</v>
      </c>
      <c r="F423" s="99"/>
      <c r="P423" s="95"/>
    </row>
    <row r="424" spans="1:16">
      <c r="A424" s="99"/>
      <c r="B424" s="98" t="s">
        <v>1299</v>
      </c>
      <c r="C424" s="101" t="s">
        <v>1300</v>
      </c>
      <c r="D424" s="101" t="s">
        <v>1300</v>
      </c>
      <c r="E424" s="93">
        <v>0</v>
      </c>
      <c r="F424" s="99"/>
      <c r="P424" s="95"/>
    </row>
    <row r="425" spans="1:16">
      <c r="A425" s="99"/>
      <c r="B425" s="98" t="s">
        <v>1301</v>
      </c>
      <c r="C425" s="98" t="s">
        <v>729</v>
      </c>
      <c r="D425" s="98" t="s">
        <v>729</v>
      </c>
      <c r="E425" s="93">
        <v>0</v>
      </c>
      <c r="F425" s="99"/>
      <c r="P425" s="95"/>
    </row>
    <row r="426" spans="1:16">
      <c r="A426" s="99"/>
      <c r="B426" s="98" t="s">
        <v>1302</v>
      </c>
      <c r="C426" s="98" t="s">
        <v>939</v>
      </c>
      <c r="D426" s="98" t="s">
        <v>939</v>
      </c>
      <c r="E426" s="93">
        <v>0</v>
      </c>
      <c r="F426" s="99"/>
      <c r="P426" s="95"/>
    </row>
    <row r="427" spans="1:16">
      <c r="A427" s="99"/>
      <c r="B427" s="98" t="s">
        <v>1303</v>
      </c>
      <c r="C427" s="98" t="s">
        <v>795</v>
      </c>
      <c r="D427" s="98" t="s">
        <v>795</v>
      </c>
      <c r="E427" s="93">
        <v>0</v>
      </c>
      <c r="F427" s="99"/>
      <c r="P427" s="95"/>
    </row>
    <row r="428" spans="1:16">
      <c r="A428" s="99"/>
      <c r="B428" s="98" t="s">
        <v>1304</v>
      </c>
      <c r="C428" s="98" t="s">
        <v>1305</v>
      </c>
      <c r="D428" s="98" t="s">
        <v>1305</v>
      </c>
      <c r="E428" s="93">
        <v>0</v>
      </c>
      <c r="F428" s="99"/>
      <c r="P428" s="95"/>
    </row>
    <row r="429" spans="1:16">
      <c r="A429" s="99"/>
      <c r="B429" s="98" t="s">
        <v>1306</v>
      </c>
      <c r="C429" s="98" t="s">
        <v>1305</v>
      </c>
      <c r="D429" s="98" t="s">
        <v>1305</v>
      </c>
      <c r="E429" s="93">
        <v>0</v>
      </c>
      <c r="F429" s="99"/>
      <c r="P429" s="95"/>
    </row>
    <row r="430" spans="1:16">
      <c r="A430" s="99"/>
      <c r="B430" s="98" t="s">
        <v>1307</v>
      </c>
      <c r="C430" s="98" t="s">
        <v>1308</v>
      </c>
      <c r="D430" s="98" t="s">
        <v>1308</v>
      </c>
      <c r="E430" s="93">
        <v>0</v>
      </c>
      <c r="F430" s="99"/>
      <c r="P430" s="95"/>
    </row>
    <row r="431" spans="1:16">
      <c r="A431" s="99"/>
      <c r="B431" s="98" t="s">
        <v>1309</v>
      </c>
      <c r="C431" s="98" t="s">
        <v>1310</v>
      </c>
      <c r="D431" s="98" t="s">
        <v>1310</v>
      </c>
      <c r="E431" s="93">
        <v>0</v>
      </c>
      <c r="F431" s="99"/>
      <c r="P431" s="95"/>
    </row>
    <row r="432" spans="1:16">
      <c r="A432" s="99"/>
      <c r="B432" s="98" t="s">
        <v>1311</v>
      </c>
      <c r="C432" s="98" t="s">
        <v>1310</v>
      </c>
      <c r="D432" s="98" t="s">
        <v>1310</v>
      </c>
      <c r="E432" s="93">
        <v>0</v>
      </c>
      <c r="F432" s="99"/>
      <c r="P432" s="95"/>
    </row>
    <row r="433" spans="1:16">
      <c r="A433" s="99"/>
      <c r="B433" s="98" t="s">
        <v>1312</v>
      </c>
      <c r="C433" s="98" t="s">
        <v>1313</v>
      </c>
      <c r="D433" s="98" t="s">
        <v>1313</v>
      </c>
      <c r="E433" s="93">
        <v>-3.0303030303030196E-2</v>
      </c>
      <c r="F433" s="99"/>
      <c r="P433" s="95"/>
    </row>
    <row r="434" spans="1:16">
      <c r="A434" s="99"/>
      <c r="B434" s="98" t="s">
        <v>1314</v>
      </c>
      <c r="C434" s="101" t="s">
        <v>962</v>
      </c>
      <c r="D434" s="101" t="s">
        <v>1315</v>
      </c>
      <c r="E434" s="93">
        <v>0</v>
      </c>
      <c r="F434" s="99"/>
      <c r="P434" s="95"/>
    </row>
    <row r="435" spans="1:16">
      <c r="A435" s="99"/>
      <c r="B435" s="98" t="s">
        <v>1316</v>
      </c>
      <c r="C435" s="101" t="s">
        <v>1315</v>
      </c>
      <c r="D435" s="101" t="s">
        <v>1315</v>
      </c>
      <c r="E435" s="93">
        <v>0</v>
      </c>
      <c r="F435" s="99"/>
      <c r="P435" s="95"/>
    </row>
    <row r="436" spans="1:16">
      <c r="A436" s="99"/>
      <c r="B436" s="98" t="s">
        <v>1317</v>
      </c>
      <c r="C436" s="98" t="s">
        <v>1244</v>
      </c>
      <c r="D436" s="98" t="s">
        <v>1244</v>
      </c>
      <c r="E436" s="93">
        <v>0</v>
      </c>
      <c r="F436" s="99"/>
      <c r="P436" s="95"/>
    </row>
    <row r="437" spans="1:16">
      <c r="A437" s="99"/>
      <c r="B437" s="98" t="s">
        <v>1318</v>
      </c>
      <c r="C437" s="98" t="s">
        <v>1244</v>
      </c>
      <c r="D437" s="98" t="s">
        <v>1244</v>
      </c>
      <c r="E437" s="93">
        <v>0</v>
      </c>
      <c r="F437" s="99"/>
      <c r="P437" s="95"/>
    </row>
    <row r="438" spans="1:16">
      <c r="A438" s="99"/>
      <c r="B438" s="98" t="s">
        <v>1319</v>
      </c>
      <c r="C438" s="98" t="s">
        <v>1248</v>
      </c>
      <c r="D438" s="98" t="s">
        <v>1248</v>
      </c>
      <c r="E438" s="93">
        <v>0</v>
      </c>
      <c r="F438" s="99"/>
      <c r="P438" s="95"/>
    </row>
    <row r="439" spans="1:16">
      <c r="A439" s="99"/>
      <c r="B439" s="98" t="s">
        <v>1320</v>
      </c>
      <c r="C439" s="98" t="s">
        <v>1016</v>
      </c>
      <c r="D439" s="98" t="s">
        <v>1016</v>
      </c>
      <c r="E439" s="93">
        <v>0</v>
      </c>
      <c r="F439" s="99"/>
      <c r="P439" s="95"/>
    </row>
    <row r="440" spans="1:16">
      <c r="A440" s="99"/>
      <c r="B440" s="98" t="s">
        <v>1321</v>
      </c>
      <c r="C440" s="98" t="s">
        <v>1016</v>
      </c>
      <c r="D440" s="98" t="s">
        <v>1016</v>
      </c>
      <c r="E440" s="93">
        <v>0</v>
      </c>
      <c r="F440" s="99"/>
      <c r="P440" s="95"/>
    </row>
    <row r="441" spans="1:16">
      <c r="A441" s="99"/>
      <c r="B441" s="98" t="s">
        <v>1322</v>
      </c>
      <c r="C441" s="98" t="s">
        <v>1323</v>
      </c>
      <c r="D441" s="98" t="s">
        <v>1323</v>
      </c>
      <c r="E441" s="93">
        <v>0</v>
      </c>
      <c r="F441" s="99"/>
      <c r="P441" s="95"/>
    </row>
    <row r="442" spans="1:16">
      <c r="A442" s="99"/>
      <c r="B442" s="98" t="s">
        <v>1324</v>
      </c>
      <c r="C442" s="98" t="s">
        <v>769</v>
      </c>
      <c r="D442" s="98" t="s">
        <v>769</v>
      </c>
      <c r="E442" s="93">
        <v>0</v>
      </c>
      <c r="F442" s="99"/>
      <c r="P442" s="95"/>
    </row>
    <row r="443" spans="1:16">
      <c r="A443" s="99"/>
      <c r="B443" s="98" t="s">
        <v>1325</v>
      </c>
      <c r="C443" s="98" t="s">
        <v>777</v>
      </c>
      <c r="D443" s="98" t="s">
        <v>777</v>
      </c>
      <c r="E443" s="93">
        <v>0</v>
      </c>
      <c r="F443" s="99"/>
      <c r="P443" s="95"/>
    </row>
    <row r="444" spans="1:16">
      <c r="A444" s="99"/>
      <c r="B444" s="98" t="s">
        <v>1326</v>
      </c>
      <c r="C444" s="98" t="s">
        <v>838</v>
      </c>
      <c r="D444" s="98" t="s">
        <v>838</v>
      </c>
      <c r="E444" s="93">
        <v>0</v>
      </c>
      <c r="F444" s="99"/>
      <c r="P444" s="95"/>
    </row>
    <row r="445" spans="1:16">
      <c r="A445" s="99"/>
      <c r="B445" s="98" t="s">
        <v>1327</v>
      </c>
      <c r="C445" s="98" t="s">
        <v>697</v>
      </c>
      <c r="D445" s="98" t="s">
        <v>697</v>
      </c>
      <c r="E445" s="93">
        <v>0</v>
      </c>
      <c r="F445" s="99"/>
      <c r="P445" s="95"/>
    </row>
    <row r="446" spans="1:16">
      <c r="A446" s="99"/>
      <c r="B446" s="98" t="s">
        <v>1328</v>
      </c>
      <c r="C446" s="98" t="s">
        <v>700</v>
      </c>
      <c r="D446" s="98" t="s">
        <v>700</v>
      </c>
      <c r="E446" s="93">
        <v>0</v>
      </c>
      <c r="F446" s="99"/>
      <c r="P446" s="95"/>
    </row>
    <row r="447" spans="1:16">
      <c r="A447" s="99"/>
      <c r="B447" s="98" t="s">
        <v>1329</v>
      </c>
      <c r="C447" s="98" t="s">
        <v>706</v>
      </c>
      <c r="D447" s="98" t="s">
        <v>706</v>
      </c>
      <c r="E447" s="93">
        <v>0</v>
      </c>
      <c r="F447" s="99"/>
      <c r="P447" s="95"/>
    </row>
    <row r="448" spans="1:16">
      <c r="A448" s="99"/>
      <c r="B448" s="98" t="s">
        <v>1330</v>
      </c>
      <c r="C448" s="98" t="s">
        <v>939</v>
      </c>
      <c r="D448" s="98" t="s">
        <v>939</v>
      </c>
      <c r="E448" s="93">
        <v>0</v>
      </c>
      <c r="F448" s="99"/>
      <c r="P448" s="95"/>
    </row>
    <row r="449" spans="1:16">
      <c r="A449" s="99"/>
      <c r="B449" s="98" t="s">
        <v>1331</v>
      </c>
      <c r="C449" s="98" t="s">
        <v>704</v>
      </c>
      <c r="D449" s="98" t="s">
        <v>704</v>
      </c>
      <c r="E449" s="93">
        <v>0</v>
      </c>
      <c r="F449" s="99"/>
      <c r="P449" s="95"/>
    </row>
    <row r="450" spans="1:16">
      <c r="A450" s="99"/>
      <c r="B450" s="98" t="s">
        <v>1332</v>
      </c>
      <c r="C450" s="98" t="s">
        <v>1104</v>
      </c>
      <c r="D450" s="98" t="s">
        <v>1104</v>
      </c>
      <c r="E450" s="93">
        <v>0</v>
      </c>
      <c r="F450" s="99"/>
      <c r="P450" s="95"/>
    </row>
    <row r="451" spans="1:16">
      <c r="A451" s="99"/>
      <c r="B451" s="98" t="s">
        <v>1333</v>
      </c>
      <c r="C451" s="98" t="s">
        <v>939</v>
      </c>
      <c r="D451" s="98" t="s">
        <v>939</v>
      </c>
      <c r="E451" s="93">
        <v>0</v>
      </c>
      <c r="F451" s="99"/>
      <c r="P451" s="95"/>
    </row>
    <row r="452" spans="1:16">
      <c r="A452" s="99"/>
      <c r="B452" s="98" t="s">
        <v>1334</v>
      </c>
      <c r="C452" s="98" t="s">
        <v>704</v>
      </c>
      <c r="D452" s="98" t="s">
        <v>704</v>
      </c>
      <c r="E452" s="93">
        <v>0</v>
      </c>
      <c r="F452" s="99"/>
      <c r="P452" s="95"/>
    </row>
    <row r="453" spans="1:16">
      <c r="A453" s="99"/>
      <c r="B453" s="98" t="s">
        <v>1335</v>
      </c>
      <c r="C453" s="98" t="s">
        <v>731</v>
      </c>
      <c r="D453" s="98" t="s">
        <v>731</v>
      </c>
      <c r="E453" s="93">
        <v>0</v>
      </c>
      <c r="F453" s="99"/>
      <c r="P453" s="95"/>
    </row>
    <row r="454" spans="1:16">
      <c r="A454" s="99"/>
      <c r="B454" s="98" t="s">
        <v>1336</v>
      </c>
      <c r="C454" s="98" t="s">
        <v>1224</v>
      </c>
      <c r="D454" s="98" t="s">
        <v>1224</v>
      </c>
      <c r="E454" s="93">
        <v>0</v>
      </c>
      <c r="F454" s="99"/>
      <c r="P454" s="95"/>
    </row>
    <row r="455" spans="1:16">
      <c r="A455" s="99"/>
      <c r="B455" s="98" t="s">
        <v>1337</v>
      </c>
      <c r="C455" s="98" t="s">
        <v>1224</v>
      </c>
      <c r="D455" s="98" t="s">
        <v>1224</v>
      </c>
      <c r="E455" s="93">
        <v>0</v>
      </c>
      <c r="F455" s="99"/>
      <c r="P455" s="95"/>
    </row>
    <row r="456" spans="1:16">
      <c r="A456" s="99"/>
      <c r="B456" s="98" t="s">
        <v>1338</v>
      </c>
      <c r="C456" s="98" t="s">
        <v>1244</v>
      </c>
      <c r="D456" s="98" t="s">
        <v>1244</v>
      </c>
      <c r="E456" s="93">
        <v>0</v>
      </c>
      <c r="F456" s="99"/>
      <c r="P456" s="95"/>
    </row>
    <row r="457" spans="1:16">
      <c r="A457" s="99"/>
      <c r="B457" s="98" t="s">
        <v>1339</v>
      </c>
      <c r="C457" s="98" t="s">
        <v>1244</v>
      </c>
      <c r="D457" s="98" t="s">
        <v>1244</v>
      </c>
      <c r="E457" s="93">
        <v>0</v>
      </c>
      <c r="F457" s="99"/>
      <c r="P457" s="95"/>
    </row>
    <row r="458" spans="1:16">
      <c r="A458" s="99"/>
      <c r="B458" s="98" t="s">
        <v>1340</v>
      </c>
      <c r="C458" s="98" t="s">
        <v>1341</v>
      </c>
      <c r="D458" s="98" t="s">
        <v>1341</v>
      </c>
      <c r="E458" s="93">
        <v>0</v>
      </c>
      <c r="F458" s="99"/>
      <c r="P458" s="95"/>
    </row>
    <row r="459" spans="1:16">
      <c r="A459" s="99"/>
      <c r="B459" s="98" t="s">
        <v>1342</v>
      </c>
      <c r="C459" s="98" t="s">
        <v>1343</v>
      </c>
      <c r="D459" s="98" t="s">
        <v>1343</v>
      </c>
      <c r="E459" s="93">
        <v>0</v>
      </c>
      <c r="F459" s="99"/>
      <c r="P459" s="95"/>
    </row>
    <row r="460" spans="1:16">
      <c r="A460" s="99"/>
      <c r="B460" s="98" t="s">
        <v>1344</v>
      </c>
      <c r="C460" s="98" t="s">
        <v>1343</v>
      </c>
      <c r="D460" s="98" t="s">
        <v>1343</v>
      </c>
      <c r="E460" s="93">
        <v>0</v>
      </c>
      <c r="F460" s="99"/>
      <c r="P460" s="95"/>
    </row>
    <row r="461" spans="1:16">
      <c r="A461" s="99"/>
      <c r="B461" s="98" t="s">
        <v>1345</v>
      </c>
      <c r="C461" s="98" t="s">
        <v>1346</v>
      </c>
      <c r="D461" s="98" t="s">
        <v>1346</v>
      </c>
      <c r="E461" s="93">
        <v>0</v>
      </c>
      <c r="F461" s="99"/>
      <c r="P461" s="95"/>
    </row>
    <row r="462" spans="1:16">
      <c r="A462" s="99"/>
      <c r="B462" s="98" t="s">
        <v>1347</v>
      </c>
      <c r="C462" s="98" t="s">
        <v>1348</v>
      </c>
      <c r="D462" s="98" t="s">
        <v>1348</v>
      </c>
      <c r="E462" s="93">
        <v>0</v>
      </c>
      <c r="F462" s="99"/>
      <c r="P462" s="95"/>
    </row>
    <row r="463" spans="1:16">
      <c r="A463" s="99"/>
      <c r="B463" s="98" t="s">
        <v>1349</v>
      </c>
      <c r="C463" s="98" t="s">
        <v>1348</v>
      </c>
      <c r="D463" s="98" t="s">
        <v>1348</v>
      </c>
      <c r="E463" s="93">
        <v>0</v>
      </c>
      <c r="F463" s="99"/>
      <c r="P463" s="95"/>
    </row>
    <row r="464" spans="1:16">
      <c r="A464" s="99"/>
      <c r="B464" s="98" t="s">
        <v>1350</v>
      </c>
      <c r="C464" s="98" t="s">
        <v>144</v>
      </c>
      <c r="D464" s="98" t="s">
        <v>144</v>
      </c>
      <c r="E464" s="93">
        <v>0</v>
      </c>
      <c r="F464" s="99"/>
      <c r="P464" s="95"/>
    </row>
    <row r="465" spans="1:16">
      <c r="A465" s="99"/>
      <c r="B465" s="98" t="s">
        <v>1351</v>
      </c>
      <c r="C465" s="98" t="s">
        <v>1352</v>
      </c>
      <c r="D465" s="98" t="s">
        <v>1352</v>
      </c>
      <c r="E465" s="93">
        <v>0</v>
      </c>
      <c r="F465" s="99"/>
      <c r="P465" s="95"/>
    </row>
    <row r="466" spans="1:16">
      <c r="A466" s="99"/>
      <c r="B466" s="98" t="s">
        <v>1353</v>
      </c>
      <c r="C466" s="98" t="s">
        <v>805</v>
      </c>
      <c r="D466" s="98" t="s">
        <v>805</v>
      </c>
      <c r="E466" s="93">
        <v>0</v>
      </c>
      <c r="F466" s="99"/>
      <c r="P466" s="95"/>
    </row>
    <row r="467" spans="1:16">
      <c r="A467" s="99"/>
      <c r="B467" s="98" t="s">
        <v>1354</v>
      </c>
      <c r="C467" s="98" t="s">
        <v>797</v>
      </c>
      <c r="D467" s="98" t="s">
        <v>797</v>
      </c>
      <c r="E467" s="93">
        <v>0</v>
      </c>
      <c r="F467" s="99"/>
      <c r="P467" s="95"/>
    </row>
    <row r="468" spans="1:16">
      <c r="A468" s="99"/>
      <c r="B468" s="98" t="s">
        <v>1355</v>
      </c>
      <c r="C468" s="98" t="s">
        <v>795</v>
      </c>
      <c r="D468" s="98" t="s">
        <v>795</v>
      </c>
      <c r="E468" s="93">
        <v>0</v>
      </c>
      <c r="F468" s="99"/>
      <c r="P468" s="95"/>
    </row>
    <row r="469" spans="1:16">
      <c r="A469" s="99"/>
      <c r="B469" s="98" t="s">
        <v>1356</v>
      </c>
      <c r="C469" s="98" t="s">
        <v>1352</v>
      </c>
      <c r="D469" s="98" t="s">
        <v>1352</v>
      </c>
      <c r="E469" s="93">
        <v>0</v>
      </c>
      <c r="F469" s="99"/>
      <c r="P469" s="95"/>
    </row>
    <row r="470" spans="1:16">
      <c r="A470" s="99"/>
      <c r="B470" s="98" t="s">
        <v>1357</v>
      </c>
      <c r="C470" s="98" t="s">
        <v>1358</v>
      </c>
      <c r="D470" s="98" t="s">
        <v>1358</v>
      </c>
      <c r="E470" s="93">
        <v>0</v>
      </c>
      <c r="F470" s="99"/>
      <c r="P470" s="95"/>
    </row>
    <row r="471" spans="1:16">
      <c r="A471" s="99"/>
      <c r="B471" s="98" t="s">
        <v>1359</v>
      </c>
      <c r="C471" s="98" t="s">
        <v>1121</v>
      </c>
      <c r="D471" s="98" t="s">
        <v>1121</v>
      </c>
      <c r="E471" s="93">
        <v>0</v>
      </c>
      <c r="F471" s="99"/>
      <c r="P471" s="95"/>
    </row>
    <row r="472" spans="1:16">
      <c r="A472" s="99"/>
      <c r="B472" s="98" t="s">
        <v>1360</v>
      </c>
      <c r="C472" s="98" t="s">
        <v>1121</v>
      </c>
      <c r="D472" s="98" t="s">
        <v>1121</v>
      </c>
      <c r="E472" s="93">
        <v>0</v>
      </c>
      <c r="F472" s="99"/>
      <c r="P472" s="95"/>
    </row>
    <row r="473" spans="1:16">
      <c r="A473" s="99"/>
      <c r="B473" s="98" t="s">
        <v>1361</v>
      </c>
      <c r="C473" s="98" t="s">
        <v>1313</v>
      </c>
      <c r="D473" s="98" t="s">
        <v>1313</v>
      </c>
      <c r="E473" s="93">
        <v>0</v>
      </c>
      <c r="F473" s="99"/>
      <c r="P473" s="95"/>
    </row>
    <row r="474" spans="1:16">
      <c r="A474" s="99"/>
      <c r="B474" s="98" t="s">
        <v>1362</v>
      </c>
      <c r="C474" s="98" t="s">
        <v>1363</v>
      </c>
      <c r="D474" s="98" t="s">
        <v>1363</v>
      </c>
      <c r="E474" s="93">
        <v>0</v>
      </c>
      <c r="F474" s="99"/>
      <c r="P474" s="95"/>
    </row>
    <row r="475" spans="1:16">
      <c r="A475" s="97" t="s">
        <v>1364</v>
      </c>
      <c r="B475" s="98" t="s">
        <v>1365</v>
      </c>
      <c r="C475" s="98" t="s">
        <v>1274</v>
      </c>
      <c r="D475" s="98" t="s">
        <v>1274</v>
      </c>
      <c r="E475" s="93">
        <v>0</v>
      </c>
      <c r="F475" s="99" t="s">
        <v>1366</v>
      </c>
      <c r="P475" s="95"/>
    </row>
    <row r="476" spans="1:16">
      <c r="A476" s="99"/>
      <c r="B476" s="98" t="s">
        <v>1367</v>
      </c>
      <c r="C476" s="98" t="s">
        <v>1368</v>
      </c>
      <c r="D476" s="98" t="s">
        <v>1368</v>
      </c>
      <c r="E476" s="93">
        <v>0</v>
      </c>
      <c r="F476" s="99"/>
      <c r="P476" s="95"/>
    </row>
    <row r="477" spans="1:16">
      <c r="A477" s="102"/>
      <c r="B477" s="98" t="s">
        <v>1369</v>
      </c>
      <c r="C477" s="98" t="s">
        <v>1145</v>
      </c>
      <c r="D477" s="98" t="s">
        <v>1145</v>
      </c>
      <c r="E477" s="93">
        <v>0</v>
      </c>
      <c r="F477" s="102"/>
      <c r="P477" s="95"/>
    </row>
    <row r="478" spans="1:16">
      <c r="A478" s="97" t="s">
        <v>1370</v>
      </c>
      <c r="B478" s="98" t="s">
        <v>1371</v>
      </c>
      <c r="C478" s="98" t="s">
        <v>729</v>
      </c>
      <c r="D478" s="98" t="s">
        <v>729</v>
      </c>
      <c r="E478" s="93">
        <v>0</v>
      </c>
      <c r="F478" s="99" t="s">
        <v>899</v>
      </c>
      <c r="P478" s="95"/>
    </row>
    <row r="479" spans="1:16">
      <c r="A479" s="99"/>
      <c r="B479" s="98" t="s">
        <v>1372</v>
      </c>
      <c r="C479" s="98" t="s">
        <v>939</v>
      </c>
      <c r="D479" s="98" t="s">
        <v>939</v>
      </c>
      <c r="E479" s="93">
        <v>0</v>
      </c>
      <c r="F479" s="99"/>
      <c r="P479" s="95"/>
    </row>
    <row r="480" spans="1:16">
      <c r="A480" s="99"/>
      <c r="B480" s="98" t="s">
        <v>1373</v>
      </c>
      <c r="C480" s="98" t="s">
        <v>841</v>
      </c>
      <c r="D480" s="98" t="s">
        <v>841</v>
      </c>
      <c r="E480" s="93">
        <v>0</v>
      </c>
      <c r="F480" s="99"/>
      <c r="P480" s="95"/>
    </row>
    <row r="481" spans="1:16">
      <c r="A481" s="99"/>
      <c r="B481" s="98" t="s">
        <v>1374</v>
      </c>
      <c r="C481" s="98" t="s">
        <v>1023</v>
      </c>
      <c r="D481" s="98" t="s">
        <v>1023</v>
      </c>
      <c r="E481" s="93">
        <v>0</v>
      </c>
      <c r="F481" s="99"/>
      <c r="P481" s="95"/>
    </row>
    <row r="482" spans="1:16">
      <c r="A482" s="99"/>
      <c r="B482" s="98" t="s">
        <v>1375</v>
      </c>
      <c r="C482" s="98" t="s">
        <v>1023</v>
      </c>
      <c r="D482" s="98" t="s">
        <v>1023</v>
      </c>
      <c r="E482" s="93">
        <v>0</v>
      </c>
      <c r="F482" s="99"/>
      <c r="P482" s="95"/>
    </row>
    <row r="483" spans="1:16">
      <c r="A483" s="99"/>
      <c r="B483" s="98" t="s">
        <v>1376</v>
      </c>
      <c r="C483" s="98" t="s">
        <v>1377</v>
      </c>
      <c r="D483" s="98" t="s">
        <v>1377</v>
      </c>
      <c r="E483" s="93">
        <v>0</v>
      </c>
      <c r="F483" s="99"/>
      <c r="P483" s="95"/>
    </row>
    <row r="484" spans="1:16">
      <c r="A484" s="99"/>
      <c r="B484" s="98" t="s">
        <v>1378</v>
      </c>
      <c r="C484" s="98" t="s">
        <v>886</v>
      </c>
      <c r="D484" s="98" t="s">
        <v>886</v>
      </c>
      <c r="E484" s="93">
        <v>0</v>
      </c>
      <c r="F484" s="99"/>
      <c r="P484" s="95"/>
    </row>
    <row r="485" spans="1:16">
      <c r="A485" s="99"/>
      <c r="B485" s="98" t="s">
        <v>1379</v>
      </c>
      <c r="C485" s="98" t="s">
        <v>886</v>
      </c>
      <c r="D485" s="98" t="s">
        <v>886</v>
      </c>
      <c r="E485" s="93">
        <v>0</v>
      </c>
      <c r="F485" s="99"/>
      <c r="P485" s="95"/>
    </row>
    <row r="486" spans="1:16">
      <c r="A486" s="99"/>
      <c r="B486" s="98" t="s">
        <v>1380</v>
      </c>
      <c r="C486" s="98" t="s">
        <v>1343</v>
      </c>
      <c r="D486" s="98" t="s">
        <v>1343</v>
      </c>
      <c r="E486" s="93">
        <v>0</v>
      </c>
      <c r="F486" s="99"/>
      <c r="P486" s="95"/>
    </row>
    <row r="487" spans="1:16">
      <c r="A487" s="99"/>
      <c r="B487" s="98" t="s">
        <v>1381</v>
      </c>
      <c r="C487" s="98" t="s">
        <v>1295</v>
      </c>
      <c r="D487" s="98" t="s">
        <v>1295</v>
      </c>
      <c r="E487" s="93">
        <v>0</v>
      </c>
      <c r="F487" s="99"/>
      <c r="P487" s="95"/>
    </row>
    <row r="488" spans="1:16">
      <c r="A488" s="99"/>
      <c r="B488" s="98" t="s">
        <v>1382</v>
      </c>
      <c r="C488" s="98" t="s">
        <v>838</v>
      </c>
      <c r="D488" s="98" t="s">
        <v>838</v>
      </c>
      <c r="E488" s="93">
        <v>0</v>
      </c>
      <c r="F488" s="99"/>
      <c r="P488" s="95"/>
    </row>
    <row r="489" spans="1:16">
      <c r="A489" s="99"/>
      <c r="B489" s="98" t="s">
        <v>1383</v>
      </c>
      <c r="C489" s="98" t="s">
        <v>1384</v>
      </c>
      <c r="D489" s="98" t="s">
        <v>1384</v>
      </c>
      <c r="E489" s="93">
        <v>0</v>
      </c>
      <c r="F489" s="99"/>
      <c r="P489" s="95"/>
    </row>
    <row r="490" spans="1:16">
      <c r="A490" s="99"/>
      <c r="B490" s="98" t="s">
        <v>1385</v>
      </c>
      <c r="C490" s="98" t="s">
        <v>708</v>
      </c>
      <c r="D490" s="98" t="s">
        <v>708</v>
      </c>
      <c r="E490" s="93">
        <v>0</v>
      </c>
      <c r="F490" s="99"/>
      <c r="P490" s="95"/>
    </row>
    <row r="491" spans="1:16">
      <c r="A491" s="99"/>
      <c r="B491" s="98" t="s">
        <v>1386</v>
      </c>
      <c r="C491" s="98" t="s">
        <v>708</v>
      </c>
      <c r="D491" s="98" t="s">
        <v>708</v>
      </c>
      <c r="E491" s="93">
        <v>0</v>
      </c>
      <c r="F491" s="99"/>
      <c r="P491" s="95"/>
    </row>
    <row r="492" spans="1:16">
      <c r="A492" s="99"/>
      <c r="B492" s="98" t="s">
        <v>1387</v>
      </c>
      <c r="C492" s="98" t="s">
        <v>1388</v>
      </c>
      <c r="D492" s="98" t="s">
        <v>1388</v>
      </c>
      <c r="E492" s="93">
        <v>0</v>
      </c>
      <c r="F492" s="99"/>
      <c r="P492" s="95"/>
    </row>
    <row r="493" spans="1:16">
      <c r="A493" s="99"/>
      <c r="B493" s="98" t="s">
        <v>1389</v>
      </c>
      <c r="C493" s="98" t="s">
        <v>754</v>
      </c>
      <c r="D493" s="98" t="s">
        <v>754</v>
      </c>
      <c r="E493" s="93">
        <v>0</v>
      </c>
      <c r="F493" s="99"/>
      <c r="P493" s="95"/>
    </row>
    <row r="494" spans="1:16">
      <c r="A494" s="99"/>
      <c r="B494" s="98" t="s">
        <v>1390</v>
      </c>
      <c r="C494" s="98" t="s">
        <v>756</v>
      </c>
      <c r="D494" s="98" t="s">
        <v>756</v>
      </c>
      <c r="E494" s="93">
        <v>0</v>
      </c>
      <c r="F494" s="99"/>
      <c r="P494" s="95"/>
    </row>
    <row r="495" spans="1:16">
      <c r="A495" s="99"/>
      <c r="B495" s="98" t="s">
        <v>1391</v>
      </c>
      <c r="C495" s="98" t="s">
        <v>718</v>
      </c>
      <c r="D495" s="98" t="s">
        <v>718</v>
      </c>
      <c r="E495" s="93">
        <v>0</v>
      </c>
      <c r="F495" s="99"/>
      <c r="P495" s="95"/>
    </row>
    <row r="496" spans="1:16">
      <c r="A496" s="99"/>
      <c r="B496" s="98" t="s">
        <v>1392</v>
      </c>
      <c r="C496" s="98" t="s">
        <v>1393</v>
      </c>
      <c r="D496" s="98" t="s">
        <v>1393</v>
      </c>
      <c r="E496" s="93">
        <v>0</v>
      </c>
      <c r="F496" s="99"/>
      <c r="P496" s="95"/>
    </row>
    <row r="497" spans="1:16">
      <c r="A497" s="99"/>
      <c r="B497" s="98" t="s">
        <v>1394</v>
      </c>
      <c r="C497" s="98" t="s">
        <v>843</v>
      </c>
      <c r="D497" s="98" t="s">
        <v>843</v>
      </c>
      <c r="E497" s="93">
        <v>0</v>
      </c>
      <c r="F497" s="99"/>
      <c r="P497" s="95"/>
    </row>
    <row r="498" spans="1:16">
      <c r="A498" s="99"/>
      <c r="B498" s="98" t="s">
        <v>1395</v>
      </c>
      <c r="C498" s="98" t="s">
        <v>795</v>
      </c>
      <c r="D498" s="98" t="s">
        <v>795</v>
      </c>
      <c r="E498" s="93">
        <v>0</v>
      </c>
      <c r="F498" s="99"/>
      <c r="P498" s="95"/>
    </row>
    <row r="499" spans="1:16">
      <c r="A499" s="99"/>
      <c r="B499" s="98" t="s">
        <v>1396</v>
      </c>
      <c r="C499" s="98" t="s">
        <v>1352</v>
      </c>
      <c r="D499" s="98" t="s">
        <v>1352</v>
      </c>
      <c r="E499" s="93">
        <v>0</v>
      </c>
      <c r="F499" s="99"/>
      <c r="P499" s="95"/>
    </row>
    <row r="500" spans="1:16">
      <c r="A500" s="99"/>
      <c r="B500" s="98" t="s">
        <v>1397</v>
      </c>
      <c r="C500" s="98" t="s">
        <v>736</v>
      </c>
      <c r="D500" s="98" t="s">
        <v>736</v>
      </c>
      <c r="E500" s="93">
        <v>0</v>
      </c>
      <c r="F500" s="99"/>
      <c r="P500" s="95"/>
    </row>
  </sheetData>
  <customSheetViews>
    <customSheetView guid="{9C1F981C-FFD6-4EF6-B28B-E117CB253ED3}" topLeftCell="A97">
      <selection activeCell="D156" sqref="D156"/>
      <pageMargins left="0.7" right="0.7" top="0.75" bottom="0.75" header="0.3" footer="0.3"/>
    </customSheetView>
    <customSheetView guid="{2C138DE3-6B3B-41AE-80EE-3457970B39E0}" topLeftCell="A97">
      <selection activeCell="D156" sqref="D156"/>
      <pageMargins left="0.7" right="0.7" top="0.75" bottom="0.75" header="0.3" footer="0.3"/>
    </customSheetView>
    <customSheetView guid="{0FF2BC90-AE58-4372-B5CB-17E8B0D191A8}" topLeftCell="A97">
      <selection activeCell="D156" sqref="D156"/>
      <pageMargins left="0.7" right="0.7" top="0.75" bottom="0.75" header="0.3" footer="0.3"/>
    </customSheetView>
    <customSheetView guid="{F22B7963-1DE0-432C-ABFF-052348A2C1B1}" topLeftCell="A97">
      <selection activeCell="D156" sqref="D156"/>
      <pageMargins left="0.7" right="0.7" top="0.75" bottom="0.75" header="0.3" footer="0.3"/>
    </customSheetView>
    <customSheetView guid="{5CDF8C16-2F7E-435C-8FBD-3B1E8B4F3415}" topLeftCell="A97">
      <selection activeCell="D156" sqref="D156"/>
      <pageMargins left="0.7" right="0.7" top="0.75" bottom="0.75" header="0.3" footer="0.3"/>
    </customSheetView>
    <customSheetView guid="{2B7B1CB7-5D3C-440D-8CD7-9E70FD379EC0}" topLeftCell="A97">
      <selection activeCell="D156" sqref="D156"/>
      <pageMargins left="0.7" right="0.7" top="0.75" bottom="0.75" header="0.3" footer="0.3"/>
    </customSheetView>
    <customSheetView guid="{B93A7257-0686-40A4-8ADB-E302C61D1CF5}" topLeftCell="A97">
      <selection activeCell="D156" sqref="D156"/>
      <pageMargins left="0.7" right="0.7" top="0.75" bottom="0.75" header="0.3" footer="0.3"/>
    </customSheetView>
    <customSheetView guid="{0BF649FB-054B-4E00-A5C7-E64FB868D81B}" topLeftCell="A97">
      <selection activeCell="D156" sqref="D156"/>
      <pageMargins left="0.7" right="0.7" top="0.75" bottom="0.75" header="0.3" footer="0.3"/>
    </customSheetView>
    <customSheetView guid="{46C8DCF2-88F5-4065-B732-89B771A0B55F}" topLeftCell="A97">
      <selection activeCell="D156" sqref="D156"/>
      <pageMargins left="0.7" right="0.7" top="0.75" bottom="0.75" header="0.3" footer="0.3"/>
    </customSheetView>
    <customSheetView guid="{04CD6250-EBB9-49B5-A154-3323C5A540CD}" topLeftCell="A97">
      <selection activeCell="D156" sqref="D156"/>
      <pageMargins left="0.7" right="0.7" top="0.75" bottom="0.75" header="0.3" footer="0.3"/>
    </customSheetView>
    <customSheetView guid="{370A4DEA-EC8D-4BBF-A42F-A532C5F155B9}" topLeftCell="A97">
      <selection activeCell="D156" sqref="D156"/>
      <pageMargins left="0.7" right="0.7" top="0.75" bottom="0.75" header="0.3" footer="0.3"/>
    </customSheetView>
    <customSheetView guid="{D4920615-DC79-4B85-BE66-DA7E2657329D}" topLeftCell="A97">
      <selection activeCell="D156" sqref="D156"/>
      <pageMargins left="0.7" right="0.7" top="0.75" bottom="0.75" header="0.3" footer="0.3"/>
    </customSheetView>
    <customSheetView guid="{BF2ACD2E-0E2D-4EE9-BC45-2F0A355D0CA3}" topLeftCell="A97">
      <selection activeCell="D156" sqref="D156"/>
      <pageMargins left="0.7" right="0.7" top="0.75" bottom="0.75" header="0.3" footer="0.3"/>
    </customSheetView>
    <customSheetView guid="{F88C92E4-F5B1-48B6-8AF0-793E8E382C1A}" topLeftCell="A97">
      <selection activeCell="D156" sqref="D15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D24" sqref="D24"/>
    </sheetView>
  </sheetViews>
  <sheetFormatPr defaultColWidth="9" defaultRowHeight="13.8"/>
  <cols>
    <col min="1" max="1" width="11" style="91" customWidth="1"/>
    <col min="2" max="2" width="37" style="91" bestFit="1" customWidth="1"/>
    <col min="3" max="5" width="24.44140625" style="91" customWidth="1"/>
    <col min="6" max="16384" width="9" style="91"/>
  </cols>
  <sheetData>
    <row r="1" spans="1:16">
      <c r="A1" s="89" t="s">
        <v>688</v>
      </c>
      <c r="B1" s="90"/>
    </row>
    <row r="2" spans="1:16">
      <c r="A2" s="40" t="s">
        <v>689</v>
      </c>
      <c r="B2" s="40" t="s">
        <v>690</v>
      </c>
      <c r="C2" s="40" t="s">
        <v>691</v>
      </c>
      <c r="D2" s="40" t="s">
        <v>692</v>
      </c>
      <c r="E2" s="40" t="s">
        <v>693</v>
      </c>
      <c r="F2" s="40" t="s">
        <v>694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92" t="s">
        <v>695</v>
      </c>
      <c r="B4" s="40" t="s">
        <v>696</v>
      </c>
      <c r="C4" s="40" t="s">
        <v>697</v>
      </c>
      <c r="D4" s="40" t="s">
        <v>697</v>
      </c>
      <c r="E4" s="93">
        <v>0</v>
      </c>
      <c r="F4" s="94" t="s">
        <v>698</v>
      </c>
      <c r="P4" s="95"/>
    </row>
    <row r="5" spans="1:16">
      <c r="A5" s="92"/>
      <c r="B5" s="40" t="s">
        <v>699</v>
      </c>
      <c r="C5" s="40" t="s">
        <v>700</v>
      </c>
      <c r="D5" s="40" t="s">
        <v>700</v>
      </c>
      <c r="E5" s="93">
        <v>0</v>
      </c>
      <c r="F5" s="96"/>
      <c r="P5" s="95"/>
    </row>
    <row r="6" spans="1:16">
      <c r="A6" s="92"/>
      <c r="B6" s="40" t="s">
        <v>701</v>
      </c>
      <c r="C6" s="40" t="s">
        <v>702</v>
      </c>
      <c r="D6" s="40" t="s">
        <v>702</v>
      </c>
      <c r="E6" s="93">
        <v>0</v>
      </c>
      <c r="F6" s="96"/>
      <c r="P6" s="95"/>
    </row>
    <row r="7" spans="1:16">
      <c r="A7" s="92"/>
      <c r="B7" s="40" t="s">
        <v>703</v>
      </c>
      <c r="C7" s="40" t="s">
        <v>704</v>
      </c>
      <c r="D7" s="40" t="s">
        <v>704</v>
      </c>
      <c r="E7" s="93">
        <v>0</v>
      </c>
      <c r="F7" s="96"/>
      <c r="P7" s="95"/>
    </row>
    <row r="8" spans="1:16">
      <c r="A8" s="92"/>
      <c r="B8" s="40" t="s">
        <v>705</v>
      </c>
      <c r="C8" s="40" t="s">
        <v>706</v>
      </c>
      <c r="D8" s="40" t="s">
        <v>706</v>
      </c>
      <c r="E8" s="93">
        <v>0</v>
      </c>
      <c r="F8" s="96"/>
      <c r="P8" s="95"/>
    </row>
    <row r="9" spans="1:16">
      <c r="A9" s="92"/>
      <c r="B9" s="40" t="s">
        <v>707</v>
      </c>
      <c r="C9" s="40" t="s">
        <v>708</v>
      </c>
      <c r="D9" s="40" t="s">
        <v>708</v>
      </c>
      <c r="E9" s="93">
        <v>0</v>
      </c>
      <c r="F9" s="96"/>
      <c r="P9" s="95"/>
    </row>
    <row r="10" spans="1:16">
      <c r="A10" s="92"/>
      <c r="B10" s="40" t="s">
        <v>709</v>
      </c>
      <c r="C10" s="40" t="s">
        <v>710</v>
      </c>
      <c r="D10" s="40" t="s">
        <v>710</v>
      </c>
      <c r="E10" s="93">
        <v>0</v>
      </c>
      <c r="F10" s="96"/>
      <c r="P10" s="95"/>
    </row>
    <row r="11" spans="1:16">
      <c r="A11" s="92"/>
      <c r="B11" s="40" t="s">
        <v>711</v>
      </c>
      <c r="C11" s="40" t="s">
        <v>712</v>
      </c>
      <c r="D11" s="40" t="s">
        <v>712</v>
      </c>
      <c r="E11" s="93">
        <v>0</v>
      </c>
      <c r="F11" s="96"/>
      <c r="P11" s="95"/>
    </row>
    <row r="12" spans="1:16">
      <c r="A12" s="92"/>
      <c r="B12" s="40" t="s">
        <v>713</v>
      </c>
      <c r="C12" s="40" t="s">
        <v>714</v>
      </c>
      <c r="D12" s="40" t="s">
        <v>714</v>
      </c>
      <c r="E12" s="93">
        <v>0</v>
      </c>
      <c r="F12" s="96"/>
      <c r="P12" s="95"/>
    </row>
    <row r="13" spans="1:16">
      <c r="A13" s="92"/>
      <c r="B13" s="40" t="s">
        <v>715</v>
      </c>
      <c r="C13" s="40" t="s">
        <v>716</v>
      </c>
      <c r="D13" s="40" t="s">
        <v>716</v>
      </c>
      <c r="E13" s="93">
        <v>0</v>
      </c>
      <c r="F13" s="96"/>
      <c r="P13" s="95"/>
    </row>
    <row r="14" spans="1:16">
      <c r="A14" s="92"/>
      <c r="B14" s="40" t="s">
        <v>717</v>
      </c>
      <c r="C14" s="40" t="s">
        <v>718</v>
      </c>
      <c r="D14" s="40" t="s">
        <v>718</v>
      </c>
      <c r="E14" s="93">
        <v>0</v>
      </c>
      <c r="F14" s="96"/>
      <c r="P14" s="95"/>
    </row>
    <row r="15" spans="1:16">
      <c r="A15" s="92"/>
      <c r="B15" s="40" t="s">
        <v>719</v>
      </c>
      <c r="C15" s="40" t="s">
        <v>720</v>
      </c>
      <c r="D15" s="40" t="s">
        <v>720</v>
      </c>
      <c r="E15" s="93">
        <v>0</v>
      </c>
      <c r="F15" s="96"/>
      <c r="P15" s="95"/>
    </row>
    <row r="16" spans="1:16">
      <c r="A16" s="92"/>
      <c r="B16" s="40" t="s">
        <v>721</v>
      </c>
      <c r="C16" s="40" t="s">
        <v>722</v>
      </c>
      <c r="D16" s="40" t="s">
        <v>722</v>
      </c>
      <c r="E16" s="93">
        <v>0</v>
      </c>
      <c r="F16" s="96"/>
      <c r="P16" s="95"/>
    </row>
    <row r="17" spans="1:16">
      <c r="A17" s="92"/>
      <c r="B17" s="40" t="s">
        <v>723</v>
      </c>
      <c r="C17" s="40" t="s">
        <v>724</v>
      </c>
      <c r="D17" s="40" t="s">
        <v>724</v>
      </c>
      <c r="E17" s="93">
        <v>0</v>
      </c>
      <c r="F17" s="96"/>
      <c r="P17" s="95"/>
    </row>
    <row r="18" spans="1:16">
      <c r="A18" s="92"/>
      <c r="B18" s="40" t="s">
        <v>725</v>
      </c>
      <c r="C18" s="40" t="s">
        <v>726</v>
      </c>
      <c r="D18" s="40" t="s">
        <v>726</v>
      </c>
      <c r="E18" s="93">
        <v>0</v>
      </c>
      <c r="F18" s="96"/>
      <c r="P18" s="95"/>
    </row>
    <row r="19" spans="1:16">
      <c r="A19" s="92"/>
      <c r="B19" s="40" t="s">
        <v>727</v>
      </c>
      <c r="C19" s="40" t="s">
        <v>700</v>
      </c>
      <c r="D19" s="40" t="s">
        <v>700</v>
      </c>
      <c r="E19" s="93">
        <v>0</v>
      </c>
      <c r="F19" s="96"/>
      <c r="P19" s="95"/>
    </row>
    <row r="20" spans="1:16">
      <c r="A20" s="92"/>
      <c r="B20" s="40" t="s">
        <v>728</v>
      </c>
      <c r="C20" s="40" t="s">
        <v>729</v>
      </c>
      <c r="D20" s="40" t="s">
        <v>729</v>
      </c>
      <c r="E20" s="93">
        <v>0</v>
      </c>
      <c r="F20" s="96"/>
      <c r="P20" s="95"/>
    </row>
    <row r="21" spans="1:16">
      <c r="A21" s="92"/>
      <c r="B21" s="40" t="s">
        <v>730</v>
      </c>
      <c r="C21" s="40" t="s">
        <v>731</v>
      </c>
      <c r="D21" s="40" t="s">
        <v>731</v>
      </c>
      <c r="E21" s="93">
        <v>0</v>
      </c>
      <c r="F21" s="96"/>
      <c r="P21" s="95"/>
    </row>
    <row r="22" spans="1:16">
      <c r="A22" s="92"/>
      <c r="B22" s="40" t="s">
        <v>732</v>
      </c>
      <c r="C22" s="40" t="s">
        <v>733</v>
      </c>
      <c r="D22" s="40" t="s">
        <v>733</v>
      </c>
      <c r="E22" s="93">
        <v>0</v>
      </c>
      <c r="F22" s="96"/>
      <c r="P22" s="95"/>
    </row>
    <row r="23" spans="1:16">
      <c r="A23" s="92"/>
      <c r="B23" s="40" t="s">
        <v>734</v>
      </c>
      <c r="C23" s="40" t="s">
        <v>733</v>
      </c>
      <c r="D23" s="40" t="s">
        <v>733</v>
      </c>
      <c r="E23" s="93">
        <v>0</v>
      </c>
      <c r="F23" s="96"/>
      <c r="P23" s="95"/>
    </row>
    <row r="24" spans="1:16">
      <c r="A24" s="92"/>
      <c r="B24" s="40" t="s">
        <v>735</v>
      </c>
      <c r="C24" s="40" t="s">
        <v>736</v>
      </c>
      <c r="D24" s="40" t="s">
        <v>736</v>
      </c>
      <c r="E24" s="93">
        <v>0</v>
      </c>
      <c r="F24" s="96"/>
      <c r="P24" s="95"/>
    </row>
    <row r="25" spans="1:16">
      <c r="A25" s="92"/>
      <c r="B25" s="40" t="s">
        <v>737</v>
      </c>
      <c r="C25" s="40" t="s">
        <v>738</v>
      </c>
      <c r="D25" s="40" t="s">
        <v>738</v>
      </c>
      <c r="E25" s="93">
        <v>0</v>
      </c>
      <c r="F25" s="96"/>
      <c r="P25" s="95"/>
    </row>
    <row r="26" spans="1:16">
      <c r="A26" s="92"/>
      <c r="B26" s="40" t="s">
        <v>739</v>
      </c>
      <c r="C26" s="40" t="s">
        <v>697</v>
      </c>
      <c r="D26" s="40" t="s">
        <v>697</v>
      </c>
      <c r="E26" s="93">
        <v>0</v>
      </c>
      <c r="F26" s="96"/>
      <c r="P26" s="95"/>
    </row>
    <row r="27" spans="1:16">
      <c r="A27" s="92"/>
      <c r="B27" s="40" t="s">
        <v>740</v>
      </c>
      <c r="C27" s="40" t="s">
        <v>741</v>
      </c>
      <c r="D27" s="40" t="s">
        <v>741</v>
      </c>
      <c r="E27" s="93">
        <v>0</v>
      </c>
      <c r="F27" s="96"/>
      <c r="P27" s="95"/>
    </row>
    <row r="28" spans="1:16">
      <c r="A28" s="92"/>
      <c r="B28" s="40" t="s">
        <v>742</v>
      </c>
      <c r="C28" s="40" t="s">
        <v>743</v>
      </c>
      <c r="D28" s="40" t="s">
        <v>743</v>
      </c>
      <c r="E28" s="93">
        <v>0</v>
      </c>
      <c r="F28" s="96"/>
      <c r="P28" s="95"/>
    </row>
    <row r="29" spans="1:16">
      <c r="A29" s="92"/>
      <c r="B29" s="40" t="s">
        <v>744</v>
      </c>
      <c r="C29" s="40" t="s">
        <v>743</v>
      </c>
      <c r="D29" s="40" t="s">
        <v>743</v>
      </c>
      <c r="E29" s="93">
        <v>0</v>
      </c>
      <c r="F29" s="96"/>
      <c r="P29" s="95"/>
    </row>
    <row r="30" spans="1:16">
      <c r="A30" s="92"/>
      <c r="B30" s="40" t="s">
        <v>745</v>
      </c>
      <c r="C30" s="40" t="s">
        <v>746</v>
      </c>
      <c r="D30" s="40" t="s">
        <v>746</v>
      </c>
      <c r="E30" s="93">
        <v>0</v>
      </c>
      <c r="F30" s="96"/>
      <c r="P30" s="95"/>
    </row>
    <row r="31" spans="1:16">
      <c r="A31" s="92"/>
      <c r="B31" s="40" t="s">
        <v>747</v>
      </c>
      <c r="C31" s="40" t="s">
        <v>748</v>
      </c>
      <c r="D31" s="40" t="s">
        <v>748</v>
      </c>
      <c r="E31" s="93">
        <v>0</v>
      </c>
      <c r="F31" s="96"/>
      <c r="P31" s="95"/>
    </row>
    <row r="32" spans="1:16">
      <c r="A32" s="92"/>
      <c r="B32" s="40" t="s">
        <v>749</v>
      </c>
      <c r="C32" s="40" t="s">
        <v>748</v>
      </c>
      <c r="D32" s="40" t="s">
        <v>748</v>
      </c>
      <c r="E32" s="93">
        <v>0</v>
      </c>
      <c r="F32" s="96"/>
      <c r="P32" s="95"/>
    </row>
    <row r="33" spans="1:16">
      <c r="A33" s="92"/>
      <c r="B33" s="40" t="s">
        <v>750</v>
      </c>
      <c r="C33" s="40" t="s">
        <v>743</v>
      </c>
      <c r="D33" s="40" t="s">
        <v>743</v>
      </c>
      <c r="E33" s="93">
        <v>0</v>
      </c>
      <c r="F33" s="96"/>
      <c r="P33" s="95"/>
    </row>
    <row r="34" spans="1:16">
      <c r="A34" s="92"/>
      <c r="B34" s="40" t="s">
        <v>751</v>
      </c>
      <c r="C34" s="40" t="s">
        <v>752</v>
      </c>
      <c r="D34" s="40" t="s">
        <v>752</v>
      </c>
      <c r="E34" s="93">
        <v>0</v>
      </c>
      <c r="F34" s="96"/>
      <c r="P34" s="95"/>
    </row>
    <row r="35" spans="1:16">
      <c r="A35" s="92"/>
      <c r="B35" s="40" t="s">
        <v>753</v>
      </c>
      <c r="C35" s="40" t="s">
        <v>754</v>
      </c>
      <c r="D35" s="40" t="s">
        <v>754</v>
      </c>
      <c r="E35" s="93">
        <v>0</v>
      </c>
      <c r="F35" s="96"/>
      <c r="P35" s="95"/>
    </row>
    <row r="36" spans="1:16">
      <c r="A36" s="92"/>
      <c r="B36" s="40" t="s">
        <v>755</v>
      </c>
      <c r="C36" s="40" t="s">
        <v>756</v>
      </c>
      <c r="D36" s="40" t="s">
        <v>756</v>
      </c>
      <c r="E36" s="93">
        <v>0</v>
      </c>
      <c r="F36" s="96"/>
      <c r="P36" s="95"/>
    </row>
    <row r="37" spans="1:16">
      <c r="A37" s="92"/>
      <c r="B37" s="40" t="s">
        <v>757</v>
      </c>
      <c r="C37" s="40" t="s">
        <v>697</v>
      </c>
      <c r="D37" s="40" t="s">
        <v>697</v>
      </c>
      <c r="E37" s="93">
        <v>0</v>
      </c>
      <c r="F37" s="96"/>
      <c r="P37" s="95"/>
    </row>
    <row r="38" spans="1:16">
      <c r="A38" s="92"/>
      <c r="B38" s="40" t="s">
        <v>758</v>
      </c>
      <c r="C38" s="40" t="s">
        <v>700</v>
      </c>
      <c r="D38" s="40" t="s">
        <v>700</v>
      </c>
      <c r="E38" s="93">
        <v>0</v>
      </c>
      <c r="F38" s="96"/>
      <c r="P38" s="95"/>
    </row>
    <row r="39" spans="1:16">
      <c r="A39" s="92"/>
      <c r="B39" s="40" t="s">
        <v>759</v>
      </c>
      <c r="C39" s="40" t="s">
        <v>760</v>
      </c>
      <c r="D39" s="40" t="s">
        <v>760</v>
      </c>
      <c r="E39" s="93">
        <v>0</v>
      </c>
      <c r="F39" s="96"/>
      <c r="P39" s="95"/>
    </row>
    <row r="40" spans="1:16">
      <c r="A40" s="92"/>
      <c r="B40" s="40" t="s">
        <v>761</v>
      </c>
      <c r="C40" s="40" t="s">
        <v>762</v>
      </c>
      <c r="D40" s="40" t="s">
        <v>762</v>
      </c>
      <c r="E40" s="93">
        <v>0</v>
      </c>
      <c r="F40" s="96"/>
      <c r="P40" s="95"/>
    </row>
    <row r="41" spans="1:16">
      <c r="A41" s="92"/>
      <c r="B41" s="40" t="s">
        <v>763</v>
      </c>
      <c r="C41" s="40" t="s">
        <v>764</v>
      </c>
      <c r="D41" s="40" t="s">
        <v>764</v>
      </c>
      <c r="E41" s="93">
        <v>0</v>
      </c>
      <c r="F41" s="96"/>
      <c r="P41" s="95"/>
    </row>
    <row r="42" spans="1:16">
      <c r="A42" s="92"/>
      <c r="B42" s="40" t="s">
        <v>765</v>
      </c>
      <c r="C42" s="40" t="s">
        <v>748</v>
      </c>
      <c r="D42" s="40" t="s">
        <v>748</v>
      </c>
      <c r="E42" s="93">
        <v>0</v>
      </c>
      <c r="F42" s="96"/>
      <c r="P42" s="95"/>
    </row>
    <row r="43" spans="1:16">
      <c r="A43" s="92"/>
      <c r="B43" s="40" t="s">
        <v>766</v>
      </c>
      <c r="C43" s="40" t="s">
        <v>700</v>
      </c>
      <c r="D43" s="40" t="s">
        <v>700</v>
      </c>
      <c r="E43" s="93">
        <v>0</v>
      </c>
      <c r="F43" s="96"/>
      <c r="P43" s="95"/>
    </row>
    <row r="44" spans="1:16">
      <c r="A44" s="92"/>
      <c r="B44" s="40" t="s">
        <v>767</v>
      </c>
      <c r="C44" s="40" t="s">
        <v>729</v>
      </c>
      <c r="D44" s="40" t="s">
        <v>729</v>
      </c>
      <c r="E44" s="93">
        <v>0</v>
      </c>
      <c r="F44" s="96"/>
      <c r="P44" s="95"/>
    </row>
    <row r="45" spans="1:16">
      <c r="A45" s="92"/>
      <c r="B45" s="40" t="s">
        <v>768</v>
      </c>
      <c r="C45" s="40" t="s">
        <v>769</v>
      </c>
      <c r="D45" s="40" t="s">
        <v>769</v>
      </c>
      <c r="E45" s="93">
        <v>0</v>
      </c>
      <c r="F45" s="96"/>
      <c r="P45" s="95"/>
    </row>
    <row r="46" spans="1:16">
      <c r="A46" s="92"/>
      <c r="B46" s="40" t="s">
        <v>770</v>
      </c>
      <c r="C46" s="40" t="s">
        <v>704</v>
      </c>
      <c r="D46" s="40" t="s">
        <v>704</v>
      </c>
      <c r="E46" s="93">
        <v>0</v>
      </c>
      <c r="F46" s="96"/>
      <c r="P46" s="95"/>
    </row>
    <row r="47" spans="1:16">
      <c r="A47" s="92"/>
      <c r="B47" s="40" t="s">
        <v>771</v>
      </c>
      <c r="C47" s="40" t="s">
        <v>706</v>
      </c>
      <c r="D47" s="40" t="s">
        <v>706</v>
      </c>
      <c r="E47" s="93">
        <v>0</v>
      </c>
      <c r="F47" s="96"/>
      <c r="P47" s="95"/>
    </row>
    <row r="48" spans="1:16">
      <c r="A48" s="92"/>
      <c r="B48" s="40" t="s">
        <v>772</v>
      </c>
      <c r="C48" s="40" t="s">
        <v>773</v>
      </c>
      <c r="D48" s="40" t="s">
        <v>773</v>
      </c>
      <c r="E48" s="93">
        <v>0</v>
      </c>
      <c r="F48" s="96"/>
      <c r="P48" s="95"/>
    </row>
    <row r="49" spans="1:16">
      <c r="A49" s="92"/>
      <c r="B49" s="40" t="s">
        <v>774</v>
      </c>
      <c r="C49" s="40" t="s">
        <v>697</v>
      </c>
      <c r="D49" s="40" t="s">
        <v>697</v>
      </c>
      <c r="E49" s="93">
        <v>0</v>
      </c>
      <c r="F49" s="96"/>
      <c r="P49" s="95"/>
    </row>
    <row r="50" spans="1:16">
      <c r="A50" s="92"/>
      <c r="B50" s="40" t="s">
        <v>775</v>
      </c>
      <c r="C50" s="40" t="s">
        <v>700</v>
      </c>
      <c r="D50" s="40" t="s">
        <v>700</v>
      </c>
      <c r="E50" s="93">
        <v>0</v>
      </c>
      <c r="F50" s="96"/>
      <c r="P50" s="95"/>
    </row>
    <row r="51" spans="1:16">
      <c r="A51" s="92"/>
      <c r="B51" s="40" t="s">
        <v>776</v>
      </c>
      <c r="C51" s="40" t="s">
        <v>777</v>
      </c>
      <c r="D51" s="40" t="s">
        <v>777</v>
      </c>
      <c r="E51" s="93">
        <v>0</v>
      </c>
      <c r="F51" s="96"/>
      <c r="P51" s="95"/>
    </row>
    <row r="52" spans="1:16">
      <c r="A52" s="92"/>
      <c r="B52" s="40" t="s">
        <v>778</v>
      </c>
      <c r="C52" s="40" t="s">
        <v>752</v>
      </c>
      <c r="D52" s="40" t="s">
        <v>752</v>
      </c>
      <c r="E52" s="93">
        <v>0</v>
      </c>
      <c r="F52" s="96"/>
      <c r="P52" s="95"/>
    </row>
    <row r="53" spans="1:16">
      <c r="A53" s="92"/>
      <c r="B53" s="40" t="s">
        <v>779</v>
      </c>
      <c r="C53" s="40" t="s">
        <v>738</v>
      </c>
      <c r="D53" s="40" t="s">
        <v>738</v>
      </c>
      <c r="E53" s="93">
        <v>0</v>
      </c>
      <c r="F53" s="96"/>
      <c r="P53" s="95"/>
    </row>
    <row r="54" spans="1:16">
      <c r="A54" s="92"/>
      <c r="B54" s="40" t="s">
        <v>780</v>
      </c>
      <c r="C54" s="40" t="s">
        <v>781</v>
      </c>
      <c r="D54" s="40" t="s">
        <v>781</v>
      </c>
      <c r="E54" s="93">
        <v>0</v>
      </c>
      <c r="F54" s="96"/>
      <c r="P54" s="95"/>
    </row>
    <row r="55" spans="1:16">
      <c r="A55" s="92"/>
      <c r="B55" s="40" t="s">
        <v>782</v>
      </c>
      <c r="C55" s="40" t="s">
        <v>783</v>
      </c>
      <c r="D55" s="40" t="s">
        <v>783</v>
      </c>
      <c r="E55" s="93">
        <v>0</v>
      </c>
      <c r="F55" s="96"/>
      <c r="P55" s="95"/>
    </row>
    <row r="56" spans="1:16">
      <c r="A56" s="92"/>
      <c r="B56" s="40" t="s">
        <v>784</v>
      </c>
      <c r="C56" s="40" t="s">
        <v>785</v>
      </c>
      <c r="D56" s="40" t="s">
        <v>785</v>
      </c>
      <c r="E56" s="93">
        <v>0</v>
      </c>
      <c r="F56" s="96"/>
      <c r="P56" s="95"/>
    </row>
    <row r="57" spans="1:16">
      <c r="A57" s="92"/>
      <c r="B57" s="40" t="s">
        <v>786</v>
      </c>
      <c r="C57" s="40" t="s">
        <v>787</v>
      </c>
      <c r="D57" s="40" t="s">
        <v>787</v>
      </c>
      <c r="E57" s="93">
        <v>0</v>
      </c>
      <c r="F57" s="96"/>
      <c r="P57" s="95"/>
    </row>
    <row r="58" spans="1:16">
      <c r="A58" s="92"/>
      <c r="B58" s="40" t="s">
        <v>788</v>
      </c>
      <c r="C58" s="40" t="s">
        <v>789</v>
      </c>
      <c r="D58" s="40" t="s">
        <v>789</v>
      </c>
      <c r="E58" s="93">
        <v>0</v>
      </c>
      <c r="F58" s="96"/>
      <c r="P58" s="95"/>
    </row>
    <row r="59" spans="1:16">
      <c r="A59" s="92"/>
      <c r="B59" s="40" t="s">
        <v>790</v>
      </c>
      <c r="C59" s="40" t="s">
        <v>773</v>
      </c>
      <c r="D59" s="40" t="s">
        <v>773</v>
      </c>
      <c r="E59" s="93">
        <v>0</v>
      </c>
      <c r="F59" s="96"/>
      <c r="P59" s="95"/>
    </row>
    <row r="60" spans="1:16">
      <c r="A60" s="92"/>
      <c r="B60" s="40" t="s">
        <v>791</v>
      </c>
      <c r="C60" s="40" t="s">
        <v>792</v>
      </c>
      <c r="D60" s="40" t="s">
        <v>792</v>
      </c>
      <c r="E60" s="93">
        <v>0</v>
      </c>
      <c r="F60" s="96"/>
      <c r="P60" s="95"/>
    </row>
    <row r="61" spans="1:16">
      <c r="A61" s="92"/>
      <c r="B61" s="40" t="s">
        <v>793</v>
      </c>
      <c r="C61" s="40" t="s">
        <v>760</v>
      </c>
      <c r="D61" s="40" t="s">
        <v>760</v>
      </c>
      <c r="E61" s="93">
        <v>0</v>
      </c>
      <c r="F61" s="96"/>
      <c r="P61" s="95"/>
    </row>
    <row r="62" spans="1:16">
      <c r="A62" s="92"/>
      <c r="B62" s="40" t="s">
        <v>794</v>
      </c>
      <c r="C62" s="40" t="s">
        <v>795</v>
      </c>
      <c r="D62" s="40" t="s">
        <v>795</v>
      </c>
      <c r="E62" s="93">
        <v>0</v>
      </c>
      <c r="F62" s="96"/>
      <c r="P62" s="95"/>
    </row>
    <row r="63" spans="1:16">
      <c r="A63" s="92"/>
      <c r="B63" s="40" t="s">
        <v>796</v>
      </c>
      <c r="C63" s="40" t="s">
        <v>797</v>
      </c>
      <c r="D63" s="40" t="s">
        <v>797</v>
      </c>
      <c r="E63" s="93">
        <v>0</v>
      </c>
      <c r="F63" s="96"/>
      <c r="P63" s="95"/>
    </row>
    <row r="64" spans="1:16">
      <c r="A64" s="92"/>
      <c r="B64" s="40" t="s">
        <v>798</v>
      </c>
      <c r="C64" s="40" t="s">
        <v>697</v>
      </c>
      <c r="D64" s="40" t="s">
        <v>697</v>
      </c>
      <c r="E64" s="93">
        <v>0</v>
      </c>
      <c r="F64" s="96"/>
      <c r="P64" s="95"/>
    </row>
    <row r="65" spans="1:16">
      <c r="A65" s="92"/>
      <c r="B65" s="40" t="s">
        <v>799</v>
      </c>
      <c r="C65" s="40" t="s">
        <v>700</v>
      </c>
      <c r="D65" s="40" t="s">
        <v>700</v>
      </c>
      <c r="E65" s="93">
        <v>0</v>
      </c>
      <c r="F65" s="96"/>
      <c r="P65" s="95"/>
    </row>
    <row r="66" spans="1:16">
      <c r="A66" s="92"/>
      <c r="B66" s="40" t="s">
        <v>800</v>
      </c>
      <c r="C66" s="40" t="s">
        <v>777</v>
      </c>
      <c r="D66" s="40" t="s">
        <v>777</v>
      </c>
      <c r="E66" s="93">
        <v>0</v>
      </c>
      <c r="F66" s="96"/>
      <c r="P66" s="95"/>
    </row>
    <row r="67" spans="1:16">
      <c r="A67" s="92"/>
      <c r="B67" s="40" t="s">
        <v>801</v>
      </c>
      <c r="C67" s="40" t="s">
        <v>802</v>
      </c>
      <c r="D67" s="40" t="s">
        <v>802</v>
      </c>
      <c r="E67" s="93">
        <v>0</v>
      </c>
      <c r="F67" s="96"/>
      <c r="P67" s="95"/>
    </row>
    <row r="68" spans="1:16">
      <c r="A68" s="92"/>
      <c r="B68" s="40" t="s">
        <v>803</v>
      </c>
      <c r="C68" s="40" t="s">
        <v>769</v>
      </c>
      <c r="D68" s="40" t="s">
        <v>769</v>
      </c>
      <c r="E68" s="93">
        <v>0</v>
      </c>
      <c r="F68" s="96"/>
      <c r="P68" s="95"/>
    </row>
    <row r="69" spans="1:16">
      <c r="A69" s="92"/>
      <c r="B69" s="40" t="s">
        <v>804</v>
      </c>
      <c r="C69" s="40" t="s">
        <v>805</v>
      </c>
      <c r="D69" s="40" t="s">
        <v>805</v>
      </c>
      <c r="E69" s="93">
        <v>0</v>
      </c>
      <c r="F69" s="96"/>
      <c r="P69" s="95"/>
    </row>
    <row r="70" spans="1:16">
      <c r="A70" s="92"/>
      <c r="B70" s="40" t="s">
        <v>806</v>
      </c>
      <c r="C70" s="40" t="s">
        <v>807</v>
      </c>
      <c r="D70" s="40" t="s">
        <v>807</v>
      </c>
      <c r="E70" s="93">
        <v>0</v>
      </c>
      <c r="F70" s="96"/>
      <c r="P70" s="95"/>
    </row>
    <row r="71" spans="1:16">
      <c r="A71" s="92"/>
      <c r="B71" s="40" t="s">
        <v>808</v>
      </c>
      <c r="C71" s="40" t="s">
        <v>807</v>
      </c>
      <c r="D71" s="40" t="s">
        <v>807</v>
      </c>
      <c r="E71" s="93">
        <v>0</v>
      </c>
      <c r="F71" s="96"/>
      <c r="P71" s="95"/>
    </row>
    <row r="72" spans="1:16">
      <c r="A72" s="92"/>
      <c r="B72" s="40" t="s">
        <v>809</v>
      </c>
      <c r="C72" s="40" t="s">
        <v>810</v>
      </c>
      <c r="D72" s="40" t="s">
        <v>810</v>
      </c>
      <c r="E72" s="93">
        <v>0</v>
      </c>
      <c r="F72" s="96"/>
      <c r="P72" s="95"/>
    </row>
    <row r="73" spans="1:16">
      <c r="A73" s="92"/>
      <c r="B73" s="40" t="s">
        <v>811</v>
      </c>
      <c r="C73" s="40" t="s">
        <v>752</v>
      </c>
      <c r="D73" s="40" t="s">
        <v>752</v>
      </c>
      <c r="E73" s="93">
        <v>0</v>
      </c>
      <c r="F73" s="96"/>
      <c r="P73" s="95"/>
    </row>
    <row r="74" spans="1:16">
      <c r="A74" s="92"/>
      <c r="B74" s="40" t="s">
        <v>812</v>
      </c>
      <c r="C74" s="40" t="s">
        <v>738</v>
      </c>
      <c r="D74" s="40" t="s">
        <v>738</v>
      </c>
      <c r="E74" s="93">
        <v>0</v>
      </c>
      <c r="F74" s="96"/>
      <c r="P74" s="95"/>
    </row>
    <row r="75" spans="1:16">
      <c r="A75" s="92"/>
      <c r="B75" s="40" t="s">
        <v>813</v>
      </c>
      <c r="C75" s="40" t="s">
        <v>729</v>
      </c>
      <c r="D75" s="40" t="s">
        <v>729</v>
      </c>
      <c r="E75" s="93">
        <v>0</v>
      </c>
      <c r="F75" s="96"/>
      <c r="P75" s="95"/>
    </row>
    <row r="76" spans="1:16">
      <c r="A76" s="92"/>
      <c r="B76" s="40" t="s">
        <v>814</v>
      </c>
      <c r="C76" s="40" t="s">
        <v>697</v>
      </c>
      <c r="D76" s="40" t="s">
        <v>697</v>
      </c>
      <c r="E76" s="93">
        <v>0</v>
      </c>
      <c r="F76" s="96"/>
      <c r="P76" s="95"/>
    </row>
    <row r="77" spans="1:16">
      <c r="A77" s="92"/>
      <c r="B77" s="40" t="s">
        <v>815</v>
      </c>
      <c r="C77" s="40" t="s">
        <v>700</v>
      </c>
      <c r="D77" s="40" t="s">
        <v>700</v>
      </c>
      <c r="E77" s="93">
        <v>0</v>
      </c>
      <c r="F77" s="96"/>
      <c r="P77" s="95"/>
    </row>
    <row r="78" spans="1:16">
      <c r="A78" s="92"/>
      <c r="B78" s="40" t="s">
        <v>816</v>
      </c>
      <c r="C78" s="40" t="s">
        <v>706</v>
      </c>
      <c r="D78" s="40" t="s">
        <v>706</v>
      </c>
      <c r="E78" s="93">
        <v>0</v>
      </c>
      <c r="F78" s="96"/>
      <c r="P78" s="95"/>
    </row>
    <row r="79" spans="1:16">
      <c r="A79" s="92"/>
      <c r="B79" s="40" t="s">
        <v>817</v>
      </c>
      <c r="C79" s="40" t="s">
        <v>818</v>
      </c>
      <c r="D79" s="40" t="s">
        <v>818</v>
      </c>
      <c r="E79" s="93">
        <v>0</v>
      </c>
      <c r="F79" s="96"/>
      <c r="P79" s="95"/>
    </row>
    <row r="80" spans="1:16">
      <c r="A80" s="92"/>
      <c r="B80" s="40" t="s">
        <v>819</v>
      </c>
      <c r="C80" s="40" t="s">
        <v>820</v>
      </c>
      <c r="D80" s="40" t="s">
        <v>820</v>
      </c>
      <c r="E80" s="93">
        <v>0</v>
      </c>
      <c r="F80" s="96"/>
      <c r="P80" s="95"/>
    </row>
    <row r="81" spans="1:16">
      <c r="A81" s="92"/>
      <c r="B81" s="40" t="s">
        <v>821</v>
      </c>
      <c r="C81" s="40" t="s">
        <v>822</v>
      </c>
      <c r="D81" s="40" t="s">
        <v>822</v>
      </c>
      <c r="E81" s="93">
        <v>0</v>
      </c>
      <c r="F81" s="96"/>
      <c r="P81" s="95"/>
    </row>
    <row r="82" spans="1:16">
      <c r="A82" s="92"/>
      <c r="B82" s="40" t="s">
        <v>823</v>
      </c>
      <c r="C82" s="40" t="s">
        <v>697</v>
      </c>
      <c r="D82" s="40" t="s">
        <v>697</v>
      </c>
      <c r="E82" s="93">
        <v>0</v>
      </c>
      <c r="F82" s="96"/>
      <c r="P82" s="95"/>
    </row>
    <row r="83" spans="1:16">
      <c r="A83" s="92"/>
      <c r="B83" s="40" t="s">
        <v>824</v>
      </c>
      <c r="C83" s="40" t="s">
        <v>700</v>
      </c>
      <c r="D83" s="40" t="s">
        <v>700</v>
      </c>
      <c r="E83" s="93">
        <v>0</v>
      </c>
      <c r="F83" s="96"/>
      <c r="P83" s="95"/>
    </row>
    <row r="84" spans="1:16">
      <c r="A84" s="92"/>
      <c r="B84" s="40" t="s">
        <v>825</v>
      </c>
      <c r="C84" s="40" t="s">
        <v>706</v>
      </c>
      <c r="D84" s="40" t="s">
        <v>706</v>
      </c>
      <c r="E84" s="93">
        <v>0</v>
      </c>
      <c r="F84" s="96"/>
      <c r="P84" s="95"/>
    </row>
    <row r="85" spans="1:16">
      <c r="A85" s="92"/>
      <c r="B85" s="40" t="s">
        <v>826</v>
      </c>
      <c r="C85" s="40" t="s">
        <v>820</v>
      </c>
      <c r="D85" s="40" t="s">
        <v>820</v>
      </c>
      <c r="E85" s="93">
        <v>0</v>
      </c>
      <c r="F85" s="96"/>
      <c r="P85" s="95"/>
    </row>
    <row r="86" spans="1:16">
      <c r="A86" s="92"/>
      <c r="B86" s="40" t="s">
        <v>827</v>
      </c>
      <c r="C86" s="40" t="s">
        <v>828</v>
      </c>
      <c r="D86" s="40" t="s">
        <v>828</v>
      </c>
      <c r="E86" s="93">
        <v>0</v>
      </c>
      <c r="F86" s="96"/>
      <c r="P86" s="95"/>
    </row>
    <row r="87" spans="1:16">
      <c r="A87" s="92"/>
      <c r="B87" s="40" t="s">
        <v>829</v>
      </c>
      <c r="C87" s="40" t="s">
        <v>830</v>
      </c>
      <c r="D87" s="40" t="s">
        <v>830</v>
      </c>
      <c r="E87" s="93">
        <v>0</v>
      </c>
      <c r="F87" s="96"/>
      <c r="P87" s="95"/>
    </row>
    <row r="88" spans="1:16">
      <c r="A88" s="92"/>
      <c r="B88" s="40" t="s">
        <v>831</v>
      </c>
      <c r="C88" s="40" t="s">
        <v>832</v>
      </c>
      <c r="D88" s="40" t="s">
        <v>832</v>
      </c>
      <c r="E88" s="93">
        <v>0</v>
      </c>
      <c r="F88" s="96"/>
      <c r="P88" s="95"/>
    </row>
    <row r="89" spans="1:16">
      <c r="A89" s="92"/>
      <c r="B89" s="40" t="s">
        <v>833</v>
      </c>
      <c r="C89" s="40" t="s">
        <v>834</v>
      </c>
      <c r="D89" s="40" t="s">
        <v>834</v>
      </c>
      <c r="E89" s="93">
        <v>0</v>
      </c>
      <c r="F89" s="96"/>
      <c r="P89" s="95"/>
    </row>
    <row r="90" spans="1:16">
      <c r="A90" s="92"/>
      <c r="B90" s="40" t="s">
        <v>835</v>
      </c>
      <c r="C90" s="40" t="s">
        <v>836</v>
      </c>
      <c r="D90" s="40" t="s">
        <v>836</v>
      </c>
      <c r="E90" s="93">
        <v>0</v>
      </c>
      <c r="F90" s="96"/>
      <c r="P90" s="95"/>
    </row>
    <row r="91" spans="1:16">
      <c r="A91" s="92"/>
      <c r="B91" s="40" t="s">
        <v>837</v>
      </c>
      <c r="C91" s="40" t="s">
        <v>838</v>
      </c>
      <c r="D91" s="40" t="s">
        <v>838</v>
      </c>
      <c r="E91" s="93">
        <v>0</v>
      </c>
      <c r="F91" s="96"/>
      <c r="P91" s="95"/>
    </row>
    <row r="92" spans="1:16">
      <c r="A92" s="92"/>
      <c r="B92" s="40" t="s">
        <v>839</v>
      </c>
      <c r="C92" s="40" t="s">
        <v>789</v>
      </c>
      <c r="D92" s="40" t="s">
        <v>789</v>
      </c>
      <c r="E92" s="93">
        <v>0</v>
      </c>
      <c r="F92" s="96"/>
      <c r="P92" s="95"/>
    </row>
    <row r="93" spans="1:16">
      <c r="A93" s="92"/>
      <c r="B93" s="40" t="s">
        <v>840</v>
      </c>
      <c r="C93" s="40" t="s">
        <v>841</v>
      </c>
      <c r="D93" s="40" t="s">
        <v>841</v>
      </c>
      <c r="E93" s="93">
        <v>0</v>
      </c>
      <c r="F93" s="96"/>
      <c r="P93" s="95"/>
    </row>
    <row r="94" spans="1:16">
      <c r="A94" s="92"/>
      <c r="B94" s="40" t="s">
        <v>842</v>
      </c>
      <c r="C94" s="40" t="s">
        <v>843</v>
      </c>
      <c r="D94" s="40" t="s">
        <v>843</v>
      </c>
      <c r="E94" s="93">
        <v>0</v>
      </c>
      <c r="F94" s="96"/>
      <c r="P94" s="95"/>
    </row>
    <row r="95" spans="1:16">
      <c r="A95" s="92"/>
      <c r="B95" s="40" t="s">
        <v>844</v>
      </c>
      <c r="C95" s="40" t="s">
        <v>843</v>
      </c>
      <c r="D95" s="40" t="s">
        <v>843</v>
      </c>
      <c r="E95" s="93">
        <v>0</v>
      </c>
      <c r="F95" s="96"/>
      <c r="P95" s="95"/>
    </row>
    <row r="96" spans="1:16">
      <c r="A96" s="92"/>
      <c r="B96" s="40" t="s">
        <v>845</v>
      </c>
      <c r="C96" s="40" t="s">
        <v>846</v>
      </c>
      <c r="D96" s="40" t="s">
        <v>846</v>
      </c>
      <c r="E96" s="93">
        <v>0</v>
      </c>
      <c r="F96" s="96"/>
      <c r="P96" s="95"/>
    </row>
    <row r="97" spans="1:16">
      <c r="A97" s="92"/>
      <c r="B97" s="40" t="s">
        <v>847</v>
      </c>
      <c r="C97" s="40" t="s">
        <v>848</v>
      </c>
      <c r="D97" s="40" t="s">
        <v>848</v>
      </c>
      <c r="E97" s="93">
        <v>0</v>
      </c>
      <c r="F97" s="96"/>
      <c r="P97" s="95"/>
    </row>
    <row r="98" spans="1:16">
      <c r="A98" s="92"/>
      <c r="B98" s="40" t="s">
        <v>849</v>
      </c>
      <c r="C98" s="40" t="s">
        <v>848</v>
      </c>
      <c r="D98" s="40" t="s">
        <v>848</v>
      </c>
      <c r="E98" s="93">
        <v>0</v>
      </c>
      <c r="F98" s="96"/>
      <c r="P98" s="95"/>
    </row>
    <row r="99" spans="1:16">
      <c r="A99" s="92"/>
      <c r="B99" s="40" t="s">
        <v>850</v>
      </c>
      <c r="C99" s="40" t="s">
        <v>851</v>
      </c>
      <c r="D99" s="40" t="s">
        <v>851</v>
      </c>
      <c r="E99" s="93">
        <v>0</v>
      </c>
      <c r="F99" s="96"/>
      <c r="P99" s="95"/>
    </row>
    <row r="100" spans="1:16">
      <c r="A100" s="92"/>
      <c r="B100" s="40" t="s">
        <v>852</v>
      </c>
      <c r="C100" s="40" t="s">
        <v>702</v>
      </c>
      <c r="D100" s="40" t="s">
        <v>702</v>
      </c>
      <c r="E100" s="93">
        <v>0</v>
      </c>
      <c r="F100" s="96"/>
      <c r="P100" s="95"/>
    </row>
    <row r="101" spans="1:16">
      <c r="A101" s="92"/>
      <c r="B101" s="40" t="s">
        <v>853</v>
      </c>
      <c r="C101" s="40" t="s">
        <v>854</v>
      </c>
      <c r="D101" s="40" t="s">
        <v>854</v>
      </c>
      <c r="E101" s="93">
        <v>0</v>
      </c>
      <c r="F101" s="96"/>
      <c r="P101" s="95"/>
    </row>
    <row r="102" spans="1:16">
      <c r="A102" s="92"/>
      <c r="B102" s="40" t="s">
        <v>855</v>
      </c>
      <c r="C102" s="40" t="s">
        <v>856</v>
      </c>
      <c r="D102" s="40" t="s">
        <v>856</v>
      </c>
      <c r="E102" s="93">
        <v>0</v>
      </c>
      <c r="F102" s="96"/>
      <c r="P102" s="95"/>
    </row>
    <row r="103" spans="1:16">
      <c r="A103" s="92"/>
      <c r="B103" s="40" t="s">
        <v>857</v>
      </c>
      <c r="C103" s="40" t="s">
        <v>697</v>
      </c>
      <c r="D103" s="40" t="s">
        <v>697</v>
      </c>
      <c r="E103" s="93">
        <v>0</v>
      </c>
      <c r="F103" s="96"/>
      <c r="P103" s="95"/>
    </row>
    <row r="104" spans="1:16">
      <c r="A104" s="92"/>
      <c r="B104" s="40" t="s">
        <v>858</v>
      </c>
      <c r="C104" s="40" t="s">
        <v>700</v>
      </c>
      <c r="D104" s="40" t="s">
        <v>700</v>
      </c>
      <c r="E104" s="93">
        <v>0</v>
      </c>
      <c r="F104" s="96"/>
      <c r="P104" s="95"/>
    </row>
    <row r="105" spans="1:16">
      <c r="A105" s="92"/>
      <c r="B105" s="40" t="s">
        <v>859</v>
      </c>
      <c r="C105" s="40" t="s">
        <v>860</v>
      </c>
      <c r="D105" s="40" t="s">
        <v>860</v>
      </c>
      <c r="E105" s="93">
        <v>0</v>
      </c>
      <c r="F105" s="96"/>
      <c r="P105" s="95"/>
    </row>
    <row r="106" spans="1:16">
      <c r="A106" s="92"/>
      <c r="B106" s="40" t="s">
        <v>861</v>
      </c>
      <c r="C106" s="40" t="s">
        <v>792</v>
      </c>
      <c r="D106" s="40" t="s">
        <v>792</v>
      </c>
      <c r="E106" s="93">
        <v>0</v>
      </c>
      <c r="F106" s="96"/>
      <c r="P106" s="95"/>
    </row>
    <row r="107" spans="1:16">
      <c r="A107" s="92"/>
      <c r="B107" s="40" t="s">
        <v>862</v>
      </c>
      <c r="C107" s="40" t="s">
        <v>863</v>
      </c>
      <c r="D107" s="40" t="s">
        <v>863</v>
      </c>
      <c r="E107" s="93">
        <v>0</v>
      </c>
      <c r="F107" s="96"/>
      <c r="P107" s="95"/>
    </row>
    <row r="108" spans="1:16">
      <c r="A108" s="92"/>
      <c r="B108" s="40" t="s">
        <v>864</v>
      </c>
      <c r="C108" s="40" t="s">
        <v>865</v>
      </c>
      <c r="D108" s="40" t="s">
        <v>865</v>
      </c>
      <c r="E108" s="93">
        <v>0</v>
      </c>
      <c r="F108" s="96"/>
      <c r="P108" s="95"/>
    </row>
    <row r="109" spans="1:16">
      <c r="A109" s="97" t="s">
        <v>866</v>
      </c>
      <c r="B109" s="98" t="s">
        <v>867</v>
      </c>
      <c r="C109" s="98" t="s">
        <v>704</v>
      </c>
      <c r="D109" s="98" t="s">
        <v>704</v>
      </c>
      <c r="E109" s="93">
        <v>0</v>
      </c>
      <c r="F109" s="97" t="s">
        <v>868</v>
      </c>
      <c r="P109" s="95"/>
    </row>
    <row r="110" spans="1:16">
      <c r="A110" s="92"/>
      <c r="B110" s="98" t="s">
        <v>869</v>
      </c>
      <c r="C110" s="98" t="s">
        <v>706</v>
      </c>
      <c r="D110" s="98" t="s">
        <v>706</v>
      </c>
      <c r="E110" s="93">
        <v>0</v>
      </c>
      <c r="F110" s="96"/>
      <c r="P110" s="95"/>
    </row>
    <row r="111" spans="1:16">
      <c r="A111" s="92"/>
      <c r="B111" s="98" t="s">
        <v>870</v>
      </c>
      <c r="C111" s="98" t="s">
        <v>805</v>
      </c>
      <c r="D111" s="98" t="s">
        <v>805</v>
      </c>
      <c r="E111" s="93">
        <v>0</v>
      </c>
      <c r="F111" s="96"/>
      <c r="P111" s="95"/>
    </row>
    <row r="112" spans="1:16">
      <c r="A112" s="97" t="s">
        <v>871</v>
      </c>
      <c r="B112" s="98" t="s">
        <v>872</v>
      </c>
      <c r="C112" s="98" t="s">
        <v>873</v>
      </c>
      <c r="D112" s="98" t="s">
        <v>873</v>
      </c>
      <c r="E112" s="93">
        <v>0</v>
      </c>
      <c r="F112" s="97" t="s">
        <v>874</v>
      </c>
      <c r="P112" s="95"/>
    </row>
    <row r="113" spans="1:16">
      <c r="A113" s="99"/>
      <c r="B113" s="98" t="s">
        <v>875</v>
      </c>
      <c r="C113" s="98" t="s">
        <v>876</v>
      </c>
      <c r="D113" s="98" t="s">
        <v>876</v>
      </c>
      <c r="E113" s="93">
        <v>0</v>
      </c>
      <c r="F113" s="99"/>
      <c r="P113" s="95"/>
    </row>
    <row r="114" spans="1:16">
      <c r="A114" s="99"/>
      <c r="B114" s="98" t="s">
        <v>877</v>
      </c>
      <c r="C114" s="98" t="s">
        <v>878</v>
      </c>
      <c r="D114" s="98" t="s">
        <v>878</v>
      </c>
      <c r="E114" s="93">
        <v>0</v>
      </c>
      <c r="F114" s="99"/>
      <c r="P114" s="95"/>
    </row>
    <row r="115" spans="1:16">
      <c r="A115" s="99"/>
      <c r="B115" s="98" t="s">
        <v>879</v>
      </c>
      <c r="C115" s="98" t="s">
        <v>880</v>
      </c>
      <c r="D115" s="98" t="s">
        <v>880</v>
      </c>
      <c r="E115" s="93">
        <v>0</v>
      </c>
      <c r="F115" s="99"/>
      <c r="P115" s="95"/>
    </row>
    <row r="116" spans="1:16">
      <c r="A116" s="99"/>
      <c r="B116" s="98" t="s">
        <v>881</v>
      </c>
      <c r="C116" s="98" t="s">
        <v>882</v>
      </c>
      <c r="D116" s="98" t="s">
        <v>882</v>
      </c>
      <c r="E116" s="93">
        <v>0</v>
      </c>
      <c r="F116" s="99"/>
      <c r="P116" s="95"/>
    </row>
    <row r="117" spans="1:16">
      <c r="A117" s="99"/>
      <c r="B117" s="98" t="s">
        <v>883</v>
      </c>
      <c r="C117" s="98" t="s">
        <v>884</v>
      </c>
      <c r="D117" s="98" t="s">
        <v>884</v>
      </c>
      <c r="E117" s="93">
        <v>0</v>
      </c>
      <c r="F117" s="99"/>
      <c r="P117" s="95"/>
    </row>
    <row r="118" spans="1:16">
      <c r="A118" s="99"/>
      <c r="B118" s="98" t="s">
        <v>885</v>
      </c>
      <c r="C118" s="98" t="s">
        <v>886</v>
      </c>
      <c r="D118" s="98" t="s">
        <v>886</v>
      </c>
      <c r="E118" s="93">
        <v>0</v>
      </c>
      <c r="F118" s="99"/>
      <c r="P118" s="95"/>
    </row>
    <row r="119" spans="1:16">
      <c r="A119" s="99"/>
      <c r="B119" s="98" t="s">
        <v>887</v>
      </c>
      <c r="C119" s="98" t="s">
        <v>886</v>
      </c>
      <c r="D119" s="98" t="s">
        <v>886</v>
      </c>
      <c r="E119" s="93">
        <v>0</v>
      </c>
      <c r="F119" s="99"/>
      <c r="P119" s="95"/>
    </row>
    <row r="120" spans="1:16">
      <c r="A120" s="99"/>
      <c r="B120" s="98" t="s">
        <v>888</v>
      </c>
      <c r="C120" s="98" t="s">
        <v>708</v>
      </c>
      <c r="D120" s="98" t="s">
        <v>708</v>
      </c>
      <c r="E120" s="93">
        <v>0</v>
      </c>
      <c r="F120" s="99"/>
      <c r="P120" s="95"/>
    </row>
    <row r="121" spans="1:16">
      <c r="A121" s="99"/>
      <c r="B121" s="98" t="s">
        <v>889</v>
      </c>
      <c r="C121" s="98" t="s">
        <v>708</v>
      </c>
      <c r="D121" s="98" t="s">
        <v>708</v>
      </c>
      <c r="E121" s="93">
        <v>0</v>
      </c>
      <c r="F121" s="99"/>
      <c r="P121" s="95"/>
    </row>
    <row r="122" spans="1:16">
      <c r="A122" s="99"/>
      <c r="B122" s="98" t="s">
        <v>890</v>
      </c>
      <c r="C122" s="98" t="s">
        <v>891</v>
      </c>
      <c r="D122" s="98" t="s">
        <v>891</v>
      </c>
      <c r="E122" s="93">
        <v>0</v>
      </c>
      <c r="F122" s="99"/>
      <c r="P122" s="95"/>
    </row>
    <row r="123" spans="1:16">
      <c r="A123" s="99"/>
      <c r="B123" s="98" t="s">
        <v>892</v>
      </c>
      <c r="C123" s="98" t="s">
        <v>893</v>
      </c>
      <c r="D123" s="98" t="s">
        <v>893</v>
      </c>
      <c r="E123" s="93">
        <v>0</v>
      </c>
      <c r="F123" s="99"/>
      <c r="P123" s="95"/>
    </row>
    <row r="124" spans="1:16">
      <c r="A124" s="99"/>
      <c r="B124" s="98" t="s">
        <v>894</v>
      </c>
      <c r="C124" s="98" t="s">
        <v>895</v>
      </c>
      <c r="D124" s="98" t="s">
        <v>895</v>
      </c>
      <c r="E124" s="93">
        <v>0</v>
      </c>
      <c r="F124" s="99"/>
      <c r="P124" s="95"/>
    </row>
    <row r="125" spans="1:16">
      <c r="A125" s="99"/>
      <c r="B125" s="98" t="s">
        <v>896</v>
      </c>
      <c r="C125" s="98" t="s">
        <v>708</v>
      </c>
      <c r="D125" s="98" t="s">
        <v>708</v>
      </c>
      <c r="E125" s="93">
        <v>0</v>
      </c>
      <c r="F125" s="99"/>
      <c r="P125" s="95"/>
    </row>
    <row r="126" spans="1:16">
      <c r="A126" s="99"/>
      <c r="B126" s="98" t="s">
        <v>897</v>
      </c>
      <c r="C126" s="98" t="s">
        <v>708</v>
      </c>
      <c r="D126" s="98" t="s">
        <v>708</v>
      </c>
      <c r="E126" s="93">
        <v>0</v>
      </c>
      <c r="F126" s="99"/>
      <c r="P126" s="95"/>
    </row>
    <row r="127" spans="1:16">
      <c r="A127" s="99"/>
      <c r="B127" s="98" t="s">
        <v>898</v>
      </c>
      <c r="C127" s="98" t="s">
        <v>899</v>
      </c>
      <c r="D127" s="98" t="s">
        <v>899</v>
      </c>
      <c r="E127" s="93">
        <v>0</v>
      </c>
      <c r="F127" s="99"/>
      <c r="P127" s="95"/>
    </row>
    <row r="128" spans="1:16">
      <c r="A128" s="99"/>
      <c r="B128" s="98" t="s">
        <v>900</v>
      </c>
      <c r="C128" s="98" t="s">
        <v>886</v>
      </c>
      <c r="D128" s="98" t="s">
        <v>886</v>
      </c>
      <c r="E128" s="93">
        <v>0</v>
      </c>
      <c r="F128" s="99"/>
      <c r="P128" s="95"/>
    </row>
    <row r="129" spans="1:16">
      <c r="A129" s="99"/>
      <c r="B129" s="98" t="s">
        <v>901</v>
      </c>
      <c r="C129" s="98" t="s">
        <v>886</v>
      </c>
      <c r="D129" s="98" t="s">
        <v>886</v>
      </c>
      <c r="E129" s="93">
        <v>0</v>
      </c>
      <c r="F129" s="99"/>
      <c r="P129" s="95"/>
    </row>
    <row r="130" spans="1:16">
      <c r="A130" s="99"/>
      <c r="B130" s="98" t="s">
        <v>902</v>
      </c>
      <c r="C130" s="98" t="s">
        <v>886</v>
      </c>
      <c r="D130" s="98" t="s">
        <v>886</v>
      </c>
      <c r="E130" s="93">
        <v>0</v>
      </c>
      <c r="F130" s="99"/>
      <c r="P130" s="95"/>
    </row>
    <row r="131" spans="1:16">
      <c r="A131" s="99"/>
      <c r="B131" s="98" t="s">
        <v>903</v>
      </c>
      <c r="C131" s="98" t="s">
        <v>886</v>
      </c>
      <c r="D131" s="98" t="s">
        <v>886</v>
      </c>
      <c r="E131" s="93">
        <v>0</v>
      </c>
      <c r="F131" s="99"/>
      <c r="P131" s="95"/>
    </row>
    <row r="132" spans="1:16">
      <c r="A132" s="99"/>
      <c r="B132" s="98" t="s">
        <v>904</v>
      </c>
      <c r="C132" s="98" t="s">
        <v>905</v>
      </c>
      <c r="D132" s="98" t="s">
        <v>905</v>
      </c>
      <c r="E132" s="93">
        <v>0</v>
      </c>
      <c r="F132" s="99"/>
      <c r="P132" s="95"/>
    </row>
    <row r="133" spans="1:16">
      <c r="A133" s="99"/>
      <c r="B133" s="98" t="s">
        <v>906</v>
      </c>
      <c r="C133" s="98" t="s">
        <v>748</v>
      </c>
      <c r="D133" s="98" t="s">
        <v>748</v>
      </c>
      <c r="E133" s="93">
        <v>0</v>
      </c>
      <c r="F133" s="99"/>
      <c r="P133" s="95"/>
    </row>
    <row r="134" spans="1:16">
      <c r="A134" s="99"/>
      <c r="B134" s="98" t="s">
        <v>907</v>
      </c>
      <c r="C134" s="98" t="s">
        <v>748</v>
      </c>
      <c r="D134" s="98" t="s">
        <v>748</v>
      </c>
      <c r="E134" s="93">
        <v>0</v>
      </c>
      <c r="F134" s="99"/>
      <c r="P134" s="95"/>
    </row>
    <row r="135" spans="1:16">
      <c r="A135" s="99"/>
      <c r="B135" s="98" t="s">
        <v>908</v>
      </c>
      <c r="C135" s="98" t="s">
        <v>706</v>
      </c>
      <c r="D135" s="98" t="s">
        <v>706</v>
      </c>
      <c r="E135" s="93">
        <v>0</v>
      </c>
      <c r="F135" s="99"/>
      <c r="P135" s="95"/>
    </row>
    <row r="136" spans="1:16">
      <c r="A136" s="99"/>
      <c r="B136" s="98" t="s">
        <v>909</v>
      </c>
      <c r="C136" s="98" t="s">
        <v>802</v>
      </c>
      <c r="D136" s="98" t="s">
        <v>802</v>
      </c>
      <c r="E136" s="93">
        <v>0</v>
      </c>
      <c r="F136" s="99"/>
      <c r="P136" s="95"/>
    </row>
    <row r="137" spans="1:16">
      <c r="A137" s="99"/>
      <c r="B137" s="98" t="s">
        <v>910</v>
      </c>
      <c r="C137" s="98" t="s">
        <v>911</v>
      </c>
      <c r="D137" s="98" t="s">
        <v>911</v>
      </c>
      <c r="E137" s="93">
        <v>-0.45333333333333331</v>
      </c>
      <c r="F137" s="99"/>
      <c r="P137" s="95"/>
    </row>
    <row r="138" spans="1:16">
      <c r="A138" s="99"/>
      <c r="B138" s="98" t="s">
        <v>912</v>
      </c>
      <c r="C138" s="98" t="s">
        <v>147</v>
      </c>
      <c r="D138" s="98" t="s">
        <v>143</v>
      </c>
      <c r="E138" s="93">
        <v>-0.45333333333333331</v>
      </c>
      <c r="F138" s="99"/>
      <c r="P138" s="95"/>
    </row>
    <row r="139" spans="1:16">
      <c r="A139" s="99"/>
      <c r="B139" s="98" t="s">
        <v>913</v>
      </c>
      <c r="C139" s="98" t="s">
        <v>147</v>
      </c>
      <c r="D139" s="98" t="s">
        <v>143</v>
      </c>
      <c r="E139" s="93">
        <v>-0.69696969696969702</v>
      </c>
      <c r="F139" s="99"/>
      <c r="P139" s="95"/>
    </row>
    <row r="140" spans="1:16">
      <c r="A140" s="99"/>
      <c r="B140" s="98" t="s">
        <v>914</v>
      </c>
      <c r="C140" s="98" t="s">
        <v>915</v>
      </c>
      <c r="D140" s="98" t="s">
        <v>916</v>
      </c>
      <c r="E140" s="93">
        <v>-0.69696969696969702</v>
      </c>
      <c r="F140" s="99"/>
      <c r="K140" s="95"/>
      <c r="P140" s="95"/>
    </row>
    <row r="141" spans="1:16">
      <c r="A141" s="99"/>
      <c r="B141" s="98" t="s">
        <v>917</v>
      </c>
      <c r="C141" s="98" t="s">
        <v>915</v>
      </c>
      <c r="D141" s="98" t="s">
        <v>916</v>
      </c>
      <c r="E141" s="93">
        <v>-0.1385390428211587</v>
      </c>
      <c r="F141" s="99"/>
      <c r="K141" s="95"/>
      <c r="P141" s="95"/>
    </row>
    <row r="142" spans="1:16">
      <c r="A142" s="99"/>
      <c r="B142" s="98" t="s">
        <v>918</v>
      </c>
      <c r="C142" s="98" t="s">
        <v>919</v>
      </c>
      <c r="D142" s="98" t="s">
        <v>920</v>
      </c>
      <c r="E142" s="93">
        <v>0</v>
      </c>
      <c r="F142" s="99"/>
      <c r="P142" s="95"/>
    </row>
    <row r="143" spans="1:16">
      <c r="A143" s="99"/>
      <c r="B143" s="98" t="s">
        <v>921</v>
      </c>
      <c r="C143" s="98" t="s">
        <v>922</v>
      </c>
      <c r="D143" s="98" t="s">
        <v>922</v>
      </c>
      <c r="E143" s="93">
        <v>0</v>
      </c>
      <c r="F143" s="99"/>
      <c r="P143" s="95"/>
    </row>
    <row r="144" spans="1:16">
      <c r="A144" s="99"/>
      <c r="B144" s="98" t="s">
        <v>923</v>
      </c>
      <c r="C144" s="98" t="s">
        <v>924</v>
      </c>
      <c r="D144" s="98" t="s">
        <v>924</v>
      </c>
      <c r="E144" s="93">
        <v>0</v>
      </c>
      <c r="F144" s="99"/>
      <c r="P144" s="95"/>
    </row>
    <row r="145" spans="1:16">
      <c r="A145" s="99"/>
      <c r="B145" s="98" t="s">
        <v>925</v>
      </c>
      <c r="C145" s="98" t="s">
        <v>760</v>
      </c>
      <c r="D145" s="98" t="s">
        <v>760</v>
      </c>
      <c r="E145" s="93">
        <v>0</v>
      </c>
      <c r="F145" s="99"/>
      <c r="P145" s="95"/>
    </row>
    <row r="146" spans="1:16">
      <c r="A146" s="99"/>
      <c r="B146" s="98" t="s">
        <v>926</v>
      </c>
      <c r="C146" s="98" t="s">
        <v>795</v>
      </c>
      <c r="D146" s="98" t="s">
        <v>795</v>
      </c>
      <c r="E146" s="93">
        <v>0</v>
      </c>
      <c r="F146" s="99"/>
      <c r="P146" s="95"/>
    </row>
    <row r="147" spans="1:16">
      <c r="A147" s="99"/>
      <c r="B147" s="98" t="s">
        <v>927</v>
      </c>
      <c r="C147" s="98" t="s">
        <v>928</v>
      </c>
      <c r="D147" s="98" t="s">
        <v>928</v>
      </c>
      <c r="E147" s="93">
        <v>0</v>
      </c>
      <c r="F147" s="99"/>
      <c r="P147" s="95"/>
    </row>
    <row r="148" spans="1:16">
      <c r="A148" s="99"/>
      <c r="B148" s="98" t="s">
        <v>929</v>
      </c>
      <c r="C148" s="98" t="s">
        <v>700</v>
      </c>
      <c r="D148" s="98" t="s">
        <v>700</v>
      </c>
      <c r="E148" s="93">
        <v>0</v>
      </c>
      <c r="F148" s="99"/>
      <c r="P148" s="95"/>
    </row>
    <row r="149" spans="1:16">
      <c r="A149" s="99"/>
      <c r="B149" s="98" t="s">
        <v>930</v>
      </c>
      <c r="C149" s="98" t="s">
        <v>729</v>
      </c>
      <c r="D149" s="98" t="s">
        <v>729</v>
      </c>
      <c r="E149" s="93">
        <v>0</v>
      </c>
      <c r="F149" s="99"/>
      <c r="P149" s="95"/>
    </row>
    <row r="150" spans="1:16">
      <c r="A150" s="99"/>
      <c r="B150" s="98" t="s">
        <v>931</v>
      </c>
      <c r="C150" s="98" t="s">
        <v>805</v>
      </c>
      <c r="D150" s="98" t="s">
        <v>805</v>
      </c>
      <c r="E150" s="93">
        <v>0</v>
      </c>
      <c r="F150" s="99"/>
      <c r="P150" s="95"/>
    </row>
    <row r="151" spans="1:16">
      <c r="A151" s="99"/>
      <c r="B151" s="98" t="s">
        <v>932</v>
      </c>
      <c r="C151" s="98" t="s">
        <v>933</v>
      </c>
      <c r="D151" s="98" t="s">
        <v>933</v>
      </c>
      <c r="E151" s="93">
        <v>0</v>
      </c>
      <c r="F151" s="99"/>
      <c r="P151" s="95"/>
    </row>
    <row r="152" spans="1:16">
      <c r="A152" s="99"/>
      <c r="B152" s="98" t="s">
        <v>934</v>
      </c>
      <c r="C152" s="98" t="s">
        <v>935</v>
      </c>
      <c r="D152" s="98" t="s">
        <v>935</v>
      </c>
      <c r="E152" s="93">
        <v>0</v>
      </c>
      <c r="F152" s="99"/>
      <c r="P152" s="95"/>
    </row>
    <row r="153" spans="1:16">
      <c r="A153" s="99"/>
      <c r="B153" s="98" t="s">
        <v>936</v>
      </c>
      <c r="C153" s="98" t="s">
        <v>710</v>
      </c>
      <c r="D153" s="98" t="s">
        <v>710</v>
      </c>
      <c r="E153" s="93">
        <v>0</v>
      </c>
      <c r="F153" s="99"/>
      <c r="P153" s="95"/>
    </row>
    <row r="154" spans="1:16">
      <c r="A154" s="99"/>
      <c r="B154" s="98" t="s">
        <v>937</v>
      </c>
      <c r="C154" s="98" t="s">
        <v>729</v>
      </c>
      <c r="D154" s="98" t="s">
        <v>729</v>
      </c>
      <c r="E154" s="93">
        <v>0</v>
      </c>
      <c r="F154" s="99"/>
      <c r="P154" s="95"/>
    </row>
    <row r="155" spans="1:16">
      <c r="A155" s="99"/>
      <c r="B155" s="98" t="s">
        <v>938</v>
      </c>
      <c r="C155" s="98" t="s">
        <v>939</v>
      </c>
      <c r="D155" s="98" t="s">
        <v>939</v>
      </c>
      <c r="E155" s="93">
        <v>0</v>
      </c>
      <c r="F155" s="99"/>
      <c r="P155" s="95"/>
    </row>
    <row r="156" spans="1:16">
      <c r="A156" s="99"/>
      <c r="B156" s="98" t="s">
        <v>940</v>
      </c>
      <c r="C156" s="98" t="s">
        <v>777</v>
      </c>
      <c r="D156" s="98" t="s">
        <v>777</v>
      </c>
      <c r="E156" s="93">
        <v>0</v>
      </c>
      <c r="F156" s="99"/>
      <c r="P156" s="95"/>
    </row>
    <row r="157" spans="1:16">
      <c r="A157" s="99"/>
      <c r="B157" s="98" t="s">
        <v>941</v>
      </c>
      <c r="C157" s="98" t="s">
        <v>708</v>
      </c>
      <c r="D157" s="98" t="s">
        <v>708</v>
      </c>
      <c r="E157" s="93">
        <v>0</v>
      </c>
      <c r="F157" s="99"/>
      <c r="P157" s="95"/>
    </row>
    <row r="158" spans="1:16">
      <c r="A158" s="99"/>
      <c r="B158" s="98" t="s">
        <v>942</v>
      </c>
      <c r="C158" s="98" t="s">
        <v>708</v>
      </c>
      <c r="D158" s="98" t="s">
        <v>708</v>
      </c>
      <c r="E158" s="93">
        <v>0</v>
      </c>
      <c r="F158" s="99"/>
      <c r="P158" s="95"/>
    </row>
    <row r="159" spans="1:16">
      <c r="A159" s="99"/>
      <c r="B159" s="98" t="s">
        <v>943</v>
      </c>
      <c r="C159" s="98" t="s">
        <v>944</v>
      </c>
      <c r="D159" s="98" t="s">
        <v>944</v>
      </c>
      <c r="E159" s="93">
        <v>0</v>
      </c>
      <c r="F159" s="99"/>
      <c r="P159" s="95"/>
    </row>
    <row r="160" spans="1:16">
      <c r="A160" s="99"/>
      <c r="B160" s="98" t="s">
        <v>945</v>
      </c>
      <c r="C160" s="98" t="s">
        <v>946</v>
      </c>
      <c r="D160" s="98" t="s">
        <v>946</v>
      </c>
      <c r="E160" s="93">
        <v>0</v>
      </c>
      <c r="F160" s="99"/>
      <c r="P160" s="95"/>
    </row>
    <row r="161" spans="1:16">
      <c r="A161" s="99"/>
      <c r="B161" s="98" t="s">
        <v>947</v>
      </c>
      <c r="C161" s="98" t="s">
        <v>946</v>
      </c>
      <c r="D161" s="98" t="s">
        <v>946</v>
      </c>
      <c r="E161" s="93">
        <v>0</v>
      </c>
      <c r="F161" s="99"/>
      <c r="P161" s="95"/>
    </row>
    <row r="162" spans="1:16">
      <c r="A162" s="99"/>
      <c r="B162" s="98" t="s">
        <v>948</v>
      </c>
      <c r="C162" s="98" t="s">
        <v>708</v>
      </c>
      <c r="D162" s="98" t="s">
        <v>708</v>
      </c>
      <c r="E162" s="93">
        <v>0</v>
      </c>
      <c r="F162" s="99"/>
      <c r="P162" s="95"/>
    </row>
    <row r="163" spans="1:16">
      <c r="A163" s="99"/>
      <c r="B163" s="98" t="s">
        <v>949</v>
      </c>
      <c r="C163" s="98" t="s">
        <v>752</v>
      </c>
      <c r="D163" s="98" t="s">
        <v>752</v>
      </c>
      <c r="E163" s="93">
        <v>0</v>
      </c>
      <c r="F163" s="99"/>
      <c r="P163" s="95"/>
    </row>
    <row r="164" spans="1:16">
      <c r="A164" s="99"/>
      <c r="B164" s="98" t="s">
        <v>950</v>
      </c>
      <c r="C164" s="98" t="s">
        <v>738</v>
      </c>
      <c r="D164" s="98" t="s">
        <v>738</v>
      </c>
      <c r="E164" s="93">
        <v>0</v>
      </c>
      <c r="F164" s="99"/>
      <c r="P164" s="95"/>
    </row>
    <row r="165" spans="1:16">
      <c r="A165" s="99"/>
      <c r="B165" s="98" t="s">
        <v>951</v>
      </c>
      <c r="C165" s="98" t="s">
        <v>706</v>
      </c>
      <c r="D165" s="98" t="s">
        <v>706</v>
      </c>
      <c r="E165" s="93">
        <v>0</v>
      </c>
      <c r="F165" s="99"/>
      <c r="P165" s="95"/>
    </row>
    <row r="166" spans="1:16">
      <c r="A166" s="99"/>
      <c r="B166" s="98" t="s">
        <v>952</v>
      </c>
      <c r="C166" s="98" t="s">
        <v>939</v>
      </c>
      <c r="D166" s="98" t="s">
        <v>939</v>
      </c>
      <c r="E166" s="93">
        <v>0</v>
      </c>
      <c r="F166" s="99"/>
      <c r="P166" s="95"/>
    </row>
    <row r="167" spans="1:16">
      <c r="A167" s="99"/>
      <c r="B167" s="98" t="s">
        <v>953</v>
      </c>
      <c r="C167" s="98" t="s">
        <v>704</v>
      </c>
      <c r="D167" s="98" t="s">
        <v>704</v>
      </c>
      <c r="E167" s="93">
        <v>0</v>
      </c>
      <c r="F167" s="99"/>
      <c r="P167" s="95"/>
    </row>
    <row r="168" spans="1:16">
      <c r="A168" s="99"/>
      <c r="B168" s="98" t="s">
        <v>954</v>
      </c>
      <c r="C168" s="98" t="s">
        <v>805</v>
      </c>
      <c r="D168" s="98" t="s">
        <v>805</v>
      </c>
      <c r="E168" s="93">
        <v>0</v>
      </c>
      <c r="F168" s="99"/>
      <c r="P168" s="95"/>
    </row>
    <row r="169" spans="1:16">
      <c r="A169" s="99"/>
      <c r="B169" s="98" t="s">
        <v>955</v>
      </c>
      <c r="C169" s="98" t="s">
        <v>754</v>
      </c>
      <c r="D169" s="98" t="s">
        <v>754</v>
      </c>
      <c r="E169" s="93">
        <v>0</v>
      </c>
      <c r="F169" s="99"/>
      <c r="P169" s="95"/>
    </row>
    <row r="170" spans="1:16">
      <c r="A170" s="99"/>
      <c r="B170" s="98" t="s">
        <v>956</v>
      </c>
      <c r="C170" s="98" t="s">
        <v>756</v>
      </c>
      <c r="D170" s="98" t="s">
        <v>756</v>
      </c>
      <c r="E170" s="93">
        <v>0</v>
      </c>
      <c r="F170" s="99"/>
      <c r="P170" s="95"/>
    </row>
    <row r="171" spans="1:16">
      <c r="A171" s="99"/>
      <c r="B171" s="98" t="s">
        <v>957</v>
      </c>
      <c r="C171" s="98" t="s">
        <v>958</v>
      </c>
      <c r="D171" s="98" t="s">
        <v>958</v>
      </c>
      <c r="E171" s="93">
        <v>0</v>
      </c>
      <c r="F171" s="99"/>
      <c r="P171" s="95"/>
    </row>
    <row r="172" spans="1:16">
      <c r="A172" s="99"/>
      <c r="B172" s="98" t="s">
        <v>959</v>
      </c>
      <c r="C172" s="98" t="s">
        <v>841</v>
      </c>
      <c r="D172" s="98" t="s">
        <v>841</v>
      </c>
      <c r="E172" s="93">
        <v>0</v>
      </c>
      <c r="F172" s="99"/>
      <c r="P172" s="95"/>
    </row>
    <row r="173" spans="1:16">
      <c r="A173" s="99"/>
      <c r="B173" s="98" t="s">
        <v>960</v>
      </c>
      <c r="C173" s="98" t="s">
        <v>834</v>
      </c>
      <c r="D173" s="98" t="s">
        <v>834</v>
      </c>
      <c r="E173" s="93">
        <v>0</v>
      </c>
      <c r="F173" s="99"/>
      <c r="P173" s="95"/>
    </row>
    <row r="174" spans="1:16">
      <c r="A174" s="99"/>
      <c r="B174" s="98" t="s">
        <v>961</v>
      </c>
      <c r="C174" s="98" t="s">
        <v>962</v>
      </c>
      <c r="D174" s="98" t="s">
        <v>962</v>
      </c>
      <c r="E174" s="93">
        <v>0</v>
      </c>
      <c r="F174" s="99"/>
      <c r="P174" s="95"/>
    </row>
    <row r="175" spans="1:16">
      <c r="A175" s="99"/>
      <c r="B175" s="98" t="s">
        <v>963</v>
      </c>
      <c r="C175" s="98" t="s">
        <v>962</v>
      </c>
      <c r="D175" s="98" t="s">
        <v>962</v>
      </c>
      <c r="E175" s="93">
        <v>0</v>
      </c>
      <c r="F175" s="99"/>
      <c r="P175" s="95"/>
    </row>
    <row r="176" spans="1:16">
      <c r="A176" s="99"/>
      <c r="B176" s="98" t="s">
        <v>964</v>
      </c>
      <c r="C176" s="98" t="s">
        <v>848</v>
      </c>
      <c r="D176" s="98" t="s">
        <v>848</v>
      </c>
      <c r="E176" s="93">
        <v>0</v>
      </c>
      <c r="F176" s="99"/>
      <c r="P176" s="95"/>
    </row>
    <row r="177" spans="1:16">
      <c r="A177" s="99"/>
      <c r="B177" s="98" t="s">
        <v>965</v>
      </c>
      <c r="C177" s="98" t="s">
        <v>939</v>
      </c>
      <c r="D177" s="98" t="s">
        <v>939</v>
      </c>
      <c r="E177" s="93">
        <v>0</v>
      </c>
      <c r="F177" s="99"/>
      <c r="P177" s="95"/>
    </row>
    <row r="178" spans="1:16">
      <c r="A178" s="99"/>
      <c r="B178" s="98" t="s">
        <v>966</v>
      </c>
      <c r="C178" s="98" t="s">
        <v>704</v>
      </c>
      <c r="D178" s="98" t="s">
        <v>704</v>
      </c>
      <c r="E178" s="93">
        <v>0</v>
      </c>
      <c r="F178" s="99"/>
      <c r="P178" s="95"/>
    </row>
    <row r="179" spans="1:16">
      <c r="A179" s="99"/>
      <c r="B179" s="98" t="s">
        <v>967</v>
      </c>
      <c r="C179" s="98" t="s">
        <v>860</v>
      </c>
      <c r="D179" s="98" t="s">
        <v>860</v>
      </c>
      <c r="E179" s="93">
        <v>0</v>
      </c>
      <c r="F179" s="99"/>
      <c r="P179" s="95"/>
    </row>
    <row r="180" spans="1:16">
      <c r="A180" s="99"/>
      <c r="B180" s="98" t="s">
        <v>968</v>
      </c>
      <c r="C180" s="98" t="s">
        <v>969</v>
      </c>
      <c r="D180" s="98" t="s">
        <v>969</v>
      </c>
      <c r="E180" s="93">
        <v>0</v>
      </c>
      <c r="F180" s="99"/>
      <c r="P180" s="95"/>
    </row>
    <row r="181" spans="1:16">
      <c r="A181" s="99"/>
      <c r="B181" s="98" t="s">
        <v>970</v>
      </c>
      <c r="C181" s="98" t="s">
        <v>971</v>
      </c>
      <c r="D181" s="98" t="s">
        <v>971</v>
      </c>
      <c r="E181" s="93">
        <v>0</v>
      </c>
      <c r="F181" s="99"/>
      <c r="P181" s="95"/>
    </row>
    <row r="182" spans="1:16">
      <c r="A182" s="99"/>
      <c r="B182" s="98" t="s">
        <v>972</v>
      </c>
      <c r="C182" s="98" t="s">
        <v>886</v>
      </c>
      <c r="D182" s="98" t="s">
        <v>886</v>
      </c>
      <c r="E182" s="93">
        <v>0</v>
      </c>
      <c r="F182" s="99"/>
      <c r="P182" s="95"/>
    </row>
    <row r="183" spans="1:16">
      <c r="A183" s="99"/>
      <c r="B183" s="98" t="s">
        <v>973</v>
      </c>
      <c r="C183" s="98" t="s">
        <v>886</v>
      </c>
      <c r="D183" s="98" t="s">
        <v>886</v>
      </c>
      <c r="E183" s="93">
        <v>0</v>
      </c>
      <c r="F183" s="99"/>
      <c r="P183" s="95"/>
    </row>
    <row r="184" spans="1:16">
      <c r="A184" s="99"/>
      <c r="B184" s="98" t="s">
        <v>974</v>
      </c>
      <c r="C184" s="98" t="s">
        <v>899</v>
      </c>
      <c r="D184" s="98" t="s">
        <v>899</v>
      </c>
      <c r="E184" s="93">
        <v>-0.31818181818181818</v>
      </c>
      <c r="F184" s="99"/>
      <c r="P184" s="95"/>
    </row>
    <row r="185" spans="1:16">
      <c r="A185" s="99"/>
      <c r="B185" s="98" t="s">
        <v>975</v>
      </c>
      <c r="C185" s="98" t="s">
        <v>976</v>
      </c>
      <c r="D185" s="98" t="s">
        <v>977</v>
      </c>
      <c r="E185" s="93">
        <v>-0.31818181818181818</v>
      </c>
      <c r="F185" s="99"/>
      <c r="P185" s="95"/>
    </row>
    <row r="186" spans="1:16">
      <c r="A186" s="99"/>
      <c r="B186" s="98" t="s">
        <v>978</v>
      </c>
      <c r="C186" s="98" t="s">
        <v>976</v>
      </c>
      <c r="D186" s="98" t="s">
        <v>977</v>
      </c>
      <c r="E186" s="93">
        <v>-0.99429086538461542</v>
      </c>
      <c r="F186" s="99"/>
      <c r="P186" s="95"/>
    </row>
    <row r="187" spans="1:16">
      <c r="A187" s="99"/>
      <c r="B187" s="98" t="s">
        <v>979</v>
      </c>
      <c r="C187" s="98" t="s">
        <v>760</v>
      </c>
      <c r="D187" s="98" t="s">
        <v>911</v>
      </c>
      <c r="E187" s="93">
        <v>-0.99399038461538458</v>
      </c>
      <c r="F187" s="99"/>
      <c r="K187" s="95"/>
      <c r="P187" s="95"/>
    </row>
    <row r="188" spans="1:16">
      <c r="A188" s="99"/>
      <c r="B188" s="98" t="s">
        <v>980</v>
      </c>
      <c r="C188" s="98" t="s">
        <v>795</v>
      </c>
      <c r="D188" s="98" t="s">
        <v>911</v>
      </c>
      <c r="E188" s="93">
        <v>-0.13043478260869565</v>
      </c>
      <c r="F188" s="99"/>
      <c r="K188" s="95"/>
      <c r="P188" s="95"/>
    </row>
    <row r="189" spans="1:16">
      <c r="A189" s="99"/>
      <c r="B189" s="98" t="s">
        <v>981</v>
      </c>
      <c r="C189" s="98" t="s">
        <v>982</v>
      </c>
      <c r="D189" s="98" t="s">
        <v>983</v>
      </c>
      <c r="E189" s="93">
        <v>0</v>
      </c>
      <c r="F189" s="99"/>
      <c r="P189" s="95"/>
    </row>
    <row r="190" spans="1:16">
      <c r="A190" s="99"/>
      <c r="B190" s="98" t="s">
        <v>984</v>
      </c>
      <c r="C190" s="98" t="s">
        <v>985</v>
      </c>
      <c r="D190" s="98" t="s">
        <v>985</v>
      </c>
      <c r="E190" s="93">
        <v>0</v>
      </c>
      <c r="F190" s="99"/>
      <c r="P190" s="95"/>
    </row>
    <row r="191" spans="1:16">
      <c r="A191" s="99"/>
      <c r="B191" s="98" t="s">
        <v>986</v>
      </c>
      <c r="C191" s="98" t="s">
        <v>985</v>
      </c>
      <c r="D191" s="98" t="s">
        <v>985</v>
      </c>
      <c r="E191" s="93">
        <v>0</v>
      </c>
      <c r="F191" s="99"/>
      <c r="P191" s="95"/>
    </row>
    <row r="192" spans="1:16">
      <c r="A192" s="99"/>
      <c r="B192" s="98" t="s">
        <v>987</v>
      </c>
      <c r="C192" s="98" t="s">
        <v>915</v>
      </c>
      <c r="D192" s="98" t="s">
        <v>915</v>
      </c>
      <c r="E192" s="93">
        <v>0</v>
      </c>
      <c r="F192" s="99"/>
      <c r="P192" s="95"/>
    </row>
    <row r="193" spans="1:16">
      <c r="A193" s="99"/>
      <c r="B193" s="98" t="s">
        <v>988</v>
      </c>
      <c r="C193" s="98" t="s">
        <v>915</v>
      </c>
      <c r="D193" s="98" t="s">
        <v>915</v>
      </c>
      <c r="E193" s="93">
        <v>0</v>
      </c>
      <c r="F193" s="99"/>
      <c r="P193" s="95"/>
    </row>
    <row r="194" spans="1:16">
      <c r="A194" s="99"/>
      <c r="B194" s="98" t="s">
        <v>989</v>
      </c>
      <c r="C194" s="98" t="s">
        <v>146</v>
      </c>
      <c r="D194" s="98" t="s">
        <v>146</v>
      </c>
      <c r="E194" s="93">
        <v>0</v>
      </c>
      <c r="F194" s="99"/>
      <c r="P194" s="95"/>
    </row>
    <row r="195" spans="1:16">
      <c r="A195" s="99"/>
      <c r="B195" s="98" t="s">
        <v>990</v>
      </c>
      <c r="C195" s="98" t="s">
        <v>985</v>
      </c>
      <c r="D195" s="98" t="s">
        <v>985</v>
      </c>
      <c r="E195" s="93">
        <v>0</v>
      </c>
      <c r="F195" s="99"/>
      <c r="P195" s="95"/>
    </row>
    <row r="196" spans="1:16">
      <c r="A196" s="99"/>
      <c r="B196" s="98" t="s">
        <v>991</v>
      </c>
      <c r="C196" s="98" t="s">
        <v>985</v>
      </c>
      <c r="D196" s="98" t="s">
        <v>985</v>
      </c>
      <c r="E196" s="93">
        <v>0</v>
      </c>
      <c r="F196" s="99"/>
      <c r="P196" s="95"/>
    </row>
    <row r="197" spans="1:16">
      <c r="A197" s="99"/>
      <c r="B197" s="98" t="s">
        <v>992</v>
      </c>
      <c r="C197" s="98" t="s">
        <v>915</v>
      </c>
      <c r="D197" s="98" t="s">
        <v>915</v>
      </c>
      <c r="E197" s="93">
        <v>0</v>
      </c>
      <c r="F197" s="99"/>
      <c r="P197" s="95"/>
    </row>
    <row r="198" spans="1:16">
      <c r="A198" s="99"/>
      <c r="B198" s="98" t="s">
        <v>993</v>
      </c>
      <c r="C198" s="98" t="s">
        <v>915</v>
      </c>
      <c r="D198" s="98" t="s">
        <v>915</v>
      </c>
      <c r="E198" s="93">
        <v>0</v>
      </c>
      <c r="F198" s="99"/>
      <c r="P198" s="95"/>
    </row>
    <row r="199" spans="1:16">
      <c r="A199" s="99"/>
      <c r="B199" s="98" t="s">
        <v>994</v>
      </c>
      <c r="C199" s="98" t="s">
        <v>146</v>
      </c>
      <c r="D199" s="98" t="s">
        <v>146</v>
      </c>
      <c r="E199" s="93">
        <v>0</v>
      </c>
      <c r="F199" s="99"/>
      <c r="P199" s="95"/>
    </row>
    <row r="200" spans="1:16">
      <c r="A200" s="99"/>
      <c r="B200" s="98" t="s">
        <v>995</v>
      </c>
      <c r="C200" s="98" t="s">
        <v>969</v>
      </c>
      <c r="D200" s="98" t="s">
        <v>969</v>
      </c>
      <c r="E200" s="93">
        <v>0</v>
      </c>
      <c r="F200" s="99"/>
      <c r="P200" s="95"/>
    </row>
    <row r="201" spans="1:16">
      <c r="A201" s="99"/>
      <c r="B201" s="98" t="s">
        <v>996</v>
      </c>
      <c r="C201" s="98" t="s">
        <v>971</v>
      </c>
      <c r="D201" s="98" t="s">
        <v>971</v>
      </c>
      <c r="E201" s="93">
        <v>0</v>
      </c>
      <c r="F201" s="99"/>
      <c r="P201" s="95"/>
    </row>
    <row r="202" spans="1:16">
      <c r="A202" s="99"/>
      <c r="B202" s="98" t="s">
        <v>997</v>
      </c>
      <c r="C202" s="98" t="s">
        <v>807</v>
      </c>
      <c r="D202" s="98" t="s">
        <v>807</v>
      </c>
      <c r="E202" s="93">
        <v>0</v>
      </c>
      <c r="F202" s="99"/>
      <c r="P202" s="95"/>
    </row>
    <row r="203" spans="1:16">
      <c r="A203" s="99"/>
      <c r="B203" s="98" t="s">
        <v>998</v>
      </c>
      <c r="C203" s="98" t="s">
        <v>807</v>
      </c>
      <c r="D203" s="98" t="s">
        <v>807</v>
      </c>
      <c r="E203" s="93">
        <v>0</v>
      </c>
      <c r="F203" s="99"/>
      <c r="P203" s="95"/>
    </row>
    <row r="204" spans="1:16">
      <c r="A204" s="99"/>
      <c r="B204" s="98" t="s">
        <v>999</v>
      </c>
      <c r="C204" s="98" t="s">
        <v>1000</v>
      </c>
      <c r="D204" s="98" t="s">
        <v>1000</v>
      </c>
      <c r="E204" s="93">
        <v>0</v>
      </c>
      <c r="F204" s="99"/>
      <c r="P204" s="95"/>
    </row>
    <row r="205" spans="1:16">
      <c r="A205" s="99"/>
      <c r="B205" s="98" t="s">
        <v>1001</v>
      </c>
      <c r="C205" s="98" t="s">
        <v>802</v>
      </c>
      <c r="D205" s="98" t="s">
        <v>802</v>
      </c>
      <c r="E205" s="93">
        <v>0</v>
      </c>
      <c r="F205" s="99"/>
      <c r="P205" s="95"/>
    </row>
    <row r="206" spans="1:16">
      <c r="A206" s="99"/>
      <c r="B206" s="98" t="s">
        <v>1002</v>
      </c>
      <c r="C206" s="98" t="s">
        <v>769</v>
      </c>
      <c r="D206" s="98" t="s">
        <v>769</v>
      </c>
      <c r="E206" s="93">
        <v>0</v>
      </c>
      <c r="F206" s="99"/>
      <c r="P206" s="95"/>
    </row>
    <row r="207" spans="1:16">
      <c r="A207" s="99"/>
      <c r="B207" s="98" t="s">
        <v>1003</v>
      </c>
      <c r="C207" s="98" t="s">
        <v>1004</v>
      </c>
      <c r="D207" s="98" t="s">
        <v>1004</v>
      </c>
      <c r="E207" s="93">
        <v>0</v>
      </c>
      <c r="F207" s="99"/>
      <c r="P207" s="95"/>
    </row>
    <row r="208" spans="1:16">
      <c r="A208" s="99"/>
      <c r="B208" s="98" t="s">
        <v>1005</v>
      </c>
      <c r="C208" s="98" t="s">
        <v>777</v>
      </c>
      <c r="D208" s="98" t="s">
        <v>777</v>
      </c>
      <c r="E208" s="93">
        <v>0</v>
      </c>
      <c r="F208" s="99"/>
      <c r="P208" s="95"/>
    </row>
    <row r="209" spans="1:16">
      <c r="A209" s="99"/>
      <c r="B209" s="98" t="s">
        <v>1006</v>
      </c>
      <c r="C209" s="98" t="s">
        <v>731</v>
      </c>
      <c r="D209" s="98" t="s">
        <v>731</v>
      </c>
      <c r="E209" s="93">
        <v>0</v>
      </c>
      <c r="F209" s="99"/>
      <c r="P209" s="95"/>
    </row>
    <row r="210" spans="1:16">
      <c r="A210" s="99"/>
      <c r="B210" s="98" t="s">
        <v>1007</v>
      </c>
      <c r="C210" s="98" t="s">
        <v>1008</v>
      </c>
      <c r="D210" s="98" t="s">
        <v>1008</v>
      </c>
      <c r="E210" s="93">
        <v>0</v>
      </c>
      <c r="F210" s="99"/>
      <c r="P210" s="95"/>
    </row>
    <row r="211" spans="1:16">
      <c r="A211" s="99"/>
      <c r="B211" s="98" t="s">
        <v>1009</v>
      </c>
      <c r="C211" s="98" t="s">
        <v>939</v>
      </c>
      <c r="D211" s="98" t="s">
        <v>939</v>
      </c>
      <c r="E211" s="93">
        <v>0</v>
      </c>
      <c r="F211" s="99"/>
      <c r="P211" s="95"/>
    </row>
    <row r="212" spans="1:16">
      <c r="A212" s="99"/>
      <c r="B212" s="98" t="s">
        <v>1010</v>
      </c>
      <c r="C212" s="98" t="s">
        <v>704</v>
      </c>
      <c r="D212" s="98" t="s">
        <v>704</v>
      </c>
      <c r="E212" s="93">
        <v>0</v>
      </c>
      <c r="F212" s="99"/>
      <c r="P212" s="95"/>
    </row>
    <row r="213" spans="1:16">
      <c r="A213" s="99"/>
      <c r="B213" s="98" t="s">
        <v>1011</v>
      </c>
      <c r="C213" s="98" t="s">
        <v>795</v>
      </c>
      <c r="D213" s="98" t="s">
        <v>795</v>
      </c>
      <c r="E213" s="93">
        <v>0</v>
      </c>
      <c r="F213" s="99"/>
      <c r="P213" s="95"/>
    </row>
    <row r="214" spans="1:16">
      <c r="A214" s="99"/>
      <c r="B214" s="98" t="s">
        <v>1012</v>
      </c>
      <c r="C214" s="98" t="s">
        <v>729</v>
      </c>
      <c r="D214" s="98" t="s">
        <v>729</v>
      </c>
      <c r="E214" s="93">
        <v>0</v>
      </c>
      <c r="F214" s="99"/>
      <c r="P214" s="95"/>
    </row>
    <row r="215" spans="1:16">
      <c r="A215" s="99"/>
      <c r="B215" s="98" t="s">
        <v>1013</v>
      </c>
      <c r="C215" s="98" t="s">
        <v>939</v>
      </c>
      <c r="D215" s="98" t="s">
        <v>939</v>
      </c>
      <c r="E215" s="93">
        <v>0</v>
      </c>
      <c r="F215" s="99"/>
      <c r="P215" s="95"/>
    </row>
    <row r="216" spans="1:16">
      <c r="A216" s="99"/>
      <c r="B216" s="98" t="s">
        <v>1014</v>
      </c>
      <c r="C216" s="98" t="s">
        <v>795</v>
      </c>
      <c r="D216" s="98" t="s">
        <v>795</v>
      </c>
      <c r="E216" s="93">
        <v>0</v>
      </c>
      <c r="F216" s="99"/>
      <c r="P216" s="95"/>
    </row>
    <row r="217" spans="1:16">
      <c r="A217" s="99"/>
      <c r="B217" s="98" t="s">
        <v>1015</v>
      </c>
      <c r="C217" s="98" t="s">
        <v>1016</v>
      </c>
      <c r="D217" s="98" t="s">
        <v>1016</v>
      </c>
      <c r="E217" s="93">
        <v>0</v>
      </c>
      <c r="F217" s="99"/>
      <c r="P217" s="95"/>
    </row>
    <row r="218" spans="1:16">
      <c r="A218" s="99"/>
      <c r="B218" s="98" t="s">
        <v>1017</v>
      </c>
      <c r="C218" s="98" t="s">
        <v>1016</v>
      </c>
      <c r="D218" s="98" t="s">
        <v>1016</v>
      </c>
      <c r="E218" s="93">
        <v>0</v>
      </c>
      <c r="F218" s="99"/>
      <c r="P218" s="95"/>
    </row>
    <row r="219" spans="1:16">
      <c r="A219" s="99"/>
      <c r="B219" s="98" t="s">
        <v>1018</v>
      </c>
      <c r="C219" s="98" t="s">
        <v>1019</v>
      </c>
      <c r="D219" s="98" t="s">
        <v>1019</v>
      </c>
      <c r="E219" s="93">
        <v>0</v>
      </c>
      <c r="F219" s="99"/>
      <c r="P219" s="95"/>
    </row>
    <row r="220" spans="1:16">
      <c r="A220" s="99"/>
      <c r="B220" s="98" t="s">
        <v>1020</v>
      </c>
      <c r="C220" s="98" t="s">
        <v>1021</v>
      </c>
      <c r="D220" s="98" t="s">
        <v>1021</v>
      </c>
      <c r="E220" s="93">
        <v>0</v>
      </c>
      <c r="F220" s="99"/>
      <c r="P220" s="95"/>
    </row>
    <row r="221" spans="1:16">
      <c r="A221" s="99"/>
      <c r="B221" s="98" t="s">
        <v>1022</v>
      </c>
      <c r="C221" s="98" t="s">
        <v>1023</v>
      </c>
      <c r="D221" s="98" t="s">
        <v>1023</v>
      </c>
      <c r="E221" s="93">
        <v>0</v>
      </c>
      <c r="F221" s="99"/>
      <c r="P221" s="95"/>
    </row>
    <row r="222" spans="1:16">
      <c r="A222" s="99"/>
      <c r="B222" s="98" t="s">
        <v>1024</v>
      </c>
      <c r="C222" s="98" t="s">
        <v>1023</v>
      </c>
      <c r="D222" s="98" t="s">
        <v>1023</v>
      </c>
      <c r="E222" s="93">
        <v>0</v>
      </c>
      <c r="F222" s="99"/>
      <c r="P222" s="95"/>
    </row>
    <row r="223" spans="1:16">
      <c r="A223" s="99"/>
      <c r="B223" s="98" t="s">
        <v>1025</v>
      </c>
      <c r="C223" s="98" t="s">
        <v>1026</v>
      </c>
      <c r="D223" s="98" t="s">
        <v>1026</v>
      </c>
      <c r="E223" s="93">
        <v>0</v>
      </c>
      <c r="F223" s="99"/>
      <c r="P223" s="95"/>
    </row>
    <row r="224" spans="1:16">
      <c r="A224" s="99"/>
      <c r="B224" s="98" t="s">
        <v>1027</v>
      </c>
      <c r="C224" s="98" t="s">
        <v>1028</v>
      </c>
      <c r="D224" s="98" t="s">
        <v>1028</v>
      </c>
      <c r="E224" s="93">
        <v>0</v>
      </c>
      <c r="F224" s="99"/>
      <c r="P224" s="95"/>
    </row>
    <row r="225" spans="1:16">
      <c r="A225" s="99"/>
      <c r="B225" s="98" t="s">
        <v>1029</v>
      </c>
      <c r="C225" s="98" t="s">
        <v>1028</v>
      </c>
      <c r="D225" s="98" t="s">
        <v>1028</v>
      </c>
      <c r="E225" s="93">
        <v>0</v>
      </c>
      <c r="F225" s="99"/>
      <c r="P225" s="95"/>
    </row>
    <row r="226" spans="1:16">
      <c r="A226" s="99"/>
      <c r="B226" s="98" t="s">
        <v>1030</v>
      </c>
      <c r="C226" s="98" t="s">
        <v>915</v>
      </c>
      <c r="D226" s="98" t="s">
        <v>915</v>
      </c>
      <c r="E226" s="93">
        <v>0</v>
      </c>
      <c r="F226" s="99"/>
      <c r="P226" s="95"/>
    </row>
    <row r="227" spans="1:16">
      <c r="A227" s="99"/>
      <c r="B227" s="98" t="s">
        <v>1031</v>
      </c>
      <c r="C227" s="98" t="s">
        <v>1032</v>
      </c>
      <c r="D227" s="98" t="s">
        <v>1032</v>
      </c>
      <c r="E227" s="93">
        <v>0</v>
      </c>
      <c r="F227" s="99"/>
      <c r="P227" s="95"/>
    </row>
    <row r="228" spans="1:16">
      <c r="A228" s="99"/>
      <c r="B228" s="98" t="s">
        <v>1033</v>
      </c>
      <c r="C228" s="98" t="s">
        <v>1032</v>
      </c>
      <c r="D228" s="98" t="s">
        <v>1032</v>
      </c>
      <c r="E228" s="93">
        <v>0</v>
      </c>
      <c r="F228" s="99"/>
      <c r="P228" s="95"/>
    </row>
    <row r="229" spans="1:16">
      <c r="A229" s="99"/>
      <c r="B229" s="98" t="s">
        <v>1034</v>
      </c>
      <c r="C229" s="98" t="s">
        <v>1035</v>
      </c>
      <c r="D229" s="98" t="s">
        <v>1035</v>
      </c>
      <c r="E229" s="93">
        <v>0</v>
      </c>
      <c r="F229" s="99"/>
      <c r="P229" s="95"/>
    </row>
    <row r="230" spans="1:16">
      <c r="A230" s="99"/>
      <c r="B230" s="98" t="s">
        <v>1036</v>
      </c>
      <c r="C230" s="98" t="s">
        <v>1037</v>
      </c>
      <c r="D230" s="98" t="s">
        <v>1037</v>
      </c>
      <c r="E230" s="93">
        <v>0</v>
      </c>
      <c r="F230" s="99"/>
      <c r="P230" s="95"/>
    </row>
    <row r="231" spans="1:16">
      <c r="A231" s="99"/>
      <c r="B231" s="98" t="s">
        <v>1038</v>
      </c>
      <c r="C231" s="98" t="s">
        <v>1037</v>
      </c>
      <c r="D231" s="98" t="s">
        <v>1037</v>
      </c>
      <c r="E231" s="93">
        <v>0</v>
      </c>
      <c r="F231" s="99"/>
      <c r="P231" s="95"/>
    </row>
    <row r="232" spans="1:16">
      <c r="A232" s="99"/>
      <c r="B232" s="98" t="s">
        <v>1039</v>
      </c>
      <c r="C232" s="98" t="s">
        <v>1040</v>
      </c>
      <c r="D232" s="98" t="s">
        <v>1040</v>
      </c>
      <c r="E232" s="93">
        <v>0</v>
      </c>
      <c r="F232" s="99"/>
      <c r="P232" s="95"/>
    </row>
    <row r="233" spans="1:16">
      <c r="A233" s="99"/>
      <c r="B233" s="98" t="s">
        <v>1041</v>
      </c>
      <c r="C233" s="98" t="s">
        <v>807</v>
      </c>
      <c r="D233" s="98" t="s">
        <v>807</v>
      </c>
      <c r="E233" s="93">
        <v>0</v>
      </c>
      <c r="F233" s="99"/>
      <c r="P233" s="95"/>
    </row>
    <row r="234" spans="1:16">
      <c r="A234" s="99"/>
      <c r="B234" s="98" t="s">
        <v>1042</v>
      </c>
      <c r="C234" s="98" t="s">
        <v>807</v>
      </c>
      <c r="D234" s="98" t="s">
        <v>807</v>
      </c>
      <c r="E234" s="93">
        <v>0</v>
      </c>
      <c r="F234" s="99"/>
      <c r="P234" s="95"/>
    </row>
    <row r="235" spans="1:16">
      <c r="A235" s="99"/>
      <c r="B235" s="98" t="s">
        <v>1043</v>
      </c>
      <c r="C235" s="98" t="s">
        <v>928</v>
      </c>
      <c r="D235" s="98" t="s">
        <v>928</v>
      </c>
      <c r="E235" s="93">
        <v>0</v>
      </c>
      <c r="F235" s="99"/>
      <c r="P235" s="95"/>
    </row>
    <row r="236" spans="1:16">
      <c r="A236" s="99"/>
      <c r="B236" s="98" t="s">
        <v>1044</v>
      </c>
      <c r="C236" s="98" t="s">
        <v>700</v>
      </c>
      <c r="D236" s="98" t="s">
        <v>700</v>
      </c>
      <c r="E236" s="93">
        <v>0</v>
      </c>
      <c r="F236" s="99"/>
      <c r="P236" s="95"/>
    </row>
    <row r="237" spans="1:16">
      <c r="A237" s="99"/>
      <c r="B237" s="98" t="s">
        <v>1045</v>
      </c>
      <c r="C237" s="98" t="s">
        <v>729</v>
      </c>
      <c r="D237" s="98" t="s">
        <v>729</v>
      </c>
      <c r="E237" s="93">
        <v>0</v>
      </c>
      <c r="F237" s="99"/>
      <c r="P237" s="95"/>
    </row>
    <row r="238" spans="1:16">
      <c r="A238" s="99"/>
      <c r="B238" s="98" t="s">
        <v>1046</v>
      </c>
      <c r="C238" s="98" t="s">
        <v>1047</v>
      </c>
      <c r="D238" s="98" t="s">
        <v>1047</v>
      </c>
      <c r="E238" s="93">
        <v>0</v>
      </c>
      <c r="F238" s="99"/>
      <c r="P238" s="95"/>
    </row>
    <row r="239" spans="1:16">
      <c r="A239" s="99"/>
      <c r="B239" s="98" t="s">
        <v>1048</v>
      </c>
      <c r="C239" s="98" t="s">
        <v>928</v>
      </c>
      <c r="D239" s="98" t="s">
        <v>928</v>
      </c>
      <c r="E239" s="93">
        <v>0</v>
      </c>
      <c r="F239" s="99"/>
      <c r="P239" s="95"/>
    </row>
    <row r="240" spans="1:16">
      <c r="A240" s="99"/>
      <c r="B240" s="98" t="s">
        <v>1049</v>
      </c>
      <c r="C240" s="98" t="s">
        <v>928</v>
      </c>
      <c r="D240" s="98" t="s">
        <v>928</v>
      </c>
      <c r="E240" s="93">
        <v>0</v>
      </c>
      <c r="F240" s="99"/>
      <c r="P240" s="95"/>
    </row>
    <row r="241" spans="1:16">
      <c r="A241" s="99"/>
      <c r="B241" s="98" t="s">
        <v>1050</v>
      </c>
      <c r="C241" s="98" t="s">
        <v>915</v>
      </c>
      <c r="D241" s="98" t="s">
        <v>915</v>
      </c>
      <c r="E241" s="93">
        <v>0</v>
      </c>
      <c r="F241" s="99"/>
      <c r="P241" s="95"/>
    </row>
    <row r="242" spans="1:16">
      <c r="A242" s="99"/>
      <c r="B242" s="98" t="s">
        <v>1051</v>
      </c>
      <c r="C242" s="98" t="s">
        <v>1052</v>
      </c>
      <c r="D242" s="98" t="s">
        <v>1052</v>
      </c>
      <c r="E242" s="93">
        <v>0</v>
      </c>
      <c r="F242" s="99"/>
      <c r="P242" s="95"/>
    </row>
    <row r="243" spans="1:16">
      <c r="A243" s="99"/>
      <c r="B243" s="98" t="s">
        <v>1053</v>
      </c>
      <c r="C243" s="98" t="s">
        <v>1054</v>
      </c>
      <c r="D243" s="98" t="s">
        <v>1054</v>
      </c>
      <c r="E243" s="93">
        <v>0</v>
      </c>
      <c r="F243" s="99"/>
      <c r="P243" s="95"/>
    </row>
    <row r="244" spans="1:16">
      <c r="A244" s="99"/>
      <c r="B244" s="98" t="s">
        <v>1055</v>
      </c>
      <c r="C244" s="98" t="s">
        <v>1056</v>
      </c>
      <c r="D244" s="98" t="s">
        <v>1056</v>
      </c>
      <c r="E244" s="93">
        <v>0</v>
      </c>
      <c r="F244" s="99"/>
      <c r="P244" s="95"/>
    </row>
    <row r="245" spans="1:16">
      <c r="A245" s="99"/>
      <c r="B245" s="98" t="s">
        <v>1057</v>
      </c>
      <c r="C245" s="98" t="s">
        <v>1058</v>
      </c>
      <c r="D245" s="98" t="s">
        <v>1058</v>
      </c>
      <c r="E245" s="93">
        <v>0</v>
      </c>
      <c r="F245" s="99"/>
      <c r="P245" s="95"/>
    </row>
    <row r="246" spans="1:16">
      <c r="A246" s="99"/>
      <c r="B246" s="98" t="s">
        <v>1059</v>
      </c>
      <c r="C246" s="98" t="s">
        <v>1058</v>
      </c>
      <c r="D246" s="98" t="s">
        <v>1058</v>
      </c>
      <c r="E246" s="93">
        <v>0</v>
      </c>
      <c r="F246" s="99"/>
      <c r="P246" s="95"/>
    </row>
    <row r="247" spans="1:16">
      <c r="A247" s="99"/>
      <c r="B247" s="98" t="s">
        <v>1060</v>
      </c>
      <c r="C247" s="98" t="s">
        <v>708</v>
      </c>
      <c r="D247" s="98" t="s">
        <v>708</v>
      </c>
      <c r="E247" s="93">
        <v>0</v>
      </c>
      <c r="F247" s="99"/>
      <c r="P247" s="95"/>
    </row>
    <row r="248" spans="1:16">
      <c r="A248" s="99"/>
      <c r="B248" s="98" t="s">
        <v>1061</v>
      </c>
      <c r="C248" s="98" t="s">
        <v>708</v>
      </c>
      <c r="D248" s="98" t="s">
        <v>708</v>
      </c>
      <c r="E248" s="93">
        <v>0</v>
      </c>
      <c r="F248" s="99"/>
      <c r="P248" s="95"/>
    </row>
    <row r="249" spans="1:16">
      <c r="A249" s="99"/>
      <c r="B249" s="98" t="s">
        <v>1062</v>
      </c>
      <c r="C249" s="98" t="s">
        <v>1063</v>
      </c>
      <c r="D249" s="98" t="s">
        <v>1063</v>
      </c>
      <c r="E249" s="93">
        <v>0</v>
      </c>
      <c r="F249" s="99"/>
      <c r="P249" s="95"/>
    </row>
    <row r="250" spans="1:16">
      <c r="A250" s="99"/>
      <c r="B250" s="98" t="s">
        <v>1064</v>
      </c>
      <c r="C250" s="98" t="s">
        <v>1065</v>
      </c>
      <c r="D250" s="98" t="s">
        <v>1065</v>
      </c>
      <c r="E250" s="93">
        <v>0</v>
      </c>
      <c r="F250" s="99"/>
      <c r="P250" s="95"/>
    </row>
    <row r="251" spans="1:16">
      <c r="A251" s="99"/>
      <c r="B251" s="98" t="s">
        <v>1066</v>
      </c>
      <c r="C251" s="98" t="s">
        <v>1065</v>
      </c>
      <c r="D251" s="98" t="s">
        <v>1065</v>
      </c>
      <c r="E251" s="93">
        <v>0</v>
      </c>
      <c r="F251" s="99"/>
      <c r="P251" s="95"/>
    </row>
    <row r="252" spans="1:16">
      <c r="A252" s="99"/>
      <c r="B252" s="98" t="s">
        <v>1067</v>
      </c>
      <c r="C252" s="98" t="s">
        <v>760</v>
      </c>
      <c r="D252" s="98" t="s">
        <v>760</v>
      </c>
      <c r="E252" s="93">
        <v>0</v>
      </c>
      <c r="F252" s="99"/>
      <c r="P252" s="95"/>
    </row>
    <row r="253" spans="1:16">
      <c r="A253" s="99"/>
      <c r="B253" s="98" t="s">
        <v>1068</v>
      </c>
      <c r="C253" s="98" t="s">
        <v>795</v>
      </c>
      <c r="D253" s="98" t="s">
        <v>795</v>
      </c>
      <c r="E253" s="93">
        <v>0</v>
      </c>
      <c r="F253" s="99"/>
      <c r="P253" s="95"/>
    </row>
    <row r="254" spans="1:16">
      <c r="A254" s="99"/>
      <c r="B254" s="98" t="s">
        <v>1069</v>
      </c>
      <c r="C254" s="98" t="s">
        <v>1070</v>
      </c>
      <c r="D254" s="98" t="s">
        <v>1070</v>
      </c>
      <c r="E254" s="93">
        <v>0</v>
      </c>
      <c r="F254" s="99"/>
      <c r="P254" s="95"/>
    </row>
    <row r="255" spans="1:16">
      <c r="A255" s="99"/>
      <c r="B255" s="98" t="s">
        <v>1071</v>
      </c>
      <c r="C255" s="98" t="s">
        <v>1072</v>
      </c>
      <c r="D255" s="98" t="s">
        <v>1072</v>
      </c>
      <c r="E255" s="93">
        <v>0</v>
      </c>
      <c r="F255" s="99"/>
      <c r="P255" s="95"/>
    </row>
    <row r="256" spans="1:16">
      <c r="A256" s="99"/>
      <c r="B256" s="98" t="s">
        <v>1073</v>
      </c>
      <c r="C256" s="98" t="s">
        <v>1072</v>
      </c>
      <c r="D256" s="98" t="s">
        <v>1072</v>
      </c>
      <c r="E256" s="93">
        <v>0</v>
      </c>
      <c r="F256" s="99"/>
      <c r="P256" s="95"/>
    </row>
    <row r="257" spans="1:16">
      <c r="A257" s="99"/>
      <c r="B257" s="98" t="s">
        <v>1074</v>
      </c>
      <c r="C257" s="98" t="s">
        <v>1075</v>
      </c>
      <c r="D257" s="98" t="s">
        <v>1075</v>
      </c>
      <c r="E257" s="93">
        <v>0</v>
      </c>
      <c r="F257" s="99"/>
      <c r="P257" s="95"/>
    </row>
    <row r="258" spans="1:16">
      <c r="A258" s="99"/>
      <c r="B258" s="98" t="s">
        <v>1076</v>
      </c>
      <c r="C258" s="98" t="s">
        <v>1075</v>
      </c>
      <c r="D258" s="98" t="s">
        <v>1075</v>
      </c>
      <c r="E258" s="93">
        <v>0</v>
      </c>
      <c r="F258" s="99"/>
      <c r="P258" s="95"/>
    </row>
    <row r="259" spans="1:16">
      <c r="A259" s="99"/>
      <c r="B259" s="98" t="s">
        <v>1077</v>
      </c>
      <c r="C259" s="98" t="s">
        <v>142</v>
      </c>
      <c r="D259" s="98" t="s">
        <v>142</v>
      </c>
      <c r="E259" s="93">
        <v>0</v>
      </c>
      <c r="F259" s="99"/>
      <c r="P259" s="95"/>
    </row>
    <row r="260" spans="1:16">
      <c r="A260" s="99"/>
      <c r="B260" s="98" t="s">
        <v>1078</v>
      </c>
      <c r="C260" s="98" t="s">
        <v>1079</v>
      </c>
      <c r="D260" s="98" t="s">
        <v>1079</v>
      </c>
      <c r="E260" s="93">
        <v>0</v>
      </c>
      <c r="F260" s="99"/>
      <c r="P260" s="95"/>
    </row>
    <row r="261" spans="1:16">
      <c r="A261" s="99"/>
      <c r="B261" s="98" t="s">
        <v>1080</v>
      </c>
      <c r="C261" s="98" t="s">
        <v>1079</v>
      </c>
      <c r="D261" s="98" t="s">
        <v>1079</v>
      </c>
      <c r="E261" s="93">
        <v>0</v>
      </c>
      <c r="F261" s="99"/>
      <c r="P261" s="95"/>
    </row>
    <row r="262" spans="1:16">
      <c r="A262" s="99"/>
      <c r="B262" s="98" t="s">
        <v>1081</v>
      </c>
      <c r="C262" s="98" t="s">
        <v>1035</v>
      </c>
      <c r="D262" s="98" t="s">
        <v>1035</v>
      </c>
      <c r="E262" s="93">
        <v>0</v>
      </c>
      <c r="F262" s="99"/>
      <c r="P262" s="95"/>
    </row>
    <row r="263" spans="1:16">
      <c r="A263" s="99"/>
      <c r="B263" s="98" t="s">
        <v>1082</v>
      </c>
      <c r="C263" s="98" t="s">
        <v>876</v>
      </c>
      <c r="D263" s="98" t="s">
        <v>876</v>
      </c>
      <c r="E263" s="93">
        <v>0</v>
      </c>
      <c r="F263" s="99"/>
      <c r="P263" s="95"/>
    </row>
    <row r="264" spans="1:16">
      <c r="A264" s="99"/>
      <c r="B264" s="98" t="s">
        <v>1083</v>
      </c>
      <c r="C264" s="98" t="s">
        <v>836</v>
      </c>
      <c r="D264" s="98" t="s">
        <v>836</v>
      </c>
      <c r="E264" s="93">
        <v>0</v>
      </c>
      <c r="F264" s="99"/>
      <c r="P264" s="95"/>
    </row>
    <row r="265" spans="1:16">
      <c r="A265" s="99"/>
      <c r="B265" s="98" t="s">
        <v>1084</v>
      </c>
      <c r="C265" s="98" t="s">
        <v>1085</v>
      </c>
      <c r="D265" s="98" t="s">
        <v>1085</v>
      </c>
      <c r="E265" s="93">
        <v>0</v>
      </c>
      <c r="F265" s="99"/>
      <c r="P265" s="95"/>
    </row>
    <row r="266" spans="1:16">
      <c r="A266" s="99"/>
      <c r="B266" s="98" t="s">
        <v>1086</v>
      </c>
      <c r="C266" s="98" t="s">
        <v>1087</v>
      </c>
      <c r="D266" s="98" t="s">
        <v>1087</v>
      </c>
      <c r="E266" s="93">
        <v>0</v>
      </c>
      <c r="F266" s="99"/>
      <c r="P266" s="95"/>
    </row>
    <row r="267" spans="1:16">
      <c r="A267" s="99"/>
      <c r="B267" s="98" t="s">
        <v>1088</v>
      </c>
      <c r="C267" s="98" t="s">
        <v>1089</v>
      </c>
      <c r="D267" s="98" t="s">
        <v>1089</v>
      </c>
      <c r="E267" s="93">
        <v>0</v>
      </c>
      <c r="F267" s="99"/>
      <c r="P267" s="95"/>
    </row>
    <row r="268" spans="1:16">
      <c r="A268" s="99"/>
      <c r="B268" s="98" t="s">
        <v>1090</v>
      </c>
      <c r="C268" s="98" t="s">
        <v>1091</v>
      </c>
      <c r="D268" s="98" t="s">
        <v>1091</v>
      </c>
      <c r="E268" s="93">
        <v>0</v>
      </c>
      <c r="F268" s="99"/>
      <c r="P268" s="95"/>
    </row>
    <row r="269" spans="1:16">
      <c r="A269" s="99"/>
      <c r="B269" s="98" t="s">
        <v>1092</v>
      </c>
      <c r="C269" s="100" t="s">
        <v>1093</v>
      </c>
      <c r="D269" s="100" t="s">
        <v>1093</v>
      </c>
      <c r="E269" s="93">
        <v>0</v>
      </c>
      <c r="F269" s="99"/>
      <c r="P269" s="95"/>
    </row>
    <row r="270" spans="1:16">
      <c r="A270" s="99"/>
      <c r="B270" s="98" t="s">
        <v>1094</v>
      </c>
      <c r="C270" s="100" t="s">
        <v>1093</v>
      </c>
      <c r="D270" s="100" t="s">
        <v>1093</v>
      </c>
      <c r="E270" s="93">
        <v>0</v>
      </c>
      <c r="F270" s="99"/>
      <c r="P270" s="95"/>
    </row>
    <row r="271" spans="1:16">
      <c r="A271" s="99"/>
      <c r="B271" s="98" t="s">
        <v>1095</v>
      </c>
      <c r="C271" s="98" t="s">
        <v>1096</v>
      </c>
      <c r="D271" s="98" t="s">
        <v>1096</v>
      </c>
      <c r="E271" s="93">
        <v>0</v>
      </c>
      <c r="F271" s="99"/>
      <c r="P271" s="95"/>
    </row>
    <row r="272" spans="1:16">
      <c r="A272" s="99"/>
      <c r="B272" s="98" t="s">
        <v>1097</v>
      </c>
      <c r="C272" s="98" t="s">
        <v>1096</v>
      </c>
      <c r="D272" s="98" t="s">
        <v>1096</v>
      </c>
      <c r="E272" s="93">
        <v>0</v>
      </c>
      <c r="F272" s="99"/>
      <c r="P272" s="95"/>
    </row>
    <row r="273" spans="1:16">
      <c r="A273" s="99"/>
      <c r="B273" s="98" t="s">
        <v>1098</v>
      </c>
      <c r="C273" s="98" t="s">
        <v>1099</v>
      </c>
      <c r="D273" s="98" t="s">
        <v>1099</v>
      </c>
      <c r="E273" s="93">
        <v>0</v>
      </c>
      <c r="F273" s="99"/>
      <c r="P273" s="95"/>
    </row>
    <row r="274" spans="1:16">
      <c r="A274" s="99"/>
      <c r="B274" s="98" t="s">
        <v>1100</v>
      </c>
      <c r="C274" s="98" t="s">
        <v>1091</v>
      </c>
      <c r="D274" s="98" t="s">
        <v>1091</v>
      </c>
      <c r="E274" s="93">
        <v>0</v>
      </c>
      <c r="F274" s="99"/>
      <c r="P274" s="95"/>
    </row>
    <row r="275" spans="1:16">
      <c r="A275" s="99"/>
      <c r="B275" s="98" t="s">
        <v>1101</v>
      </c>
      <c r="C275" s="98" t="s">
        <v>1091</v>
      </c>
      <c r="D275" s="98" t="s">
        <v>1091</v>
      </c>
      <c r="E275" s="93">
        <v>0</v>
      </c>
      <c r="F275" s="99"/>
      <c r="P275" s="95"/>
    </row>
    <row r="276" spans="1:16">
      <c r="A276" s="99"/>
      <c r="B276" s="98" t="s">
        <v>1102</v>
      </c>
      <c r="C276" s="98" t="s">
        <v>797</v>
      </c>
      <c r="D276" s="98" t="s">
        <v>797</v>
      </c>
      <c r="E276" s="93">
        <v>0</v>
      </c>
      <c r="F276" s="99"/>
      <c r="P276" s="95"/>
    </row>
    <row r="277" spans="1:16">
      <c r="A277" s="99"/>
      <c r="B277" s="98" t="s">
        <v>1103</v>
      </c>
      <c r="C277" s="98" t="s">
        <v>1104</v>
      </c>
      <c r="D277" s="98" t="s">
        <v>1104</v>
      </c>
      <c r="E277" s="93">
        <v>0</v>
      </c>
      <c r="F277" s="99"/>
      <c r="P277" s="95"/>
    </row>
    <row r="278" spans="1:16">
      <c r="A278" s="99"/>
      <c r="B278" s="98" t="s">
        <v>1105</v>
      </c>
      <c r="C278" s="98" t="s">
        <v>1106</v>
      </c>
      <c r="D278" s="98" t="s">
        <v>1106</v>
      </c>
      <c r="E278" s="93">
        <v>0</v>
      </c>
      <c r="F278" s="99"/>
      <c r="P278" s="95"/>
    </row>
    <row r="279" spans="1:16">
      <c r="A279" s="99"/>
      <c r="B279" s="98" t="s">
        <v>1107</v>
      </c>
      <c r="C279" s="98" t="s">
        <v>962</v>
      </c>
      <c r="D279" s="98" t="s">
        <v>962</v>
      </c>
      <c r="E279" s="93">
        <v>0</v>
      </c>
      <c r="F279" s="99"/>
      <c r="P279" s="95"/>
    </row>
    <row r="280" spans="1:16">
      <c r="A280" s="99"/>
      <c r="B280" s="98" t="s">
        <v>1108</v>
      </c>
      <c r="C280" s="98" t="s">
        <v>962</v>
      </c>
      <c r="D280" s="98" t="s">
        <v>962</v>
      </c>
      <c r="E280" s="93">
        <v>0</v>
      </c>
      <c r="F280" s="99"/>
      <c r="P280" s="95"/>
    </row>
    <row r="281" spans="1:16">
      <c r="A281" s="99"/>
      <c r="B281" s="98" t="s">
        <v>1109</v>
      </c>
      <c r="C281" s="98" t="s">
        <v>1110</v>
      </c>
      <c r="D281" s="98" t="s">
        <v>1110</v>
      </c>
      <c r="E281" s="93">
        <v>0</v>
      </c>
      <c r="F281" s="99"/>
      <c r="P281" s="95"/>
    </row>
    <row r="282" spans="1:16">
      <c r="A282" s="99"/>
      <c r="B282" s="98" t="s">
        <v>1111</v>
      </c>
      <c r="C282" s="98" t="s">
        <v>1112</v>
      </c>
      <c r="D282" s="98" t="s">
        <v>1112</v>
      </c>
      <c r="E282" s="93">
        <v>0</v>
      </c>
      <c r="F282" s="99"/>
      <c r="P282" s="95"/>
    </row>
    <row r="283" spans="1:16">
      <c r="A283" s="99"/>
      <c r="B283" s="98" t="s">
        <v>1113</v>
      </c>
      <c r="C283" s="98" t="s">
        <v>1114</v>
      </c>
      <c r="D283" s="98" t="s">
        <v>1114</v>
      </c>
      <c r="E283" s="93">
        <v>0</v>
      </c>
      <c r="F283" s="99"/>
      <c r="P283" s="95"/>
    </row>
    <row r="284" spans="1:16">
      <c r="A284" s="99"/>
      <c r="B284" s="98" t="s">
        <v>1115</v>
      </c>
      <c r="C284" s="98" t="s">
        <v>1116</v>
      </c>
      <c r="D284" s="98" t="s">
        <v>1116</v>
      </c>
      <c r="E284" s="93">
        <v>0</v>
      </c>
      <c r="F284" s="99"/>
      <c r="P284" s="95"/>
    </row>
    <row r="285" spans="1:16">
      <c r="A285" s="99"/>
      <c r="B285" s="98" t="s">
        <v>1117</v>
      </c>
      <c r="C285" s="98" t="s">
        <v>752</v>
      </c>
      <c r="D285" s="98" t="s">
        <v>752</v>
      </c>
      <c r="E285" s="93">
        <v>0</v>
      </c>
      <c r="F285" s="99"/>
      <c r="P285" s="95"/>
    </row>
    <row r="286" spans="1:16">
      <c r="A286" s="99"/>
      <c r="B286" s="98" t="s">
        <v>1118</v>
      </c>
      <c r="C286" s="98" t="s">
        <v>738</v>
      </c>
      <c r="D286" s="98" t="s">
        <v>738</v>
      </c>
      <c r="E286" s="93">
        <v>0</v>
      </c>
      <c r="F286" s="99"/>
      <c r="P286" s="95"/>
    </row>
    <row r="287" spans="1:16">
      <c r="A287" s="99"/>
      <c r="B287" s="98" t="s">
        <v>1119</v>
      </c>
      <c r="C287" s="98" t="s">
        <v>729</v>
      </c>
      <c r="D287" s="98" t="s">
        <v>729</v>
      </c>
      <c r="E287" s="93">
        <v>0</v>
      </c>
      <c r="F287" s="99"/>
      <c r="P287" s="95"/>
    </row>
    <row r="288" spans="1:16">
      <c r="A288" s="99"/>
      <c r="B288" s="98" t="s">
        <v>1120</v>
      </c>
      <c r="C288" s="98" t="s">
        <v>1121</v>
      </c>
      <c r="D288" s="98" t="s">
        <v>1121</v>
      </c>
      <c r="E288" s="93">
        <v>0</v>
      </c>
      <c r="F288" s="99"/>
      <c r="P288" s="95"/>
    </row>
    <row r="289" spans="1:16">
      <c r="A289" s="99"/>
      <c r="B289" s="98" t="s">
        <v>1122</v>
      </c>
      <c r="C289" s="98" t="s">
        <v>807</v>
      </c>
      <c r="D289" s="98" t="s">
        <v>807</v>
      </c>
      <c r="E289" s="93">
        <v>0</v>
      </c>
      <c r="F289" s="99"/>
      <c r="P289" s="95"/>
    </row>
    <row r="290" spans="1:16">
      <c r="A290" s="99"/>
      <c r="B290" s="98" t="s">
        <v>1123</v>
      </c>
      <c r="C290" s="98" t="s">
        <v>769</v>
      </c>
      <c r="D290" s="98" t="s">
        <v>769</v>
      </c>
      <c r="E290" s="93">
        <v>0</v>
      </c>
      <c r="F290" s="99"/>
      <c r="P290" s="95"/>
    </row>
    <row r="291" spans="1:16">
      <c r="A291" s="99"/>
      <c r="B291" s="98" t="s">
        <v>1124</v>
      </c>
      <c r="C291" s="98" t="s">
        <v>777</v>
      </c>
      <c r="D291" s="98" t="s">
        <v>777</v>
      </c>
      <c r="E291" s="93">
        <v>0</v>
      </c>
      <c r="F291" s="99"/>
      <c r="P291" s="95"/>
    </row>
    <row r="292" spans="1:16">
      <c r="A292" s="99"/>
      <c r="B292" s="98" t="s">
        <v>1125</v>
      </c>
      <c r="C292" s="98" t="s">
        <v>911</v>
      </c>
      <c r="D292" s="98" t="s">
        <v>911</v>
      </c>
      <c r="E292" s="93">
        <v>0</v>
      </c>
      <c r="F292" s="99"/>
      <c r="P292" s="95"/>
    </row>
    <row r="293" spans="1:16">
      <c r="A293" s="99"/>
      <c r="B293" s="98" t="s">
        <v>1126</v>
      </c>
      <c r="C293" s="98" t="s">
        <v>1127</v>
      </c>
      <c r="D293" s="98" t="s">
        <v>1127</v>
      </c>
      <c r="E293" s="93">
        <v>0</v>
      </c>
      <c r="F293" s="99"/>
      <c r="P293" s="95"/>
    </row>
    <row r="294" spans="1:16">
      <c r="A294" s="99"/>
      <c r="B294" s="98" t="s">
        <v>1128</v>
      </c>
      <c r="C294" s="98" t="s">
        <v>1129</v>
      </c>
      <c r="D294" s="98" t="s">
        <v>1129</v>
      </c>
      <c r="E294" s="93">
        <v>0</v>
      </c>
      <c r="F294" s="99"/>
      <c r="P294" s="95"/>
    </row>
    <row r="295" spans="1:16">
      <c r="A295" s="99"/>
      <c r="B295" s="98" t="s">
        <v>1130</v>
      </c>
      <c r="C295" s="98" t="s">
        <v>843</v>
      </c>
      <c r="D295" s="98" t="s">
        <v>843</v>
      </c>
      <c r="E295" s="93">
        <v>0</v>
      </c>
      <c r="F295" s="99"/>
      <c r="P295" s="95"/>
    </row>
    <row r="296" spans="1:16">
      <c r="A296" s="99"/>
      <c r="B296" s="98" t="s">
        <v>1131</v>
      </c>
      <c r="C296" s="98" t="s">
        <v>843</v>
      </c>
      <c r="D296" s="98" t="s">
        <v>843</v>
      </c>
      <c r="E296" s="93">
        <v>0</v>
      </c>
      <c r="F296" s="99"/>
      <c r="P296" s="95"/>
    </row>
    <row r="297" spans="1:16">
      <c r="A297" s="99"/>
      <c r="B297" s="98" t="s">
        <v>1132</v>
      </c>
      <c r="C297" s="98" t="s">
        <v>891</v>
      </c>
      <c r="D297" s="98" t="s">
        <v>891</v>
      </c>
      <c r="E297" s="93">
        <v>0</v>
      </c>
      <c r="F297" s="99"/>
      <c r="P297" s="95"/>
    </row>
    <row r="298" spans="1:16">
      <c r="A298" s="99"/>
      <c r="B298" s="98" t="s">
        <v>1133</v>
      </c>
      <c r="C298" s="98" t="s">
        <v>1028</v>
      </c>
      <c r="D298" s="98" t="s">
        <v>1028</v>
      </c>
      <c r="E298" s="93">
        <v>0</v>
      </c>
      <c r="F298" s="99"/>
      <c r="P298" s="95"/>
    </row>
    <row r="299" spans="1:16">
      <c r="A299" s="99"/>
      <c r="B299" s="98" t="s">
        <v>1134</v>
      </c>
      <c r="C299" s="98" t="s">
        <v>1028</v>
      </c>
      <c r="D299" s="98" t="s">
        <v>1028</v>
      </c>
      <c r="E299" s="93">
        <v>0</v>
      </c>
      <c r="F299" s="99"/>
      <c r="P299" s="95"/>
    </row>
    <row r="300" spans="1:16">
      <c r="A300" s="99"/>
      <c r="B300" s="98" t="s">
        <v>1135</v>
      </c>
      <c r="C300" s="98" t="s">
        <v>1136</v>
      </c>
      <c r="D300" s="98" t="s">
        <v>1136</v>
      </c>
      <c r="E300" s="93">
        <v>0</v>
      </c>
      <c r="F300" s="99"/>
      <c r="P300" s="95"/>
    </row>
    <row r="301" spans="1:16">
      <c r="A301" s="99"/>
      <c r="B301" s="98" t="s">
        <v>1137</v>
      </c>
      <c r="C301" s="98" t="s">
        <v>1136</v>
      </c>
      <c r="D301" s="98" t="s">
        <v>1136</v>
      </c>
      <c r="E301" s="93">
        <v>0</v>
      </c>
      <c r="F301" s="99"/>
      <c r="P301" s="95"/>
    </row>
    <row r="302" spans="1:16">
      <c r="A302" s="99"/>
      <c r="B302" s="98" t="s">
        <v>1138</v>
      </c>
      <c r="C302" s="98" t="s">
        <v>1026</v>
      </c>
      <c r="D302" s="98" t="s">
        <v>1026</v>
      </c>
      <c r="E302" s="93">
        <v>0</v>
      </c>
      <c r="F302" s="99"/>
      <c r="P302" s="95"/>
    </row>
    <row r="303" spans="1:16">
      <c r="A303" s="99"/>
      <c r="B303" s="98" t="s">
        <v>1139</v>
      </c>
      <c r="C303" s="98" t="s">
        <v>1140</v>
      </c>
      <c r="D303" s="98" t="s">
        <v>1140</v>
      </c>
      <c r="E303" s="93">
        <v>0</v>
      </c>
      <c r="F303" s="99"/>
      <c r="P303" s="95"/>
    </row>
    <row r="304" spans="1:16">
      <c r="A304" s="99"/>
      <c r="B304" s="98" t="s">
        <v>1141</v>
      </c>
      <c r="C304" s="98" t="s">
        <v>1140</v>
      </c>
      <c r="D304" s="98" t="s">
        <v>1140</v>
      </c>
      <c r="E304" s="93">
        <v>0</v>
      </c>
      <c r="F304" s="99"/>
      <c r="P304" s="95"/>
    </row>
    <row r="305" spans="1:16">
      <c r="A305" s="99"/>
      <c r="B305" s="98" t="s">
        <v>1142</v>
      </c>
      <c r="C305" s="98" t="s">
        <v>1143</v>
      </c>
      <c r="D305" s="98" t="s">
        <v>1143</v>
      </c>
      <c r="E305" s="93">
        <v>0</v>
      </c>
      <c r="F305" s="99"/>
      <c r="P305" s="95"/>
    </row>
    <row r="306" spans="1:16">
      <c r="A306" s="99"/>
      <c r="B306" s="98" t="s">
        <v>1144</v>
      </c>
      <c r="C306" s="98" t="s">
        <v>1145</v>
      </c>
      <c r="D306" s="98" t="s">
        <v>1145</v>
      </c>
      <c r="E306" s="93">
        <v>0</v>
      </c>
      <c r="F306" s="99"/>
      <c r="K306" s="95"/>
      <c r="P306" s="95"/>
    </row>
    <row r="307" spans="1:16">
      <c r="A307" s="99"/>
      <c r="B307" s="98" t="s">
        <v>1146</v>
      </c>
      <c r="C307" s="98" t="s">
        <v>1145</v>
      </c>
      <c r="D307" s="98" t="s">
        <v>1145</v>
      </c>
      <c r="E307" s="93">
        <v>0</v>
      </c>
      <c r="F307" s="99"/>
      <c r="K307" s="95"/>
      <c r="P307" s="95"/>
    </row>
    <row r="308" spans="1:16">
      <c r="A308" s="99"/>
      <c r="B308" s="98" t="s">
        <v>1147</v>
      </c>
      <c r="C308" s="98" t="s">
        <v>976</v>
      </c>
      <c r="D308" s="98" t="s">
        <v>976</v>
      </c>
      <c r="E308" s="93">
        <v>0</v>
      </c>
      <c r="F308" s="99"/>
      <c r="P308" s="95"/>
    </row>
    <row r="309" spans="1:16">
      <c r="A309" s="99"/>
      <c r="B309" s="98" t="s">
        <v>1148</v>
      </c>
      <c r="C309" s="98" t="s">
        <v>962</v>
      </c>
      <c r="D309" s="98" t="s">
        <v>962</v>
      </c>
      <c r="E309" s="93">
        <v>0</v>
      </c>
      <c r="F309" s="99"/>
      <c r="P309" s="95"/>
    </row>
    <row r="310" spans="1:16">
      <c r="A310" s="99"/>
      <c r="B310" s="98" t="s">
        <v>1149</v>
      </c>
      <c r="C310" s="98" t="s">
        <v>962</v>
      </c>
      <c r="D310" s="98" t="s">
        <v>962</v>
      </c>
      <c r="E310" s="93">
        <v>0</v>
      </c>
      <c r="F310" s="99"/>
      <c r="P310" s="95"/>
    </row>
    <row r="311" spans="1:16">
      <c r="A311" s="99"/>
      <c r="B311" s="98" t="s">
        <v>1150</v>
      </c>
      <c r="C311" s="98" t="s">
        <v>1151</v>
      </c>
      <c r="D311" s="98" t="s">
        <v>1151</v>
      </c>
      <c r="E311" s="93">
        <v>0</v>
      </c>
      <c r="F311" s="99"/>
      <c r="P311" s="95"/>
    </row>
    <row r="312" spans="1:16">
      <c r="A312" s="99"/>
      <c r="B312" s="98" t="s">
        <v>1152</v>
      </c>
      <c r="C312" s="98" t="s">
        <v>754</v>
      </c>
      <c r="D312" s="98" t="s">
        <v>754</v>
      </c>
      <c r="E312" s="93">
        <v>0</v>
      </c>
      <c r="F312" s="99"/>
      <c r="P312" s="95"/>
    </row>
    <row r="313" spans="1:16">
      <c r="A313" s="99"/>
      <c r="B313" s="98" t="s">
        <v>1153</v>
      </c>
      <c r="C313" s="98" t="s">
        <v>756</v>
      </c>
      <c r="D313" s="98" t="s">
        <v>756</v>
      </c>
      <c r="E313" s="93">
        <v>0</v>
      </c>
      <c r="F313" s="99"/>
      <c r="P313" s="95"/>
    </row>
    <row r="314" spans="1:16">
      <c r="A314" s="99"/>
      <c r="B314" s="98" t="s">
        <v>1154</v>
      </c>
      <c r="C314" s="98" t="s">
        <v>1155</v>
      </c>
      <c r="D314" s="98" t="s">
        <v>1155</v>
      </c>
      <c r="E314" s="93">
        <v>0</v>
      </c>
      <c r="F314" s="99"/>
      <c r="P314" s="95"/>
    </row>
    <row r="315" spans="1:16">
      <c r="A315" s="99"/>
      <c r="B315" s="98" t="s">
        <v>1156</v>
      </c>
      <c r="C315" s="98" t="s">
        <v>1155</v>
      </c>
      <c r="D315" s="98" t="s">
        <v>1155</v>
      </c>
      <c r="E315" s="93">
        <v>0</v>
      </c>
      <c r="F315" s="99"/>
      <c r="P315" s="95"/>
    </row>
    <row r="316" spans="1:16">
      <c r="A316" s="99"/>
      <c r="B316" s="98" t="s">
        <v>1157</v>
      </c>
      <c r="C316" s="98" t="s">
        <v>1158</v>
      </c>
      <c r="D316" s="98" t="s">
        <v>1158</v>
      </c>
      <c r="E316" s="93">
        <v>0</v>
      </c>
      <c r="F316" s="99"/>
      <c r="P316" s="95"/>
    </row>
    <row r="317" spans="1:16">
      <c r="A317" s="99"/>
      <c r="B317" s="98" t="s">
        <v>1159</v>
      </c>
      <c r="C317" s="98" t="s">
        <v>1160</v>
      </c>
      <c r="D317" s="98" t="s">
        <v>1160</v>
      </c>
      <c r="E317" s="93">
        <v>0</v>
      </c>
      <c r="F317" s="99"/>
      <c r="P317" s="95"/>
    </row>
    <row r="318" spans="1:16">
      <c r="A318" s="99"/>
      <c r="B318" s="98" t="s">
        <v>1161</v>
      </c>
      <c r="C318" s="98" t="s">
        <v>1160</v>
      </c>
      <c r="D318" s="98" t="s">
        <v>1160</v>
      </c>
      <c r="E318" s="93">
        <v>0</v>
      </c>
      <c r="F318" s="99"/>
      <c r="P318" s="95"/>
    </row>
    <row r="319" spans="1:16">
      <c r="A319" s="99"/>
      <c r="B319" s="98" t="s">
        <v>1162</v>
      </c>
      <c r="C319" s="98" t="s">
        <v>1026</v>
      </c>
      <c r="D319" s="98" t="s">
        <v>1026</v>
      </c>
      <c r="E319" s="93">
        <v>0</v>
      </c>
      <c r="F319" s="99"/>
      <c r="P319" s="95"/>
    </row>
    <row r="320" spans="1:16">
      <c r="A320" s="99"/>
      <c r="B320" s="98" t="s">
        <v>1163</v>
      </c>
      <c r="C320" s="98" t="s">
        <v>738</v>
      </c>
      <c r="D320" s="98" t="s">
        <v>738</v>
      </c>
      <c r="E320" s="93">
        <v>0</v>
      </c>
      <c r="F320" s="99"/>
      <c r="P320" s="95"/>
    </row>
    <row r="321" spans="1:16">
      <c r="A321" s="99"/>
      <c r="B321" s="98" t="s">
        <v>1164</v>
      </c>
      <c r="C321" s="98" t="s">
        <v>697</v>
      </c>
      <c r="D321" s="98" t="s">
        <v>697</v>
      </c>
      <c r="E321" s="93">
        <v>0</v>
      </c>
      <c r="F321" s="99"/>
      <c r="P321" s="95"/>
    </row>
    <row r="322" spans="1:16">
      <c r="A322" s="99"/>
      <c r="B322" s="98" t="s">
        <v>1165</v>
      </c>
      <c r="C322" s="98" t="s">
        <v>802</v>
      </c>
      <c r="D322" s="98" t="s">
        <v>802</v>
      </c>
      <c r="E322" s="93">
        <v>0</v>
      </c>
      <c r="F322" s="99"/>
      <c r="P322" s="95"/>
    </row>
    <row r="323" spans="1:16">
      <c r="A323" s="99"/>
      <c r="B323" s="98" t="s">
        <v>1166</v>
      </c>
      <c r="C323" s="98" t="s">
        <v>1167</v>
      </c>
      <c r="D323" s="98" t="s">
        <v>1167</v>
      </c>
      <c r="E323" s="93">
        <v>0</v>
      </c>
      <c r="F323" s="99"/>
      <c r="P323" s="95"/>
    </row>
    <row r="324" spans="1:16">
      <c r="A324" s="99"/>
      <c r="B324" s="98" t="s">
        <v>1168</v>
      </c>
      <c r="C324" s="98" t="s">
        <v>1169</v>
      </c>
      <c r="D324" s="98" t="s">
        <v>1169</v>
      </c>
      <c r="E324" s="93">
        <v>0</v>
      </c>
      <c r="F324" s="99"/>
      <c r="P324" s="95"/>
    </row>
    <row r="325" spans="1:16">
      <c r="A325" s="99"/>
      <c r="B325" s="98" t="s">
        <v>1170</v>
      </c>
      <c r="C325" s="98" t="s">
        <v>1171</v>
      </c>
      <c r="D325" s="98" t="s">
        <v>1171</v>
      </c>
      <c r="E325" s="93">
        <v>0</v>
      </c>
      <c r="F325" s="99"/>
      <c r="P325" s="95"/>
    </row>
    <row r="326" spans="1:16">
      <c r="A326" s="99"/>
      <c r="B326" s="98" t="s">
        <v>1172</v>
      </c>
      <c r="C326" s="101" t="s">
        <v>1173</v>
      </c>
      <c r="D326" s="101" t="s">
        <v>1173</v>
      </c>
      <c r="E326" s="93">
        <v>0</v>
      </c>
      <c r="F326" s="99"/>
      <c r="P326" s="95"/>
    </row>
    <row r="327" spans="1:16">
      <c r="A327" s="99"/>
      <c r="B327" s="98" t="s">
        <v>1174</v>
      </c>
      <c r="C327" s="101" t="s">
        <v>1173</v>
      </c>
      <c r="D327" s="101" t="s">
        <v>1173</v>
      </c>
      <c r="E327" s="93">
        <v>0</v>
      </c>
      <c r="F327" s="99"/>
      <c r="P327" s="95"/>
    </row>
    <row r="328" spans="1:16">
      <c r="A328" s="99"/>
      <c r="B328" s="98" t="s">
        <v>1175</v>
      </c>
      <c r="C328" s="101" t="s">
        <v>708</v>
      </c>
      <c r="D328" s="101" t="s">
        <v>708</v>
      </c>
      <c r="E328" s="93">
        <v>0</v>
      </c>
      <c r="F328" s="99"/>
      <c r="P328" s="95"/>
    </row>
    <row r="329" spans="1:16">
      <c r="A329" s="99"/>
      <c r="B329" s="98" t="s">
        <v>1176</v>
      </c>
      <c r="C329" s="101" t="s">
        <v>708</v>
      </c>
      <c r="D329" s="101" t="s">
        <v>708</v>
      </c>
      <c r="E329" s="93">
        <v>0</v>
      </c>
      <c r="F329" s="99"/>
      <c r="P329" s="95"/>
    </row>
    <row r="330" spans="1:16">
      <c r="A330" s="99"/>
      <c r="B330" s="98" t="s">
        <v>1177</v>
      </c>
      <c r="C330" s="101" t="s">
        <v>145</v>
      </c>
      <c r="D330" s="101" t="s">
        <v>145</v>
      </c>
      <c r="E330" s="93">
        <v>0</v>
      </c>
      <c r="F330" s="99"/>
      <c r="P330" s="95"/>
    </row>
    <row r="331" spans="1:16">
      <c r="A331" s="99"/>
      <c r="B331" s="98" t="s">
        <v>1178</v>
      </c>
      <c r="C331" s="98" t="s">
        <v>802</v>
      </c>
      <c r="D331" s="98" t="s">
        <v>802</v>
      </c>
      <c r="E331" s="93">
        <v>0</v>
      </c>
      <c r="F331" s="99"/>
      <c r="P331" s="95"/>
    </row>
    <row r="332" spans="1:16">
      <c r="A332" s="99"/>
      <c r="B332" s="98" t="s">
        <v>1179</v>
      </c>
      <c r="C332" s="98" t="s">
        <v>769</v>
      </c>
      <c r="D332" s="98" t="s">
        <v>769</v>
      </c>
      <c r="E332" s="93">
        <v>0</v>
      </c>
      <c r="F332" s="99"/>
      <c r="P332" s="95"/>
    </row>
    <row r="333" spans="1:16">
      <c r="A333" s="99"/>
      <c r="B333" s="98" t="s">
        <v>1180</v>
      </c>
      <c r="C333" s="98" t="s">
        <v>1181</v>
      </c>
      <c r="D333" s="98" t="s">
        <v>1181</v>
      </c>
      <c r="E333" s="93">
        <v>0</v>
      </c>
      <c r="F333" s="99"/>
      <c r="P333" s="95"/>
    </row>
    <row r="334" spans="1:16">
      <c r="A334" s="99"/>
      <c r="B334" s="98" t="s">
        <v>1182</v>
      </c>
      <c r="C334" s="98" t="s">
        <v>1183</v>
      </c>
      <c r="D334" s="98" t="s">
        <v>1183</v>
      </c>
      <c r="E334" s="93">
        <v>0</v>
      </c>
      <c r="F334" s="99"/>
      <c r="P334" s="95"/>
    </row>
    <row r="335" spans="1:16">
      <c r="A335" s="99"/>
      <c r="B335" s="98" t="s">
        <v>1184</v>
      </c>
      <c r="C335" s="98" t="s">
        <v>1183</v>
      </c>
      <c r="D335" s="98" t="s">
        <v>1183</v>
      </c>
      <c r="E335" s="93">
        <v>0</v>
      </c>
      <c r="F335" s="99"/>
      <c r="P335" s="95"/>
    </row>
    <row r="336" spans="1:16">
      <c r="A336" s="99"/>
      <c r="B336" s="98" t="s">
        <v>1185</v>
      </c>
      <c r="C336" s="98" t="s">
        <v>1016</v>
      </c>
      <c r="D336" s="98" t="s">
        <v>1016</v>
      </c>
      <c r="E336" s="93">
        <v>0</v>
      </c>
      <c r="F336" s="99"/>
      <c r="P336" s="95"/>
    </row>
    <row r="337" spans="1:16">
      <c r="A337" s="99"/>
      <c r="B337" s="98" t="s">
        <v>1186</v>
      </c>
      <c r="C337" s="98" t="s">
        <v>1187</v>
      </c>
      <c r="D337" s="98" t="s">
        <v>1187</v>
      </c>
      <c r="E337" s="93">
        <v>0</v>
      </c>
      <c r="F337" s="99"/>
      <c r="P337" s="95"/>
    </row>
    <row r="338" spans="1:16">
      <c r="A338" s="99"/>
      <c r="B338" s="98" t="s">
        <v>1188</v>
      </c>
      <c r="C338" s="98" t="s">
        <v>1189</v>
      </c>
      <c r="D338" s="98" t="s">
        <v>1189</v>
      </c>
      <c r="E338" s="93">
        <v>0</v>
      </c>
      <c r="F338" s="99"/>
      <c r="P338" s="95"/>
    </row>
    <row r="339" spans="1:16">
      <c r="A339" s="99"/>
      <c r="B339" s="98" t="s">
        <v>1190</v>
      </c>
      <c r="C339" s="98" t="s">
        <v>886</v>
      </c>
      <c r="D339" s="98" t="s">
        <v>886</v>
      </c>
      <c r="E339" s="93">
        <v>0</v>
      </c>
      <c r="F339" s="99"/>
      <c r="P339" s="95"/>
    </row>
    <row r="340" spans="1:16">
      <c r="A340" s="99"/>
      <c r="B340" s="98" t="s">
        <v>1191</v>
      </c>
      <c r="C340" s="98" t="s">
        <v>886</v>
      </c>
      <c r="D340" s="98" t="s">
        <v>886</v>
      </c>
      <c r="E340" s="93">
        <v>0</v>
      </c>
      <c r="F340" s="99"/>
      <c r="P340" s="95"/>
    </row>
    <row r="341" spans="1:16">
      <c r="A341" s="99"/>
      <c r="B341" s="98" t="s">
        <v>1192</v>
      </c>
      <c r="C341" s="98" t="s">
        <v>1063</v>
      </c>
      <c r="D341" s="98" t="s">
        <v>1063</v>
      </c>
      <c r="E341" s="93">
        <v>0</v>
      </c>
      <c r="F341" s="99"/>
      <c r="P341" s="95"/>
    </row>
    <row r="342" spans="1:16">
      <c r="A342" s="99"/>
      <c r="B342" s="98" t="s">
        <v>1193</v>
      </c>
      <c r="C342" s="98" t="s">
        <v>1058</v>
      </c>
      <c r="D342" s="98" t="s">
        <v>1058</v>
      </c>
      <c r="E342" s="93">
        <v>0</v>
      </c>
      <c r="F342" s="99"/>
      <c r="P342" s="95"/>
    </row>
    <row r="343" spans="1:16">
      <c r="A343" s="99"/>
      <c r="B343" s="98" t="s">
        <v>1194</v>
      </c>
      <c r="C343" s="98" t="s">
        <v>1058</v>
      </c>
      <c r="D343" s="98" t="s">
        <v>1058</v>
      </c>
      <c r="E343" s="93">
        <v>0</v>
      </c>
      <c r="F343" s="99"/>
      <c r="P343" s="95"/>
    </row>
    <row r="344" spans="1:16">
      <c r="A344" s="99"/>
      <c r="B344" s="98" t="s">
        <v>1195</v>
      </c>
      <c r="C344" s="98" t="s">
        <v>1140</v>
      </c>
      <c r="D344" s="98" t="s">
        <v>1140</v>
      </c>
      <c r="E344" s="93">
        <v>0</v>
      </c>
      <c r="F344" s="99"/>
      <c r="P344" s="95"/>
    </row>
    <row r="345" spans="1:16">
      <c r="A345" s="99"/>
      <c r="B345" s="98" t="s">
        <v>1196</v>
      </c>
      <c r="C345" s="98" t="s">
        <v>969</v>
      </c>
      <c r="D345" s="98" t="s">
        <v>969</v>
      </c>
      <c r="E345" s="93">
        <v>0</v>
      </c>
      <c r="F345" s="99"/>
      <c r="P345" s="95"/>
    </row>
    <row r="346" spans="1:16">
      <c r="A346" s="99"/>
      <c r="B346" s="98" t="s">
        <v>1197</v>
      </c>
      <c r="C346" s="98" t="s">
        <v>971</v>
      </c>
      <c r="D346" s="98" t="s">
        <v>971</v>
      </c>
      <c r="E346" s="93">
        <v>0</v>
      </c>
      <c r="F346" s="99"/>
      <c r="P346" s="95"/>
    </row>
    <row r="347" spans="1:16">
      <c r="A347" s="99"/>
      <c r="B347" s="98" t="s">
        <v>1198</v>
      </c>
      <c r="C347" s="98" t="s">
        <v>985</v>
      </c>
      <c r="D347" s="98" t="s">
        <v>985</v>
      </c>
      <c r="E347" s="93">
        <v>0</v>
      </c>
      <c r="F347" s="99"/>
      <c r="P347" s="95"/>
    </row>
    <row r="348" spans="1:16">
      <c r="A348" s="99"/>
      <c r="B348" s="98" t="s">
        <v>1199</v>
      </c>
      <c r="C348" s="98" t="s">
        <v>985</v>
      </c>
      <c r="D348" s="98" t="s">
        <v>985</v>
      </c>
      <c r="E348" s="93">
        <v>0</v>
      </c>
      <c r="F348" s="99"/>
      <c r="P348" s="95"/>
    </row>
    <row r="349" spans="1:16">
      <c r="A349" s="99"/>
      <c r="B349" s="98" t="s">
        <v>1200</v>
      </c>
      <c r="C349" s="98" t="s">
        <v>916</v>
      </c>
      <c r="D349" s="98" t="s">
        <v>916</v>
      </c>
      <c r="E349" s="93">
        <v>0</v>
      </c>
      <c r="F349" s="99"/>
      <c r="P349" s="95"/>
    </row>
    <row r="350" spans="1:16">
      <c r="A350" s="99"/>
      <c r="B350" s="98" t="s">
        <v>1201</v>
      </c>
      <c r="C350" s="98" t="s">
        <v>754</v>
      </c>
      <c r="D350" s="98" t="s">
        <v>754</v>
      </c>
      <c r="E350" s="93">
        <v>0</v>
      </c>
      <c r="F350" s="99"/>
      <c r="P350" s="95"/>
    </row>
    <row r="351" spans="1:16">
      <c r="A351" s="99"/>
      <c r="B351" s="98" t="s">
        <v>1202</v>
      </c>
      <c r="C351" s="98" t="s">
        <v>756</v>
      </c>
      <c r="D351" s="98" t="s">
        <v>756</v>
      </c>
      <c r="E351" s="93">
        <v>0</v>
      </c>
      <c r="F351" s="99"/>
      <c r="P351" s="95"/>
    </row>
    <row r="352" spans="1:16">
      <c r="A352" s="99"/>
      <c r="B352" s="98" t="s">
        <v>1203</v>
      </c>
      <c r="C352" s="98" t="s">
        <v>1204</v>
      </c>
      <c r="D352" s="98" t="s">
        <v>1204</v>
      </c>
      <c r="E352" s="93">
        <v>0</v>
      </c>
      <c r="F352" s="99"/>
      <c r="P352" s="95"/>
    </row>
    <row r="353" spans="1:16">
      <c r="A353" s="99"/>
      <c r="B353" s="98" t="s">
        <v>1205</v>
      </c>
      <c r="C353" s="98" t="s">
        <v>1206</v>
      </c>
      <c r="D353" s="98" t="s">
        <v>1206</v>
      </c>
      <c r="E353" s="93">
        <v>0</v>
      </c>
      <c r="F353" s="99"/>
      <c r="P353" s="95"/>
    </row>
    <row r="354" spans="1:16">
      <c r="A354" s="99"/>
      <c r="B354" s="98" t="s">
        <v>1207</v>
      </c>
      <c r="C354" s="98" t="s">
        <v>1183</v>
      </c>
      <c r="D354" s="98" t="s">
        <v>1183</v>
      </c>
      <c r="E354" s="93">
        <v>0</v>
      </c>
      <c r="F354" s="99"/>
      <c r="P354" s="95"/>
    </row>
    <row r="355" spans="1:16">
      <c r="A355" s="99"/>
      <c r="B355" s="98" t="s">
        <v>1208</v>
      </c>
      <c r="C355" s="98" t="s">
        <v>754</v>
      </c>
      <c r="D355" s="98" t="s">
        <v>754</v>
      </c>
      <c r="E355" s="93">
        <v>0</v>
      </c>
      <c r="F355" s="99"/>
      <c r="P355" s="95"/>
    </row>
    <row r="356" spans="1:16">
      <c r="A356" s="99"/>
      <c r="B356" s="98" t="s">
        <v>1209</v>
      </c>
      <c r="C356" s="98" t="s">
        <v>756</v>
      </c>
      <c r="D356" s="98" t="s">
        <v>756</v>
      </c>
      <c r="E356" s="93">
        <v>0</v>
      </c>
      <c r="F356" s="99"/>
      <c r="P356" s="95"/>
    </row>
    <row r="357" spans="1:16">
      <c r="A357" s="99"/>
      <c r="B357" s="98" t="s">
        <v>1210</v>
      </c>
      <c r="C357" s="98" t="s">
        <v>697</v>
      </c>
      <c r="D357" s="98" t="s">
        <v>697</v>
      </c>
      <c r="E357" s="93">
        <v>0</v>
      </c>
      <c r="F357" s="99"/>
      <c r="P357" s="95"/>
    </row>
    <row r="358" spans="1:16">
      <c r="A358" s="99"/>
      <c r="B358" s="98" t="s">
        <v>1211</v>
      </c>
      <c r="C358" s="98" t="s">
        <v>700</v>
      </c>
      <c r="D358" s="98" t="s">
        <v>700</v>
      </c>
      <c r="E358" s="93">
        <v>0</v>
      </c>
      <c r="F358" s="99"/>
      <c r="P358" s="95"/>
    </row>
    <row r="359" spans="1:16">
      <c r="A359" s="99"/>
      <c r="B359" s="98" t="s">
        <v>1212</v>
      </c>
      <c r="C359" s="98" t="s">
        <v>802</v>
      </c>
      <c r="D359" s="98" t="s">
        <v>802</v>
      </c>
      <c r="E359" s="93">
        <v>0</v>
      </c>
      <c r="F359" s="99"/>
      <c r="P359" s="95"/>
    </row>
    <row r="360" spans="1:16">
      <c r="A360" s="99"/>
      <c r="B360" s="98" t="s">
        <v>1213</v>
      </c>
      <c r="C360" s="98" t="s">
        <v>1214</v>
      </c>
      <c r="D360" s="98" t="s">
        <v>1214</v>
      </c>
      <c r="E360" s="93">
        <v>0</v>
      </c>
      <c r="F360" s="99"/>
      <c r="P360" s="95"/>
    </row>
    <row r="361" spans="1:16">
      <c r="A361" s="99"/>
      <c r="B361" s="98" t="s">
        <v>1215</v>
      </c>
      <c r="C361" s="98" t="s">
        <v>1214</v>
      </c>
      <c r="D361" s="98" t="s">
        <v>1214</v>
      </c>
      <c r="E361" s="93">
        <v>0</v>
      </c>
      <c r="F361" s="99"/>
      <c r="P361" s="95"/>
    </row>
    <row r="362" spans="1:16">
      <c r="A362" s="99"/>
      <c r="B362" s="98" t="s">
        <v>1216</v>
      </c>
      <c r="C362" s="98" t="s">
        <v>1173</v>
      </c>
      <c r="D362" s="98" t="s">
        <v>1173</v>
      </c>
      <c r="E362" s="93">
        <v>0</v>
      </c>
      <c r="F362" s="99"/>
      <c r="P362" s="95"/>
    </row>
    <row r="363" spans="1:16">
      <c r="A363" s="99"/>
      <c r="B363" s="98" t="s">
        <v>1217</v>
      </c>
      <c r="C363" s="98" t="s">
        <v>1218</v>
      </c>
      <c r="D363" s="98" t="s">
        <v>1218</v>
      </c>
      <c r="E363" s="93">
        <v>0</v>
      </c>
      <c r="F363" s="99"/>
      <c r="P363" s="95"/>
    </row>
    <row r="364" spans="1:16">
      <c r="A364" s="99"/>
      <c r="B364" s="98" t="s">
        <v>1219</v>
      </c>
      <c r="C364" s="98" t="s">
        <v>797</v>
      </c>
      <c r="D364" s="98" t="s">
        <v>797</v>
      </c>
      <c r="E364" s="93">
        <v>0</v>
      </c>
      <c r="F364" s="99"/>
      <c r="P364" s="95"/>
    </row>
    <row r="365" spans="1:16">
      <c r="A365" s="99"/>
      <c r="B365" s="98" t="s">
        <v>1220</v>
      </c>
      <c r="C365" s="98" t="s">
        <v>714</v>
      </c>
      <c r="D365" s="98" t="s">
        <v>714</v>
      </c>
      <c r="E365" s="93">
        <v>0</v>
      </c>
      <c r="F365" s="99"/>
      <c r="P365" s="95"/>
    </row>
    <row r="366" spans="1:16">
      <c r="A366" s="99"/>
      <c r="B366" s="98" t="s">
        <v>1221</v>
      </c>
      <c r="C366" s="98" t="s">
        <v>1140</v>
      </c>
      <c r="D366" s="98" t="s">
        <v>1140</v>
      </c>
      <c r="E366" s="93">
        <v>0</v>
      </c>
      <c r="F366" s="99"/>
      <c r="P366" s="95"/>
    </row>
    <row r="367" spans="1:16">
      <c r="A367" s="99"/>
      <c r="B367" s="98" t="s">
        <v>1222</v>
      </c>
      <c r="C367" s="98" t="s">
        <v>1140</v>
      </c>
      <c r="D367" s="98" t="s">
        <v>1140</v>
      </c>
      <c r="E367" s="93">
        <v>0</v>
      </c>
      <c r="F367" s="99"/>
      <c r="P367" s="95"/>
    </row>
    <row r="368" spans="1:16">
      <c r="A368" s="99"/>
      <c r="B368" s="98" t="s">
        <v>1223</v>
      </c>
      <c r="C368" s="98" t="s">
        <v>1224</v>
      </c>
      <c r="D368" s="98" t="s">
        <v>1224</v>
      </c>
      <c r="E368" s="93">
        <v>0</v>
      </c>
      <c r="F368" s="99"/>
      <c r="P368" s="95"/>
    </row>
    <row r="369" spans="1:16">
      <c r="A369" s="99"/>
      <c r="B369" s="98" t="s">
        <v>1225</v>
      </c>
      <c r="C369" s="98" t="s">
        <v>697</v>
      </c>
      <c r="D369" s="98" t="s">
        <v>697</v>
      </c>
      <c r="E369" s="93">
        <v>0</v>
      </c>
      <c r="F369" s="99"/>
      <c r="P369" s="95"/>
    </row>
    <row r="370" spans="1:16">
      <c r="A370" s="99"/>
      <c r="B370" s="98" t="s">
        <v>1226</v>
      </c>
      <c r="C370" s="98" t="s">
        <v>700</v>
      </c>
      <c r="D370" s="98" t="s">
        <v>700</v>
      </c>
      <c r="E370" s="93">
        <v>0</v>
      </c>
      <c r="F370" s="99"/>
      <c r="P370" s="95"/>
    </row>
    <row r="371" spans="1:16">
      <c r="A371" s="99"/>
      <c r="B371" s="98" t="s">
        <v>1227</v>
      </c>
      <c r="C371" s="98" t="s">
        <v>704</v>
      </c>
      <c r="D371" s="98" t="s">
        <v>704</v>
      </c>
      <c r="E371" s="93">
        <v>0</v>
      </c>
      <c r="F371" s="99"/>
      <c r="P371" s="95"/>
    </row>
    <row r="372" spans="1:16">
      <c r="A372" s="99"/>
      <c r="B372" s="98" t="s">
        <v>1228</v>
      </c>
      <c r="C372" s="98" t="s">
        <v>1229</v>
      </c>
      <c r="D372" s="98" t="s">
        <v>1229</v>
      </c>
      <c r="E372" s="93">
        <v>0</v>
      </c>
      <c r="F372" s="99"/>
      <c r="P372" s="95"/>
    </row>
    <row r="373" spans="1:16">
      <c r="A373" s="99"/>
      <c r="B373" s="98" t="s">
        <v>1230</v>
      </c>
      <c r="C373" s="98" t="s">
        <v>1231</v>
      </c>
      <c r="D373" s="98" t="s">
        <v>1231</v>
      </c>
      <c r="E373" s="93">
        <v>0</v>
      </c>
      <c r="F373" s="99"/>
      <c r="P373" s="95"/>
    </row>
    <row r="374" spans="1:16">
      <c r="A374" s="99"/>
      <c r="B374" s="98" t="s">
        <v>1232</v>
      </c>
      <c r="C374" s="98" t="s">
        <v>748</v>
      </c>
      <c r="D374" s="98" t="s">
        <v>748</v>
      </c>
      <c r="E374" s="93">
        <v>0</v>
      </c>
      <c r="F374" s="99"/>
      <c r="P374" s="95"/>
    </row>
    <row r="375" spans="1:16">
      <c r="A375" s="99"/>
      <c r="B375" s="98" t="s">
        <v>1233</v>
      </c>
      <c r="C375" s="98" t="s">
        <v>1234</v>
      </c>
      <c r="D375" s="98" t="s">
        <v>1234</v>
      </c>
      <c r="E375" s="93">
        <v>0</v>
      </c>
      <c r="F375" s="99"/>
      <c r="P375" s="95"/>
    </row>
    <row r="376" spans="1:16">
      <c r="A376" s="99"/>
      <c r="B376" s="98" t="s">
        <v>1235</v>
      </c>
      <c r="C376" s="98" t="s">
        <v>1234</v>
      </c>
      <c r="D376" s="98" t="s">
        <v>1234</v>
      </c>
      <c r="E376" s="93">
        <v>0</v>
      </c>
      <c r="F376" s="99"/>
      <c r="P376" s="95"/>
    </row>
    <row r="377" spans="1:16">
      <c r="A377" s="99"/>
      <c r="B377" s="98" t="s">
        <v>1236</v>
      </c>
      <c r="C377" s="98" t="s">
        <v>1237</v>
      </c>
      <c r="D377" s="98" t="s">
        <v>1237</v>
      </c>
      <c r="E377" s="93">
        <v>0</v>
      </c>
      <c r="F377" s="99"/>
      <c r="P377" s="95"/>
    </row>
    <row r="378" spans="1:16">
      <c r="A378" s="99"/>
      <c r="B378" s="98" t="s">
        <v>1238</v>
      </c>
      <c r="C378" s="98" t="s">
        <v>1037</v>
      </c>
      <c r="D378" s="98" t="s">
        <v>1037</v>
      </c>
      <c r="E378" s="93">
        <v>0</v>
      </c>
      <c r="F378" s="99"/>
      <c r="P378" s="95"/>
    </row>
    <row r="379" spans="1:16">
      <c r="A379" s="99"/>
      <c r="B379" s="98" t="s">
        <v>1239</v>
      </c>
      <c r="C379" s="98" t="s">
        <v>1037</v>
      </c>
      <c r="D379" s="98" t="s">
        <v>1037</v>
      </c>
      <c r="E379" s="93">
        <v>0</v>
      </c>
      <c r="F379" s="99"/>
      <c r="P379" s="95"/>
    </row>
    <row r="380" spans="1:16">
      <c r="A380" s="99"/>
      <c r="B380" s="98" t="s">
        <v>1240</v>
      </c>
      <c r="C380" s="98" t="s">
        <v>1224</v>
      </c>
      <c r="D380" s="98" t="s">
        <v>1224</v>
      </c>
      <c r="E380" s="93">
        <v>0</v>
      </c>
      <c r="F380" s="99"/>
      <c r="P380" s="95"/>
    </row>
    <row r="381" spans="1:16">
      <c r="A381" s="99"/>
      <c r="B381" s="98" t="s">
        <v>1241</v>
      </c>
      <c r="C381" s="98" t="s">
        <v>807</v>
      </c>
      <c r="D381" s="98" t="s">
        <v>807</v>
      </c>
      <c r="E381" s="93">
        <v>0</v>
      </c>
      <c r="F381" s="99"/>
      <c r="P381" s="95"/>
    </row>
    <row r="382" spans="1:16">
      <c r="A382" s="99"/>
      <c r="B382" s="98" t="s">
        <v>1242</v>
      </c>
      <c r="C382" s="98" t="s">
        <v>807</v>
      </c>
      <c r="D382" s="98" t="s">
        <v>807</v>
      </c>
      <c r="E382" s="93">
        <v>0</v>
      </c>
      <c r="F382" s="99"/>
      <c r="P382" s="95"/>
    </row>
    <row r="383" spans="1:16">
      <c r="A383" s="99"/>
      <c r="B383" s="98" t="s">
        <v>1243</v>
      </c>
      <c r="C383" s="98" t="s">
        <v>1244</v>
      </c>
      <c r="D383" s="98" t="s">
        <v>1244</v>
      </c>
      <c r="E383" s="93">
        <v>0</v>
      </c>
      <c r="F383" s="99"/>
      <c r="P383" s="95"/>
    </row>
    <row r="384" spans="1:16">
      <c r="A384" s="99"/>
      <c r="B384" s="98" t="s">
        <v>1245</v>
      </c>
      <c r="C384" s="98" t="s">
        <v>1160</v>
      </c>
      <c r="D384" s="98" t="s">
        <v>1160</v>
      </c>
      <c r="E384" s="93">
        <v>0</v>
      </c>
      <c r="F384" s="99"/>
      <c r="P384" s="95"/>
    </row>
    <row r="385" spans="1:16">
      <c r="A385" s="99"/>
      <c r="B385" s="98" t="s">
        <v>1246</v>
      </c>
      <c r="C385" s="98" t="s">
        <v>1160</v>
      </c>
      <c r="D385" s="98" t="s">
        <v>1160</v>
      </c>
      <c r="E385" s="93">
        <v>0</v>
      </c>
      <c r="F385" s="99"/>
      <c r="P385" s="95"/>
    </row>
    <row r="386" spans="1:16">
      <c r="A386" s="99"/>
      <c r="B386" s="98" t="s">
        <v>1247</v>
      </c>
      <c r="C386" s="98" t="s">
        <v>1248</v>
      </c>
      <c r="D386" s="98" t="s">
        <v>1248</v>
      </c>
      <c r="E386" s="93">
        <v>0</v>
      </c>
      <c r="F386" s="99"/>
      <c r="P386" s="95"/>
    </row>
    <row r="387" spans="1:16">
      <c r="A387" s="99"/>
      <c r="B387" s="98" t="s">
        <v>1249</v>
      </c>
      <c r="C387" s="98" t="s">
        <v>1250</v>
      </c>
      <c r="D387" s="98" t="s">
        <v>1250</v>
      </c>
      <c r="E387" s="93">
        <v>0</v>
      </c>
      <c r="F387" s="99"/>
      <c r="P387" s="95"/>
    </row>
    <row r="388" spans="1:16">
      <c r="A388" s="99"/>
      <c r="B388" s="98" t="s">
        <v>1251</v>
      </c>
      <c r="C388" s="98" t="s">
        <v>1250</v>
      </c>
      <c r="D388" s="98" t="s">
        <v>1250</v>
      </c>
      <c r="E388" s="93">
        <v>0</v>
      </c>
      <c r="F388" s="99"/>
      <c r="P388" s="95"/>
    </row>
    <row r="389" spans="1:16">
      <c r="A389" s="99"/>
      <c r="B389" s="98" t="s">
        <v>1252</v>
      </c>
      <c r="C389" s="98" t="s">
        <v>1253</v>
      </c>
      <c r="D389" s="98" t="s">
        <v>1253</v>
      </c>
      <c r="E389" s="93">
        <v>0</v>
      </c>
      <c r="F389" s="99"/>
      <c r="P389" s="95"/>
    </row>
    <row r="390" spans="1:16">
      <c r="A390" s="99"/>
      <c r="B390" s="98" t="s">
        <v>1254</v>
      </c>
      <c r="C390" s="98" t="s">
        <v>1058</v>
      </c>
      <c r="D390" s="98" t="s">
        <v>1058</v>
      </c>
      <c r="E390" s="93">
        <v>0</v>
      </c>
      <c r="F390" s="99"/>
      <c r="P390" s="95"/>
    </row>
    <row r="391" spans="1:16">
      <c r="A391" s="99"/>
      <c r="B391" s="98" t="s">
        <v>1255</v>
      </c>
      <c r="C391" s="98" t="s">
        <v>1058</v>
      </c>
      <c r="D391" s="98" t="s">
        <v>1058</v>
      </c>
      <c r="E391" s="93">
        <v>0</v>
      </c>
      <c r="F391" s="99"/>
      <c r="P391" s="95"/>
    </row>
    <row r="392" spans="1:16">
      <c r="A392" s="99"/>
      <c r="B392" s="98" t="s">
        <v>1256</v>
      </c>
      <c r="C392" s="98" t="s">
        <v>1110</v>
      </c>
      <c r="D392" s="98" t="s">
        <v>1110</v>
      </c>
      <c r="E392" s="93">
        <v>0</v>
      </c>
      <c r="F392" s="99"/>
      <c r="P392" s="95"/>
    </row>
    <row r="393" spans="1:16">
      <c r="A393" s="99"/>
      <c r="B393" s="98" t="s">
        <v>1257</v>
      </c>
      <c r="C393" s="101" t="s">
        <v>1058</v>
      </c>
      <c r="D393" s="101" t="s">
        <v>1058</v>
      </c>
      <c r="E393" s="93">
        <v>0</v>
      </c>
      <c r="F393" s="99"/>
      <c r="P393" s="95"/>
    </row>
    <row r="394" spans="1:16">
      <c r="A394" s="99"/>
      <c r="B394" s="98" t="s">
        <v>1258</v>
      </c>
      <c r="C394" s="101" t="s">
        <v>1058</v>
      </c>
      <c r="D394" s="101" t="s">
        <v>1058</v>
      </c>
      <c r="E394" s="93">
        <v>0</v>
      </c>
      <c r="F394" s="99"/>
      <c r="P394" s="95"/>
    </row>
    <row r="395" spans="1:16">
      <c r="A395" s="99"/>
      <c r="B395" s="98" t="s">
        <v>1259</v>
      </c>
      <c r="C395" s="98" t="s">
        <v>1058</v>
      </c>
      <c r="D395" s="98" t="s">
        <v>1058</v>
      </c>
      <c r="E395" s="93">
        <v>0</v>
      </c>
      <c r="F395" s="99"/>
      <c r="P395" s="95"/>
    </row>
    <row r="396" spans="1:16">
      <c r="A396" s="99"/>
      <c r="B396" s="98" t="s">
        <v>1260</v>
      </c>
      <c r="C396" s="98" t="s">
        <v>1058</v>
      </c>
      <c r="D396" s="98" t="s">
        <v>1058</v>
      </c>
      <c r="E396" s="93">
        <v>0</v>
      </c>
      <c r="F396" s="99"/>
      <c r="P396" s="95"/>
    </row>
    <row r="397" spans="1:16">
      <c r="A397" s="99"/>
      <c r="B397" s="98" t="s">
        <v>1261</v>
      </c>
      <c r="C397" s="98" t="s">
        <v>1262</v>
      </c>
      <c r="D397" s="98" t="s">
        <v>1262</v>
      </c>
      <c r="E397" s="93">
        <v>0</v>
      </c>
      <c r="F397" s="99"/>
      <c r="P397" s="95"/>
    </row>
    <row r="398" spans="1:16">
      <c r="A398" s="99"/>
      <c r="B398" s="98" t="s">
        <v>1263</v>
      </c>
      <c r="C398" s="101" t="s">
        <v>1264</v>
      </c>
      <c r="D398" s="101" t="s">
        <v>1264</v>
      </c>
      <c r="E398" s="93">
        <v>0</v>
      </c>
      <c r="F398" s="99"/>
      <c r="P398" s="95"/>
    </row>
    <row r="399" spans="1:16">
      <c r="A399" s="99"/>
      <c r="B399" s="98" t="s">
        <v>1265</v>
      </c>
      <c r="C399" s="101" t="s">
        <v>1264</v>
      </c>
      <c r="D399" s="101" t="s">
        <v>1264</v>
      </c>
      <c r="E399" s="93">
        <v>0</v>
      </c>
      <c r="F399" s="99"/>
      <c r="P399" s="95"/>
    </row>
    <row r="400" spans="1:16">
      <c r="A400" s="99"/>
      <c r="B400" s="98" t="s">
        <v>1266</v>
      </c>
      <c r="C400" s="98" t="s">
        <v>1267</v>
      </c>
      <c r="D400" s="98" t="s">
        <v>1267</v>
      </c>
      <c r="E400" s="93">
        <v>0</v>
      </c>
      <c r="F400" s="99"/>
      <c r="P400" s="95"/>
    </row>
    <row r="401" spans="1:16">
      <c r="A401" s="99"/>
      <c r="B401" s="98" t="s">
        <v>1268</v>
      </c>
      <c r="C401" s="98" t="s">
        <v>1267</v>
      </c>
      <c r="D401" s="98" t="s">
        <v>1267</v>
      </c>
      <c r="E401" s="93">
        <v>0</v>
      </c>
      <c r="F401" s="99"/>
      <c r="P401" s="95"/>
    </row>
    <row r="402" spans="1:16">
      <c r="A402" s="99"/>
      <c r="B402" s="98" t="s">
        <v>1269</v>
      </c>
      <c r="C402" s="98" t="s">
        <v>1270</v>
      </c>
      <c r="D402" s="98" t="s">
        <v>1270</v>
      </c>
      <c r="E402" s="93">
        <v>0</v>
      </c>
      <c r="F402" s="99"/>
      <c r="P402" s="95"/>
    </row>
    <row r="403" spans="1:16">
      <c r="A403" s="99"/>
      <c r="B403" s="98" t="s">
        <v>1271</v>
      </c>
      <c r="C403" s="98" t="s">
        <v>1272</v>
      </c>
      <c r="D403" s="98" t="s">
        <v>1272</v>
      </c>
      <c r="E403" s="93">
        <v>0</v>
      </c>
      <c r="F403" s="99"/>
      <c r="P403" s="95"/>
    </row>
    <row r="404" spans="1:16">
      <c r="A404" s="99"/>
      <c r="B404" s="98" t="s">
        <v>1273</v>
      </c>
      <c r="C404" s="98" t="s">
        <v>1274</v>
      </c>
      <c r="D404" s="98" t="s">
        <v>1274</v>
      </c>
      <c r="E404" s="93">
        <v>0</v>
      </c>
      <c r="F404" s="99"/>
      <c r="P404" s="95"/>
    </row>
    <row r="405" spans="1:16">
      <c r="A405" s="99"/>
      <c r="B405" s="98" t="s">
        <v>1275</v>
      </c>
      <c r="C405" s="98" t="s">
        <v>807</v>
      </c>
      <c r="D405" s="98" t="s">
        <v>807</v>
      </c>
      <c r="E405" s="93">
        <v>0</v>
      </c>
      <c r="F405" s="99"/>
      <c r="P405" s="95"/>
    </row>
    <row r="406" spans="1:16">
      <c r="A406" s="99"/>
      <c r="B406" s="98" t="s">
        <v>1276</v>
      </c>
      <c r="C406" s="98" t="s">
        <v>807</v>
      </c>
      <c r="D406" s="98" t="s">
        <v>807</v>
      </c>
      <c r="E406" s="93">
        <v>0</v>
      </c>
      <c r="F406" s="99"/>
      <c r="P406" s="95"/>
    </row>
    <row r="407" spans="1:16">
      <c r="A407" s="99"/>
      <c r="B407" s="98" t="s">
        <v>1277</v>
      </c>
      <c r="C407" s="98" t="s">
        <v>977</v>
      </c>
      <c r="D407" s="98" t="s">
        <v>977</v>
      </c>
      <c r="E407" s="93">
        <v>0</v>
      </c>
      <c r="F407" s="99"/>
      <c r="P407" s="95"/>
    </row>
    <row r="408" spans="1:16">
      <c r="A408" s="99"/>
      <c r="B408" s="98" t="s">
        <v>1278</v>
      </c>
      <c r="C408" s="98" t="s">
        <v>1279</v>
      </c>
      <c r="D408" s="98" t="s">
        <v>1279</v>
      </c>
      <c r="E408" s="93">
        <v>0</v>
      </c>
      <c r="F408" s="99"/>
      <c r="P408" s="95"/>
    </row>
    <row r="409" spans="1:16">
      <c r="A409" s="99"/>
      <c r="B409" s="98" t="s">
        <v>1280</v>
      </c>
      <c r="C409" s="98" t="s">
        <v>1279</v>
      </c>
      <c r="D409" s="98" t="s">
        <v>1279</v>
      </c>
      <c r="E409" s="93">
        <v>0</v>
      </c>
      <c r="F409" s="99"/>
      <c r="P409" s="95"/>
    </row>
    <row r="410" spans="1:16">
      <c r="A410" s="99"/>
      <c r="B410" s="98" t="s">
        <v>1281</v>
      </c>
      <c r="C410" s="98" t="s">
        <v>1282</v>
      </c>
      <c r="D410" s="98" t="s">
        <v>1282</v>
      </c>
      <c r="E410" s="93">
        <v>0</v>
      </c>
      <c r="F410" s="99"/>
      <c r="P410" s="95"/>
    </row>
    <row r="411" spans="1:16">
      <c r="A411" s="99"/>
      <c r="B411" s="98" t="s">
        <v>1283</v>
      </c>
      <c r="C411" s="98" t="s">
        <v>1104</v>
      </c>
      <c r="D411" s="98" t="s">
        <v>1104</v>
      </c>
      <c r="E411" s="93">
        <v>0</v>
      </c>
      <c r="F411" s="99"/>
      <c r="P411" s="95"/>
    </row>
    <row r="412" spans="1:16">
      <c r="A412" s="99"/>
      <c r="B412" s="98" t="s">
        <v>1284</v>
      </c>
      <c r="C412" s="98" t="s">
        <v>1285</v>
      </c>
      <c r="D412" s="98" t="s">
        <v>1285</v>
      </c>
      <c r="E412" s="93">
        <v>0</v>
      </c>
      <c r="F412" s="99"/>
      <c r="P412" s="95"/>
    </row>
    <row r="413" spans="1:16">
      <c r="A413" s="99"/>
      <c r="B413" s="98" t="s">
        <v>1286</v>
      </c>
      <c r="C413" s="98" t="s">
        <v>935</v>
      </c>
      <c r="D413" s="98" t="s">
        <v>935</v>
      </c>
      <c r="E413" s="93">
        <v>0</v>
      </c>
      <c r="F413" s="99"/>
      <c r="P413" s="95"/>
    </row>
    <row r="414" spans="1:16">
      <c r="A414" s="99"/>
      <c r="B414" s="98" t="s">
        <v>1287</v>
      </c>
      <c r="C414" s="101" t="s">
        <v>1279</v>
      </c>
      <c r="D414" s="101" t="s">
        <v>1279</v>
      </c>
      <c r="E414" s="93">
        <v>0</v>
      </c>
      <c r="F414" s="99"/>
      <c r="P414" s="95"/>
    </row>
    <row r="415" spans="1:16">
      <c r="A415" s="99"/>
      <c r="B415" s="98" t="s">
        <v>1288</v>
      </c>
      <c r="C415" s="101" t="s">
        <v>1279</v>
      </c>
      <c r="D415" s="101" t="s">
        <v>1279</v>
      </c>
      <c r="E415" s="93">
        <v>0</v>
      </c>
      <c r="F415" s="99"/>
      <c r="P415" s="95"/>
    </row>
    <row r="416" spans="1:16">
      <c r="A416" s="99"/>
      <c r="B416" s="98" t="s">
        <v>1289</v>
      </c>
      <c r="C416" s="101" t="s">
        <v>1290</v>
      </c>
      <c r="D416" s="101" t="s">
        <v>1290</v>
      </c>
      <c r="E416" s="93">
        <v>0</v>
      </c>
      <c r="F416" s="99"/>
      <c r="P416" s="95"/>
    </row>
    <row r="417" spans="1:16">
      <c r="A417" s="99"/>
      <c r="B417" s="98" t="s">
        <v>1291</v>
      </c>
      <c r="C417" s="98" t="s">
        <v>1106</v>
      </c>
      <c r="D417" s="98" t="s">
        <v>1106</v>
      </c>
      <c r="E417" s="93">
        <v>0</v>
      </c>
      <c r="F417" s="99"/>
      <c r="P417" s="95"/>
    </row>
    <row r="418" spans="1:16">
      <c r="A418" s="99"/>
      <c r="B418" s="98" t="s">
        <v>1292</v>
      </c>
      <c r="C418" s="98" t="s">
        <v>1106</v>
      </c>
      <c r="D418" s="98" t="s">
        <v>1106</v>
      </c>
      <c r="E418" s="93">
        <v>0</v>
      </c>
      <c r="F418" s="99"/>
      <c r="P418" s="95"/>
    </row>
    <row r="419" spans="1:16">
      <c r="A419" s="99"/>
      <c r="B419" s="98" t="s">
        <v>1293</v>
      </c>
      <c r="C419" s="98" t="s">
        <v>805</v>
      </c>
      <c r="D419" s="98" t="s">
        <v>805</v>
      </c>
      <c r="E419" s="93">
        <v>0</v>
      </c>
      <c r="F419" s="99"/>
      <c r="P419" s="95"/>
    </row>
    <row r="420" spans="1:16">
      <c r="A420" s="99"/>
      <c r="B420" s="98" t="s">
        <v>1294</v>
      </c>
      <c r="C420" s="98" t="s">
        <v>1295</v>
      </c>
      <c r="D420" s="98" t="s">
        <v>1295</v>
      </c>
      <c r="E420" s="93">
        <v>0</v>
      </c>
      <c r="F420" s="99"/>
      <c r="P420" s="95"/>
    </row>
    <row r="421" spans="1:16">
      <c r="A421" s="99"/>
      <c r="B421" s="98" t="s">
        <v>1296</v>
      </c>
      <c r="C421" s="98" t="s">
        <v>141</v>
      </c>
      <c r="D421" s="98" t="s">
        <v>141</v>
      </c>
      <c r="E421" s="93">
        <v>0</v>
      </c>
      <c r="F421" s="99"/>
      <c r="P421" s="95"/>
    </row>
    <row r="422" spans="1:16">
      <c r="A422" s="99"/>
      <c r="B422" s="98" t="s">
        <v>1297</v>
      </c>
      <c r="C422" s="101" t="s">
        <v>1279</v>
      </c>
      <c r="D422" s="101" t="s">
        <v>1279</v>
      </c>
      <c r="E422" s="93">
        <v>0</v>
      </c>
      <c r="F422" s="99"/>
      <c r="P422" s="95"/>
    </row>
    <row r="423" spans="1:16">
      <c r="A423" s="99"/>
      <c r="B423" s="98" t="s">
        <v>1298</v>
      </c>
      <c r="C423" s="101" t="s">
        <v>1279</v>
      </c>
      <c r="D423" s="101" t="s">
        <v>1279</v>
      </c>
      <c r="E423" s="93">
        <v>0</v>
      </c>
      <c r="F423" s="99"/>
      <c r="P423" s="95"/>
    </row>
    <row r="424" spans="1:16">
      <c r="A424" s="99"/>
      <c r="B424" s="98" t="s">
        <v>1299</v>
      </c>
      <c r="C424" s="101" t="s">
        <v>1300</v>
      </c>
      <c r="D424" s="101" t="s">
        <v>1300</v>
      </c>
      <c r="E424" s="93">
        <v>0</v>
      </c>
      <c r="F424" s="99"/>
      <c r="P424" s="95"/>
    </row>
    <row r="425" spans="1:16">
      <c r="A425" s="99"/>
      <c r="B425" s="98" t="s">
        <v>1301</v>
      </c>
      <c r="C425" s="98" t="s">
        <v>729</v>
      </c>
      <c r="D425" s="98" t="s">
        <v>729</v>
      </c>
      <c r="E425" s="93">
        <v>0</v>
      </c>
      <c r="F425" s="99"/>
      <c r="P425" s="95"/>
    </row>
    <row r="426" spans="1:16">
      <c r="A426" s="99"/>
      <c r="B426" s="98" t="s">
        <v>1302</v>
      </c>
      <c r="C426" s="98" t="s">
        <v>939</v>
      </c>
      <c r="D426" s="98" t="s">
        <v>939</v>
      </c>
      <c r="E426" s="93">
        <v>0</v>
      </c>
      <c r="F426" s="99"/>
      <c r="P426" s="95"/>
    </row>
    <row r="427" spans="1:16">
      <c r="A427" s="99"/>
      <c r="B427" s="98" t="s">
        <v>1303</v>
      </c>
      <c r="C427" s="98" t="s">
        <v>795</v>
      </c>
      <c r="D427" s="98" t="s">
        <v>795</v>
      </c>
      <c r="E427" s="93">
        <v>0</v>
      </c>
      <c r="F427" s="99"/>
      <c r="P427" s="95"/>
    </row>
    <row r="428" spans="1:16">
      <c r="A428" s="99"/>
      <c r="B428" s="98" t="s">
        <v>1304</v>
      </c>
      <c r="C428" s="98" t="s">
        <v>1305</v>
      </c>
      <c r="D428" s="98" t="s">
        <v>1305</v>
      </c>
      <c r="E428" s="93">
        <v>0</v>
      </c>
      <c r="F428" s="99"/>
      <c r="P428" s="95"/>
    </row>
    <row r="429" spans="1:16">
      <c r="A429" s="99"/>
      <c r="B429" s="98" t="s">
        <v>1306</v>
      </c>
      <c r="C429" s="98" t="s">
        <v>1305</v>
      </c>
      <c r="D429" s="98" t="s">
        <v>1305</v>
      </c>
      <c r="E429" s="93">
        <v>0</v>
      </c>
      <c r="F429" s="99"/>
      <c r="P429" s="95"/>
    </row>
    <row r="430" spans="1:16">
      <c r="A430" s="99"/>
      <c r="B430" s="98" t="s">
        <v>1307</v>
      </c>
      <c r="C430" s="98" t="s">
        <v>1308</v>
      </c>
      <c r="D430" s="98" t="s">
        <v>1308</v>
      </c>
      <c r="E430" s="93">
        <v>0</v>
      </c>
      <c r="F430" s="99"/>
      <c r="P430" s="95"/>
    </row>
    <row r="431" spans="1:16">
      <c r="A431" s="99"/>
      <c r="B431" s="98" t="s">
        <v>1309</v>
      </c>
      <c r="C431" s="98" t="s">
        <v>1310</v>
      </c>
      <c r="D431" s="98" t="s">
        <v>1310</v>
      </c>
      <c r="E431" s="93">
        <v>0</v>
      </c>
      <c r="F431" s="99"/>
      <c r="P431" s="95"/>
    </row>
    <row r="432" spans="1:16">
      <c r="A432" s="99"/>
      <c r="B432" s="98" t="s">
        <v>1311</v>
      </c>
      <c r="C432" s="98" t="s">
        <v>1310</v>
      </c>
      <c r="D432" s="98" t="s">
        <v>1310</v>
      </c>
      <c r="E432" s="93">
        <v>0</v>
      </c>
      <c r="F432" s="99"/>
      <c r="P432" s="95"/>
    </row>
    <row r="433" spans="1:16">
      <c r="A433" s="99"/>
      <c r="B433" s="98" t="s">
        <v>1312</v>
      </c>
      <c r="C433" s="98" t="s">
        <v>1313</v>
      </c>
      <c r="D433" s="98" t="s">
        <v>1313</v>
      </c>
      <c r="E433" s="93">
        <v>-3.0303030303030196E-2</v>
      </c>
      <c r="F433" s="99"/>
      <c r="P433" s="95"/>
    </row>
    <row r="434" spans="1:16">
      <c r="A434" s="99"/>
      <c r="B434" s="98" t="s">
        <v>1314</v>
      </c>
      <c r="C434" s="101" t="s">
        <v>962</v>
      </c>
      <c r="D434" s="101" t="s">
        <v>1315</v>
      </c>
      <c r="E434" s="93">
        <v>0</v>
      </c>
      <c r="F434" s="99"/>
      <c r="P434" s="95"/>
    </row>
    <row r="435" spans="1:16">
      <c r="A435" s="99"/>
      <c r="B435" s="98" t="s">
        <v>1316</v>
      </c>
      <c r="C435" s="101" t="s">
        <v>1315</v>
      </c>
      <c r="D435" s="101" t="s">
        <v>1315</v>
      </c>
      <c r="E435" s="93">
        <v>0</v>
      </c>
      <c r="F435" s="99"/>
      <c r="P435" s="95"/>
    </row>
    <row r="436" spans="1:16">
      <c r="A436" s="99"/>
      <c r="B436" s="98" t="s">
        <v>1317</v>
      </c>
      <c r="C436" s="98" t="s">
        <v>1244</v>
      </c>
      <c r="D436" s="98" t="s">
        <v>1244</v>
      </c>
      <c r="E436" s="93">
        <v>0</v>
      </c>
      <c r="F436" s="99"/>
      <c r="P436" s="95"/>
    </row>
    <row r="437" spans="1:16">
      <c r="A437" s="99"/>
      <c r="B437" s="98" t="s">
        <v>1318</v>
      </c>
      <c r="C437" s="98" t="s">
        <v>1244</v>
      </c>
      <c r="D437" s="98" t="s">
        <v>1244</v>
      </c>
      <c r="E437" s="93">
        <v>0</v>
      </c>
      <c r="F437" s="99"/>
      <c r="P437" s="95"/>
    </row>
    <row r="438" spans="1:16">
      <c r="A438" s="99"/>
      <c r="B438" s="98" t="s">
        <v>1319</v>
      </c>
      <c r="C438" s="98" t="s">
        <v>1248</v>
      </c>
      <c r="D438" s="98" t="s">
        <v>1248</v>
      </c>
      <c r="E438" s="93">
        <v>0</v>
      </c>
      <c r="F438" s="99"/>
      <c r="P438" s="95"/>
    </row>
    <row r="439" spans="1:16">
      <c r="A439" s="99"/>
      <c r="B439" s="98" t="s">
        <v>1320</v>
      </c>
      <c r="C439" s="98" t="s">
        <v>1016</v>
      </c>
      <c r="D439" s="98" t="s">
        <v>1016</v>
      </c>
      <c r="E439" s="93">
        <v>0</v>
      </c>
      <c r="F439" s="99"/>
      <c r="P439" s="95"/>
    </row>
    <row r="440" spans="1:16">
      <c r="A440" s="99"/>
      <c r="B440" s="98" t="s">
        <v>1321</v>
      </c>
      <c r="C440" s="98" t="s">
        <v>1016</v>
      </c>
      <c r="D440" s="98" t="s">
        <v>1016</v>
      </c>
      <c r="E440" s="93">
        <v>0</v>
      </c>
      <c r="F440" s="99"/>
      <c r="P440" s="95"/>
    </row>
    <row r="441" spans="1:16">
      <c r="A441" s="99"/>
      <c r="B441" s="98" t="s">
        <v>1322</v>
      </c>
      <c r="C441" s="98" t="s">
        <v>1323</v>
      </c>
      <c r="D441" s="98" t="s">
        <v>1323</v>
      </c>
      <c r="E441" s="93">
        <v>0</v>
      </c>
      <c r="F441" s="99"/>
      <c r="P441" s="95"/>
    </row>
    <row r="442" spans="1:16">
      <c r="A442" s="99"/>
      <c r="B442" s="98" t="s">
        <v>1324</v>
      </c>
      <c r="C442" s="98" t="s">
        <v>769</v>
      </c>
      <c r="D442" s="98" t="s">
        <v>769</v>
      </c>
      <c r="E442" s="93">
        <v>0</v>
      </c>
      <c r="F442" s="99"/>
      <c r="P442" s="95"/>
    </row>
    <row r="443" spans="1:16">
      <c r="A443" s="99"/>
      <c r="B443" s="98" t="s">
        <v>1325</v>
      </c>
      <c r="C443" s="98" t="s">
        <v>777</v>
      </c>
      <c r="D443" s="98" t="s">
        <v>777</v>
      </c>
      <c r="E443" s="93">
        <v>0</v>
      </c>
      <c r="F443" s="99"/>
      <c r="P443" s="95"/>
    </row>
    <row r="444" spans="1:16">
      <c r="A444" s="99"/>
      <c r="B444" s="98" t="s">
        <v>1326</v>
      </c>
      <c r="C444" s="98" t="s">
        <v>838</v>
      </c>
      <c r="D444" s="98" t="s">
        <v>838</v>
      </c>
      <c r="E444" s="93">
        <v>0</v>
      </c>
      <c r="F444" s="99"/>
      <c r="P444" s="95"/>
    </row>
    <row r="445" spans="1:16">
      <c r="A445" s="99"/>
      <c r="B445" s="98" t="s">
        <v>1327</v>
      </c>
      <c r="C445" s="98" t="s">
        <v>697</v>
      </c>
      <c r="D445" s="98" t="s">
        <v>697</v>
      </c>
      <c r="E445" s="93">
        <v>0</v>
      </c>
      <c r="F445" s="99"/>
      <c r="P445" s="95"/>
    </row>
    <row r="446" spans="1:16">
      <c r="A446" s="99"/>
      <c r="B446" s="98" t="s">
        <v>1328</v>
      </c>
      <c r="C446" s="98" t="s">
        <v>700</v>
      </c>
      <c r="D446" s="98" t="s">
        <v>700</v>
      </c>
      <c r="E446" s="93">
        <v>0</v>
      </c>
      <c r="F446" s="99"/>
      <c r="P446" s="95"/>
    </row>
    <row r="447" spans="1:16">
      <c r="A447" s="99"/>
      <c r="B447" s="98" t="s">
        <v>1329</v>
      </c>
      <c r="C447" s="98" t="s">
        <v>706</v>
      </c>
      <c r="D447" s="98" t="s">
        <v>706</v>
      </c>
      <c r="E447" s="93">
        <v>0</v>
      </c>
      <c r="F447" s="99"/>
      <c r="P447" s="95"/>
    </row>
    <row r="448" spans="1:16">
      <c r="A448" s="99"/>
      <c r="B448" s="98" t="s">
        <v>1330</v>
      </c>
      <c r="C448" s="98" t="s">
        <v>939</v>
      </c>
      <c r="D448" s="98" t="s">
        <v>939</v>
      </c>
      <c r="E448" s="93">
        <v>0</v>
      </c>
      <c r="F448" s="99"/>
      <c r="P448" s="95"/>
    </row>
    <row r="449" spans="1:16">
      <c r="A449" s="99"/>
      <c r="B449" s="98" t="s">
        <v>1331</v>
      </c>
      <c r="C449" s="98" t="s">
        <v>704</v>
      </c>
      <c r="D449" s="98" t="s">
        <v>704</v>
      </c>
      <c r="E449" s="93">
        <v>0</v>
      </c>
      <c r="F449" s="99"/>
      <c r="P449" s="95"/>
    </row>
    <row r="450" spans="1:16">
      <c r="A450" s="99"/>
      <c r="B450" s="98" t="s">
        <v>1332</v>
      </c>
      <c r="C450" s="98" t="s">
        <v>1104</v>
      </c>
      <c r="D450" s="98" t="s">
        <v>1104</v>
      </c>
      <c r="E450" s="93">
        <v>0</v>
      </c>
      <c r="F450" s="99"/>
      <c r="P450" s="95"/>
    </row>
    <row r="451" spans="1:16">
      <c r="A451" s="99"/>
      <c r="B451" s="98" t="s">
        <v>1333</v>
      </c>
      <c r="C451" s="98" t="s">
        <v>939</v>
      </c>
      <c r="D451" s="98" t="s">
        <v>939</v>
      </c>
      <c r="E451" s="93">
        <v>0</v>
      </c>
      <c r="F451" s="99"/>
      <c r="P451" s="95"/>
    </row>
    <row r="452" spans="1:16">
      <c r="A452" s="99"/>
      <c r="B452" s="98" t="s">
        <v>1334</v>
      </c>
      <c r="C452" s="98" t="s">
        <v>704</v>
      </c>
      <c r="D452" s="98" t="s">
        <v>704</v>
      </c>
      <c r="E452" s="93">
        <v>0</v>
      </c>
      <c r="F452" s="99"/>
      <c r="P452" s="95"/>
    </row>
    <row r="453" spans="1:16">
      <c r="A453" s="99"/>
      <c r="B453" s="98" t="s">
        <v>1335</v>
      </c>
      <c r="C453" s="98" t="s">
        <v>731</v>
      </c>
      <c r="D453" s="98" t="s">
        <v>731</v>
      </c>
      <c r="E453" s="93">
        <v>0</v>
      </c>
      <c r="F453" s="99"/>
      <c r="P453" s="95"/>
    </row>
    <row r="454" spans="1:16">
      <c r="A454" s="99"/>
      <c r="B454" s="98" t="s">
        <v>1336</v>
      </c>
      <c r="C454" s="98" t="s">
        <v>1224</v>
      </c>
      <c r="D454" s="98" t="s">
        <v>1224</v>
      </c>
      <c r="E454" s="93">
        <v>0</v>
      </c>
      <c r="F454" s="99"/>
      <c r="P454" s="95"/>
    </row>
    <row r="455" spans="1:16">
      <c r="A455" s="99"/>
      <c r="B455" s="98" t="s">
        <v>1337</v>
      </c>
      <c r="C455" s="98" t="s">
        <v>1224</v>
      </c>
      <c r="D455" s="98" t="s">
        <v>1224</v>
      </c>
      <c r="E455" s="93">
        <v>0</v>
      </c>
      <c r="F455" s="99"/>
      <c r="P455" s="95"/>
    </row>
    <row r="456" spans="1:16">
      <c r="A456" s="99"/>
      <c r="B456" s="98" t="s">
        <v>1338</v>
      </c>
      <c r="C456" s="98" t="s">
        <v>1244</v>
      </c>
      <c r="D456" s="98" t="s">
        <v>1244</v>
      </c>
      <c r="E456" s="93">
        <v>0</v>
      </c>
      <c r="F456" s="99"/>
      <c r="P456" s="95"/>
    </row>
    <row r="457" spans="1:16">
      <c r="A457" s="99"/>
      <c r="B457" s="98" t="s">
        <v>1339</v>
      </c>
      <c r="C457" s="98" t="s">
        <v>1244</v>
      </c>
      <c r="D457" s="98" t="s">
        <v>1244</v>
      </c>
      <c r="E457" s="93">
        <v>0</v>
      </c>
      <c r="F457" s="99"/>
      <c r="P457" s="95"/>
    </row>
    <row r="458" spans="1:16">
      <c r="A458" s="99"/>
      <c r="B458" s="98" t="s">
        <v>1340</v>
      </c>
      <c r="C458" s="98" t="s">
        <v>1341</v>
      </c>
      <c r="D458" s="98" t="s">
        <v>1341</v>
      </c>
      <c r="E458" s="93">
        <v>0</v>
      </c>
      <c r="F458" s="99"/>
      <c r="P458" s="95"/>
    </row>
    <row r="459" spans="1:16">
      <c r="A459" s="99"/>
      <c r="B459" s="98" t="s">
        <v>1342</v>
      </c>
      <c r="C459" s="98" t="s">
        <v>1343</v>
      </c>
      <c r="D459" s="98" t="s">
        <v>1343</v>
      </c>
      <c r="E459" s="93">
        <v>0</v>
      </c>
      <c r="F459" s="99"/>
      <c r="P459" s="95"/>
    </row>
    <row r="460" spans="1:16">
      <c r="A460" s="99"/>
      <c r="B460" s="98" t="s">
        <v>1344</v>
      </c>
      <c r="C460" s="98" t="s">
        <v>1343</v>
      </c>
      <c r="D460" s="98" t="s">
        <v>1343</v>
      </c>
      <c r="E460" s="93">
        <v>0</v>
      </c>
      <c r="F460" s="99"/>
      <c r="P460" s="95"/>
    </row>
    <row r="461" spans="1:16">
      <c r="A461" s="99"/>
      <c r="B461" s="98" t="s">
        <v>1345</v>
      </c>
      <c r="C461" s="98" t="s">
        <v>1346</v>
      </c>
      <c r="D461" s="98" t="s">
        <v>1346</v>
      </c>
      <c r="E461" s="93">
        <v>0</v>
      </c>
      <c r="F461" s="99"/>
      <c r="P461" s="95"/>
    </row>
    <row r="462" spans="1:16">
      <c r="A462" s="99"/>
      <c r="B462" s="98" t="s">
        <v>1347</v>
      </c>
      <c r="C462" s="98" t="s">
        <v>1348</v>
      </c>
      <c r="D462" s="98" t="s">
        <v>1348</v>
      </c>
      <c r="E462" s="93">
        <v>0</v>
      </c>
      <c r="F462" s="99"/>
      <c r="P462" s="95"/>
    </row>
    <row r="463" spans="1:16">
      <c r="A463" s="99"/>
      <c r="B463" s="98" t="s">
        <v>1349</v>
      </c>
      <c r="C463" s="98" t="s">
        <v>1348</v>
      </c>
      <c r="D463" s="98" t="s">
        <v>1348</v>
      </c>
      <c r="E463" s="93">
        <v>0</v>
      </c>
      <c r="F463" s="99"/>
      <c r="P463" s="95"/>
    </row>
    <row r="464" spans="1:16">
      <c r="A464" s="99"/>
      <c r="B464" s="98" t="s">
        <v>1350</v>
      </c>
      <c r="C464" s="98" t="s">
        <v>144</v>
      </c>
      <c r="D464" s="98" t="s">
        <v>144</v>
      </c>
      <c r="E464" s="93">
        <v>0</v>
      </c>
      <c r="F464" s="99"/>
      <c r="P464" s="95"/>
    </row>
    <row r="465" spans="1:16">
      <c r="A465" s="99"/>
      <c r="B465" s="98" t="s">
        <v>1351</v>
      </c>
      <c r="C465" s="98" t="s">
        <v>1352</v>
      </c>
      <c r="D465" s="98" t="s">
        <v>1352</v>
      </c>
      <c r="E465" s="93">
        <v>0</v>
      </c>
      <c r="F465" s="99"/>
      <c r="P465" s="95"/>
    </row>
    <row r="466" spans="1:16">
      <c r="A466" s="99"/>
      <c r="B466" s="98" t="s">
        <v>1353</v>
      </c>
      <c r="C466" s="98" t="s">
        <v>805</v>
      </c>
      <c r="D466" s="98" t="s">
        <v>805</v>
      </c>
      <c r="E466" s="93">
        <v>0</v>
      </c>
      <c r="F466" s="99"/>
      <c r="P466" s="95"/>
    </row>
    <row r="467" spans="1:16">
      <c r="A467" s="99"/>
      <c r="B467" s="98" t="s">
        <v>1354</v>
      </c>
      <c r="C467" s="98" t="s">
        <v>797</v>
      </c>
      <c r="D467" s="98" t="s">
        <v>797</v>
      </c>
      <c r="E467" s="93">
        <v>0</v>
      </c>
      <c r="F467" s="99"/>
      <c r="P467" s="95"/>
    </row>
    <row r="468" spans="1:16">
      <c r="A468" s="99"/>
      <c r="B468" s="98" t="s">
        <v>1355</v>
      </c>
      <c r="C468" s="98" t="s">
        <v>795</v>
      </c>
      <c r="D468" s="98" t="s">
        <v>795</v>
      </c>
      <c r="E468" s="93">
        <v>0</v>
      </c>
      <c r="F468" s="99"/>
      <c r="P468" s="95"/>
    </row>
    <row r="469" spans="1:16">
      <c r="A469" s="99"/>
      <c r="B469" s="98" t="s">
        <v>1356</v>
      </c>
      <c r="C469" s="98" t="s">
        <v>1352</v>
      </c>
      <c r="D469" s="98" t="s">
        <v>1352</v>
      </c>
      <c r="E469" s="93">
        <v>0</v>
      </c>
      <c r="F469" s="99"/>
      <c r="P469" s="95"/>
    </row>
    <row r="470" spans="1:16">
      <c r="A470" s="99"/>
      <c r="B470" s="98" t="s">
        <v>1357</v>
      </c>
      <c r="C470" s="98" t="s">
        <v>1358</v>
      </c>
      <c r="D470" s="98" t="s">
        <v>1358</v>
      </c>
      <c r="E470" s="93">
        <v>0</v>
      </c>
      <c r="F470" s="99"/>
      <c r="P470" s="95"/>
    </row>
    <row r="471" spans="1:16">
      <c r="A471" s="99"/>
      <c r="B471" s="98" t="s">
        <v>1359</v>
      </c>
      <c r="C471" s="98" t="s">
        <v>1121</v>
      </c>
      <c r="D471" s="98" t="s">
        <v>1121</v>
      </c>
      <c r="E471" s="93">
        <v>0</v>
      </c>
      <c r="F471" s="99"/>
      <c r="P471" s="95"/>
    </row>
    <row r="472" spans="1:16">
      <c r="A472" s="99"/>
      <c r="B472" s="98" t="s">
        <v>1360</v>
      </c>
      <c r="C472" s="98" t="s">
        <v>1121</v>
      </c>
      <c r="D472" s="98" t="s">
        <v>1121</v>
      </c>
      <c r="E472" s="93">
        <v>0</v>
      </c>
      <c r="F472" s="99"/>
      <c r="P472" s="95"/>
    </row>
    <row r="473" spans="1:16">
      <c r="A473" s="99"/>
      <c r="B473" s="98" t="s">
        <v>1361</v>
      </c>
      <c r="C473" s="98" t="s">
        <v>1313</v>
      </c>
      <c r="D473" s="98" t="s">
        <v>1313</v>
      </c>
      <c r="E473" s="93">
        <v>0</v>
      </c>
      <c r="F473" s="99"/>
      <c r="P473" s="95"/>
    </row>
    <row r="474" spans="1:16">
      <c r="A474" s="99"/>
      <c r="B474" s="98" t="s">
        <v>1362</v>
      </c>
      <c r="C474" s="98" t="s">
        <v>1363</v>
      </c>
      <c r="D474" s="98" t="s">
        <v>1363</v>
      </c>
      <c r="E474" s="93">
        <v>0</v>
      </c>
      <c r="F474" s="99"/>
      <c r="P474" s="95"/>
    </row>
    <row r="475" spans="1:16">
      <c r="A475" s="97" t="s">
        <v>1364</v>
      </c>
      <c r="B475" s="98" t="s">
        <v>1365</v>
      </c>
      <c r="C475" s="98" t="s">
        <v>1274</v>
      </c>
      <c r="D475" s="98" t="s">
        <v>1274</v>
      </c>
      <c r="E475" s="93">
        <v>0</v>
      </c>
      <c r="F475" s="99" t="s">
        <v>1366</v>
      </c>
      <c r="P475" s="95"/>
    </row>
    <row r="476" spans="1:16">
      <c r="A476" s="99"/>
      <c r="B476" s="98" t="s">
        <v>1367</v>
      </c>
      <c r="C476" s="98" t="s">
        <v>1368</v>
      </c>
      <c r="D476" s="98" t="s">
        <v>1368</v>
      </c>
      <c r="E476" s="93">
        <v>0</v>
      </c>
      <c r="F476" s="99"/>
      <c r="P476" s="95"/>
    </row>
    <row r="477" spans="1:16">
      <c r="A477" s="102"/>
      <c r="B477" s="98" t="s">
        <v>1369</v>
      </c>
      <c r="C477" s="98" t="s">
        <v>1145</v>
      </c>
      <c r="D477" s="98" t="s">
        <v>1145</v>
      </c>
      <c r="E477" s="93">
        <v>0</v>
      </c>
      <c r="F477" s="102"/>
      <c r="P477" s="95"/>
    </row>
    <row r="478" spans="1:16">
      <c r="A478" s="97" t="s">
        <v>1370</v>
      </c>
      <c r="B478" s="98" t="s">
        <v>1371</v>
      </c>
      <c r="C478" s="98" t="s">
        <v>729</v>
      </c>
      <c r="D478" s="98" t="s">
        <v>729</v>
      </c>
      <c r="E478" s="93">
        <v>0</v>
      </c>
      <c r="F478" s="99" t="s">
        <v>899</v>
      </c>
      <c r="P478" s="95"/>
    </row>
    <row r="479" spans="1:16">
      <c r="A479" s="99"/>
      <c r="B479" s="98" t="s">
        <v>1372</v>
      </c>
      <c r="C479" s="98" t="s">
        <v>939</v>
      </c>
      <c r="D479" s="98" t="s">
        <v>939</v>
      </c>
      <c r="E479" s="93">
        <v>0</v>
      </c>
      <c r="F479" s="99"/>
      <c r="P479" s="95"/>
    </row>
    <row r="480" spans="1:16">
      <c r="A480" s="99"/>
      <c r="B480" s="98" t="s">
        <v>1373</v>
      </c>
      <c r="C480" s="98" t="s">
        <v>841</v>
      </c>
      <c r="D480" s="98" t="s">
        <v>841</v>
      </c>
      <c r="E480" s="93">
        <v>0</v>
      </c>
      <c r="F480" s="99"/>
      <c r="P480" s="95"/>
    </row>
    <row r="481" spans="1:16">
      <c r="A481" s="99"/>
      <c r="B481" s="98" t="s">
        <v>1374</v>
      </c>
      <c r="C481" s="98" t="s">
        <v>1023</v>
      </c>
      <c r="D481" s="98" t="s">
        <v>1023</v>
      </c>
      <c r="E481" s="93">
        <v>0</v>
      </c>
      <c r="F481" s="99"/>
      <c r="P481" s="95"/>
    </row>
    <row r="482" spans="1:16">
      <c r="A482" s="99"/>
      <c r="B482" s="98" t="s">
        <v>1375</v>
      </c>
      <c r="C482" s="98" t="s">
        <v>1023</v>
      </c>
      <c r="D482" s="98" t="s">
        <v>1023</v>
      </c>
      <c r="E482" s="93">
        <v>0</v>
      </c>
      <c r="F482" s="99"/>
      <c r="P482" s="95"/>
    </row>
    <row r="483" spans="1:16">
      <c r="A483" s="99"/>
      <c r="B483" s="98" t="s">
        <v>1376</v>
      </c>
      <c r="C483" s="98" t="s">
        <v>1377</v>
      </c>
      <c r="D483" s="98" t="s">
        <v>1377</v>
      </c>
      <c r="E483" s="93">
        <v>0</v>
      </c>
      <c r="F483" s="99"/>
      <c r="P483" s="95"/>
    </row>
    <row r="484" spans="1:16">
      <c r="A484" s="99"/>
      <c r="B484" s="98" t="s">
        <v>1378</v>
      </c>
      <c r="C484" s="98" t="s">
        <v>886</v>
      </c>
      <c r="D484" s="98" t="s">
        <v>886</v>
      </c>
      <c r="E484" s="93">
        <v>0</v>
      </c>
      <c r="F484" s="99"/>
      <c r="P484" s="95"/>
    </row>
    <row r="485" spans="1:16">
      <c r="A485" s="99"/>
      <c r="B485" s="98" t="s">
        <v>1379</v>
      </c>
      <c r="C485" s="98" t="s">
        <v>886</v>
      </c>
      <c r="D485" s="98" t="s">
        <v>886</v>
      </c>
      <c r="E485" s="93">
        <v>0</v>
      </c>
      <c r="F485" s="99"/>
      <c r="P485" s="95"/>
    </row>
    <row r="486" spans="1:16">
      <c r="A486" s="99"/>
      <c r="B486" s="98" t="s">
        <v>1380</v>
      </c>
      <c r="C486" s="98" t="s">
        <v>1343</v>
      </c>
      <c r="D486" s="98" t="s">
        <v>1343</v>
      </c>
      <c r="E486" s="93">
        <v>0</v>
      </c>
      <c r="F486" s="99"/>
      <c r="P486" s="95"/>
    </row>
    <row r="487" spans="1:16">
      <c r="A487" s="99"/>
      <c r="B487" s="98" t="s">
        <v>1381</v>
      </c>
      <c r="C487" s="98" t="s">
        <v>1295</v>
      </c>
      <c r="D487" s="98" t="s">
        <v>1295</v>
      </c>
      <c r="E487" s="93">
        <v>0</v>
      </c>
      <c r="F487" s="99"/>
      <c r="P487" s="95"/>
    </row>
    <row r="488" spans="1:16">
      <c r="A488" s="99"/>
      <c r="B488" s="98" t="s">
        <v>1382</v>
      </c>
      <c r="C488" s="98" t="s">
        <v>838</v>
      </c>
      <c r="D488" s="98" t="s">
        <v>838</v>
      </c>
      <c r="E488" s="93">
        <v>0</v>
      </c>
      <c r="F488" s="99"/>
      <c r="P488" s="95"/>
    </row>
    <row r="489" spans="1:16">
      <c r="A489" s="99"/>
      <c r="B489" s="98" t="s">
        <v>1383</v>
      </c>
      <c r="C489" s="98" t="s">
        <v>1384</v>
      </c>
      <c r="D489" s="98" t="s">
        <v>1384</v>
      </c>
      <c r="E489" s="93">
        <v>0</v>
      </c>
      <c r="F489" s="99"/>
      <c r="P489" s="95"/>
    </row>
    <row r="490" spans="1:16">
      <c r="A490" s="99"/>
      <c r="B490" s="98" t="s">
        <v>1385</v>
      </c>
      <c r="C490" s="98" t="s">
        <v>708</v>
      </c>
      <c r="D490" s="98" t="s">
        <v>708</v>
      </c>
      <c r="E490" s="93">
        <v>0</v>
      </c>
      <c r="F490" s="99"/>
      <c r="P490" s="95"/>
    </row>
    <row r="491" spans="1:16">
      <c r="A491" s="99"/>
      <c r="B491" s="98" t="s">
        <v>1386</v>
      </c>
      <c r="C491" s="98" t="s">
        <v>708</v>
      </c>
      <c r="D491" s="98" t="s">
        <v>708</v>
      </c>
      <c r="E491" s="93">
        <v>0</v>
      </c>
      <c r="F491" s="99"/>
      <c r="P491" s="95"/>
    </row>
    <row r="492" spans="1:16">
      <c r="A492" s="99"/>
      <c r="B492" s="98" t="s">
        <v>1387</v>
      </c>
      <c r="C492" s="98" t="s">
        <v>1388</v>
      </c>
      <c r="D492" s="98" t="s">
        <v>1388</v>
      </c>
      <c r="E492" s="93">
        <v>0</v>
      </c>
      <c r="F492" s="99"/>
      <c r="P492" s="95"/>
    </row>
    <row r="493" spans="1:16">
      <c r="A493" s="99"/>
      <c r="B493" s="98" t="s">
        <v>1389</v>
      </c>
      <c r="C493" s="98" t="s">
        <v>754</v>
      </c>
      <c r="D493" s="98" t="s">
        <v>754</v>
      </c>
      <c r="E493" s="93">
        <v>0</v>
      </c>
      <c r="F493" s="99"/>
      <c r="P493" s="95"/>
    </row>
    <row r="494" spans="1:16">
      <c r="A494" s="99"/>
      <c r="B494" s="98" t="s">
        <v>1390</v>
      </c>
      <c r="C494" s="98" t="s">
        <v>756</v>
      </c>
      <c r="D494" s="98" t="s">
        <v>756</v>
      </c>
      <c r="E494" s="93">
        <v>0</v>
      </c>
      <c r="F494" s="99"/>
      <c r="P494" s="95"/>
    </row>
    <row r="495" spans="1:16">
      <c r="A495" s="99"/>
      <c r="B495" s="98" t="s">
        <v>1391</v>
      </c>
      <c r="C495" s="98" t="s">
        <v>718</v>
      </c>
      <c r="D495" s="98" t="s">
        <v>718</v>
      </c>
      <c r="E495" s="93">
        <v>0</v>
      </c>
      <c r="F495" s="99"/>
      <c r="P495" s="95"/>
    </row>
    <row r="496" spans="1:16">
      <c r="A496" s="99"/>
      <c r="B496" s="98" t="s">
        <v>1392</v>
      </c>
      <c r="C496" s="98" t="s">
        <v>1393</v>
      </c>
      <c r="D496" s="98" t="s">
        <v>1393</v>
      </c>
      <c r="E496" s="93">
        <v>0</v>
      </c>
      <c r="F496" s="99"/>
      <c r="P496" s="95"/>
    </row>
    <row r="497" spans="1:16">
      <c r="A497" s="99"/>
      <c r="B497" s="98" t="s">
        <v>1394</v>
      </c>
      <c r="C497" s="98" t="s">
        <v>843</v>
      </c>
      <c r="D497" s="98" t="s">
        <v>843</v>
      </c>
      <c r="E497" s="93">
        <v>0</v>
      </c>
      <c r="F497" s="99"/>
      <c r="P497" s="95"/>
    </row>
    <row r="498" spans="1:16">
      <c r="A498" s="99"/>
      <c r="B498" s="98" t="s">
        <v>1395</v>
      </c>
      <c r="C498" s="98" t="s">
        <v>795</v>
      </c>
      <c r="D498" s="98" t="s">
        <v>795</v>
      </c>
      <c r="E498" s="93">
        <v>0</v>
      </c>
      <c r="F498" s="99"/>
      <c r="P498" s="95"/>
    </row>
    <row r="499" spans="1:16">
      <c r="A499" s="99"/>
      <c r="B499" s="98" t="s">
        <v>1396</v>
      </c>
      <c r="C499" s="98" t="s">
        <v>1352</v>
      </c>
      <c r="D499" s="98" t="s">
        <v>1352</v>
      </c>
      <c r="E499" s="93">
        <v>0</v>
      </c>
      <c r="F499" s="99"/>
      <c r="P499" s="95"/>
    </row>
    <row r="500" spans="1:16">
      <c r="A500" s="99"/>
      <c r="B500" s="98" t="s">
        <v>1397</v>
      </c>
      <c r="C500" s="98" t="s">
        <v>736</v>
      </c>
      <c r="D500" s="98" t="s">
        <v>736</v>
      </c>
      <c r="E500" s="93">
        <v>0</v>
      </c>
      <c r="F500" s="99"/>
      <c r="P500" s="95"/>
    </row>
  </sheetData>
  <customSheetViews>
    <customSheetView guid="{9C1F981C-FFD6-4EF6-B28B-E117CB253ED3}">
      <selection activeCell="D24" sqref="D24"/>
      <pageMargins left="0.7" right="0.7" top="0.75" bottom="0.75" header="0.3" footer="0.3"/>
    </customSheetView>
    <customSheetView guid="{2C138DE3-6B3B-41AE-80EE-3457970B39E0}">
      <selection activeCell="D24" sqref="D24"/>
      <pageMargins left="0.7" right="0.7" top="0.75" bottom="0.75" header="0.3" footer="0.3"/>
    </customSheetView>
    <customSheetView guid="{0FF2BC90-AE58-4372-B5CB-17E8B0D191A8}">
      <selection activeCell="D24" sqref="D24"/>
      <pageMargins left="0.7" right="0.7" top="0.75" bottom="0.75" header="0.3" footer="0.3"/>
    </customSheetView>
    <customSheetView guid="{F22B7963-1DE0-432C-ABFF-052348A2C1B1}">
      <selection activeCell="D24" sqref="D24"/>
      <pageMargins left="0.7" right="0.7" top="0.75" bottom="0.75" header="0.3" footer="0.3"/>
    </customSheetView>
    <customSheetView guid="{5CDF8C16-2F7E-435C-8FBD-3B1E8B4F3415}">
      <selection activeCell="D24" sqref="D24"/>
      <pageMargins left="0.7" right="0.7" top="0.75" bottom="0.75" header="0.3" footer="0.3"/>
    </customSheetView>
    <customSheetView guid="{2B7B1CB7-5D3C-440D-8CD7-9E70FD379EC0}">
      <selection activeCell="D24" sqref="D24"/>
      <pageMargins left="0.7" right="0.7" top="0.75" bottom="0.75" header="0.3" footer="0.3"/>
    </customSheetView>
    <customSheetView guid="{B93A7257-0686-40A4-8ADB-E302C61D1CF5}">
      <selection activeCell="D24" sqref="D24"/>
      <pageMargins left="0.7" right="0.7" top="0.75" bottom="0.75" header="0.3" footer="0.3"/>
    </customSheetView>
    <customSheetView guid="{0BF649FB-054B-4E00-A5C7-E64FB868D81B}">
      <selection activeCell="D24" sqref="D24"/>
      <pageMargins left="0.7" right="0.7" top="0.75" bottom="0.75" header="0.3" footer="0.3"/>
    </customSheetView>
    <customSheetView guid="{46C8DCF2-88F5-4065-B732-89B771A0B55F}">
      <selection activeCell="D24" sqref="D24"/>
      <pageMargins left="0.7" right="0.7" top="0.75" bottom="0.75" header="0.3" footer="0.3"/>
    </customSheetView>
    <customSheetView guid="{04CD6250-EBB9-49B5-A154-3323C5A540CD}">
      <selection activeCell="D24" sqref="D24"/>
      <pageMargins left="0.7" right="0.7" top="0.75" bottom="0.75" header="0.3" footer="0.3"/>
    </customSheetView>
    <customSheetView guid="{370A4DEA-EC8D-4BBF-A42F-A532C5F155B9}">
      <selection activeCell="D24" sqref="D24"/>
      <pageMargins left="0.7" right="0.7" top="0.75" bottom="0.75" header="0.3" footer="0.3"/>
    </customSheetView>
    <customSheetView guid="{D4920615-DC79-4B85-BE66-DA7E2657329D}">
      <selection activeCell="D24" sqref="D24"/>
      <pageMargins left="0.7" right="0.7" top="0.75" bottom="0.75" header="0.3" footer="0.3"/>
    </customSheetView>
    <customSheetView guid="{BF2ACD2E-0E2D-4EE9-BC45-2F0A355D0CA3}">
      <selection activeCell="D24" sqref="D24"/>
      <pageMargins left="0.7" right="0.7" top="0.75" bottom="0.75" header="0.3" footer="0.3"/>
    </customSheetView>
    <customSheetView guid="{F88C92E4-F5B1-48B6-8AF0-793E8E382C1A}">
      <selection activeCell="D24" sqref="D2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3" topLeftCell="A14" activePane="bottomLeft" state="frozen"/>
      <selection pane="bottomLeft" activeCell="G7" sqref="G7"/>
    </sheetView>
  </sheetViews>
  <sheetFormatPr defaultColWidth="9" defaultRowHeight="13.8"/>
  <cols>
    <col min="1" max="1" width="6.44140625" style="74" customWidth="1"/>
    <col min="2" max="2" width="12.109375" style="74" customWidth="1"/>
    <col min="3" max="3" width="10.44140625" style="74" customWidth="1"/>
    <col min="4" max="4" width="20.109375" style="74" customWidth="1"/>
    <col min="5" max="5" width="13.44140625" style="74" customWidth="1"/>
    <col min="6" max="6" width="13.109375" style="74" customWidth="1"/>
    <col min="7" max="7" width="12.109375" style="74" customWidth="1"/>
    <col min="8" max="9" width="14.109375" style="74" customWidth="1"/>
    <col min="10" max="10" width="39.44140625" style="74" customWidth="1"/>
    <col min="11" max="11" width="19.44140625" style="74" customWidth="1"/>
    <col min="12" max="16384" width="9" style="74"/>
  </cols>
  <sheetData>
    <row r="1" spans="1:11" s="5" customFormat="1">
      <c r="A1" s="72" t="s">
        <v>165</v>
      </c>
      <c r="B1" s="6" t="s">
        <v>194</v>
      </c>
      <c r="D1" s="73"/>
    </row>
    <row r="2" spans="1:11">
      <c r="A2" s="74" t="s">
        <v>1660</v>
      </c>
    </row>
    <row r="3" spans="1:11">
      <c r="A3" s="75" t="s">
        <v>529</v>
      </c>
      <c r="B3" s="76" t="s">
        <v>530</v>
      </c>
      <c r="C3" s="76"/>
    </row>
    <row r="5" spans="1:11">
      <c r="A5" s="77" t="s">
        <v>531</v>
      </c>
      <c r="B5" s="78">
        <v>60973312</v>
      </c>
      <c r="C5" s="79" t="s">
        <v>532</v>
      </c>
      <c r="D5" s="192"/>
    </row>
    <row r="6" spans="1:11" ht="14.4" thickBot="1">
      <c r="A6" s="80" t="s">
        <v>533</v>
      </c>
      <c r="B6" s="81">
        <v>98048</v>
      </c>
      <c r="C6" s="82" t="s">
        <v>532</v>
      </c>
      <c r="D6" s="192"/>
    </row>
    <row r="7" spans="1:11" ht="14.4" thickBot="1">
      <c r="B7" s="83"/>
      <c r="D7" s="193"/>
    </row>
    <row r="8" spans="1:11">
      <c r="A8" s="77" t="s">
        <v>534</v>
      </c>
      <c r="B8" s="78" t="s">
        <v>535</v>
      </c>
      <c r="C8" s="84">
        <v>122142720</v>
      </c>
      <c r="D8" s="192"/>
    </row>
    <row r="9" spans="1:11">
      <c r="A9" s="85" t="s">
        <v>531</v>
      </c>
      <c r="B9" s="86">
        <v>61071360</v>
      </c>
      <c r="C9" s="87" t="s">
        <v>532</v>
      </c>
      <c r="D9" s="192"/>
    </row>
    <row r="10" spans="1:11">
      <c r="A10" s="85"/>
      <c r="B10" s="86">
        <v>59640</v>
      </c>
      <c r="C10" s="87" t="s">
        <v>536</v>
      </c>
      <c r="D10" s="192"/>
    </row>
    <row r="11" spans="1:11" ht="14.4" thickBot="1">
      <c r="A11" s="80"/>
      <c r="B11" s="81">
        <v>58.2421875</v>
      </c>
      <c r="C11" s="82" t="s">
        <v>537</v>
      </c>
      <c r="D11" s="192"/>
    </row>
    <row r="13" spans="1:11">
      <c r="A13" s="88" t="s">
        <v>538</v>
      </c>
      <c r="B13" s="88" t="s">
        <v>539</v>
      </c>
      <c r="C13" s="88" t="s">
        <v>540</v>
      </c>
      <c r="D13" s="88" t="s">
        <v>541</v>
      </c>
      <c r="E13" s="88" t="s">
        <v>542</v>
      </c>
      <c r="F13" s="88" t="s">
        <v>543</v>
      </c>
      <c r="G13" s="88" t="s">
        <v>544</v>
      </c>
      <c r="H13" s="88" t="s">
        <v>545</v>
      </c>
      <c r="I13" s="88" t="s">
        <v>1661</v>
      </c>
      <c r="J13" s="88" t="s">
        <v>546</v>
      </c>
      <c r="K13" s="88" t="s">
        <v>547</v>
      </c>
    </row>
    <row r="14" spans="1:11">
      <c r="A14" s="194">
        <v>0</v>
      </c>
      <c r="B14" s="194" t="s">
        <v>548</v>
      </c>
      <c r="C14" s="194"/>
      <c r="D14" s="194" t="s">
        <v>549</v>
      </c>
      <c r="E14" s="194"/>
      <c r="F14" s="194"/>
      <c r="G14" s="194">
        <v>0</v>
      </c>
      <c r="H14" s="194">
        <v>65536</v>
      </c>
      <c r="I14" s="194" t="s">
        <v>252</v>
      </c>
      <c r="J14" s="194"/>
      <c r="K14" s="195" t="s">
        <v>550</v>
      </c>
    </row>
    <row r="15" spans="1:11">
      <c r="A15" s="196">
        <v>1</v>
      </c>
      <c r="B15" s="196" t="s">
        <v>551</v>
      </c>
      <c r="C15" s="196" t="b">
        <v>1</v>
      </c>
      <c r="D15" s="196" t="s">
        <v>552</v>
      </c>
      <c r="E15" s="196"/>
      <c r="F15" s="196"/>
      <c r="G15" s="196"/>
      <c r="H15" s="196">
        <v>2048</v>
      </c>
      <c r="I15" s="196" t="s">
        <v>252</v>
      </c>
      <c r="J15" s="196" t="s">
        <v>553</v>
      </c>
      <c r="K15" s="197"/>
    </row>
    <row r="16" spans="1:11">
      <c r="A16" s="196">
        <v>2</v>
      </c>
      <c r="B16" s="196" t="s">
        <v>554</v>
      </c>
      <c r="C16" s="196" t="b">
        <v>1</v>
      </c>
      <c r="D16" s="196" t="s">
        <v>552</v>
      </c>
      <c r="E16" s="196"/>
      <c r="F16" s="196"/>
      <c r="G16" s="196"/>
      <c r="H16" s="196">
        <v>2048</v>
      </c>
      <c r="I16" s="196" t="s">
        <v>252</v>
      </c>
      <c r="J16" s="196" t="s">
        <v>555</v>
      </c>
      <c r="K16" s="197"/>
    </row>
    <row r="17" spans="1:11">
      <c r="A17" s="194">
        <v>3</v>
      </c>
      <c r="B17" s="194" t="s">
        <v>556</v>
      </c>
      <c r="C17" s="194" t="b">
        <v>1</v>
      </c>
      <c r="D17" s="194" t="s">
        <v>557</v>
      </c>
      <c r="E17" s="194"/>
      <c r="F17" s="194"/>
      <c r="G17" s="194"/>
      <c r="H17" s="194">
        <v>2048</v>
      </c>
      <c r="I17" s="194" t="s">
        <v>252</v>
      </c>
      <c r="J17" s="194" t="s">
        <v>558</v>
      </c>
      <c r="K17" s="195" t="s">
        <v>559</v>
      </c>
    </row>
    <row r="18" spans="1:11">
      <c r="A18" s="194">
        <v>4</v>
      </c>
      <c r="B18" s="194" t="s">
        <v>560</v>
      </c>
      <c r="C18" s="194" t="b">
        <v>1</v>
      </c>
      <c r="D18" s="194" t="s">
        <v>557</v>
      </c>
      <c r="E18" s="194"/>
      <c r="F18" s="194"/>
      <c r="G18" s="194"/>
      <c r="H18" s="194">
        <v>2048</v>
      </c>
      <c r="I18" s="194" t="s">
        <v>252</v>
      </c>
      <c r="J18" s="194" t="s">
        <v>561</v>
      </c>
      <c r="K18" s="195"/>
    </row>
    <row r="19" spans="1:11">
      <c r="A19" s="196">
        <v>5</v>
      </c>
      <c r="B19" s="196" t="s">
        <v>562</v>
      </c>
      <c r="C19" s="196" t="b">
        <v>1</v>
      </c>
      <c r="D19" s="196" t="s">
        <v>563</v>
      </c>
      <c r="E19" s="196"/>
      <c r="F19" s="196"/>
      <c r="G19" s="196"/>
      <c r="H19" s="196">
        <v>500</v>
      </c>
      <c r="I19" s="196" t="s">
        <v>252</v>
      </c>
      <c r="J19" s="196" t="s">
        <v>564</v>
      </c>
      <c r="K19" s="197"/>
    </row>
    <row r="20" spans="1:11">
      <c r="A20" s="196">
        <v>6</v>
      </c>
      <c r="B20" s="196" t="s">
        <v>565</v>
      </c>
      <c r="C20" s="196" t="b">
        <v>1</v>
      </c>
      <c r="D20" s="196" t="s">
        <v>563</v>
      </c>
      <c r="E20" s="196"/>
      <c r="F20" s="196"/>
      <c r="G20" s="196"/>
      <c r="H20" s="196">
        <v>500</v>
      </c>
      <c r="I20" s="196" t="s">
        <v>252</v>
      </c>
      <c r="J20" s="196" t="s">
        <v>566</v>
      </c>
      <c r="K20" s="197"/>
    </row>
    <row r="21" spans="1:11">
      <c r="A21" s="194">
        <v>7</v>
      </c>
      <c r="B21" s="194" t="s">
        <v>567</v>
      </c>
      <c r="C21" s="194" t="b">
        <v>1</v>
      </c>
      <c r="D21" s="194" t="s">
        <v>568</v>
      </c>
      <c r="E21" s="194"/>
      <c r="F21" s="194"/>
      <c r="G21" s="194"/>
      <c r="H21" s="194">
        <v>512</v>
      </c>
      <c r="I21" s="194" t="s">
        <v>252</v>
      </c>
      <c r="J21" s="194" t="s">
        <v>569</v>
      </c>
      <c r="K21" s="195"/>
    </row>
    <row r="22" spans="1:11">
      <c r="A22" s="194">
        <v>8</v>
      </c>
      <c r="B22" s="194" t="s">
        <v>570</v>
      </c>
      <c r="C22" s="194" t="b">
        <v>1</v>
      </c>
      <c r="D22" s="194" t="s">
        <v>568</v>
      </c>
      <c r="E22" s="194"/>
      <c r="F22" s="194"/>
      <c r="G22" s="194"/>
      <c r="H22" s="194">
        <v>512</v>
      </c>
      <c r="I22" s="194" t="s">
        <v>252</v>
      </c>
      <c r="J22" s="194" t="s">
        <v>571</v>
      </c>
      <c r="K22" s="195"/>
    </row>
    <row r="23" spans="1:11">
      <c r="A23" s="196">
        <v>9</v>
      </c>
      <c r="B23" s="196" t="s">
        <v>572</v>
      </c>
      <c r="C23" s="196" t="b">
        <v>1</v>
      </c>
      <c r="D23" s="196" t="s">
        <v>573</v>
      </c>
      <c r="E23" s="196"/>
      <c r="F23" s="196"/>
      <c r="G23" s="196"/>
      <c r="H23" s="196">
        <v>512</v>
      </c>
      <c r="I23" s="196" t="s">
        <v>252</v>
      </c>
      <c r="J23" s="196" t="s">
        <v>574</v>
      </c>
      <c r="K23" s="197"/>
    </row>
    <row r="24" spans="1:11">
      <c r="A24" s="196">
        <v>10</v>
      </c>
      <c r="B24" s="196" t="s">
        <v>575</v>
      </c>
      <c r="C24" s="196" t="b">
        <v>1</v>
      </c>
      <c r="D24" s="196" t="s">
        <v>573</v>
      </c>
      <c r="E24" s="196"/>
      <c r="F24" s="196"/>
      <c r="G24" s="196"/>
      <c r="H24" s="196">
        <v>512</v>
      </c>
      <c r="I24" s="196" t="s">
        <v>252</v>
      </c>
      <c r="J24" s="196" t="s">
        <v>576</v>
      </c>
      <c r="K24" s="197"/>
    </row>
    <row r="25" spans="1:11">
      <c r="A25" s="194">
        <v>11</v>
      </c>
      <c r="B25" s="194" t="s">
        <v>577</v>
      </c>
      <c r="C25" s="194" t="b">
        <v>1</v>
      </c>
      <c r="D25" s="194"/>
      <c r="E25" s="194"/>
      <c r="F25" s="194"/>
      <c r="G25" s="194"/>
      <c r="H25" s="194">
        <v>2048</v>
      </c>
      <c r="I25" s="194" t="s">
        <v>252</v>
      </c>
      <c r="J25" s="194" t="s">
        <v>578</v>
      </c>
      <c r="K25" s="195"/>
    </row>
    <row r="26" spans="1:11">
      <c r="A26" s="196">
        <v>12</v>
      </c>
      <c r="B26" s="196" t="s">
        <v>579</v>
      </c>
      <c r="C26" s="196" t="b">
        <v>1</v>
      </c>
      <c r="D26" s="196" t="s">
        <v>580</v>
      </c>
      <c r="E26" s="196"/>
      <c r="F26" s="196"/>
      <c r="G26" s="196"/>
      <c r="H26" s="196">
        <v>128</v>
      </c>
      <c r="I26" s="196" t="s">
        <v>252</v>
      </c>
      <c r="J26" s="196" t="s">
        <v>581</v>
      </c>
      <c r="K26" s="197"/>
    </row>
    <row r="27" spans="1:11">
      <c r="A27" s="196">
        <v>13</v>
      </c>
      <c r="B27" s="196" t="s">
        <v>582</v>
      </c>
      <c r="C27" s="196" t="b">
        <v>1</v>
      </c>
      <c r="D27" s="196" t="s">
        <v>580</v>
      </c>
      <c r="E27" s="196"/>
      <c r="F27" s="196"/>
      <c r="G27" s="196"/>
      <c r="H27" s="196">
        <v>128</v>
      </c>
      <c r="I27" s="196" t="s">
        <v>252</v>
      </c>
      <c r="J27" s="196" t="s">
        <v>581</v>
      </c>
      <c r="K27" s="197"/>
    </row>
    <row r="28" spans="1:11">
      <c r="A28" s="194">
        <v>14</v>
      </c>
      <c r="B28" s="194" t="s">
        <v>583</v>
      </c>
      <c r="C28" s="194" t="b">
        <v>1</v>
      </c>
      <c r="D28" s="194" t="s">
        <v>584</v>
      </c>
      <c r="E28" s="194"/>
      <c r="F28" s="194"/>
      <c r="G28" s="194"/>
      <c r="H28" s="194">
        <v>1024</v>
      </c>
      <c r="I28" s="194" t="s">
        <v>252</v>
      </c>
      <c r="J28" s="194" t="s">
        <v>585</v>
      </c>
      <c r="K28" s="195"/>
    </row>
    <row r="29" spans="1:11">
      <c r="A29" s="194">
        <v>15</v>
      </c>
      <c r="B29" s="194" t="s">
        <v>586</v>
      </c>
      <c r="C29" s="194" t="b">
        <v>1</v>
      </c>
      <c r="D29" s="194" t="s">
        <v>584</v>
      </c>
      <c r="E29" s="194"/>
      <c r="F29" s="194"/>
      <c r="G29" s="194"/>
      <c r="H29" s="194">
        <v>1024</v>
      </c>
      <c r="I29" s="194" t="s">
        <v>252</v>
      </c>
      <c r="J29" s="194" t="s">
        <v>587</v>
      </c>
      <c r="K29" s="195"/>
    </row>
    <row r="30" spans="1:11">
      <c r="A30" s="196">
        <v>16</v>
      </c>
      <c r="B30" s="196" t="s">
        <v>588</v>
      </c>
      <c r="C30" s="196" t="b">
        <v>1</v>
      </c>
      <c r="D30" s="196" t="s">
        <v>589</v>
      </c>
      <c r="E30" s="196"/>
      <c r="F30" s="196"/>
      <c r="G30" s="196"/>
      <c r="H30" s="196">
        <v>65536</v>
      </c>
      <c r="I30" s="196" t="s">
        <v>252</v>
      </c>
      <c r="J30" s="196" t="s">
        <v>590</v>
      </c>
      <c r="K30" s="197"/>
    </row>
    <row r="31" spans="1:11">
      <c r="A31" s="196">
        <v>17</v>
      </c>
      <c r="B31" s="196" t="s">
        <v>591</v>
      </c>
      <c r="C31" s="196" t="b">
        <v>1</v>
      </c>
      <c r="D31" s="196" t="s">
        <v>589</v>
      </c>
      <c r="E31" s="196"/>
      <c r="F31" s="196"/>
      <c r="G31" s="196"/>
      <c r="H31" s="196">
        <v>65536</v>
      </c>
      <c r="I31" s="196" t="s">
        <v>252</v>
      </c>
      <c r="J31" s="196" t="s">
        <v>590</v>
      </c>
      <c r="K31" s="197"/>
    </row>
    <row r="32" spans="1:11">
      <c r="A32" s="194">
        <v>18</v>
      </c>
      <c r="B32" s="194" t="s">
        <v>592</v>
      </c>
      <c r="C32" s="194" t="b">
        <v>1</v>
      </c>
      <c r="D32" s="194" t="s">
        <v>593</v>
      </c>
      <c r="E32" s="194"/>
      <c r="F32" s="194"/>
      <c r="G32" s="194"/>
      <c r="H32" s="194">
        <v>4194304</v>
      </c>
      <c r="I32" s="194" t="s">
        <v>1662</v>
      </c>
      <c r="J32" s="194" t="s">
        <v>594</v>
      </c>
      <c r="K32" s="195"/>
    </row>
    <row r="33" spans="1:11">
      <c r="A33" s="194">
        <v>19</v>
      </c>
      <c r="B33" s="194" t="s">
        <v>595</v>
      </c>
      <c r="C33" s="194" t="b">
        <v>1</v>
      </c>
      <c r="D33" s="194" t="s">
        <v>593</v>
      </c>
      <c r="E33" s="194"/>
      <c r="F33" s="194"/>
      <c r="G33" s="194"/>
      <c r="H33" s="194">
        <v>4194304</v>
      </c>
      <c r="I33" s="194" t="s">
        <v>252</v>
      </c>
      <c r="J33" s="194" t="s">
        <v>594</v>
      </c>
      <c r="K33" s="195"/>
    </row>
    <row r="34" spans="1:11">
      <c r="A34" s="196">
        <v>20</v>
      </c>
      <c r="B34" s="196" t="s">
        <v>596</v>
      </c>
      <c r="C34" s="196" t="b">
        <v>1</v>
      </c>
      <c r="D34" s="196" t="s">
        <v>597</v>
      </c>
      <c r="E34" s="196"/>
      <c r="F34" s="196"/>
      <c r="G34" s="196"/>
      <c r="H34" s="196">
        <v>2097152</v>
      </c>
      <c r="I34" s="196" t="s">
        <v>1663</v>
      </c>
      <c r="J34" s="196" t="s">
        <v>594</v>
      </c>
      <c r="K34" s="197"/>
    </row>
    <row r="35" spans="1:11">
      <c r="A35" s="196">
        <v>21</v>
      </c>
      <c r="B35" s="196" t="s">
        <v>598</v>
      </c>
      <c r="C35" s="196" t="b">
        <v>1</v>
      </c>
      <c r="D35" s="196" t="s">
        <v>597</v>
      </c>
      <c r="E35" s="196"/>
      <c r="F35" s="196"/>
      <c r="G35" s="196"/>
      <c r="H35" s="196">
        <v>2097152</v>
      </c>
      <c r="I35" s="196" t="s">
        <v>252</v>
      </c>
      <c r="J35" s="196" t="s">
        <v>594</v>
      </c>
      <c r="K35" s="197"/>
    </row>
    <row r="36" spans="1:11">
      <c r="A36" s="194">
        <v>22</v>
      </c>
      <c r="B36" s="194" t="s">
        <v>599</v>
      </c>
      <c r="C36" s="194" t="b">
        <v>1</v>
      </c>
      <c r="D36" s="194" t="s">
        <v>600</v>
      </c>
      <c r="E36" s="194"/>
      <c r="F36" s="194"/>
      <c r="G36" s="194"/>
      <c r="H36" s="194">
        <v>512</v>
      </c>
      <c r="I36" s="194" t="s">
        <v>252</v>
      </c>
      <c r="J36" s="194" t="s">
        <v>601</v>
      </c>
      <c r="K36" s="194"/>
    </row>
    <row r="37" spans="1:11">
      <c r="A37" s="194">
        <v>23</v>
      </c>
      <c r="B37" s="194" t="s">
        <v>602</v>
      </c>
      <c r="C37" s="194" t="b">
        <v>1</v>
      </c>
      <c r="D37" s="194" t="s">
        <v>600</v>
      </c>
      <c r="E37" s="194"/>
      <c r="F37" s="194"/>
      <c r="G37" s="194"/>
      <c r="H37" s="194">
        <v>512</v>
      </c>
      <c r="I37" s="194" t="s">
        <v>252</v>
      </c>
      <c r="J37" s="194" t="s">
        <v>601</v>
      </c>
      <c r="K37" s="194"/>
    </row>
    <row r="38" spans="1:11">
      <c r="A38" s="196">
        <v>24</v>
      </c>
      <c r="B38" s="196" t="s">
        <v>603</v>
      </c>
      <c r="C38" s="196" t="b">
        <v>1</v>
      </c>
      <c r="D38" s="196" t="s">
        <v>604</v>
      </c>
      <c r="E38" s="196"/>
      <c r="F38" s="196"/>
      <c r="G38" s="196"/>
      <c r="H38" s="196">
        <v>256</v>
      </c>
      <c r="I38" s="196" t="s">
        <v>252</v>
      </c>
      <c r="J38" s="196" t="s">
        <v>605</v>
      </c>
      <c r="K38" s="196"/>
    </row>
    <row r="39" spans="1:11">
      <c r="A39" s="196">
        <v>25</v>
      </c>
      <c r="B39" s="196" t="s">
        <v>606</v>
      </c>
      <c r="C39" s="196" t="b">
        <v>1</v>
      </c>
      <c r="D39" s="196" t="s">
        <v>604</v>
      </c>
      <c r="E39" s="196"/>
      <c r="F39" s="196"/>
      <c r="G39" s="196"/>
      <c r="H39" s="196">
        <v>256</v>
      </c>
      <c r="I39" s="196" t="s">
        <v>252</v>
      </c>
      <c r="J39" s="196" t="s">
        <v>605</v>
      </c>
      <c r="K39" s="196"/>
    </row>
    <row r="40" spans="1:11">
      <c r="A40" s="194">
        <v>26</v>
      </c>
      <c r="B40" s="194" t="s">
        <v>607</v>
      </c>
      <c r="C40" s="194" t="b">
        <v>1</v>
      </c>
      <c r="D40" s="194" t="s">
        <v>608</v>
      </c>
      <c r="E40" s="194"/>
      <c r="F40" s="194"/>
      <c r="G40" s="194"/>
      <c r="H40" s="194">
        <v>512</v>
      </c>
      <c r="I40" s="194" t="s">
        <v>252</v>
      </c>
      <c r="J40" s="194" t="s">
        <v>609</v>
      </c>
      <c r="K40" s="194"/>
    </row>
    <row r="41" spans="1:11">
      <c r="A41" s="194">
        <v>27</v>
      </c>
      <c r="B41" s="194" t="s">
        <v>610</v>
      </c>
      <c r="C41" s="194" t="b">
        <v>1</v>
      </c>
      <c r="D41" s="194" t="s">
        <v>608</v>
      </c>
      <c r="E41" s="194"/>
      <c r="F41" s="194"/>
      <c r="G41" s="194"/>
      <c r="H41" s="194">
        <v>512</v>
      </c>
      <c r="I41" s="194" t="s">
        <v>252</v>
      </c>
      <c r="J41" s="194" t="s">
        <v>609</v>
      </c>
      <c r="K41" s="194"/>
    </row>
    <row r="42" spans="1:11">
      <c r="A42" s="196">
        <v>28</v>
      </c>
      <c r="B42" s="196" t="s">
        <v>611</v>
      </c>
      <c r="C42" s="196" t="b">
        <v>1</v>
      </c>
      <c r="D42" s="196" t="s">
        <v>612</v>
      </c>
      <c r="E42" s="196"/>
      <c r="F42" s="196"/>
      <c r="G42" s="196"/>
      <c r="H42" s="196">
        <v>97280</v>
      </c>
      <c r="I42" s="196" t="s">
        <v>252</v>
      </c>
      <c r="J42" s="196" t="s">
        <v>613</v>
      </c>
      <c r="K42" s="196"/>
    </row>
    <row r="43" spans="1:11">
      <c r="A43" s="196">
        <v>29</v>
      </c>
      <c r="B43" s="196" t="s">
        <v>614</v>
      </c>
      <c r="C43" s="196" t="b">
        <v>1</v>
      </c>
      <c r="D43" s="196" t="s">
        <v>612</v>
      </c>
      <c r="E43" s="196"/>
      <c r="F43" s="196"/>
      <c r="G43" s="196"/>
      <c r="H43" s="196">
        <v>97280</v>
      </c>
      <c r="I43" s="196" t="s">
        <v>252</v>
      </c>
      <c r="J43" s="196" t="s">
        <v>613</v>
      </c>
      <c r="K43" s="196"/>
    </row>
    <row r="44" spans="1:11">
      <c r="A44" s="194">
        <v>30</v>
      </c>
      <c r="B44" s="194" t="s">
        <v>615</v>
      </c>
      <c r="C44" s="194" t="b">
        <v>1</v>
      </c>
      <c r="D44" s="194" t="s">
        <v>616</v>
      </c>
      <c r="E44" s="194"/>
      <c r="F44" s="194"/>
      <c r="G44" s="194"/>
      <c r="H44" s="194">
        <v>16384</v>
      </c>
      <c r="I44" s="194" t="s">
        <v>252</v>
      </c>
      <c r="J44" s="194" t="s">
        <v>617</v>
      </c>
      <c r="K44" s="194"/>
    </row>
    <row r="45" spans="1:11">
      <c r="A45" s="194">
        <v>31</v>
      </c>
      <c r="B45" s="194" t="s">
        <v>618</v>
      </c>
      <c r="C45" s="194" t="b">
        <v>1</v>
      </c>
      <c r="D45" s="194" t="s">
        <v>616</v>
      </c>
      <c r="E45" s="194"/>
      <c r="F45" s="194"/>
      <c r="G45" s="194"/>
      <c r="H45" s="194">
        <v>16384</v>
      </c>
      <c r="I45" s="194" t="s">
        <v>252</v>
      </c>
      <c r="J45" s="194" t="s">
        <v>617</v>
      </c>
      <c r="K45" s="194"/>
    </row>
    <row r="46" spans="1:11">
      <c r="A46" s="196">
        <v>32</v>
      </c>
      <c r="B46" s="196" t="s">
        <v>619</v>
      </c>
      <c r="C46" s="196" t="b">
        <v>1</v>
      </c>
      <c r="D46" s="196"/>
      <c r="E46" s="196"/>
      <c r="F46" s="196"/>
      <c r="G46" s="196"/>
      <c r="H46" s="196">
        <v>1024</v>
      </c>
      <c r="I46" s="196" t="s">
        <v>252</v>
      </c>
      <c r="J46" s="196" t="s">
        <v>620</v>
      </c>
      <c r="K46" s="196"/>
    </row>
    <row r="47" spans="1:11">
      <c r="A47" s="194">
        <v>33</v>
      </c>
      <c r="B47" s="194" t="s">
        <v>621</v>
      </c>
      <c r="C47" s="194" t="b">
        <v>1</v>
      </c>
      <c r="D47" s="194"/>
      <c r="E47" s="194"/>
      <c r="F47" s="194"/>
      <c r="G47" s="194"/>
      <c r="H47" s="194">
        <v>32768</v>
      </c>
      <c r="I47" s="194" t="s">
        <v>252</v>
      </c>
      <c r="J47" s="194" t="s">
        <v>622</v>
      </c>
      <c r="K47" s="194"/>
    </row>
    <row r="48" spans="1:11">
      <c r="A48" s="196">
        <v>34</v>
      </c>
      <c r="B48" s="196" t="s">
        <v>623</v>
      </c>
      <c r="C48" s="196" t="b">
        <v>1</v>
      </c>
      <c r="D48" s="196"/>
      <c r="E48" s="196"/>
      <c r="F48" s="196"/>
      <c r="G48" s="196"/>
      <c r="H48" s="196">
        <v>1</v>
      </c>
      <c r="I48" s="196" t="s">
        <v>252</v>
      </c>
      <c r="J48" s="196" t="s">
        <v>624</v>
      </c>
      <c r="K48" s="196"/>
    </row>
    <row r="49" spans="1:11">
      <c r="A49" s="194">
        <v>35</v>
      </c>
      <c r="B49" s="194" t="s">
        <v>625</v>
      </c>
      <c r="C49" s="194" t="b">
        <v>1</v>
      </c>
      <c r="D49" s="194"/>
      <c r="E49" s="194"/>
      <c r="F49" s="194"/>
      <c r="G49" s="194"/>
      <c r="H49" s="194">
        <v>256</v>
      </c>
      <c r="I49" s="194" t="s">
        <v>252</v>
      </c>
      <c r="J49" s="194" t="s">
        <v>626</v>
      </c>
      <c r="K49" s="194"/>
    </row>
    <row r="50" spans="1:11">
      <c r="A50" s="196">
        <v>36</v>
      </c>
      <c r="B50" s="196" t="s">
        <v>627</v>
      </c>
      <c r="C50" s="196" t="b">
        <v>1</v>
      </c>
      <c r="D50" s="196"/>
      <c r="E50" s="196"/>
      <c r="F50" s="196"/>
      <c r="G50" s="196"/>
      <c r="H50" s="196">
        <v>256</v>
      </c>
      <c r="I50" s="196" t="s">
        <v>252</v>
      </c>
      <c r="J50" s="196" t="s">
        <v>628</v>
      </c>
      <c r="K50" s="196"/>
    </row>
    <row r="51" spans="1:11">
      <c r="A51" s="194">
        <v>37</v>
      </c>
      <c r="B51" s="194" t="s">
        <v>629</v>
      </c>
      <c r="C51" s="194" t="b">
        <v>1</v>
      </c>
      <c r="D51" s="194"/>
      <c r="E51" s="194"/>
      <c r="F51" s="194"/>
      <c r="G51" s="194"/>
      <c r="H51" s="194">
        <v>1</v>
      </c>
      <c r="I51" s="194" t="s">
        <v>252</v>
      </c>
      <c r="J51" s="194" t="s">
        <v>630</v>
      </c>
      <c r="K51" s="194"/>
    </row>
    <row r="52" spans="1:11">
      <c r="A52" s="196">
        <v>38</v>
      </c>
      <c r="B52" s="196" t="s">
        <v>631</v>
      </c>
      <c r="C52" s="196" t="b">
        <v>1</v>
      </c>
      <c r="D52" s="196"/>
      <c r="E52" s="196"/>
      <c r="F52" s="196"/>
      <c r="G52" s="196"/>
      <c r="H52" s="196">
        <v>33424</v>
      </c>
      <c r="I52" s="196" t="s">
        <v>252</v>
      </c>
      <c r="J52" s="196" t="s">
        <v>632</v>
      </c>
      <c r="K52" s="196"/>
    </row>
    <row r="53" spans="1:11">
      <c r="A53" s="194">
        <v>39</v>
      </c>
      <c r="B53" s="194" t="s">
        <v>633</v>
      </c>
      <c r="C53" s="194" t="b">
        <v>1</v>
      </c>
      <c r="D53" s="194"/>
      <c r="E53" s="194"/>
      <c r="F53" s="194"/>
      <c r="G53" s="194"/>
      <c r="H53" s="194">
        <v>1024</v>
      </c>
      <c r="I53" s="194" t="s">
        <v>252</v>
      </c>
      <c r="J53" s="194" t="s">
        <v>634</v>
      </c>
      <c r="K53" s="194"/>
    </row>
    <row r="54" spans="1:11">
      <c r="A54" s="196">
        <v>40</v>
      </c>
      <c r="B54" s="196" t="s">
        <v>635</v>
      </c>
      <c r="C54" s="196" t="b">
        <v>1</v>
      </c>
      <c r="D54" s="196" t="s">
        <v>636</v>
      </c>
      <c r="E54" s="196"/>
      <c r="F54" s="196"/>
      <c r="G54" s="196"/>
      <c r="H54" s="196">
        <v>128</v>
      </c>
      <c r="I54" s="196" t="s">
        <v>252</v>
      </c>
      <c r="J54" s="196" t="s">
        <v>637</v>
      </c>
      <c r="K54" s="196"/>
    </row>
    <row r="55" spans="1:11">
      <c r="A55" s="194">
        <v>41</v>
      </c>
      <c r="B55" s="194" t="s">
        <v>638</v>
      </c>
      <c r="C55" s="194" t="b">
        <v>1</v>
      </c>
      <c r="D55" s="194" t="s">
        <v>639</v>
      </c>
      <c r="E55" s="194"/>
      <c r="F55" s="194"/>
      <c r="G55" s="194"/>
      <c r="H55" s="194">
        <v>1024</v>
      </c>
      <c r="I55" s="194" t="s">
        <v>252</v>
      </c>
      <c r="J55" s="194" t="s">
        <v>640</v>
      </c>
      <c r="K55" s="194"/>
    </row>
    <row r="56" spans="1:11">
      <c r="A56" s="194">
        <v>42</v>
      </c>
      <c r="B56" s="194" t="s">
        <v>641</v>
      </c>
      <c r="C56" s="194" t="b">
        <v>1</v>
      </c>
      <c r="D56" s="194" t="s">
        <v>639</v>
      </c>
      <c r="E56" s="194"/>
      <c r="F56" s="194"/>
      <c r="G56" s="194"/>
      <c r="H56" s="194">
        <v>1024</v>
      </c>
      <c r="I56" s="194" t="s">
        <v>252</v>
      </c>
      <c r="J56" s="194" t="s">
        <v>640</v>
      </c>
      <c r="K56" s="194"/>
    </row>
    <row r="57" spans="1:11">
      <c r="A57" s="196">
        <v>43</v>
      </c>
      <c r="B57" s="196" t="s">
        <v>642</v>
      </c>
      <c r="C57" s="196" t="b">
        <v>0</v>
      </c>
      <c r="D57" s="196"/>
      <c r="E57" s="196"/>
      <c r="F57" s="196"/>
      <c r="G57" s="196"/>
      <c r="H57" s="196">
        <v>1</v>
      </c>
      <c r="I57" s="196" t="s">
        <v>252</v>
      </c>
      <c r="J57" s="196" t="s">
        <v>643</v>
      </c>
      <c r="K57" s="196"/>
    </row>
    <row r="58" spans="1:11">
      <c r="A58" s="194">
        <v>44</v>
      </c>
      <c r="B58" s="194" t="s">
        <v>644</v>
      </c>
      <c r="C58" s="194" t="b">
        <v>0</v>
      </c>
      <c r="D58" s="194"/>
      <c r="E58" s="194"/>
      <c r="F58" s="194"/>
      <c r="G58" s="194"/>
      <c r="H58" s="194">
        <v>8</v>
      </c>
      <c r="I58" s="194" t="s">
        <v>252</v>
      </c>
      <c r="J58" s="194" t="s">
        <v>645</v>
      </c>
      <c r="K58" s="194"/>
    </row>
    <row r="59" spans="1:11">
      <c r="A59" s="196">
        <v>45</v>
      </c>
      <c r="B59" s="196" t="s">
        <v>646</v>
      </c>
      <c r="C59" s="196" t="b">
        <v>0</v>
      </c>
      <c r="D59" s="196"/>
      <c r="E59" s="196"/>
      <c r="F59" s="196"/>
      <c r="G59" s="196"/>
      <c r="H59" s="196">
        <v>2048</v>
      </c>
      <c r="I59" s="196" t="s">
        <v>252</v>
      </c>
      <c r="J59" s="196" t="s">
        <v>647</v>
      </c>
      <c r="K59" s="196"/>
    </row>
    <row r="60" spans="1:11">
      <c r="A60" s="196">
        <v>46</v>
      </c>
      <c r="B60" s="196" t="s">
        <v>648</v>
      </c>
      <c r="C60" s="196" t="b">
        <v>0</v>
      </c>
      <c r="D60" s="196"/>
      <c r="E60" s="196"/>
      <c r="F60" s="196"/>
      <c r="G60" s="196"/>
      <c r="H60" s="196">
        <v>2048</v>
      </c>
      <c r="I60" s="196" t="s">
        <v>252</v>
      </c>
      <c r="J60" s="196" t="s">
        <v>649</v>
      </c>
      <c r="K60" s="196"/>
    </row>
    <row r="61" spans="1:11">
      <c r="A61" s="194">
        <v>47</v>
      </c>
      <c r="B61" s="194" t="s">
        <v>650</v>
      </c>
      <c r="C61" s="194" t="b">
        <v>0</v>
      </c>
      <c r="D61" s="194" t="s">
        <v>651</v>
      </c>
      <c r="E61" s="194"/>
      <c r="F61" s="194"/>
      <c r="G61" s="194"/>
      <c r="H61" s="194">
        <v>32768</v>
      </c>
      <c r="I61" s="194" t="s">
        <v>252</v>
      </c>
      <c r="J61" s="194" t="s">
        <v>652</v>
      </c>
      <c r="K61" s="194"/>
    </row>
    <row r="62" spans="1:11">
      <c r="A62" s="196">
        <v>48</v>
      </c>
      <c r="B62" s="196" t="s">
        <v>653</v>
      </c>
      <c r="C62" s="196" t="b">
        <v>0</v>
      </c>
      <c r="D62" s="196"/>
      <c r="E62" s="196"/>
      <c r="F62" s="196"/>
      <c r="G62" s="196"/>
      <c r="H62" s="196">
        <v>1024</v>
      </c>
      <c r="I62" s="196" t="s">
        <v>252</v>
      </c>
      <c r="J62" s="196" t="s">
        <v>654</v>
      </c>
      <c r="K62" s="196"/>
    </row>
    <row r="63" spans="1:11">
      <c r="A63" s="194">
        <v>49</v>
      </c>
      <c r="B63" s="194" t="s">
        <v>655</v>
      </c>
      <c r="C63" s="194" t="b">
        <v>0</v>
      </c>
      <c r="D63" s="194"/>
      <c r="E63" s="194"/>
      <c r="F63" s="194"/>
      <c r="G63" s="194"/>
      <c r="H63" s="194">
        <v>512</v>
      </c>
      <c r="I63" s="194" t="s">
        <v>252</v>
      </c>
      <c r="J63" s="194" t="s">
        <v>656</v>
      </c>
      <c r="K63" s="194"/>
    </row>
    <row r="64" spans="1:11">
      <c r="A64" s="196">
        <v>50</v>
      </c>
      <c r="B64" s="196" t="s">
        <v>657</v>
      </c>
      <c r="C64" s="196" t="b">
        <v>0</v>
      </c>
      <c r="D64" s="196" t="s">
        <v>658</v>
      </c>
      <c r="E64" s="196"/>
      <c r="F64" s="196"/>
      <c r="G64" s="196"/>
      <c r="H64" s="196">
        <v>128</v>
      </c>
      <c r="I64" s="196" t="s">
        <v>252</v>
      </c>
      <c r="J64" s="196" t="s">
        <v>659</v>
      </c>
      <c r="K64" s="196"/>
    </row>
    <row r="65" spans="1:11">
      <c r="A65" s="196">
        <v>51</v>
      </c>
      <c r="B65" s="196" t="s">
        <v>660</v>
      </c>
      <c r="C65" s="196" t="b">
        <v>0</v>
      </c>
      <c r="D65" s="196" t="s">
        <v>658</v>
      </c>
      <c r="E65" s="196"/>
      <c r="F65" s="196"/>
      <c r="G65" s="196"/>
      <c r="H65" s="196">
        <v>128</v>
      </c>
      <c r="I65" s="196" t="s">
        <v>252</v>
      </c>
      <c r="J65" s="196" t="s">
        <v>661</v>
      </c>
      <c r="K65" s="196"/>
    </row>
    <row r="66" spans="1:11">
      <c r="A66" s="194">
        <v>52</v>
      </c>
      <c r="B66" s="194" t="s">
        <v>662</v>
      </c>
      <c r="C66" s="194" t="b">
        <v>0</v>
      </c>
      <c r="D66" s="194"/>
      <c r="E66" s="194"/>
      <c r="F66" s="194"/>
      <c r="G66" s="194"/>
      <c r="H66" s="194">
        <v>512</v>
      </c>
      <c r="I66" s="194" t="s">
        <v>252</v>
      </c>
      <c r="J66" s="194" t="s">
        <v>663</v>
      </c>
      <c r="K66" s="194"/>
    </row>
    <row r="67" spans="1:11">
      <c r="A67" s="196">
        <v>53</v>
      </c>
      <c r="B67" s="196" t="s">
        <v>664</v>
      </c>
      <c r="C67" s="196" t="b">
        <v>0</v>
      </c>
      <c r="D67" s="196"/>
      <c r="E67" s="196"/>
      <c r="F67" s="196"/>
      <c r="G67" s="196"/>
      <c r="H67" s="196">
        <v>5120</v>
      </c>
      <c r="I67" s="196" t="s">
        <v>252</v>
      </c>
      <c r="J67" s="196" t="s">
        <v>665</v>
      </c>
      <c r="K67" s="196"/>
    </row>
    <row r="68" spans="1:11">
      <c r="A68" s="194">
        <v>54</v>
      </c>
      <c r="B68" s="194" t="s">
        <v>666</v>
      </c>
      <c r="C68" s="194" t="b">
        <v>0</v>
      </c>
      <c r="D68" s="194"/>
      <c r="E68" s="194"/>
      <c r="F68" s="194"/>
      <c r="G68" s="194"/>
      <c r="H68" s="194">
        <v>2048</v>
      </c>
      <c r="I68" s="194" t="s">
        <v>252</v>
      </c>
      <c r="J68" s="194" t="s">
        <v>667</v>
      </c>
      <c r="K68" s="194"/>
    </row>
    <row r="69" spans="1:11">
      <c r="A69" s="196">
        <v>55</v>
      </c>
      <c r="B69" s="196" t="s">
        <v>668</v>
      </c>
      <c r="C69" s="196" t="b">
        <v>0</v>
      </c>
      <c r="D69" s="196" t="s">
        <v>669</v>
      </c>
      <c r="E69" s="196" t="s">
        <v>670</v>
      </c>
      <c r="F69" s="196"/>
      <c r="G69" s="196"/>
      <c r="H69" s="196">
        <v>16384</v>
      </c>
      <c r="I69" s="196" t="s">
        <v>252</v>
      </c>
      <c r="J69" s="196" t="s">
        <v>671</v>
      </c>
      <c r="K69" s="196"/>
    </row>
    <row r="70" spans="1:11">
      <c r="A70" s="194">
        <v>56</v>
      </c>
      <c r="B70" s="194" t="s">
        <v>672</v>
      </c>
      <c r="C70" s="194" t="b">
        <v>0</v>
      </c>
      <c r="D70" s="194"/>
      <c r="E70" s="194"/>
      <c r="F70" s="194"/>
      <c r="G70" s="194"/>
      <c r="H70" s="194">
        <v>16384</v>
      </c>
      <c r="I70" s="194" t="s">
        <v>252</v>
      </c>
      <c r="J70" s="194" t="s">
        <v>673</v>
      </c>
      <c r="K70" s="194"/>
    </row>
    <row r="71" spans="1:11">
      <c r="A71" s="196">
        <v>57</v>
      </c>
      <c r="B71" s="196" t="s">
        <v>674</v>
      </c>
      <c r="C71" s="196" t="b">
        <v>0</v>
      </c>
      <c r="D71" s="196" t="s">
        <v>675</v>
      </c>
      <c r="E71" s="196" t="s">
        <v>670</v>
      </c>
      <c r="F71" s="196"/>
      <c r="G71" s="196"/>
      <c r="H71" s="196">
        <v>16384</v>
      </c>
      <c r="I71" s="196" t="s">
        <v>252</v>
      </c>
      <c r="J71" s="196" t="s">
        <v>676</v>
      </c>
      <c r="K71" s="196"/>
    </row>
    <row r="72" spans="1:11" ht="19.2" customHeight="1">
      <c r="A72" s="194">
        <v>58</v>
      </c>
      <c r="B72" s="194" t="s">
        <v>677</v>
      </c>
      <c r="C72" s="194" t="b">
        <v>0</v>
      </c>
      <c r="D72" s="194" t="s">
        <v>678</v>
      </c>
      <c r="E72" s="194" t="s">
        <v>670</v>
      </c>
      <c r="F72" s="194"/>
      <c r="G72" s="194"/>
      <c r="H72" s="194">
        <v>31457280</v>
      </c>
      <c r="I72" s="194" t="s">
        <v>252</v>
      </c>
      <c r="J72" s="194" t="s">
        <v>679</v>
      </c>
      <c r="K72" s="194"/>
    </row>
    <row r="73" spans="1:11">
      <c r="A73" s="196">
        <v>59</v>
      </c>
      <c r="B73" s="196" t="s">
        <v>680</v>
      </c>
      <c r="C73" s="196" t="b">
        <v>0</v>
      </c>
      <c r="D73" s="196" t="s">
        <v>681</v>
      </c>
      <c r="E73" s="196"/>
      <c r="F73" s="196"/>
      <c r="G73" s="196"/>
      <c r="H73" s="196">
        <v>16324588</v>
      </c>
      <c r="I73" s="196" t="s">
        <v>252</v>
      </c>
      <c r="J73" s="196" t="s">
        <v>682</v>
      </c>
      <c r="K73" s="196"/>
    </row>
    <row r="74" spans="1:11">
      <c r="A74" s="194">
        <v>-1</v>
      </c>
      <c r="B74" s="194" t="s">
        <v>683</v>
      </c>
      <c r="C74" s="194"/>
      <c r="D74" s="194" t="s">
        <v>549</v>
      </c>
      <c r="E74" s="194"/>
      <c r="F74" s="194"/>
      <c r="G74" s="194"/>
      <c r="H74" s="194">
        <v>17</v>
      </c>
      <c r="I74" s="194" t="s">
        <v>252</v>
      </c>
      <c r="J74" s="194"/>
      <c r="K74" s="194" t="s">
        <v>684</v>
      </c>
    </row>
  </sheetData>
  <customSheetViews>
    <customSheetView guid="{9C1F981C-FFD6-4EF6-B28B-E117CB253ED3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1"/>
    </customSheetView>
    <customSheetView guid="{2C138DE3-6B3B-41AE-80EE-3457970B39E0}">
      <pane ySplit="13" topLeftCell="A14" state="frozen"/>
      <selection activeCell="G7" sqref="G7"/>
      <pageMargins left="0.75" right="0.75" top="1" bottom="1" header="0.5" footer="0.5"/>
      <pageSetup paperSize="9" orientation="portrait" horizontalDpi="300" verticalDpi="300"/>
    </customSheetView>
    <customSheetView guid="{0FF2BC90-AE58-4372-B5CB-17E8B0D191A8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2"/>
    </customSheetView>
    <customSheetView guid="{F22B7963-1DE0-432C-ABFF-052348A2C1B1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3"/>
    </customSheetView>
    <customSheetView guid="{5CDF8C16-2F7E-435C-8FBD-3B1E8B4F3415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4"/>
    </customSheetView>
    <customSheetView guid="{2B7B1CB7-5D3C-440D-8CD7-9E70FD379EC0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5"/>
    </customSheetView>
    <customSheetView guid="{B93A7257-0686-40A4-8ADB-E302C61D1CF5}">
      <pane ySplit="13" topLeftCell="A38" activePane="bottomLeft" state="frozen"/>
      <selection pane="bottomLeft" activeCell="J9" sqref="J9:J10"/>
      <pageMargins left="0.75" right="0.75" top="1" bottom="1" header="0.5" footer="0.5"/>
      <pageSetup paperSize="9" orientation="portrait" horizontalDpi="300" verticalDpi="300" r:id="rId6"/>
    </customSheetView>
    <customSheetView guid="{0BF649FB-054B-4E00-A5C7-E64FB868D81B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7"/>
    </customSheetView>
    <customSheetView guid="{46C8DCF2-88F5-4065-B732-89B771A0B55F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8"/>
    </customSheetView>
    <customSheetView guid="{04CD6250-EBB9-49B5-A154-3323C5A540CD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9"/>
    </customSheetView>
    <customSheetView guid="{370A4DEA-EC8D-4BBF-A42F-A532C5F155B9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10"/>
    </customSheetView>
    <customSheetView guid="{D4920615-DC79-4B85-BE66-DA7E2657329D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 r:id="rId11"/>
    </customSheetView>
    <customSheetView guid="{BF2ACD2E-0E2D-4EE9-BC45-2F0A355D0CA3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/>
    </customSheetView>
    <customSheetView guid="{F88C92E4-F5B1-48B6-8AF0-793E8E382C1A}">
      <pane ySplit="13" topLeftCell="A14" activePane="bottomLeft" state="frozen"/>
      <selection pane="bottomLeft" activeCell="G7" sqref="G7"/>
      <pageMargins left="0.75" right="0.75" top="1" bottom="1" header="0.5" footer="0.5"/>
      <pageSetup paperSize="9" orientation="portrait" horizontalDpi="300" verticalDpi="300"/>
    </customSheetView>
  </customSheetViews>
  <phoneticPr fontId="1" type="noConversion"/>
  <pageMargins left="0.75" right="0.75" top="1" bottom="1" header="0.5" footer="0.5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Phase4  Overview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WWP</cp:lastModifiedBy>
  <dcterms:created xsi:type="dcterms:W3CDTF">2015-06-05T18:17:20Z</dcterms:created>
  <dcterms:modified xsi:type="dcterms:W3CDTF">2022-07-09T05:34:11Z</dcterms:modified>
</cp:coreProperties>
</file>