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900" activeTab="2"/>
  </bookViews>
  <sheets>
    <sheet name="A.1 7278155车型R06版本地图测试报告" sheetId="1" r:id="rId1"/>
    <sheet name="A.2 内外部遗留问题" sheetId="3" r:id="rId2"/>
    <sheet name="A.3 性能测试 " sheetId="9" r:id="rId3"/>
    <sheet name="A.4 定位路试专项" sheetId="5" r:id="rId4"/>
  </sheets>
  <definedNames>
    <definedName name="_xlnm._FilterDatabase" localSheetId="1" hidden="1">'A.2 内外部遗留问题'!$A$12:$R$15</definedName>
    <definedName name="OLE_LINK1" localSheetId="3">'A.4 定位路试专项'!$A$31</definedName>
  </definedNames>
  <calcPr calcId="144525"/>
</workbook>
</file>

<file path=xl/sharedStrings.xml><?xml version="1.0" encoding="utf-8"?>
<sst xmlns="http://schemas.openxmlformats.org/spreadsheetml/2006/main" count="416" uniqueCount="295">
  <si>
    <t>一、测试报告总论</t>
  </si>
  <si>
    <t>1.测试概要</t>
  </si>
  <si>
    <t>提测内容</t>
  </si>
  <si>
    <t>福特727ICA8155R06地图版本测试</t>
  </si>
  <si>
    <t>测试结论</t>
  </si>
  <si>
    <r>
      <rPr>
        <b/>
        <sz val="10.5"/>
        <color rgb="FF000000"/>
        <rFont val="微软雅黑"/>
        <charset val="134"/>
      </rPr>
      <t>本次测试结论为</t>
    </r>
    <r>
      <rPr>
        <b/>
        <sz val="10.5"/>
        <color rgb="FFFFC000"/>
        <rFont val="微软雅黑"/>
        <charset val="134"/>
      </rPr>
      <t>有条件通过</t>
    </r>
    <r>
      <rPr>
        <b/>
        <sz val="10.5"/>
        <color rgb="FF000000"/>
        <rFont val="微软雅黑"/>
        <charset val="134"/>
      </rPr>
      <t>，测试标准为无P0, P1,P2 BUG &lt;20（R06及以后），整体修复率&gt;95%</t>
    </r>
  </si>
  <si>
    <t>P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</si>
  <si>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</si>
  <si>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</si>
  <si>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</si>
  <si>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</si>
  <si>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</si>
  <si>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</si>
  <si>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</si>
  <si>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</si>
  <si>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</si>
  <si>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</si>
  <si>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</si>
  <si>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jira遗留2个gating</t>
  </si>
  <si>
    <t>fail</t>
  </si>
  <si>
    <t>ALL</t>
  </si>
  <si>
    <t>&gt;95%</t>
  </si>
  <si>
    <t>3.版本稳定性及性能指标达成情况</t>
  </si>
  <si>
    <t>稳定性及性能</t>
  </si>
  <si>
    <t>测试范围</t>
  </si>
  <si>
    <t>版本稳定性</t>
  </si>
  <si>
    <t>Monkey</t>
  </si>
  <si>
    <t xml:space="preserve">7*24小时无crash/anr
</t>
  </si>
  <si>
    <t>10*24小时</t>
  </si>
  <si>
    <t>无crash/anr</t>
  </si>
  <si>
    <t>台架测试</t>
  </si>
  <si>
    <t xml:space="preserve">当前迭代无新增anr&amp;crash </t>
  </si>
  <si>
    <t>10*8小时</t>
  </si>
  <si>
    <t>路测</t>
  </si>
  <si>
    <t>10*200km(10*8小时)
其中平均车速超过100 累计时长不少于3小时</t>
  </si>
  <si>
    <t>2000KM</t>
  </si>
  <si>
    <t>遗留crash&amp;anr</t>
  </si>
  <si>
    <t>无遗留anr&amp;crash</t>
  </si>
  <si>
    <t>/</t>
  </si>
  <si>
    <t>无</t>
  </si>
  <si>
    <t>内存泄露</t>
  </si>
  <si>
    <t>无内存泄漏</t>
  </si>
  <si>
    <t>内存泄漏case执行</t>
  </si>
  <si>
    <t>性能场景</t>
  </si>
  <si>
    <t>分数值</t>
  </si>
  <si>
    <t>KPI=85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</si>
  <si>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</si>
  <si>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</si>
  <si>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</si>
  <si>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</si>
  <si>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</si>
  <si>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</si>
  <si>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</si>
  <si>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百公里误偏航次数0</t>
  </si>
  <si>
    <t>具体测试内容见定位专项sheet</t>
  </si>
  <si>
    <t>车标异常次数</t>
  </si>
  <si>
    <t>百公里不超过一次</t>
  </si>
  <si>
    <t>百公里车标异常次数0</t>
  </si>
  <si>
    <t>主动偏航</t>
  </si>
  <si>
    <t>二、版本已知风险/遗留问题</t>
  </si>
  <si>
    <t>项目风险</t>
  </si>
  <si>
    <t>隧道主动偏航等定位问题优化依赖主线LTS版本</t>
  </si>
  <si>
    <t>严重问题</t>
  </si>
  <si>
    <t>[CX727ICA 8155][偶现][百度-地图]偏航后导航信息和位置不更新</t>
  </si>
  <si>
    <t>三、测试用例执行情况</t>
  </si>
  <si>
    <t>模块名称</t>
  </si>
  <si>
    <t>用例总数</t>
  </si>
  <si>
    <t>测试执行数</t>
  </si>
  <si>
    <t>测试执行率</t>
  </si>
  <si>
    <t>通过数</t>
  </si>
  <si>
    <t>未测原因和分析</t>
  </si>
  <si>
    <t>地图</t>
  </si>
  <si>
    <t>四、测试环境及版本说明</t>
  </si>
  <si>
    <t>系统版本</t>
  </si>
  <si>
    <t>20230726_7278155_R06_ENG2</t>
  </si>
  <si>
    <t>屏幕尺寸</t>
  </si>
  <si>
    <t>ROM版本</t>
  </si>
  <si>
    <t>20230727_0098_LF15_R06.ENG_Debug</t>
  </si>
  <si>
    <t>MCU版本</t>
  </si>
  <si>
    <t>20230720_106_PRO</t>
  </si>
  <si>
    <t>地图版本</t>
  </si>
  <si>
    <t>v5.2-727ica-R06ENG2-7.26-PL24_HF1.519-20230726163912</t>
  </si>
  <si>
    <t>可基于GNG报告增加</t>
  </si>
  <si>
    <t>CIA (Customer Impact Assessment)</t>
  </si>
  <si>
    <t>Key</t>
  </si>
  <si>
    <t>Summery</t>
  </si>
  <si>
    <t>Repeat step</t>
  </si>
  <si>
    <t>Frequency</t>
  </si>
  <si>
    <t>Priority</t>
  </si>
  <si>
    <t>Affects Version</t>
  </si>
  <si>
    <t>Issue Analysis</t>
  </si>
  <si>
    <t>ICA</t>
  </si>
  <si>
    <t>PCA</t>
  </si>
  <si>
    <t>Planned Fix Version</t>
  </si>
  <si>
    <t>Data Tagging Analysis</t>
  </si>
  <si>
    <t xml:space="preserve">Customer Complain </t>
  </si>
  <si>
    <t>所属</t>
  </si>
  <si>
    <t>Risk assessment
（FO Drive）</t>
  </si>
  <si>
    <t>XCL Evaluation</t>
  </si>
  <si>
    <t xml:space="preserve">Root cause </t>
  </si>
  <si>
    <t>AW2-24244</t>
  </si>
  <si>
    <r>
      <rPr>
        <sz val="10"/>
        <color theme="1"/>
        <rFont val="Times New Roman Regular"/>
        <charset val="134"/>
      </rPr>
      <t xml:space="preserve">[Phase4][Maps] </t>
    </r>
    <r>
      <rPr>
        <sz val="10"/>
        <color theme="1"/>
        <rFont val="宋体"/>
        <charset val="134"/>
      </rPr>
      <t>导航到达目的地判断逻辑问题，已在</t>
    </r>
    <r>
      <rPr>
        <sz val="10"/>
        <color theme="1"/>
        <rFont val="Times New Roman Regular"/>
        <charset val="134"/>
      </rPr>
      <t xml:space="preserve">POI </t>
    </r>
    <r>
      <rPr>
        <sz val="10"/>
        <color theme="1"/>
        <rFont val="宋体"/>
        <charset val="134"/>
      </rPr>
      <t>对应的</t>
    </r>
    <r>
      <rPr>
        <sz val="10"/>
        <color theme="1"/>
        <rFont val="Times New Roman Regular"/>
        <charset val="134"/>
      </rPr>
      <t>AOI</t>
    </r>
    <r>
      <rPr>
        <sz val="10"/>
        <color theme="1"/>
        <rFont val="宋体"/>
        <charset val="134"/>
      </rPr>
      <t>区域内，还提示前往外部位置，熄火重启后</t>
    </r>
    <r>
      <rPr>
        <sz val="10"/>
        <color theme="1"/>
        <rFont val="Times New Roman Regular"/>
        <charset val="134"/>
      </rPr>
      <t xml:space="preserve"> </t>
    </r>
    <r>
      <rPr>
        <sz val="10"/>
        <color theme="1"/>
        <rFont val="宋体"/>
        <charset val="134"/>
      </rPr>
      <t>，仍提示是否恢复上次导航路线？</t>
    </r>
  </si>
  <si>
    <r>
      <rPr>
        <sz val="10"/>
        <color theme="1"/>
        <rFont val="Arial"/>
        <charset val="134"/>
      </rPr>
      <t>1.</t>
    </r>
    <r>
      <rPr>
        <sz val="10"/>
        <color theme="1"/>
        <rFont val="宋体-简"/>
        <charset val="134"/>
      </rPr>
      <t>导航中接近目的地，进入</t>
    </r>
    <r>
      <rPr>
        <sz val="10"/>
        <color theme="1"/>
        <rFont val="Arial"/>
        <charset val="134"/>
      </rPr>
      <t>POI</t>
    </r>
    <r>
      <rPr>
        <sz val="10"/>
        <color theme="1"/>
        <rFont val="宋体-简"/>
        <charset val="134"/>
      </rPr>
      <t>对应的</t>
    </r>
    <r>
      <rPr>
        <sz val="10"/>
        <color theme="1"/>
        <rFont val="Arial"/>
        <charset val="134"/>
      </rPr>
      <t>AOI</t>
    </r>
    <r>
      <rPr>
        <sz val="10"/>
        <color theme="1"/>
        <rFont val="宋体-简"/>
        <charset val="134"/>
      </rPr>
      <t>区域</t>
    </r>
    <r>
      <rPr>
        <sz val="10"/>
        <color theme="1"/>
        <rFont val="Arial"/>
        <charset val="134"/>
      </rPr>
      <t xml:space="preserve">
2.</t>
    </r>
    <r>
      <rPr>
        <sz val="10"/>
        <color theme="1"/>
        <rFont val="宋体-简"/>
        <charset val="134"/>
      </rPr>
      <t>未提示导航结束熄火重启</t>
    </r>
  </si>
  <si>
    <t>偶现</t>
  </si>
  <si>
    <t>Gating</t>
  </si>
  <si>
    <r>
      <rPr>
        <sz val="10"/>
        <color theme="1"/>
        <rFont val="Arial"/>
        <charset val="134"/>
      </rPr>
      <t>LTS</t>
    </r>
    <r>
      <rPr>
        <sz val="10"/>
        <color theme="1"/>
        <rFont val="宋体-简"/>
        <charset val="134"/>
      </rPr>
      <t>版本上会优化目的地到达策略</t>
    </r>
  </si>
  <si>
    <r>
      <rPr>
        <sz val="10"/>
        <color theme="1"/>
        <rFont val="Times New Roman Regular"/>
        <charset val="134"/>
      </rPr>
      <t xml:space="preserve">Low
</t>
    </r>
    <r>
      <rPr>
        <sz val="10"/>
        <color theme="1"/>
        <rFont val="宋体-简"/>
        <charset val="134"/>
      </rPr>
      <t>根据当前目的地判定到达逻辑，在</t>
    </r>
    <r>
      <rPr>
        <sz val="10"/>
        <color theme="1"/>
        <rFont val="Times New Roman Regular"/>
        <charset val="134"/>
      </rPr>
      <t>AOI</t>
    </r>
    <r>
      <rPr>
        <sz val="10"/>
        <color theme="1"/>
        <rFont val="宋体-简"/>
        <charset val="134"/>
      </rPr>
      <t>内不等于可判定到达，用户在未判定到达情况下熄火，会提示是否恢复上次导航，符合设计。但目的地判定到达逻辑和弹窗提示可能会使用户体验下降</t>
    </r>
  </si>
  <si>
    <r>
      <rPr>
        <sz val="10"/>
        <color theme="1"/>
        <rFont val="Arial"/>
        <charset val="134"/>
      </rPr>
      <t>LTS</t>
    </r>
    <r>
      <rPr>
        <sz val="10"/>
        <color theme="1"/>
        <rFont val="宋体-简"/>
        <charset val="134"/>
      </rPr>
      <t>版本之前的</t>
    </r>
    <r>
      <rPr>
        <sz val="10"/>
        <color theme="1"/>
        <rFont val="Arial"/>
        <charset val="134"/>
      </rPr>
      <t>5</t>
    </r>
    <r>
      <rPr>
        <sz val="10"/>
        <color theme="1"/>
        <rFont val="宋体-简"/>
        <charset val="134"/>
      </rPr>
      <t>系共性问题</t>
    </r>
  </si>
  <si>
    <t>目的地判定到达逻辑需优化</t>
  </si>
  <si>
    <t>重启地图有提示弹窗时手动关闭</t>
  </si>
  <si>
    <t>优化目的地判定策略</t>
  </si>
  <si>
    <t>主线将在8.30释放一版LTS版本，交付预计9.15验证完后确认是否可用此版本</t>
  </si>
  <si>
    <t>暂无</t>
  </si>
  <si>
    <t>AW2-24177</t>
  </si>
  <si>
    <r>
      <rPr>
        <sz val="10"/>
        <color theme="1"/>
        <rFont val="Times New Roman Regular"/>
        <charset val="134"/>
      </rPr>
      <t>[CX727ICA 8155][</t>
    </r>
    <r>
      <rPr>
        <sz val="10"/>
        <color theme="1"/>
        <rFont val="宋体"/>
        <charset val="134"/>
      </rPr>
      <t>偶现</t>
    </r>
    <r>
      <rPr>
        <sz val="10"/>
        <color theme="1"/>
        <rFont val="Times New Roman Regular"/>
        <charset val="134"/>
      </rPr>
      <t>][</t>
    </r>
    <r>
      <rPr>
        <sz val="10"/>
        <color theme="1"/>
        <rFont val="宋体"/>
        <charset val="134"/>
      </rPr>
      <t>百度</t>
    </r>
    <r>
      <rPr>
        <sz val="10"/>
        <color theme="1"/>
        <rFont val="Times New Roman Regular"/>
        <charset val="134"/>
      </rPr>
      <t>-</t>
    </r>
    <r>
      <rPr>
        <sz val="10"/>
        <color theme="1"/>
        <rFont val="宋体"/>
        <charset val="134"/>
      </rPr>
      <t>地图</t>
    </r>
    <r>
      <rPr>
        <sz val="10"/>
        <color theme="1"/>
        <rFont val="Times New Roman Regular"/>
        <charset val="134"/>
      </rPr>
      <t>]</t>
    </r>
    <r>
      <rPr>
        <sz val="10"/>
        <color theme="1"/>
        <rFont val="宋体"/>
        <charset val="134"/>
      </rPr>
      <t>偏航后导航信息和位置不更新</t>
    </r>
  </si>
  <si>
    <t>1.打开地图，车辆行驶至江山大街隧道
2.发起导航，主动偏航</t>
  </si>
  <si>
    <r>
      <rPr>
        <sz val="10"/>
        <color theme="1"/>
        <rFont val="宋体-简"/>
        <charset val="134"/>
      </rPr>
      <t>隧道主动偏航场景下</t>
    </r>
    <r>
      <rPr>
        <sz val="10"/>
        <color theme="1"/>
        <rFont val="Times New Roman Regular"/>
        <charset val="134"/>
      </rPr>
      <t>8/10</t>
    </r>
    <r>
      <rPr>
        <sz val="10"/>
        <color theme="1"/>
        <rFont val="宋体-简"/>
        <charset val="134"/>
      </rPr>
      <t>（包含不识别偏航）</t>
    </r>
    <r>
      <rPr>
        <sz val="10"/>
        <color theme="1"/>
        <rFont val="Times New Roman Regular"/>
        <charset val="134"/>
      </rPr>
      <t xml:space="preserve">
</t>
    </r>
    <r>
      <rPr>
        <sz val="10"/>
        <color theme="1"/>
        <rFont val="宋体-简"/>
        <charset val="134"/>
      </rPr>
      <t>隧道按路线行驶无此问题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</si>
  <si>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-简"/>
        <charset val="134"/>
      </rPr>
      <t>系地图共性问题</t>
    </r>
    <r>
      <rPr>
        <sz val="10"/>
        <color theme="1"/>
        <rFont val="Arial"/>
        <charset val="134"/>
      </rPr>
      <t xml:space="preserve">
LTS</t>
    </r>
    <r>
      <rPr>
        <sz val="10"/>
        <color theme="1"/>
        <rFont val="宋体-简"/>
        <charset val="134"/>
      </rPr>
      <t>版本之前的主线版本均存在</t>
    </r>
  </si>
  <si>
    <r>
      <rPr>
        <sz val="10"/>
        <color theme="1"/>
        <rFont val="Times New Roman Regular"/>
        <charset val="134"/>
      </rPr>
      <t>Medium
1.</t>
    </r>
    <r>
      <rPr>
        <sz val="10"/>
        <color theme="1"/>
        <rFont val="宋体-简"/>
        <charset val="134"/>
      </rPr>
      <t>隧道内主动偏航不识别，影响用户行驶</t>
    </r>
    <r>
      <rPr>
        <sz val="10"/>
        <color theme="1"/>
        <rFont val="Times New Roman Regular"/>
        <charset val="134"/>
      </rPr>
      <t xml:space="preserve">
2.</t>
    </r>
    <r>
      <rPr>
        <sz val="10"/>
        <color theme="1"/>
        <rFont val="宋体-简"/>
        <charset val="134"/>
      </rPr>
      <t>有新信号</t>
    </r>
    <r>
      <rPr>
        <sz val="10"/>
        <color theme="1"/>
        <rFont val="Times New Roman Regular"/>
        <charset val="134"/>
      </rPr>
      <t>/</t>
    </r>
    <r>
      <rPr>
        <sz val="10"/>
        <color theme="1"/>
        <rFont val="宋体-简"/>
        <charset val="134"/>
      </rPr>
      <t>路线下发即可恢复</t>
    </r>
  </si>
  <si>
    <r>
      <rPr>
        <sz val="10"/>
        <color theme="1"/>
        <rFont val="宋体-简"/>
        <charset val="134"/>
      </rPr>
      <t>由于727 8155的</t>
    </r>
    <r>
      <rPr>
        <sz val="10"/>
        <color theme="1"/>
        <rFont val="Times New Roman Regular"/>
        <charset val="134"/>
      </rPr>
      <t>imu</t>
    </r>
    <r>
      <rPr>
        <sz val="10"/>
        <color theme="1"/>
        <rFont val="宋体-简"/>
        <charset val="134"/>
      </rPr>
      <t>安装角度较大51°，为避免隧道内误偏航，</t>
    </r>
    <r>
      <rPr>
        <sz val="10"/>
        <color theme="1"/>
        <rFont val="Times New Roman Regular"/>
        <charset val="134"/>
      </rPr>
      <t>dr_mask</t>
    </r>
    <r>
      <rPr>
        <sz val="10"/>
        <color theme="1"/>
        <rFont val="宋体-简"/>
        <charset val="134"/>
      </rPr>
      <t>使用</t>
    </r>
    <r>
      <rPr>
        <sz val="10"/>
        <color theme="1"/>
        <rFont val="Times New Roman Regular"/>
        <charset val="134"/>
      </rPr>
      <t>20</t>
    </r>
    <r>
      <rPr>
        <sz val="10"/>
        <color theme="1"/>
        <rFont val="宋体-简"/>
        <charset val="134"/>
      </rPr>
      <t>，为隧道强绑路策略，导致隧道内主动偏航不识别</t>
    </r>
  </si>
  <si>
    <t>出隧道后自动恢复</t>
  </si>
  <si>
    <r>
      <rPr>
        <sz val="10"/>
        <color theme="1"/>
        <rFont val="宋体-简"/>
        <charset val="134"/>
      </rPr>
      <t>安装角补偿优化依赖</t>
    </r>
    <r>
      <rPr>
        <sz val="10"/>
        <color theme="1"/>
        <rFont val="Times New Roman Regular"/>
        <charset val="134"/>
      </rPr>
      <t>LTS</t>
    </r>
  </si>
  <si>
    <t>其他5系地图车型暂未收到隧道偏航不识别的投诉；
隧道内正常行驶车标漂移问题客诉较多，集中于727 base(PL12)。</t>
  </si>
  <si>
    <t>编号</t>
  </si>
  <si>
    <t>标题</t>
  </si>
  <si>
    <t>类型</t>
  </si>
  <si>
    <t>优先级</t>
  </si>
  <si>
    <t>模块</t>
  </si>
  <si>
    <t>FordPhase4Scrum-68330</t>
  </si>
  <si>
    <r>
      <rPr>
        <u/>
        <sz val="11"/>
        <color indexed="12"/>
        <rFont val="宋体"/>
        <charset val="134"/>
      </rPr>
      <t>【实车】【</t>
    </r>
    <r>
      <rPr>
        <u/>
        <sz val="11"/>
        <color indexed="12"/>
        <rFont val="Calibri"/>
        <charset val="134"/>
      </rPr>
      <t>CX727ICA 8155</t>
    </r>
    <r>
      <rPr>
        <u/>
        <sz val="11"/>
        <color indexed="12"/>
        <rFont val="宋体"/>
        <charset val="134"/>
      </rPr>
      <t>】【地图】【必现】</t>
    </r>
    <r>
      <rPr>
        <u/>
        <sz val="11"/>
        <color indexed="12"/>
        <rFont val="Calibri"/>
        <charset val="134"/>
      </rPr>
      <t xml:space="preserve">1103 </t>
    </r>
    <r>
      <rPr>
        <u/>
        <sz val="11"/>
        <color indexed="12"/>
        <rFont val="宋体"/>
        <charset val="134"/>
      </rPr>
      <t>当前巡航在地下车库，车标方向不对</t>
    </r>
  </si>
  <si>
    <t>Bug</t>
  </si>
  <si>
    <t>P1-High</t>
  </si>
  <si>
    <t>FordPhase4Scrum-68033</t>
  </si>
  <si>
    <t>【台架】【CX727ICA 8155】【地图】【必现】离线地图测试20点45分灌装数据后，进入巡航模式，提示请开启网络或者下载离线数据（已灌装数据）</t>
  </si>
  <si>
    <t>FordPhase4Scrum-60878</t>
  </si>
  <si>
    <r>
      <rPr>
        <u/>
        <sz val="11"/>
        <color rgb="FF800080"/>
        <rFont val="宋体-简"/>
        <charset val="0"/>
      </rPr>
      <t>【实车】【</t>
    </r>
    <r>
      <rPr>
        <u/>
        <sz val="11"/>
        <color rgb="FF800080"/>
        <rFont val="Calibri"/>
        <charset val="0"/>
      </rPr>
      <t>CX727ICA 8155</t>
    </r>
    <r>
      <rPr>
        <u/>
        <sz val="11"/>
        <color rgb="FF800080"/>
        <rFont val="宋体-简"/>
        <charset val="0"/>
      </rPr>
      <t>】【地图】【必现】</t>
    </r>
    <r>
      <rPr>
        <u/>
        <sz val="11"/>
        <color rgb="FF800080"/>
        <rFont val="Calibri"/>
        <charset val="0"/>
      </rPr>
      <t xml:space="preserve">1628 </t>
    </r>
    <r>
      <rPr>
        <u/>
        <sz val="11"/>
        <color rgb="FF800080"/>
        <rFont val="宋体-简"/>
        <charset val="0"/>
      </rPr>
      <t>当前导航中，在绿水街前方提示直行，但是前方禁止入内</t>
    </r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</si>
  <si>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</si>
  <si>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</si>
  <si>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</si>
  <si>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</si>
  <si>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</si>
  <si>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</si>
  <si>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</si>
  <si>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</si>
  <si>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</si>
  <si>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</si>
  <si>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福特备注</t>
  </si>
  <si>
    <t>Neza 2</t>
  </si>
  <si>
    <t>小鹏P7</t>
  </si>
  <si>
    <t>第一次响应时间</t>
  </si>
  <si>
    <t>第二次响应时间</t>
  </si>
  <si>
    <t>第三次响应时间</t>
  </si>
  <si>
    <t>平均响应时间</t>
  </si>
  <si>
    <t>得分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</si>
  <si>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</si>
  <si>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从视频逐帧获取点击地图入口到启动页消失到导航地图搜索框显示</t>
  </si>
  <si>
    <t xml:space="preserve">
计算从手部离开点击开始第一帧到导航地图搜索框显示（并且此时地图概览已经显示，路况等细节不考虑）。</t>
  </si>
  <si>
    <t>秒</t>
  </si>
  <si>
    <t>参考Neza 2（5.1s）等竞品车</t>
  </si>
  <si>
    <r>
      <rPr>
        <sz val="10"/>
        <color theme="1"/>
        <rFont val="Microsoft YaHei"/>
        <charset val="134"/>
      </rP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Microsoft YaHei"/>
        <charset val="134"/>
      </rPr>
      <t>3</t>
    </r>
    <r>
      <rPr>
        <sz val="10"/>
        <color theme="1"/>
        <rFont val="Microsoft YaHei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</si>
  <si>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</si>
  <si>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</si>
  <si>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</si>
  <si>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</si>
  <si>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</si>
  <si>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</si>
  <si>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</si>
  <si>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</si>
  <si>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</si>
  <si>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</si>
  <si>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</si>
  <si>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</si>
  <si>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</si>
  <si>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</si>
  <si>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</si>
  <si>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</si>
  <si>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</si>
  <si>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</si>
  <si>
    <t>首页地图切换视图（平均刷图帧数）</t>
  </si>
  <si>
    <t>fps</t>
  </si>
  <si>
    <t>帧速越大越流畅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</si>
  <si>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</si>
  <si>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</si>
  <si>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</si>
  <si>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</si>
  <si>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</si>
  <si>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</si>
  <si>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</si>
  <si>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</si>
  <si>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</si>
  <si>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</si>
  <si>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</si>
  <si>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</si>
  <si>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</si>
  <si>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</si>
  <si>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</si>
  <si>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</si>
  <si>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</si>
  <si>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</si>
  <si>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1.进入地图，进行精确搜市内POI
2.记录操作视频，逐帧分析从点击检索按钮到底图加载完成的时间</t>
  </si>
  <si>
    <t>市内POI（新街口）</t>
  </si>
  <si>
    <t>1.进入地图，进行精确搜跨市POI
2.记录操作视频，逐帧分析从点击检索按钮到底图加载完成的时间</t>
  </si>
  <si>
    <t>跨市POI（瘦西湖）</t>
  </si>
  <si>
    <t>1.进入地图，进行精确搜跨省POI
2.记录操作视频，逐帧分析从点击检索按钮到底图加载完成的时间</t>
  </si>
  <si>
    <t>跨省POI（上海虹桥机场）</t>
  </si>
  <si>
    <t>路径规划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</si>
  <si>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</si>
  <si>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算路距离30km（无途径点）（燕子矶公园）</t>
  </si>
  <si>
    <t>GB/T 39744-2021 要求不大于100km的目的地，算路＜5s</t>
  </si>
  <si>
    <t>路径规划 算路距离90km（无途径点）（高淳地铁站）</t>
  </si>
  <si>
    <t>路径规划 算路距离300km（无途径点）（杭州东站）</t>
  </si>
  <si>
    <t>测试距离的偏差在10%以内</t>
  </si>
  <si>
    <t>路径规划 算路距离500km（无途径点）（日照高铁站）</t>
  </si>
  <si>
    <t>路径规划 算路距离1500km（无途径点）（呼和浩特高铁站）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</si>
  <si>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</si>
  <si>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</si>
  <si>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</si>
  <si>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30km（新街口途径福特研发中心）</t>
  </si>
  <si>
    <t>加1个途经点，路径距离 90km（高淳地铁站途径福特研发中心）</t>
  </si>
  <si>
    <t>加1个途经点 ，路径距离300km（杭州高铁站途径杭州西湖）</t>
  </si>
  <si>
    <t>加1个途经点 ，路径距离500km（武汉高铁站途径新街口）</t>
  </si>
  <si>
    <t>加1个途经点，路径距离 1500km（呼和浩特途径新街口）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</si>
  <si>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</si>
  <si>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</si>
  <si>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</si>
  <si>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0.167s</t>
  </si>
  <si>
    <t>还未与车道平齐，成功识别偏航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</si>
  <si>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</si>
  <si>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</si>
  <si>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0.934s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</si>
  <si>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</si>
  <si>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</si>
  <si>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1.610s</t>
  </si>
  <si>
    <t>诱导左转，实际右转</t>
  </si>
  <si>
    <t>0.163s</t>
  </si>
  <si>
    <t>计时开始：车辆直行驶过路口后，接触直行道斑马线
计时结束：成功识别偏航，开始进行偏航，出现重算路弹框，即计时结束</t>
  </si>
  <si>
    <t xml:space="preserve">诱导左转，实际直行 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</si>
  <si>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</si>
  <si>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</si>
  <si>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</si>
  <si>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</si>
  <si>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</si>
  <si>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</si>
  <si>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</si>
  <si>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</si>
  <si>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</si>
  <si>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</si>
  <si>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总得分</t>
  </si>
  <si>
    <t>不计入性能评分，PP前至少测试一轮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</si>
  <si>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</si>
  <si>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</si>
  <si>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</si>
  <si>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</si>
  <si>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</si>
  <si>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</si>
  <si>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距离累计误差</t>
  </si>
  <si>
    <t>＜＝8%</t>
  </si>
  <si>
    <t>出地下车库导航恢复时间</t>
  </si>
  <si>
    <t>Pls input the test info/data in the area with yellow color.</t>
  </si>
  <si>
    <t>The data in the blue area, will be calculated automatically. Pls don't input anything maunally.</t>
  </si>
  <si>
    <t>序号</t>
  </si>
  <si>
    <t>日期</t>
  </si>
  <si>
    <t>汇总</t>
  </si>
  <si>
    <t>车辆** 
（LV/PV**/VIN后6位）</t>
  </si>
  <si>
    <t>总计里程</t>
  </si>
  <si>
    <t>路试重点关注项</t>
  </si>
  <si>
    <t>详细要求</t>
  </si>
  <si>
    <t>出错次数</t>
  </si>
  <si>
    <t>bug号</t>
  </si>
  <si>
    <t>问题描述</t>
  </si>
  <si>
    <t>底图/道路/底图元素/路况/蚯蚓线等
 显示是否正常</t>
  </si>
  <si>
    <t>渲染正常不失真，元素不缺失，
路况（含电子眼和限速）和实际路况一致</t>
  </si>
  <si>
    <t>定位更新及时性及准确性</t>
  </si>
  <si>
    <t>map5.0 支持全时惯导，任何时候车标都真实反应车型所在位置，并实时更新，
不得出现飘，卡顿/滞后/不更新等现象</t>
  </si>
  <si>
    <t>1.当前巡航在地下车库，车标方向不对</t>
  </si>
  <si>
    <t>检索与查询</t>
  </si>
  <si>
    <t>网络良好的情况下，3s内完成，POI的结果和手机百度地图基本一致</t>
  </si>
  <si>
    <t>和偏好设置一致，智能推荐规划的路径符合大众认知的代价较小（包括时间成本和经济成本等）的方式</t>
  </si>
  <si>
    <t>百公里误偏航</t>
  </si>
  <si>
    <t>按导航规划的路线施行，不得出现，车标偏离蚯蚓线和出现偏航重算的情况</t>
  </si>
  <si>
    <t>地图内/launcher 地图卡片（如有）/仪表
TBT信息显示一致性</t>
  </si>
  <si>
    <t>导航时诱导的距离信息，引导箭头，路名等应显示一致，不得出现有偏差，卡住的现象
非巡航非导航，launcher地图车标始终朝上</t>
  </si>
  <si>
    <t>FordPhase4Scrum-67780</t>
  </si>
  <si>
    <t>1.【偶现】当前导航中，地图内诱导面板和launcher诱导面板预计到达时间不一致</t>
  </si>
  <si>
    <t>地图和仪表车速</t>
  </si>
  <si>
    <t>地图里的速度，和仪表速度表的车速应一致，车速稳定后误差+-1内</t>
  </si>
  <si>
    <t>导航TBT信息错误/卡死不更新</t>
  </si>
  <si>
    <t>导航的引导信息，包括图案/文字/语音，应在接近机动点前，提前进行展示和提示，
不得出现到了机动点才提示，并不能出现错误。</t>
  </si>
  <si>
    <t>路口放大图错误/延时</t>
  </si>
  <si>
    <t>语音引导错误/延迟</t>
  </si>
  <si>
    <t>“文字/图案/语音”  引导  是否一致</t>
  </si>
  <si>
    <t>导航的引导信息，包括图案/文字/语音，应在接近机动点前，提前进行展示和提示，
不得出现过了机动点才提示，并不能出现错误。并且三者相对应</t>
  </si>
  <si>
    <t>未按导航的方向进行转向，需要在4s内识别出偏航，开始偏航重算，覆盖隧道，高架，快速路，市区郊区开阔路
导航进隧道，实际不进隧道
导航进分叉隧道，实际直行
导航隧道直行，实际进分叉隧道
导航下高架，实际不下高架
导航上高架实际不上高架
开阔路段 不按导航路线，随机转型行驶</t>
  </si>
  <si>
    <t>可靠性/稳定性</t>
  </si>
  <si>
    <t>长时间（其中连续3小时平均车速超过100km/h）运行无卡死，闪退，识别到误操作能够正常退出。</t>
  </si>
</sst>
</file>

<file path=xl/styles.xml><?xml version="1.0" encoding="utf-8"?>
<styleSheet xmlns="http://schemas.openxmlformats.org/spreadsheetml/2006/main">
  <numFmts count="8">
    <numFmt numFmtId="176" formatCode="0.0;[Red]0.0"/>
    <numFmt numFmtId="177" formatCode="0.00;[Red]0.00"/>
    <numFmt numFmtId="41" formatCode="_ * #,##0_ ;_ * \-#,##0_ ;_ * &quot;-&quot;_ ;_ @_ "/>
    <numFmt numFmtId="178" formatCode="0.000;[Red]0.000"/>
    <numFmt numFmtId="179" formatCode="yyyy\-mm\-dd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60"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2"/>
      <name val="等线"/>
      <charset val="134"/>
      <scheme val="minor"/>
    </font>
    <font>
      <sz val="12"/>
      <color theme="1"/>
      <name val="微软雅黑"/>
      <charset val="134"/>
    </font>
    <font>
      <sz val="9"/>
      <name val="等线"/>
      <charset val="134"/>
      <scheme val="minor"/>
    </font>
    <font>
      <sz val="10"/>
      <color theme="1"/>
      <name val="Microsoft YaHei"/>
      <charset val="134"/>
    </font>
    <font>
      <sz val="9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0"/>
      <color theme="1"/>
      <name val="Arial"/>
      <charset val="134"/>
    </font>
    <font>
      <b/>
      <sz val="16"/>
      <color theme="0"/>
      <name val="Arial"/>
      <charset val="134"/>
    </font>
    <font>
      <b/>
      <sz val="12"/>
      <color theme="0"/>
      <name val="Arial"/>
      <charset val="134"/>
    </font>
    <font>
      <u/>
      <sz val="12"/>
      <color rgb="FF800080"/>
      <name val="等线"/>
      <charset val="134"/>
    </font>
    <font>
      <sz val="10"/>
      <color theme="1"/>
      <name val="Times New Roman Regular"/>
      <charset val="134"/>
    </font>
    <font>
      <sz val="10"/>
      <color theme="1"/>
      <name val="宋体-简"/>
      <charset val="134"/>
    </font>
    <font>
      <u/>
      <sz val="11"/>
      <color indexed="12"/>
      <name val="Calibri"/>
      <charset val="134"/>
    </font>
    <font>
      <u/>
      <sz val="11"/>
      <color rgb="FF0000FF"/>
      <name val="Calibri"/>
      <charset val="0"/>
    </font>
    <font>
      <u/>
      <sz val="11"/>
      <color rgb="FF800080"/>
      <name val="宋体-简"/>
      <charset val="0"/>
    </font>
    <font>
      <sz val="10"/>
      <color rgb="FF000000"/>
      <name val="Times New Roman Regular"/>
      <charset val="134"/>
    </font>
    <font>
      <sz val="10"/>
      <color theme="1"/>
      <name val="宋体"/>
      <charset val="134"/>
    </font>
    <font>
      <sz val="11"/>
      <color rgb="FF0000FF"/>
      <name val="宋体"/>
      <charset val="134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B050"/>
      <name val="微软雅黑"/>
      <charset val="134"/>
    </font>
    <font>
      <sz val="10.5"/>
      <color rgb="FFFF0000"/>
      <name val="微软雅黑"/>
      <charset val="134"/>
    </font>
    <font>
      <sz val="10.5"/>
      <color rgb="FF00B050"/>
      <name val="微软雅黑"/>
      <charset val="134"/>
    </font>
    <font>
      <sz val="12"/>
      <name val="微软雅黑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宋体"/>
      <charset val="134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0000"/>
      <name val="宋体"/>
      <charset val="134"/>
    </font>
    <font>
      <sz val="11"/>
      <color rgb="FF006100"/>
      <name val="等线"/>
      <charset val="0"/>
      <scheme val="minor"/>
    </font>
    <font>
      <sz val="10"/>
      <color rgb="FFFFC000"/>
      <name val="Microsoft YaHei"/>
      <charset val="134"/>
    </font>
    <font>
      <u/>
      <sz val="11"/>
      <color indexed="12"/>
      <name val="宋体"/>
      <charset val="134"/>
    </font>
    <font>
      <u/>
      <sz val="11"/>
      <color rgb="FF800080"/>
      <name val="Calibri"/>
      <charset val="0"/>
    </font>
    <font>
      <b/>
      <sz val="10.5"/>
      <color rgb="FFFFC000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CCFFFF"/>
      </patternFill>
    </fill>
    <fill>
      <patternFill patternType="solid">
        <fgColor indexed="13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54" fillId="0" borderId="0"/>
    <xf numFmtId="0" fontId="8" fillId="0" borderId="0"/>
    <xf numFmtId="0" fontId="8" fillId="0" borderId="0"/>
    <xf numFmtId="0" fontId="44" fillId="25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6" fillId="0" borderId="0" applyBorder="0" applyProtection="0"/>
    <xf numFmtId="0" fontId="37" fillId="17" borderId="20" applyNumberFormat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52" fillId="19" borderId="20" applyNumberFormat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8" fillId="0" borderId="24" applyNumberFormat="0" applyFill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53" fillId="33" borderId="26" applyNumberFormat="0" applyAlignment="0" applyProtection="0">
      <alignment vertical="center"/>
    </xf>
    <xf numFmtId="0" fontId="43" fillId="19" borderId="23" applyNumberFormat="0" applyAlignment="0" applyProtection="0">
      <alignment vertical="center"/>
    </xf>
    <xf numFmtId="0" fontId="42" fillId="0" borderId="22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8" fillId="0" borderId="0"/>
    <xf numFmtId="0" fontId="3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8" fillId="18" borderId="21" applyNumberFormat="0" applyFont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/>
    <xf numFmtId="41" fontId="8" fillId="0" borderId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0" borderId="19" applyNumberFormat="0" applyFill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</cellStyleXfs>
  <cellXfs count="161">
    <xf numFmtId="0" fontId="0" fillId="0" borderId="0" xfId="0">
      <alignment vertical="center"/>
    </xf>
    <xf numFmtId="0" fontId="1" fillId="0" borderId="0" xfId="51">
      <alignment vertical="center"/>
    </xf>
    <xf numFmtId="0" fontId="0" fillId="0" borderId="0" xfId="0" applyAlignment="1">
      <alignment horizontal="left" vertical="center"/>
    </xf>
    <xf numFmtId="0" fontId="2" fillId="2" borderId="1" xfId="5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179" fontId="0" fillId="2" borderId="1" xfId="0" applyNumberFormat="1" applyFill="1" applyBorder="1" applyAlignment="1">
      <alignment horizontal="left" vertical="center"/>
    </xf>
    <xf numFmtId="0" fontId="1" fillId="0" borderId="1" xfId="5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2" borderId="2" xfId="51" applyFill="1" applyBorder="1" applyAlignment="1">
      <alignment horizontal="center" vertical="center"/>
    </xf>
    <xf numFmtId="0" fontId="1" fillId="2" borderId="3" xfId="51" applyFill="1" applyBorder="1" applyAlignment="1">
      <alignment horizontal="center" vertical="center"/>
    </xf>
    <xf numFmtId="0" fontId="1" fillId="0" borderId="4" xfId="51" applyBorder="1" applyAlignment="1">
      <alignment horizontal="center" vertical="center"/>
    </xf>
    <xf numFmtId="0" fontId="1" fillId="0" borderId="1" xfId="51" applyBorder="1" applyAlignment="1">
      <alignment horizontal="left" vertical="center" wrapText="1"/>
    </xf>
    <xf numFmtId="0" fontId="1" fillId="0" borderId="1" xfId="51" applyBorder="1" applyAlignment="1">
      <alignment horizontal="left" vertical="center"/>
    </xf>
    <xf numFmtId="0" fontId="1" fillId="0" borderId="5" xfId="51" applyBorder="1" applyAlignment="1">
      <alignment horizontal="center" vertical="center"/>
    </xf>
    <xf numFmtId="0" fontId="1" fillId="0" borderId="6" xfId="51" applyBorder="1" applyAlignment="1">
      <alignment horizontal="left" vertical="center"/>
    </xf>
    <xf numFmtId="0" fontId="1" fillId="0" borderId="6" xfId="5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179" fontId="0" fillId="2" borderId="1" xfId="0" applyNumberFormat="1" applyFont="1" applyFill="1" applyBorder="1" applyAlignment="1">
      <alignment horizontal="left" vertical="center"/>
    </xf>
    <xf numFmtId="0" fontId="1" fillId="2" borderId="7" xfId="51" applyFill="1" applyBorder="1" applyAlignment="1">
      <alignment horizontal="center" vertical="center"/>
    </xf>
    <xf numFmtId="0" fontId="4" fillId="0" borderId="8" xfId="51" applyFont="1" applyBorder="1" applyAlignment="1">
      <alignment horizontal="left" vertical="center" wrapText="1"/>
    </xf>
    <xf numFmtId="0" fontId="1" fillId="0" borderId="1" xfId="51" applyBorder="1" applyAlignment="1">
      <alignment horizontal="center" vertical="center" wrapText="1"/>
    </xf>
    <xf numFmtId="0" fontId="1" fillId="0" borderId="8" xfId="51" applyBorder="1" applyAlignment="1">
      <alignment horizontal="center" vertical="center"/>
    </xf>
    <xf numFmtId="0" fontId="1" fillId="0" borderId="8" xfId="51" applyBorder="1" applyAlignment="1">
      <alignment horizontal="left" vertical="center"/>
    </xf>
    <xf numFmtId="0" fontId="1" fillId="0" borderId="9" xfId="51" applyBorder="1" applyAlignment="1">
      <alignment horizontal="center" vertical="center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horizontal="left"/>
    </xf>
    <xf numFmtId="178" fontId="0" fillId="0" borderId="1" xfId="0" applyNumberFormat="1" applyBorder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/>
    </xf>
    <xf numFmtId="9" fontId="0" fillId="3" borderId="6" xfId="0" applyNumberForma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9" fontId="0" fillId="3" borderId="3" xfId="0" applyNumberForma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6" fillId="5" borderId="6" xfId="0" applyFont="1" applyFill="1" applyBorder="1" applyAlignment="1">
      <alignment horizontal="center" wrapText="1"/>
    </xf>
    <xf numFmtId="0" fontId="6" fillId="5" borderId="10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/>
    <xf numFmtId="0" fontId="5" fillId="6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/>
    <xf numFmtId="0" fontId="5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/>
    <xf numFmtId="0" fontId="8" fillId="8" borderId="1" xfId="2" applyFill="1" applyBorder="1"/>
    <xf numFmtId="0" fontId="0" fillId="8" borderId="1" xfId="0" applyFill="1" applyBorder="1" applyAlignment="1">
      <alignment wrapText="1"/>
    </xf>
    <xf numFmtId="0" fontId="9" fillId="8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7" fillId="8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7" fillId="9" borderId="0" xfId="0" applyFont="1" applyFill="1" applyAlignment="1">
      <alignment horizontal="left" vertical="top"/>
    </xf>
    <xf numFmtId="178" fontId="0" fillId="10" borderId="1" xfId="0" applyNumberFormat="1" applyFill="1" applyBorder="1" applyAlignment="1">
      <alignment horizontal="left"/>
    </xf>
    <xf numFmtId="0" fontId="0" fillId="10" borderId="1" xfId="0" applyFill="1" applyBorder="1" applyAlignment="1"/>
    <xf numFmtId="0" fontId="0" fillId="0" borderId="1" xfId="0" applyBorder="1" applyAlignment="1">
      <alignment wrapText="1"/>
    </xf>
    <xf numFmtId="177" fontId="11" fillId="10" borderId="1" xfId="0" applyNumberFormat="1" applyFont="1" applyFill="1" applyBorder="1" applyAlignment="1">
      <alignment horizontal="left"/>
    </xf>
    <xf numFmtId="176" fontId="12" fillId="10" borderId="1" xfId="0" applyNumberFormat="1" applyFont="1" applyFill="1" applyBorder="1" applyAlignment="1">
      <alignment horizontal="left"/>
    </xf>
    <xf numFmtId="0" fontId="0" fillId="8" borderId="1" xfId="0" applyFont="1" applyFill="1" applyBorder="1" applyAlignment="1"/>
    <xf numFmtId="178" fontId="0" fillId="4" borderId="1" xfId="0" applyNumberFormat="1" applyFill="1" applyBorder="1" applyAlignment="1">
      <alignment horizontal="left"/>
    </xf>
    <xf numFmtId="0" fontId="7" fillId="0" borderId="0" xfId="0" applyFont="1" applyAlignment="1">
      <alignment horizontal="left" vertical="top"/>
    </xf>
    <xf numFmtId="0" fontId="13" fillId="0" borderId="1" xfId="0" applyFont="1" applyBorder="1" applyAlignment="1"/>
    <xf numFmtId="2" fontId="7" fillId="0" borderId="0" xfId="0" applyNumberFormat="1" applyFont="1" applyAlignment="1">
      <alignment horizontal="left" vertical="top"/>
    </xf>
    <xf numFmtId="0" fontId="14" fillId="0" borderId="0" xfId="32" applyFont="1" applyFill="1" applyAlignment="1"/>
    <xf numFmtId="0" fontId="12" fillId="0" borderId="0" xfId="0" applyFont="1">
      <alignment vertical="center"/>
    </xf>
    <xf numFmtId="0" fontId="15" fillId="11" borderId="7" xfId="32" applyFont="1" applyFill="1" applyBorder="1" applyAlignment="1">
      <alignment horizontal="center" wrapText="1"/>
    </xf>
    <xf numFmtId="0" fontId="15" fillId="11" borderId="11" xfId="32" applyFont="1" applyFill="1" applyBorder="1" applyAlignment="1">
      <alignment horizontal="center" wrapText="1"/>
    </xf>
    <xf numFmtId="0" fontId="16" fillId="12" borderId="6" xfId="1" applyFont="1" applyFill="1" applyBorder="1" applyAlignment="1">
      <alignment horizontal="center" vertical="center" wrapText="1"/>
    </xf>
    <xf numFmtId="0" fontId="16" fillId="12" borderId="3" xfId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left" vertical="top" wrapText="1"/>
    </xf>
    <xf numFmtId="0" fontId="18" fillId="0" borderId="1" xfId="32" applyFont="1" applyFill="1" applyBorder="1" applyAlignment="1">
      <alignment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9" fillId="0" borderId="1" xfId="0" applyNumberFormat="1" applyFont="1" applyFill="1" applyBorder="1" applyAlignment="1">
      <alignment horizontal="left" vertical="center"/>
    </xf>
    <xf numFmtId="0" fontId="19" fillId="0" borderId="1" xfId="0" applyNumberFormat="1" applyFont="1" applyFill="1" applyBorder="1" applyAlignment="1">
      <alignment horizontal="left" vertical="center" wrapText="1"/>
    </xf>
    <xf numFmtId="49" fontId="19" fillId="0" borderId="1" xfId="0" applyNumberFormat="1" applyFont="1" applyFill="1" applyBorder="1" applyAlignment="1">
      <alignment horizontal="left" vertical="center" wrapText="1"/>
    </xf>
    <xf numFmtId="49" fontId="0" fillId="13" borderId="12" xfId="0" applyNumberFormat="1" applyFill="1" applyBorder="1" applyAlignment="1"/>
    <xf numFmtId="49" fontId="20" fillId="0" borderId="12" xfId="0" applyNumberFormat="1" applyFont="1" applyBorder="1" applyAlignment="1"/>
    <xf numFmtId="49" fontId="0" fillId="0" borderId="12" xfId="0" applyNumberFormat="1" applyBorder="1" applyAlignment="1"/>
    <xf numFmtId="49" fontId="21" fillId="0" borderId="13" xfId="0" applyNumberFormat="1" applyFont="1" applyBorder="1" applyAlignment="1"/>
    <xf numFmtId="49" fontId="22" fillId="0" borderId="14" xfId="0" applyNumberFormat="1" applyFont="1" applyBorder="1" applyAlignment="1"/>
    <xf numFmtId="49" fontId="10" fillId="0" borderId="14" xfId="0" applyNumberFormat="1" applyFont="1" applyBorder="1" applyAlignment="1"/>
    <xf numFmtId="0" fontId="16" fillId="12" borderId="1" xfId="1" applyFont="1" applyFill="1" applyBorder="1" applyAlignment="1">
      <alignment horizontal="center" vertical="center" wrapText="1"/>
    </xf>
    <xf numFmtId="0" fontId="16" fillId="12" borderId="1" xfId="1" applyFont="1" applyFill="1" applyBorder="1" applyAlignment="1">
      <alignment vertical="center" wrapText="1"/>
    </xf>
    <xf numFmtId="0" fontId="23" fillId="0" borderId="1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 wrapText="1"/>
    </xf>
    <xf numFmtId="0" fontId="14" fillId="0" borderId="1" xfId="32" applyFont="1" applyFill="1" applyBorder="1" applyAlignment="1">
      <alignment vertical="center" wrapText="1"/>
    </xf>
    <xf numFmtId="0" fontId="24" fillId="0" borderId="1" xfId="32" applyFont="1" applyFill="1" applyBorder="1" applyAlignment="1">
      <alignment vertical="center" wrapText="1"/>
    </xf>
    <xf numFmtId="0" fontId="25" fillId="0" borderId="9" xfId="7" applyFont="1" applyBorder="1" applyAlignment="1" applyProtection="1">
      <alignment horizontal="left" vertical="center" wrapText="1"/>
    </xf>
    <xf numFmtId="0" fontId="25" fillId="0" borderId="15" xfId="7" applyFont="1" applyBorder="1" applyAlignment="1" applyProtection="1">
      <alignment horizontal="left" vertical="center" wrapText="1"/>
    </xf>
    <xf numFmtId="0" fontId="25" fillId="0" borderId="16" xfId="7" applyFont="1" applyBorder="1" applyAlignment="1" applyProtection="1">
      <alignment horizontal="left" vertical="center" wrapText="1"/>
    </xf>
    <xf numFmtId="0" fontId="25" fillId="0" borderId="0" xfId="7" applyFont="1" applyBorder="1" applyAlignment="1" applyProtection="1">
      <alignment horizontal="left" vertical="center" wrapText="1"/>
    </xf>
    <xf numFmtId="0" fontId="25" fillId="0" borderId="5" xfId="7" applyFont="1" applyBorder="1" applyAlignment="1" applyProtection="1">
      <alignment horizontal="left" vertical="center" wrapText="1"/>
    </xf>
    <xf numFmtId="0" fontId="25" fillId="0" borderId="17" xfId="7" applyFont="1" applyBorder="1" applyAlignment="1" applyProtection="1">
      <alignment horizontal="left" vertical="center" wrapText="1"/>
    </xf>
    <xf numFmtId="0" fontId="26" fillId="14" borderId="1" xfId="0" applyFont="1" applyFill="1" applyBorder="1" applyAlignment="1">
      <alignment horizontal="justify" vertical="center" wrapText="1"/>
    </xf>
    <xf numFmtId="0" fontId="26" fillId="15" borderId="1" xfId="0" applyFont="1" applyFill="1" applyBorder="1" applyAlignment="1">
      <alignment horizontal="justify" vertical="center" wrapText="1"/>
    </xf>
    <xf numFmtId="0" fontId="26" fillId="0" borderId="1" xfId="0" applyFont="1" applyBorder="1" applyAlignment="1">
      <alignment horizontal="justify" vertical="center" wrapText="1"/>
    </xf>
    <xf numFmtId="0" fontId="2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15" borderId="1" xfId="0" applyFont="1" applyFill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justify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9" fontId="28" fillId="0" borderId="1" xfId="0" applyNumberFormat="1" applyFont="1" applyBorder="1" applyAlignment="1">
      <alignment horizontal="justify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30" fillId="0" borderId="1" xfId="0" applyFont="1" applyBorder="1" applyAlignment="1">
      <alignment vertical="center" wrapText="1"/>
    </xf>
    <xf numFmtId="0" fontId="28" fillId="0" borderId="3" xfId="0" applyFont="1" applyBorder="1" applyAlignment="1">
      <alignment horizontal="center" vertical="center"/>
    </xf>
    <xf numFmtId="0" fontId="30" fillId="0" borderId="1" xfId="0" applyFont="1" applyBorder="1">
      <alignment vertical="center"/>
    </xf>
    <xf numFmtId="0" fontId="29" fillId="0" borderId="1" xfId="0" applyFont="1" applyBorder="1">
      <alignment vertical="center"/>
    </xf>
    <xf numFmtId="9" fontId="29" fillId="0" borderId="1" xfId="0" applyNumberFormat="1" applyFont="1" applyBorder="1">
      <alignment vertical="center"/>
    </xf>
    <xf numFmtId="0" fontId="28" fillId="0" borderId="1" xfId="0" applyFont="1" applyBorder="1" applyAlignment="1">
      <alignment vertical="center" wrapText="1"/>
    </xf>
    <xf numFmtId="0" fontId="28" fillId="0" borderId="18" xfId="0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26" fillId="0" borderId="9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10" fontId="28" fillId="0" borderId="1" xfId="0" applyNumberFormat="1" applyFont="1" applyBorder="1" applyAlignment="1">
      <alignment horizontal="justify" vertical="center" wrapText="1"/>
    </xf>
    <xf numFmtId="0" fontId="32" fillId="0" borderId="1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left" vertical="center" wrapText="1"/>
    </xf>
    <xf numFmtId="0" fontId="26" fillId="0" borderId="17" xfId="0" applyFont="1" applyBorder="1" applyAlignment="1">
      <alignment horizontal="left" vertical="center" wrapText="1"/>
    </xf>
    <xf numFmtId="0" fontId="26" fillId="0" borderId="7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left" vertical="center"/>
    </xf>
    <xf numFmtId="0" fontId="29" fillId="0" borderId="8" xfId="0" applyFont="1" applyBorder="1" applyAlignment="1">
      <alignment horizontal="left" vertical="center"/>
    </xf>
    <xf numFmtId="0" fontId="29" fillId="0" borderId="18" xfId="0" applyFont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29" fillId="0" borderId="1" xfId="0" applyNumberFormat="1" applyFont="1" applyBorder="1">
      <alignment vertical="center"/>
    </xf>
    <xf numFmtId="0" fontId="0" fillId="0" borderId="0" xfId="0" applyFont="1">
      <alignment vertical="center"/>
    </xf>
  </cellXfs>
  <cellStyles count="56">
    <cellStyle name="常规" xfId="0" builtinId="0"/>
    <cellStyle name="Normal 2 2" xfId="1"/>
    <cellStyle name="常规 4 2 2" xfId="2"/>
    <cellStyle name="常规 4 2" xfId="3"/>
    <cellStyle name="60% - 强调文字颜色 6" xfId="4" builtinId="52"/>
    <cellStyle name="20% - 强调文字颜色 4" xfId="5" builtinId="42"/>
    <cellStyle name="强调文字颜色 4" xfId="6" builtinId="41"/>
    <cellStyle name="Hyperlink 2 2" xfId="7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20% - 强调文字颜色 2" xfId="31" builtinId="34"/>
    <cellStyle name="Normal 3" xfId="32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Normal 4" xfId="47"/>
    <cellStyle name="千位分隔[0]" xfId="48" builtinId="6"/>
    <cellStyle name="标题 2" xfId="49" builtinId="17"/>
    <cellStyle name="40% - 强调文字颜色 5" xfId="50" builtinId="47"/>
    <cellStyle name="Normal 2" xfId="51"/>
    <cellStyle name="标题 3" xfId="52" builtinId="18"/>
    <cellStyle name="强调文字颜色 6" xfId="53" builtinId="49"/>
    <cellStyle name="40% - 强调文字颜色 1" xfId="54" builtinId="31"/>
    <cellStyle name="链接单元格" xfId="55" builtinId="24"/>
  </cellStyles>
  <dxfs count="8">
    <dxf>
      <font>
        <color rgb="FF9C0006"/>
      </font>
      <fill>
        <patternFill patternType="solid">
          <bgColor rgb="FFFFC7CE"/>
        </patternFill>
      </fill>
    </dxf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2540</xdr:colOff>
      <xdr:row>20</xdr:row>
      <xdr:rowOff>24130</xdr:rowOff>
    </xdr:from>
    <xdr:ext cx="12199620" cy="11279505"/>
    <xdr:sp>
      <xdr:nvSpPr>
        <xdr:cNvPr id="2" name="TextBox 1"/>
        <xdr:cNvSpPr txBox="1"/>
      </xdr:nvSpPr>
      <xdr:spPr>
        <a:xfrm>
          <a:off x="2540" y="14602460"/>
          <a:ext cx="12199620" cy="11279505"/>
        </a:xfrm>
        <a:prstGeom prst="rect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bg1"/>
              </a:solidFill>
            </a:rPr>
            <a:t>本次</a:t>
          </a:r>
          <a:r>
            <a:rPr lang="en-US" altLang="zh-CN" sz="1100">
              <a:solidFill>
                <a:schemeClr val="bg1"/>
              </a:solidFill>
            </a:rPr>
            <a:t>727ICA_8155</a:t>
          </a:r>
          <a:r>
            <a:rPr lang="zh-CN" altLang="en-US" sz="1100">
              <a:solidFill>
                <a:schemeClr val="bg1"/>
              </a:solidFill>
            </a:rPr>
            <a:t>项目</a:t>
          </a:r>
          <a:r>
            <a:rPr lang="en-US" altLang="zh-CN" sz="1100">
              <a:solidFill>
                <a:schemeClr val="bg1"/>
              </a:solidFill>
            </a:rPr>
            <a:t>R06</a:t>
          </a:r>
          <a:r>
            <a:rPr lang="zh-CN" altLang="en-US" sz="1100">
              <a:solidFill>
                <a:schemeClr val="bg1"/>
              </a:solidFill>
            </a:rPr>
            <a:t>版本</a:t>
          </a:r>
          <a:r>
            <a:rPr lang="zh-CN" altLang="en-US" sz="1100" baseline="0">
              <a:solidFill>
                <a:schemeClr val="bg1"/>
              </a:solidFill>
            </a:rPr>
            <a:t>南京</a:t>
          </a:r>
          <a:r>
            <a:rPr lang="zh-CN" altLang="en-US" sz="1100">
              <a:solidFill>
                <a:schemeClr val="bg1"/>
              </a:solidFill>
            </a:rPr>
            <a:t>城市地图专项路测结论为：</a:t>
          </a:r>
          <a:r>
            <a:rPr lang="en-US" sz="1100">
              <a:solidFill>
                <a:schemeClr val="bg1"/>
              </a:solidFill>
            </a:rPr>
            <a:t>pass，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详细测试情况如下：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 b="1">
              <a:solidFill>
                <a:schemeClr val="bg1"/>
              </a:solidFill>
            </a:rPr>
            <a:t>总里程数：</a:t>
          </a:r>
          <a:r>
            <a:rPr lang="en-US" altLang="zh-CN" sz="1100" b="1">
              <a:solidFill>
                <a:schemeClr val="bg1"/>
              </a:solidFill>
            </a:rPr>
            <a:t>2010</a:t>
          </a:r>
          <a:r>
            <a:rPr lang="zh-CN" altLang="en-US" sz="1100" b="1">
              <a:solidFill>
                <a:schemeClr val="bg1"/>
              </a:solidFill>
            </a:rPr>
            <a:t>公里，总时长：</a:t>
          </a:r>
          <a:r>
            <a:rPr lang="en-US" altLang="zh-CN" sz="1100" b="1">
              <a:solidFill>
                <a:schemeClr val="bg1"/>
              </a:solidFill>
            </a:rPr>
            <a:t>70</a:t>
          </a:r>
          <a:r>
            <a:rPr lang="zh-CN" altLang="en-US" sz="1100" b="1">
              <a:solidFill>
                <a:schemeClr val="bg1"/>
              </a:solidFill>
            </a:rPr>
            <a:t>个小时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路测过程中出现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次定位问题（</a:t>
          </a:r>
          <a:r>
            <a:rPr lang="en-US" sz="1100">
              <a:solidFill>
                <a:schemeClr val="bg1"/>
              </a:solidFill>
            </a:rPr>
            <a:t>P1 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个、</a:t>
          </a:r>
          <a:r>
            <a:rPr lang="en-US" sz="1100">
              <a:solidFill>
                <a:schemeClr val="bg1"/>
              </a:solidFill>
            </a:rPr>
            <a:t>P2 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个）；误偏航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次；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具体表现如下：其中高架桥上发生误偏航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次、高架下发生误偏航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次、隧道发生车标漂移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次，普通道路误偏航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次，出现车标漂移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次、停车场（含地下无网络场景）定位错误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次、主动偏航绑路错误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次、定位滞后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</a:t>
          </a:r>
          <a:r>
            <a:rPr lang="en-US" sz="1100">
              <a:solidFill>
                <a:schemeClr val="bg1"/>
              </a:solidFill>
            </a:rPr>
            <a:t>launcher，</a:t>
          </a:r>
          <a:r>
            <a:rPr lang="zh-CN" altLang="en-US" sz="1100">
              <a:solidFill>
                <a:schemeClr val="bg1"/>
              </a:solidFill>
            </a:rPr>
            <a:t>仪表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信息显示是否一致，底图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道路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底图元素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显示异常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次，实时路况更新不及时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次，稳定性问题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次，路口放大图延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次，路况放大图错误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次，仪表车速和导航车速不一致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次，语音引导错误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延迟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次，导航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地下停车场、主辅路、景区、江边路、坡路、转盘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100">
              <a:solidFill>
                <a:schemeClr val="bg1"/>
              </a:solidFill>
            </a:rPr>
            <a:t>(</a:t>
          </a:r>
          <a:r>
            <a:rPr lang="zh-CN" altLang="en-US" sz="1100">
              <a:solidFill>
                <a:schemeClr val="bg1"/>
              </a:solidFill>
            </a:rPr>
            <a:t>根据试验车实际情况</a:t>
          </a:r>
          <a:r>
            <a:rPr lang="en-US" altLang="zh-CN" sz="1100">
              <a:solidFill>
                <a:schemeClr val="bg1"/>
              </a:solidFill>
            </a:rPr>
            <a:t>)</a:t>
          </a:r>
          <a:r>
            <a:rPr lang="zh-CN" altLang="en-US" sz="1100">
              <a:solidFill>
                <a:schemeClr val="bg1"/>
              </a:solidFill>
            </a:rPr>
            <a:t>、山路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路网覆盖率：</a:t>
          </a:r>
          <a:r>
            <a:rPr lang="en-US" altLang="zh-CN" sz="1100">
              <a:solidFill>
                <a:schemeClr val="bg1"/>
              </a:solidFill>
            </a:rPr>
            <a:t>100%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路线：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第一天：福特汽车研发中心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南京长江隧道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老山森林国家公园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南京信息工程大学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燕子矶长江隧道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钟山风景名胜区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覆盖道路类型：高架、普通道路、市区道路、二叉路、三叉路、环岛、快速路、内部路、隧道、高速、桥梁、山路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隧道：夹江隧道、南京长江隧道、燕子矶长江隧道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第二天：福特汽车研发中心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龙潭港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南京大学（仙林校区）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高架：内环东线、智谷大道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第三天</a:t>
          </a:r>
          <a:r>
            <a:rPr lang="en-US" altLang="zh-CN" sz="1100">
              <a:solidFill>
                <a:schemeClr val="bg1"/>
              </a:solidFill>
            </a:rPr>
            <a:t>: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鱼嘴湿地公园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长江观音景区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南京工业大学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第四天：福特汽车研发中心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通济门隧道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西安门隧道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玄武湖隧道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新模范马路隧道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南京扬子江定淮门长江隧道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隧道：通济门隧道、西安门隧道、九华山隧道、玄武湖隧道、新模范马路隧道、南京扬子江定淮门长江隧道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高架：内环东线、内环北线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第五天：福特汽车研发中心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华侨堡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南京工业大学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第六天：福特汽车研发中心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九龙湖企业总部地下停车场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南京南站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红山路隧道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和燕路隧道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燕子矶隧道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六合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覆盖道路类型：高架、普通道路、市区道路、二叉路、三叉路、环岛、快速路、内部路、隧道、高速、桥梁、地下停车场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隧道：通济门隧道、西安门隧道、九华山隧道、红山路隧道、和燕路隧道、燕子矶隧道、夹江隧道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高架：内环东线、江北快速路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第七天：福特汽车研发中心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通济门隧道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西安门隧道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玄武湖隧道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模范马路隧道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四平苑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南京工业大学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隧道：通济门隧道、西安门隧道、九华山隧道、玄武湖隧道、模范马路隧道、南京扬子江隧道、夹江隧道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高架：内环东线、内环北线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第八天：福特汽车研发中心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通济门隧道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西安门隧道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红山路隧道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和燕路隧道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燕子矶长江隧道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八卦洲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龙杉湖湿地公园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九龙湖企业总部地下停车场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覆盖道路类型：高架、普通道路、市区道路、二叉路、三叉路、环岛、快速路、内部路、隧道、高速、桥梁、地下停车场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隧道：通济门隧道、西安门隧道、九华山隧道、红山路隧道、和燕路隧道、燕子矶长江隧道、南京扬子江隧道、夹江隧道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第九天：福特汽车研发中心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龙湖企业总部地下停车场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银杏湖乐园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内环东线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内环南线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九华山隧道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玄武湖隧道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浦滨路隧道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万寿路隧道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铜井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覆盖道路类型：高架、普通道路、市区道路、二叉路、三叉路、环岛、快速路、内部路、隧道、高速、桥梁、地下停车场、山路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隧道：通济门隧道、西安门隧道、九华山隧道、玄武湖隧道、南京扬子江隧道、浦滨路隧道、夹江隧道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高架：内环东线、内环北线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第十天：福特汽车研发中心周边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覆盖道路类型：普通道路、二叉路、三叉路、内部路、主辅路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第十一天： 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万景园隧道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北河口隧道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六合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老山风景名胜区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龙江隧道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管子乔隧道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内环南线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覆盖道路类型：高架、普通道路、市区道路、二叉路、三叉路、环岛、快速路、内部路、隧道、高速、桥梁、山路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隧道：夹江隧道、万景园隧道、北河口隧道、南京扬子江隧道、龙江隧道、管子乔隧道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高架：内环东线、内环南线</a:t>
          </a:r>
          <a:endParaRPr lang="zh-CN" altLang="en-US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6:G19" totalsRowShown="0">
  <autoFilter ref="A6:G19"/>
  <tableColumns count="7">
    <tableColumn id="1" name="序号" dataDxfId="1"/>
    <tableColumn id="2" name="路试重点关注项" dataDxfId="2"/>
    <tableColumn id="3" name="详细要求" dataDxfId="3"/>
    <tableColumn id="4" name="出错次数" dataDxfId="4"/>
    <tableColumn id="5" name="bug号" dataDxfId="5"/>
    <tableColumn id="6" name="问题描述" dataDxfId="6"/>
    <tableColumn id="7" name="备注" dataDxfId="7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console.cloud.baidu-int.com/devops/icafe/issue/FordPhase4Scrum-60878/show" TargetMode="External"/><Relationship Id="rId4" Type="http://schemas.openxmlformats.org/officeDocument/2006/relationships/hyperlink" Target="https://ford-jira-basic.atlassian.net/browse/AW2-24177" TargetMode="External"/><Relationship Id="rId3" Type="http://schemas.openxmlformats.org/officeDocument/2006/relationships/hyperlink" Target="https://ford-jira-basic.atlassian.net/browse/AW2-24244" TargetMode="External"/><Relationship Id="rId2" Type="http://schemas.openxmlformats.org/officeDocument/2006/relationships/hyperlink" Target="https://console.cloud.baidu-int.com/devops/icafe/issue/FordPhase4Scrum-68330/show" TargetMode="External"/><Relationship Id="rId1" Type="http://schemas.openxmlformats.org/officeDocument/2006/relationships/hyperlink" Target="https://console.cloud.baidu-int.com/devops/icafe/issue/FordPhase4Scrum-68033/sho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"/>
  <sheetViews>
    <sheetView workbookViewId="0">
      <selection activeCell="E19" sqref="E19:E20"/>
    </sheetView>
  </sheetViews>
  <sheetFormatPr defaultColWidth="11" defaultRowHeight="17.6"/>
  <cols>
    <col min="1" max="1" width="15" customWidth="1"/>
    <col min="2" max="3" width="24.8416666666667" customWidth="1"/>
    <col min="4" max="4" width="26.6916666666667" customWidth="1"/>
    <col min="5" max="5" width="22.3083333333333" customWidth="1"/>
    <col min="6" max="7" width="16" customWidth="1"/>
    <col min="8" max="8" width="13" customWidth="1"/>
  </cols>
  <sheetData>
    <row r="1" spans="1:8">
      <c r="A1" s="109" t="s">
        <v>0</v>
      </c>
      <c r="B1" s="109"/>
      <c r="C1" s="109"/>
      <c r="D1" s="109"/>
      <c r="E1" s="109"/>
      <c r="F1" s="109"/>
      <c r="G1" s="109"/>
      <c r="H1" s="109"/>
    </row>
    <row r="2" ht="16" customHeight="1" spans="1:8">
      <c r="A2" s="110" t="s">
        <v>1</v>
      </c>
      <c r="B2" s="110"/>
      <c r="C2" s="110"/>
      <c r="D2" s="110"/>
      <c r="E2" s="110"/>
      <c r="F2" s="110"/>
      <c r="G2" s="110"/>
      <c r="H2" s="110"/>
    </row>
    <row r="3" ht="16" customHeight="1" spans="1:8">
      <c r="A3" s="111" t="s">
        <v>2</v>
      </c>
      <c r="B3" s="112" t="s">
        <v>3</v>
      </c>
      <c r="C3" s="112"/>
      <c r="D3" s="112"/>
      <c r="E3" s="112"/>
      <c r="F3" s="112"/>
      <c r="G3" s="112"/>
      <c r="H3" s="112"/>
    </row>
    <row r="4" ht="16" customHeight="1" spans="1:9">
      <c r="A4" s="111" t="s">
        <v>4</v>
      </c>
      <c r="B4" s="113" t="s">
        <v>5</v>
      </c>
      <c r="C4" s="112"/>
      <c r="D4" s="112"/>
      <c r="E4" s="112"/>
      <c r="F4" s="112"/>
      <c r="G4" s="112"/>
      <c r="H4" s="112"/>
      <c r="I4" s="160" t="s">
        <v>6</v>
      </c>
    </row>
    <row r="5" ht="16" customHeight="1" spans="1:8">
      <c r="A5" s="114"/>
      <c r="B5" s="114"/>
      <c r="C5" s="114"/>
      <c r="D5" s="114"/>
      <c r="E5" s="114"/>
      <c r="F5" s="114"/>
      <c r="G5" s="114"/>
      <c r="H5" s="114"/>
    </row>
    <row r="6" spans="1:8">
      <c r="A6" s="115" t="s">
        <v>7</v>
      </c>
      <c r="B6" s="115"/>
      <c r="C6" s="115"/>
      <c r="D6" s="115"/>
      <c r="E6" s="115"/>
      <c r="F6" s="115"/>
      <c r="G6" s="115"/>
      <c r="H6" s="115"/>
    </row>
    <row r="7" spans="1:8">
      <c r="A7" s="111" t="s">
        <v>8</v>
      </c>
      <c r="B7" s="116" t="s">
        <v>9</v>
      </c>
      <c r="C7" s="117"/>
      <c r="D7" s="111" t="s">
        <v>10</v>
      </c>
      <c r="E7" s="111" t="s">
        <v>11</v>
      </c>
      <c r="F7" s="114" t="s">
        <v>4</v>
      </c>
      <c r="G7" s="116" t="s">
        <v>12</v>
      </c>
      <c r="H7" s="117"/>
    </row>
    <row r="8" spans="1:8">
      <c r="A8" s="118" t="s">
        <v>13</v>
      </c>
      <c r="B8" s="119" t="s">
        <v>14</v>
      </c>
      <c r="C8" s="120"/>
      <c r="D8" s="121">
        <v>1</v>
      </c>
      <c r="E8" s="121">
        <v>1</v>
      </c>
      <c r="F8" s="141" t="s">
        <v>15</v>
      </c>
      <c r="G8" s="142"/>
      <c r="H8" s="143"/>
    </row>
    <row r="9" ht="18" customHeight="1" spans="1:8">
      <c r="A9" s="118" t="s">
        <v>16</v>
      </c>
      <c r="B9" s="119" t="s">
        <v>17</v>
      </c>
      <c r="C9" s="120"/>
      <c r="D9" s="121">
        <v>1</v>
      </c>
      <c r="E9" s="144" t="s">
        <v>18</v>
      </c>
      <c r="F9" s="145" t="s">
        <v>19</v>
      </c>
      <c r="G9" s="146"/>
      <c r="H9" s="147"/>
    </row>
    <row r="10" spans="1:8">
      <c r="A10" s="118"/>
      <c r="B10" s="119" t="s">
        <v>20</v>
      </c>
      <c r="C10" s="120"/>
      <c r="D10" s="118" t="s">
        <v>21</v>
      </c>
      <c r="E10" s="144">
        <v>0.799</v>
      </c>
      <c r="F10" s="145" t="s">
        <v>19</v>
      </c>
      <c r="G10" s="148"/>
      <c r="H10" s="149"/>
    </row>
    <row r="11" spans="1:8">
      <c r="A11" s="118"/>
      <c r="B11" s="118"/>
      <c r="C11" s="118"/>
      <c r="D11" s="118"/>
      <c r="E11" s="118"/>
      <c r="F11" s="118"/>
      <c r="G11" s="118"/>
      <c r="H11" s="118"/>
    </row>
    <row r="12" ht="14.25" customHeight="1" spans="1:8">
      <c r="A12" s="110" t="s">
        <v>22</v>
      </c>
      <c r="B12" s="110"/>
      <c r="C12" s="110"/>
      <c r="D12" s="110"/>
      <c r="E12" s="110"/>
      <c r="F12" s="110"/>
      <c r="G12" s="110"/>
      <c r="H12" s="110"/>
    </row>
    <row r="13" spans="1:8">
      <c r="A13" s="111" t="s">
        <v>23</v>
      </c>
      <c r="B13" s="111" t="s">
        <v>9</v>
      </c>
      <c r="C13" s="118" t="s">
        <v>10</v>
      </c>
      <c r="D13" s="122" t="s">
        <v>24</v>
      </c>
      <c r="E13" s="118" t="s">
        <v>11</v>
      </c>
      <c r="F13" s="114" t="s">
        <v>4</v>
      </c>
      <c r="G13" s="116" t="s">
        <v>12</v>
      </c>
      <c r="H13" s="117"/>
    </row>
    <row r="14" ht="32" spans="1:8">
      <c r="A14" s="123" t="s">
        <v>25</v>
      </c>
      <c r="B14" s="123" t="s">
        <v>26</v>
      </c>
      <c r="C14" s="118" t="s">
        <v>27</v>
      </c>
      <c r="D14" s="123" t="s">
        <v>28</v>
      </c>
      <c r="E14" s="123" t="s">
        <v>29</v>
      </c>
      <c r="F14" s="150" t="s">
        <v>15</v>
      </c>
      <c r="G14" s="142"/>
      <c r="H14" s="143"/>
    </row>
    <row r="15" spans="1:8">
      <c r="A15" s="123"/>
      <c r="B15" s="124" t="s">
        <v>30</v>
      </c>
      <c r="C15" s="125" t="s">
        <v>31</v>
      </c>
      <c r="D15" s="123" t="s">
        <v>32</v>
      </c>
      <c r="E15" s="123" t="s">
        <v>29</v>
      </c>
      <c r="F15" s="150" t="s">
        <v>15</v>
      </c>
      <c r="G15" s="146"/>
      <c r="H15" s="147"/>
    </row>
    <row r="16" ht="47" spans="1:8">
      <c r="A16" s="123"/>
      <c r="B16" s="123" t="s">
        <v>33</v>
      </c>
      <c r="C16" s="125" t="s">
        <v>31</v>
      </c>
      <c r="D16" s="123" t="s">
        <v>34</v>
      </c>
      <c r="E16" s="123" t="s">
        <v>35</v>
      </c>
      <c r="F16" s="150" t="s">
        <v>15</v>
      </c>
      <c r="G16" s="146"/>
      <c r="H16" s="147"/>
    </row>
    <row r="17" spans="1:8">
      <c r="A17" s="123"/>
      <c r="B17" s="123" t="s">
        <v>36</v>
      </c>
      <c r="C17" s="125" t="s">
        <v>37</v>
      </c>
      <c r="D17" s="123" t="s">
        <v>38</v>
      </c>
      <c r="E17" s="123" t="s">
        <v>39</v>
      </c>
      <c r="F17" s="127"/>
      <c r="G17" s="146"/>
      <c r="H17" s="147"/>
    </row>
    <row r="18" spans="1:8">
      <c r="A18" s="123"/>
      <c r="B18" s="123" t="s">
        <v>40</v>
      </c>
      <c r="C18" s="118" t="s">
        <v>41</v>
      </c>
      <c r="D18" s="123" t="s">
        <v>42</v>
      </c>
      <c r="E18" s="123" t="s">
        <v>39</v>
      </c>
      <c r="F18" s="141"/>
      <c r="G18" s="146"/>
      <c r="H18" s="147"/>
    </row>
    <row r="19" ht="16" customHeight="1" spans="1:8">
      <c r="A19" s="126" t="s">
        <v>43</v>
      </c>
      <c r="B19" s="127" t="s">
        <v>44</v>
      </c>
      <c r="C19" s="128" t="s">
        <v>45</v>
      </c>
      <c r="D19" s="129"/>
      <c r="E19" s="151">
        <v>88.33</v>
      </c>
      <c r="F19" s="152" t="s">
        <v>15</v>
      </c>
      <c r="G19" s="146"/>
      <c r="H19" s="147"/>
    </row>
    <row r="20" spans="1:8">
      <c r="A20" s="126"/>
      <c r="B20" s="127"/>
      <c r="C20" s="130"/>
      <c r="D20" s="131"/>
      <c r="E20" s="153"/>
      <c r="F20" s="141"/>
      <c r="G20" s="146"/>
      <c r="H20" s="147"/>
    </row>
    <row r="21" ht="16" customHeight="1" spans="1:8">
      <c r="A21" s="126"/>
      <c r="B21" s="127"/>
      <c r="C21" s="127"/>
      <c r="D21" s="129"/>
      <c r="E21" s="154"/>
      <c r="F21" s="141"/>
      <c r="G21" s="146"/>
      <c r="H21" s="147"/>
    </row>
    <row r="22" spans="1:8">
      <c r="A22" s="126"/>
      <c r="B22" s="127"/>
      <c r="C22" s="127"/>
      <c r="D22" s="131"/>
      <c r="E22" s="154"/>
      <c r="F22" s="141"/>
      <c r="G22" s="146"/>
      <c r="H22" s="147"/>
    </row>
    <row r="23" ht="16" customHeight="1" spans="1:8">
      <c r="A23" s="126"/>
      <c r="B23" s="123"/>
      <c r="C23" s="123"/>
      <c r="D23" s="129"/>
      <c r="E23" s="154"/>
      <c r="F23" s="141"/>
      <c r="G23" s="146"/>
      <c r="H23" s="147"/>
    </row>
    <row r="24" spans="1:8">
      <c r="A24" s="126"/>
      <c r="B24" s="123"/>
      <c r="C24" s="123"/>
      <c r="D24" s="131"/>
      <c r="E24" s="154"/>
      <c r="F24" s="141"/>
      <c r="G24" s="146"/>
      <c r="H24" s="147"/>
    </row>
    <row r="25" ht="16" customHeight="1" spans="1:8">
      <c r="A25" s="126"/>
      <c r="B25" s="123" t="s">
        <v>46</v>
      </c>
      <c r="C25" s="123"/>
      <c r="D25" s="129"/>
      <c r="E25" s="154"/>
      <c r="F25" s="141"/>
      <c r="G25" s="146"/>
      <c r="H25" s="147"/>
    </row>
    <row r="26" spans="1:8">
      <c r="A26" s="126"/>
      <c r="B26" s="123"/>
      <c r="C26" s="123"/>
      <c r="D26" s="131"/>
      <c r="E26" s="154"/>
      <c r="F26" s="141"/>
      <c r="G26" s="146"/>
      <c r="H26" s="147"/>
    </row>
    <row r="27" ht="16" customHeight="1" spans="1:8">
      <c r="A27" s="126"/>
      <c r="B27" s="123"/>
      <c r="C27" s="123"/>
      <c r="D27" s="129"/>
      <c r="E27" s="154"/>
      <c r="F27" s="141"/>
      <c r="G27" s="146"/>
      <c r="H27" s="147"/>
    </row>
    <row r="28" spans="1:8">
      <c r="A28" s="126"/>
      <c r="B28" s="123"/>
      <c r="C28" s="123"/>
      <c r="D28" s="131"/>
      <c r="E28" s="154"/>
      <c r="F28" s="141"/>
      <c r="G28" s="148"/>
      <c r="H28" s="149"/>
    </row>
    <row r="29" spans="1:8">
      <c r="A29" s="123"/>
      <c r="B29" s="123"/>
      <c r="C29" s="123"/>
      <c r="D29" s="123"/>
      <c r="E29" s="123"/>
      <c r="F29" s="123"/>
      <c r="G29" s="123"/>
      <c r="H29" s="123"/>
    </row>
    <row r="30" ht="14.25" customHeight="1" spans="1:8">
      <c r="A30" s="110" t="s">
        <v>47</v>
      </c>
      <c r="B30" s="110"/>
      <c r="C30" s="110"/>
      <c r="D30" s="110"/>
      <c r="E30" s="110"/>
      <c r="F30" s="110"/>
      <c r="G30" s="110"/>
      <c r="H30" s="110"/>
    </row>
    <row r="31" spans="1:8">
      <c r="A31" s="114" t="s">
        <v>48</v>
      </c>
      <c r="B31" s="111" t="s">
        <v>9</v>
      </c>
      <c r="C31" s="111" t="s">
        <v>10</v>
      </c>
      <c r="D31" s="80" t="s">
        <v>24</v>
      </c>
      <c r="E31" s="111" t="s">
        <v>11</v>
      </c>
      <c r="F31" s="114" t="s">
        <v>4</v>
      </c>
      <c r="G31" s="116" t="s">
        <v>12</v>
      </c>
      <c r="H31" s="117"/>
    </row>
    <row r="32" s="2" customFormat="1" spans="1:8">
      <c r="A32" s="123" t="s">
        <v>49</v>
      </c>
      <c r="B32" s="125" t="s">
        <v>50</v>
      </c>
      <c r="C32" s="125" t="s">
        <v>51</v>
      </c>
      <c r="D32" s="125" t="s">
        <v>52</v>
      </c>
      <c r="E32" s="125" t="s">
        <v>53</v>
      </c>
      <c r="F32" s="155" t="s">
        <v>15</v>
      </c>
      <c r="G32" s="142" t="s">
        <v>54</v>
      </c>
      <c r="H32" s="143"/>
    </row>
    <row r="33" s="2" customFormat="1" spans="1:8">
      <c r="A33" s="123"/>
      <c r="B33" s="125" t="s">
        <v>55</v>
      </c>
      <c r="C33" s="125" t="s">
        <v>56</v>
      </c>
      <c r="D33" s="125" t="s">
        <v>52</v>
      </c>
      <c r="E33" s="125" t="s">
        <v>57</v>
      </c>
      <c r="F33" s="155" t="s">
        <v>15</v>
      </c>
      <c r="G33" s="146"/>
      <c r="H33" s="147"/>
    </row>
    <row r="34" spans="1:8">
      <c r="A34" s="123"/>
      <c r="B34" s="125" t="s">
        <v>58</v>
      </c>
      <c r="C34" s="125"/>
      <c r="D34" s="118"/>
      <c r="E34" s="125"/>
      <c r="F34" s="127"/>
      <c r="G34" s="146"/>
      <c r="H34" s="147"/>
    </row>
    <row r="35" spans="1:8">
      <c r="A35" s="123"/>
      <c r="B35" s="123"/>
      <c r="C35" s="123"/>
      <c r="D35" s="118"/>
      <c r="E35" s="123"/>
      <c r="F35" s="127"/>
      <c r="G35" s="146"/>
      <c r="H35" s="147"/>
    </row>
    <row r="36" spans="1:8">
      <c r="A36" s="123"/>
      <c r="B36" s="123"/>
      <c r="C36" s="123"/>
      <c r="D36" s="118"/>
      <c r="E36" s="123"/>
      <c r="F36" s="127"/>
      <c r="G36" s="146"/>
      <c r="H36" s="147"/>
    </row>
    <row r="37" spans="1:8">
      <c r="A37" s="123"/>
      <c r="B37" s="123"/>
      <c r="C37" s="123"/>
      <c r="D37" s="118"/>
      <c r="E37" s="123"/>
      <c r="F37" s="127"/>
      <c r="G37" s="146"/>
      <c r="H37" s="147"/>
    </row>
    <row r="38" spans="1:8">
      <c r="A38" s="118"/>
      <c r="B38" s="118"/>
      <c r="C38" s="118"/>
      <c r="D38" s="118"/>
      <c r="E38" s="118"/>
      <c r="F38" s="118"/>
      <c r="G38" s="118"/>
      <c r="H38" s="118"/>
    </row>
    <row r="39" ht="17" customHeight="1" spans="1:8">
      <c r="A39" s="109" t="s">
        <v>59</v>
      </c>
      <c r="B39" s="109"/>
      <c r="C39" s="109"/>
      <c r="D39" s="109"/>
      <c r="E39" s="109"/>
      <c r="F39" s="109"/>
      <c r="G39" s="109"/>
      <c r="H39" s="109"/>
    </row>
    <row r="40" spans="1:8">
      <c r="A40" s="110" t="s">
        <v>60</v>
      </c>
      <c r="B40" s="110"/>
      <c r="C40" s="110"/>
      <c r="D40" s="110"/>
      <c r="E40" s="110"/>
      <c r="F40" s="110"/>
      <c r="G40" s="110"/>
      <c r="H40" s="110"/>
    </row>
    <row r="41" ht="60" customHeight="1" spans="1:8">
      <c r="A41" s="118" t="s">
        <v>61</v>
      </c>
      <c r="B41" s="118"/>
      <c r="C41" s="118"/>
      <c r="D41" s="118"/>
      <c r="E41" s="118"/>
      <c r="F41" s="118"/>
      <c r="G41" s="118"/>
      <c r="H41" s="118"/>
    </row>
    <row r="42" spans="1:8">
      <c r="A42" s="110" t="s">
        <v>62</v>
      </c>
      <c r="B42" s="110"/>
      <c r="C42" s="110"/>
      <c r="D42" s="110"/>
      <c r="E42" s="110"/>
      <c r="F42" s="110"/>
      <c r="G42" s="110"/>
      <c r="H42" s="110"/>
    </row>
    <row r="43" ht="62" customHeight="1" spans="1:8">
      <c r="A43" s="118" t="s">
        <v>63</v>
      </c>
      <c r="B43" s="118"/>
      <c r="C43" s="118"/>
      <c r="D43" s="118"/>
      <c r="E43" s="118"/>
      <c r="F43" s="118"/>
      <c r="G43" s="118"/>
      <c r="H43" s="118"/>
    </row>
    <row r="44" ht="16" customHeight="1" spans="1:8">
      <c r="A44" s="109" t="s">
        <v>64</v>
      </c>
      <c r="B44" s="109"/>
      <c r="C44" s="109"/>
      <c r="D44" s="109"/>
      <c r="E44" s="109"/>
      <c r="F44" s="109"/>
      <c r="G44" s="109"/>
      <c r="H44" s="109"/>
    </row>
    <row r="45" ht="17" customHeight="1" spans="1:8">
      <c r="A45" s="132" t="s">
        <v>65</v>
      </c>
      <c r="B45" s="132" t="s">
        <v>66</v>
      </c>
      <c r="C45" s="132" t="s">
        <v>67</v>
      </c>
      <c r="D45" s="132" t="s">
        <v>68</v>
      </c>
      <c r="E45" s="132" t="s">
        <v>69</v>
      </c>
      <c r="F45" s="156" t="s">
        <v>70</v>
      </c>
      <c r="G45" s="157"/>
      <c r="H45" s="158"/>
    </row>
    <row r="46" ht="17" customHeight="1" spans="1:8">
      <c r="A46" s="132" t="s">
        <v>71</v>
      </c>
      <c r="B46" s="132">
        <v>2085</v>
      </c>
      <c r="C46" s="132">
        <v>2085</v>
      </c>
      <c r="D46" s="133">
        <v>1</v>
      </c>
      <c r="E46" s="159">
        <v>2076</v>
      </c>
      <c r="F46" s="156"/>
      <c r="G46" s="157"/>
      <c r="H46" s="158"/>
    </row>
    <row r="47" spans="1:8">
      <c r="A47" s="123"/>
      <c r="B47" s="123"/>
      <c r="C47" s="123"/>
      <c r="D47" s="123"/>
      <c r="E47" s="123"/>
      <c r="F47" s="123"/>
      <c r="G47" s="123"/>
      <c r="H47" s="123"/>
    </row>
    <row r="48" ht="17" customHeight="1" spans="1:8">
      <c r="A48" s="109" t="s">
        <v>72</v>
      </c>
      <c r="B48" s="109"/>
      <c r="C48" s="109"/>
      <c r="D48" s="109"/>
      <c r="E48" s="109"/>
      <c r="F48" s="109"/>
      <c r="G48" s="109"/>
      <c r="H48" s="109"/>
    </row>
    <row r="49" spans="1:8">
      <c r="A49" s="134" t="s">
        <v>73</v>
      </c>
      <c r="B49" s="123" t="s">
        <v>74</v>
      </c>
      <c r="C49" s="123"/>
      <c r="D49" s="123"/>
      <c r="E49" s="123"/>
      <c r="F49" s="123"/>
      <c r="G49" s="123"/>
      <c r="H49" s="123"/>
    </row>
    <row r="50" spans="1:8">
      <c r="A50" s="134" t="s">
        <v>75</v>
      </c>
      <c r="B50" s="123">
        <v>15.5</v>
      </c>
      <c r="C50" s="123"/>
      <c r="D50" s="123"/>
      <c r="E50" s="123"/>
      <c r="F50" s="123"/>
      <c r="G50" s="123"/>
      <c r="H50" s="123"/>
    </row>
    <row r="51" spans="1:8">
      <c r="A51" s="134" t="s">
        <v>76</v>
      </c>
      <c r="B51" s="119" t="s">
        <v>77</v>
      </c>
      <c r="C51" s="135"/>
      <c r="D51" s="135"/>
      <c r="E51" s="135"/>
      <c r="F51" s="135"/>
      <c r="G51" s="135"/>
      <c r="H51" s="120"/>
    </row>
    <row r="52" spans="1:8">
      <c r="A52" s="134" t="s">
        <v>78</v>
      </c>
      <c r="B52" s="119" t="s">
        <v>79</v>
      </c>
      <c r="C52" s="135"/>
      <c r="D52" s="135"/>
      <c r="E52" s="135"/>
      <c r="F52" s="135"/>
      <c r="G52" s="135"/>
      <c r="H52" s="120"/>
    </row>
    <row r="53" spans="1:8">
      <c r="A53" s="134" t="s">
        <v>80</v>
      </c>
      <c r="B53" s="119" t="s">
        <v>81</v>
      </c>
      <c r="C53" s="135"/>
      <c r="D53" s="135"/>
      <c r="E53" s="135"/>
      <c r="F53" s="135"/>
      <c r="G53" s="135"/>
      <c r="H53" s="120"/>
    </row>
    <row r="54" spans="1:5">
      <c r="A54" s="136"/>
      <c r="B54" s="136"/>
      <c r="C54" s="136"/>
      <c r="D54" s="136"/>
      <c r="E54" s="136"/>
    </row>
    <row r="55" spans="1:5">
      <c r="A55" s="137"/>
      <c r="B55" s="138"/>
      <c r="C55" s="138"/>
      <c r="D55" s="138"/>
      <c r="E55" s="138"/>
    </row>
    <row r="56" spans="1:5">
      <c r="A56" s="136"/>
      <c r="B56" s="136"/>
      <c r="C56" s="136"/>
      <c r="D56" s="136"/>
      <c r="E56" s="136"/>
    </row>
    <row r="57" spans="1:5">
      <c r="A57" s="139"/>
      <c r="B57" s="140"/>
      <c r="C57" s="140"/>
      <c r="D57" s="140"/>
      <c r="E57" s="140"/>
    </row>
    <row r="72" ht="28" customHeight="1"/>
  </sheetData>
  <sheetProtection formatCells="0" insertHyperlinks="0" autoFilter="0"/>
  <mergeCells count="57">
    <mergeCell ref="A1:H1"/>
    <mergeCell ref="A2:H2"/>
    <mergeCell ref="B3:H3"/>
    <mergeCell ref="B4:H4"/>
    <mergeCell ref="A5:H5"/>
    <mergeCell ref="A6:H6"/>
    <mergeCell ref="B7:C7"/>
    <mergeCell ref="G7:H7"/>
    <mergeCell ref="B8:C8"/>
    <mergeCell ref="B9:C9"/>
    <mergeCell ref="B10:C10"/>
    <mergeCell ref="A11:H11"/>
    <mergeCell ref="A12:H12"/>
    <mergeCell ref="G13:H13"/>
    <mergeCell ref="A29:H29"/>
    <mergeCell ref="A30:H30"/>
    <mergeCell ref="G31:H31"/>
    <mergeCell ref="A38:H38"/>
    <mergeCell ref="A39:H39"/>
    <mergeCell ref="A40:H40"/>
    <mergeCell ref="A41:H41"/>
    <mergeCell ref="A42:H42"/>
    <mergeCell ref="A43:H43"/>
    <mergeCell ref="A44:H44"/>
    <mergeCell ref="F45:H45"/>
    <mergeCell ref="F46:H46"/>
    <mergeCell ref="A47:H47"/>
    <mergeCell ref="A48:H48"/>
    <mergeCell ref="B49:H49"/>
    <mergeCell ref="B50:H50"/>
    <mergeCell ref="B51:H51"/>
    <mergeCell ref="B52:H52"/>
    <mergeCell ref="B53:H53"/>
    <mergeCell ref="A9:A10"/>
    <mergeCell ref="A14:A18"/>
    <mergeCell ref="A19:A28"/>
    <mergeCell ref="A32:A36"/>
    <mergeCell ref="B19:B20"/>
    <mergeCell ref="B21:B22"/>
    <mergeCell ref="B23:B24"/>
    <mergeCell ref="B25:B26"/>
    <mergeCell ref="B27:B28"/>
    <mergeCell ref="C19:C20"/>
    <mergeCell ref="D19:D20"/>
    <mergeCell ref="D21:D22"/>
    <mergeCell ref="D23:D24"/>
    <mergeCell ref="D25:D26"/>
    <mergeCell ref="D27:D28"/>
    <mergeCell ref="E19:E20"/>
    <mergeCell ref="F19:F20"/>
    <mergeCell ref="F21:F22"/>
    <mergeCell ref="F23:F24"/>
    <mergeCell ref="F25:F26"/>
    <mergeCell ref="F27:F28"/>
    <mergeCell ref="G8:H10"/>
    <mergeCell ref="G32:H36"/>
    <mergeCell ref="G14:H2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topLeftCell="A6" workbookViewId="0">
      <selection activeCell="D7" sqref="D7"/>
    </sheetView>
  </sheetViews>
  <sheetFormatPr defaultColWidth="8.84166666666667" defaultRowHeight="17.6"/>
  <cols>
    <col min="1" max="1" width="22.7666666666667" customWidth="1"/>
    <col min="2" max="2" width="37.9166666666667" customWidth="1"/>
  </cols>
  <sheetData>
    <row r="1" spans="1:1">
      <c r="A1" s="80" t="s">
        <v>82</v>
      </c>
    </row>
    <row r="2" spans="1:1">
      <c r="A2" s="80"/>
    </row>
    <row r="3" s="79" customFormat="1" ht="21" customHeight="1" spans="1:15">
      <c r="A3" s="81" t="s">
        <v>83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</row>
    <row r="4" s="79" customFormat="1" spans="1:21">
      <c r="A4" s="83" t="s">
        <v>84</v>
      </c>
      <c r="B4" s="83" t="s">
        <v>85</v>
      </c>
      <c r="C4" s="83" t="s">
        <v>86</v>
      </c>
      <c r="D4" s="83" t="s">
        <v>87</v>
      </c>
      <c r="E4" s="83" t="s">
        <v>88</v>
      </c>
      <c r="F4" s="83" t="s">
        <v>89</v>
      </c>
      <c r="G4" s="97" t="s">
        <v>90</v>
      </c>
      <c r="H4" s="97"/>
      <c r="I4" s="97"/>
      <c r="J4" s="83" t="s">
        <v>91</v>
      </c>
      <c r="K4" s="83" t="s">
        <v>92</v>
      </c>
      <c r="L4" s="83" t="s">
        <v>93</v>
      </c>
      <c r="M4" s="83" t="s">
        <v>94</v>
      </c>
      <c r="N4" s="83" t="s">
        <v>95</v>
      </c>
      <c r="O4" s="83" t="s">
        <v>96</v>
      </c>
      <c r="Q4" s="103"/>
      <c r="R4" s="104"/>
      <c r="S4" s="104"/>
      <c r="T4" s="104"/>
      <c r="U4" s="107"/>
    </row>
    <row r="5" s="79" customFormat="1" ht="88" spans="1:21">
      <c r="A5" s="84"/>
      <c r="B5" s="84"/>
      <c r="C5" s="84"/>
      <c r="D5" s="84"/>
      <c r="E5" s="84"/>
      <c r="F5" s="84"/>
      <c r="G5" s="98" t="s">
        <v>97</v>
      </c>
      <c r="H5" s="98" t="s">
        <v>98</v>
      </c>
      <c r="I5" s="98" t="s">
        <v>99</v>
      </c>
      <c r="J5" s="84"/>
      <c r="K5" s="84"/>
      <c r="L5" s="84"/>
      <c r="M5" s="84"/>
      <c r="N5" s="84"/>
      <c r="O5" s="84"/>
      <c r="Q5" s="105"/>
      <c r="R5" s="106"/>
      <c r="S5" s="106"/>
      <c r="T5" s="106"/>
      <c r="U5" s="108"/>
    </row>
    <row r="6" s="79" customFormat="1" ht="335" spans="1:15">
      <c r="A6" s="85" t="s">
        <v>100</v>
      </c>
      <c r="B6" s="86" t="s">
        <v>101</v>
      </c>
      <c r="C6" s="87" t="s">
        <v>102</v>
      </c>
      <c r="D6" s="88" t="s">
        <v>103</v>
      </c>
      <c r="E6" s="99" t="s">
        <v>104</v>
      </c>
      <c r="F6" s="87" t="s">
        <v>105</v>
      </c>
      <c r="G6" s="100" t="s">
        <v>106</v>
      </c>
      <c r="H6" s="101" t="s">
        <v>107</v>
      </c>
      <c r="I6" s="89" t="s">
        <v>108</v>
      </c>
      <c r="J6" s="89" t="s">
        <v>109</v>
      </c>
      <c r="K6" s="89" t="s">
        <v>110</v>
      </c>
      <c r="L6" s="89" t="s">
        <v>111</v>
      </c>
      <c r="M6" s="88" t="s">
        <v>112</v>
      </c>
      <c r="N6" s="89" t="s">
        <v>112</v>
      </c>
      <c r="O6" s="102"/>
    </row>
    <row r="7" s="79" customFormat="1" ht="213" spans="1:15">
      <c r="A7" s="85" t="s">
        <v>113</v>
      </c>
      <c r="B7" s="86" t="s">
        <v>114</v>
      </c>
      <c r="C7" s="89" t="s">
        <v>115</v>
      </c>
      <c r="D7" s="90" t="s">
        <v>116</v>
      </c>
      <c r="E7" s="102" t="s">
        <v>104</v>
      </c>
      <c r="F7" s="87" t="s">
        <v>117</v>
      </c>
      <c r="G7" s="100" t="s">
        <v>118</v>
      </c>
      <c r="H7" s="101" t="s">
        <v>107</v>
      </c>
      <c r="I7" s="89" t="s">
        <v>119</v>
      </c>
      <c r="J7" s="89" t="s">
        <v>120</v>
      </c>
      <c r="K7" s="88" t="s">
        <v>121</v>
      </c>
      <c r="L7" s="89" t="s">
        <v>111</v>
      </c>
      <c r="M7" s="102"/>
      <c r="N7" s="89" t="s">
        <v>122</v>
      </c>
      <c r="O7" s="102"/>
    </row>
    <row r="12" spans="1:5">
      <c r="A12" s="91" t="s">
        <v>123</v>
      </c>
      <c r="B12" s="91" t="s">
        <v>124</v>
      </c>
      <c r="C12" s="91" t="s">
        <v>125</v>
      </c>
      <c r="D12" s="91" t="s">
        <v>126</v>
      </c>
      <c r="E12" s="91" t="s">
        <v>127</v>
      </c>
    </row>
    <row r="13" spans="1:5">
      <c r="A13" s="92" t="s">
        <v>128</v>
      </c>
      <c r="B13" s="92" t="s">
        <v>129</v>
      </c>
      <c r="C13" s="93" t="s">
        <v>130</v>
      </c>
      <c r="D13" s="93" t="s">
        <v>131</v>
      </c>
      <c r="E13" s="93" t="s">
        <v>71</v>
      </c>
    </row>
    <row r="14" spans="1:5">
      <c r="A14" s="92" t="s">
        <v>132</v>
      </c>
      <c r="B14" s="92" t="s">
        <v>133</v>
      </c>
      <c r="C14" s="93" t="s">
        <v>130</v>
      </c>
      <c r="D14" s="93" t="s">
        <v>131</v>
      </c>
      <c r="E14" s="93" t="s">
        <v>71</v>
      </c>
    </row>
    <row r="15" spans="1:5">
      <c r="A15" s="94" t="s">
        <v>134</v>
      </c>
      <c r="B15" s="95" t="s">
        <v>135</v>
      </c>
      <c r="C15" s="96" t="s">
        <v>130</v>
      </c>
      <c r="D15" s="93" t="s">
        <v>131</v>
      </c>
      <c r="E15" s="93" t="s">
        <v>71</v>
      </c>
    </row>
  </sheetData>
  <sheetProtection formatCells="0" insertHyperlinks="0" autoFilter="0"/>
  <autoFilter ref="A12:R15">
    <extLst/>
  </autoFilter>
  <mergeCells count="15">
    <mergeCell ref="A3:O3"/>
    <mergeCell ref="G4:I4"/>
    <mergeCell ref="A4:A5"/>
    <mergeCell ref="B4:B5"/>
    <mergeCell ref="C4:C5"/>
    <mergeCell ref="D4:D5"/>
    <mergeCell ref="E4:E5"/>
    <mergeCell ref="F4:F5"/>
    <mergeCell ref="J4:J5"/>
    <mergeCell ref="K4:K5"/>
    <mergeCell ref="L4:L5"/>
    <mergeCell ref="M4:M5"/>
    <mergeCell ref="N4:N5"/>
    <mergeCell ref="O4:O5"/>
    <mergeCell ref="Q4:U5"/>
  </mergeCells>
  <conditionalFormatting sqref="A3:A5">
    <cfRule type="duplicateValues" dxfId="0" priority="1"/>
  </conditionalFormatting>
  <hyperlinks>
    <hyperlink ref="B14" r:id="rId1" display="【台架】【CX727ICA 8155】【地图】【必现】离线地图测试20点45分灌装数据后，进入巡航模式，提示请开启网络或者下载离线数据（已灌装数据）"/>
    <hyperlink ref="A14" r:id="rId1" display="FordPhase4Scrum-68033"/>
    <hyperlink ref="B13" r:id="rId2" display="【实车】【CX727ICA 8155】【地图】【必现】1103 当前巡航在地下车库，车标方向不对"/>
    <hyperlink ref="A13" r:id="rId2" display="FordPhase4Scrum-68330"/>
    <hyperlink ref="A6" r:id="rId3" display="AW2-24244" tooltip="https://ford-jira-basic.atlassian.net/browse/AW2-24244"/>
    <hyperlink ref="A7" r:id="rId4" display="AW2-24177" tooltip="https://ford-jira-basic.atlassian.net/browse/AW2-24177"/>
    <hyperlink ref="A15" r:id="rId5" display="FordPhase4Scrum-60878" tooltip="https://console.cloud.baidu-int.com/devops/icafe/issue/FordPhase4Scrum-60878/show"/>
    <hyperlink ref="B15" r:id="rId5" display="【实车】【CX727ICA 8155】【地图】【必现】1628 当前导航中，在绿水街前方提示直行，但是前方禁止入内" tooltip="https://console.cloud.baidu-int.com/devops/icafe/issue/FordPhase4Scrum-60878/show"/>
  </hyperlink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2"/>
  <sheetViews>
    <sheetView tabSelected="1" zoomScale="65" zoomScaleNormal="65" workbookViewId="0">
      <selection activeCell="T35" sqref="T35"/>
    </sheetView>
  </sheetViews>
  <sheetFormatPr defaultColWidth="8.84166666666667" defaultRowHeight="17.6"/>
  <cols>
    <col min="1" max="1" width="4.45833333333333" style="30" customWidth="1"/>
    <col min="2" max="2" width="16.15" style="30" customWidth="1"/>
    <col min="3" max="3" width="54.8416666666667" style="30" customWidth="1"/>
    <col min="4" max="4" width="25.6916666666667" style="30" customWidth="1"/>
    <col min="5" max="5" width="5.69166666666667" style="30" customWidth="1"/>
    <col min="6" max="6" width="5.84166666666667" style="30" customWidth="1"/>
    <col min="7" max="8" width="4.15" style="30" customWidth="1"/>
    <col min="9" max="9" width="6.15" style="31" customWidth="1"/>
    <col min="10" max="10" width="4.15" style="31" customWidth="1"/>
    <col min="11" max="11" width="55.6916666666667" style="30" hidden="1" customWidth="1"/>
    <col min="12" max="13" width="8.84166666666667" style="30" hidden="1" customWidth="1"/>
    <col min="14" max="14" width="6.84166666666667" style="30" customWidth="1"/>
    <col min="15" max="17" width="14.3166666666667" style="30" customWidth="1"/>
    <col min="18" max="18" width="7.45833333333333" style="32" customWidth="1"/>
    <col min="19" max="19" width="5.69166666666667" style="30" customWidth="1"/>
    <col min="20" max="20" width="38.0333333333333" style="30" customWidth="1"/>
    <col min="21" max="21" width="28.8416666666667" style="30" customWidth="1"/>
    <col min="22" max="22" width="27.4583333333333" style="30" customWidth="1"/>
    <col min="23" max="16384" width="8.84166666666667" style="30"/>
  </cols>
  <sheetData>
    <row r="1" ht="92" spans="1:20">
      <c r="A1" s="29" t="s">
        <v>136</v>
      </c>
      <c r="B1" s="33" t="s">
        <v>137</v>
      </c>
      <c r="C1" s="34" t="s">
        <v>138</v>
      </c>
      <c r="D1" s="34" t="s">
        <v>139</v>
      </c>
      <c r="E1" s="34" t="s">
        <v>140</v>
      </c>
      <c r="F1" s="34" t="s">
        <v>141</v>
      </c>
      <c r="G1" s="50" t="s">
        <v>142</v>
      </c>
      <c r="H1" s="50" t="s">
        <v>143</v>
      </c>
      <c r="I1" s="54" t="s">
        <v>144</v>
      </c>
      <c r="J1" s="54" t="s">
        <v>145</v>
      </c>
      <c r="K1" s="55" t="s">
        <v>146</v>
      </c>
      <c r="L1" s="28" t="s">
        <v>147</v>
      </c>
      <c r="M1" s="28" t="s">
        <v>148</v>
      </c>
      <c r="N1" s="28"/>
      <c r="O1" s="61" t="s">
        <v>149</v>
      </c>
      <c r="P1" s="61" t="s">
        <v>150</v>
      </c>
      <c r="Q1" s="61" t="s">
        <v>151</v>
      </c>
      <c r="R1" s="69" t="s">
        <v>152</v>
      </c>
      <c r="S1" s="70" t="s">
        <v>153</v>
      </c>
      <c r="T1" s="71"/>
    </row>
    <row r="2" ht="76" spans="1:20">
      <c r="A2" s="35">
        <v>0.2</v>
      </c>
      <c r="B2" s="36" t="s">
        <v>154</v>
      </c>
      <c r="C2" s="37" t="s">
        <v>155</v>
      </c>
      <c r="D2" s="38" t="s">
        <v>156</v>
      </c>
      <c r="E2" s="37" t="s">
        <v>157</v>
      </c>
      <c r="F2" s="51">
        <v>5</v>
      </c>
      <c r="G2" s="51">
        <v>8</v>
      </c>
      <c r="H2" s="51">
        <v>12</v>
      </c>
      <c r="I2" s="56">
        <v>8</v>
      </c>
      <c r="J2" s="51">
        <f>IF(I2&lt;=$F2,100,IF(I2&lt;=$G2,(80+20/($G2-$F2)*($G2-I2)),IF(I2&lt;=$H2,(60+20/($H2-$G2)*($H2-I2)),40)))*20%/2</f>
        <v>8</v>
      </c>
      <c r="K2" s="55" t="s">
        <v>158</v>
      </c>
      <c r="L2" s="28">
        <v>5.1</v>
      </c>
      <c r="M2" s="28">
        <v>0</v>
      </c>
      <c r="N2" s="28"/>
      <c r="O2" s="62">
        <v>5.05</v>
      </c>
      <c r="P2" s="61">
        <v>5.95</v>
      </c>
      <c r="Q2" s="62">
        <v>4.98</v>
      </c>
      <c r="R2" s="72">
        <f t="shared" ref="R2:R11" si="0">AVERAGE(O2:Q2)</f>
        <v>5.32666666666667</v>
      </c>
      <c r="S2" s="70">
        <f>IF(R2&lt;=$F2,100,IF(R2&lt;=$G2,(80+20/($G2-$F2)*($G2-R2)),IF(R2&lt;=$H2,(60+20/($H2-$G2)*($H2-R2)),40)))*20%/2</f>
        <v>9.78222222222222</v>
      </c>
      <c r="T2" s="49"/>
    </row>
    <row r="3" ht="76" spans="1:20">
      <c r="A3" s="35"/>
      <c r="B3" s="36" t="s">
        <v>154</v>
      </c>
      <c r="C3" s="37" t="s">
        <v>159</v>
      </c>
      <c r="D3" s="38" t="s">
        <v>160</v>
      </c>
      <c r="E3" s="37" t="s">
        <v>157</v>
      </c>
      <c r="F3" s="51">
        <v>2</v>
      </c>
      <c r="G3" s="51">
        <v>3</v>
      </c>
      <c r="H3" s="51">
        <v>5</v>
      </c>
      <c r="I3" s="56">
        <v>3</v>
      </c>
      <c r="J3" s="51">
        <f>IF(I3&lt;=$F3,100,IF(I3&lt;=$G3,(80+20/($G3-$F3)*($G3-I3)),IF(I3&lt;=$H3,(60+20/($H3-$G3)*($H3-I3)),40)))*20%/2</f>
        <v>8</v>
      </c>
      <c r="K3" s="55" t="s">
        <v>161</v>
      </c>
      <c r="L3" s="28">
        <v>1.88</v>
      </c>
      <c r="M3" s="28"/>
      <c r="N3" s="28"/>
      <c r="O3" s="61">
        <v>1.76</v>
      </c>
      <c r="P3" s="61">
        <v>1.54</v>
      </c>
      <c r="Q3" s="61">
        <v>1.3</v>
      </c>
      <c r="R3" s="73">
        <f t="shared" si="0"/>
        <v>1.53333333333333</v>
      </c>
      <c r="S3" s="70">
        <f>IF(R3&lt;=$F3,100,IF(R3&lt;=$G3,(80+20/($G3-$F3)*($G3-R3)),IF(R3&lt;=$H3,(60+20/($H3-$G3)*($H3-R3)),40)))*20%/2</f>
        <v>10</v>
      </c>
      <c r="T3" s="49"/>
    </row>
    <row r="4" s="28" customFormat="1" ht="31" spans="1:20">
      <c r="A4" s="39">
        <v>0.08</v>
      </c>
      <c r="B4" s="36" t="s">
        <v>162</v>
      </c>
      <c r="C4" s="37" t="s">
        <v>163</v>
      </c>
      <c r="D4" s="37" t="s">
        <v>164</v>
      </c>
      <c r="E4" s="37" t="s">
        <v>165</v>
      </c>
      <c r="F4" s="51">
        <v>200</v>
      </c>
      <c r="G4" s="51">
        <v>350</v>
      </c>
      <c r="H4" s="51">
        <v>500</v>
      </c>
      <c r="I4" s="56">
        <v>200</v>
      </c>
      <c r="J4" s="51">
        <f>IF(I4&lt;=$F4,100,IF(I4&lt;=$G4,(80+20/($G4-$F4)*($G4-I4)),IF(I4&lt;=$H4,(60+20/($H4-$G4)*($H4-I4)),40)))*8%/2</f>
        <v>4</v>
      </c>
      <c r="K4" s="55" t="s">
        <v>166</v>
      </c>
      <c r="O4" s="61">
        <v>342</v>
      </c>
      <c r="P4" s="61">
        <v>395</v>
      </c>
      <c r="Q4" s="61">
        <v>373</v>
      </c>
      <c r="R4" s="73">
        <f t="shared" si="0"/>
        <v>370</v>
      </c>
      <c r="S4" s="70">
        <f>IF(R4&lt;=$F4,100,IF(R4&lt;=$G4,(80+20/($G4-$F4)*($G4-R4)),IF(R4&lt;=$H4,(60+20/($H4-$G4)*($H4-R4)),40)))*8%/2</f>
        <v>3.09333333333333</v>
      </c>
      <c r="T4" s="49"/>
    </row>
    <row r="5" s="28" customFormat="1" ht="46" spans="1:20">
      <c r="A5" s="39"/>
      <c r="B5" s="36"/>
      <c r="C5" s="37" t="s">
        <v>167</v>
      </c>
      <c r="D5" s="37" t="s">
        <v>168</v>
      </c>
      <c r="E5" s="37" t="s">
        <v>165</v>
      </c>
      <c r="F5" s="51">
        <v>200</v>
      </c>
      <c r="G5" s="51">
        <v>350</v>
      </c>
      <c r="H5" s="51">
        <v>500</v>
      </c>
      <c r="I5" s="56">
        <v>200</v>
      </c>
      <c r="J5" s="51">
        <f>IF(I5&lt;=$F5,100,IF(I5&lt;=$G5,(80+20/($G5-$F5)*($G5-I5)),IF(I5&lt;=$H5,(60+20/($H5-$G5)*($H5-I5)),40)))*8%/2</f>
        <v>4</v>
      </c>
      <c r="K5" s="55" t="s">
        <v>166</v>
      </c>
      <c r="O5" s="61">
        <v>170</v>
      </c>
      <c r="P5" s="61">
        <v>195</v>
      </c>
      <c r="Q5" s="61">
        <v>205</v>
      </c>
      <c r="R5" s="73">
        <f t="shared" si="0"/>
        <v>190</v>
      </c>
      <c r="S5" s="70">
        <f>IF(R5&lt;=$F5,100,IF(R5&lt;=$G5,(80+20/($G5-$F5)*($G5-R5)),IF(R5&lt;=$H5,(60+20/($H5-$G5)*($H5-R5)),40)))*8%/2</f>
        <v>4</v>
      </c>
      <c r="T5" s="49"/>
    </row>
    <row r="6" spans="1:20">
      <c r="A6" s="35">
        <v>0.04</v>
      </c>
      <c r="B6" s="36" t="s">
        <v>169</v>
      </c>
      <c r="C6" s="37" t="s">
        <v>170</v>
      </c>
      <c r="D6" s="37" t="s">
        <v>171</v>
      </c>
      <c r="E6" s="37" t="s">
        <v>172</v>
      </c>
      <c r="F6" s="51">
        <v>300</v>
      </c>
      <c r="G6" s="51">
        <v>350</v>
      </c>
      <c r="H6" s="51">
        <v>500</v>
      </c>
      <c r="I6" s="56">
        <v>500</v>
      </c>
      <c r="J6" s="51">
        <f>IF(I6&lt;=$F6,100,IF(I6&lt;=$G6,(80+20/($G6-$F6)*($G6-I6)),IF(I6&lt;=$H6,(60+20/($H6-$G6)*($H6-I6)),40)))*4%/4</f>
        <v>0.6</v>
      </c>
      <c r="K6" s="55"/>
      <c r="L6" s="28"/>
      <c r="M6" s="28"/>
      <c r="N6" s="28"/>
      <c r="O6" s="63">
        <v>555</v>
      </c>
      <c r="P6" s="61">
        <v>554</v>
      </c>
      <c r="Q6" s="61">
        <v>562</v>
      </c>
      <c r="R6" s="73">
        <f t="shared" si="0"/>
        <v>557</v>
      </c>
      <c r="S6" s="70">
        <f>IF(R6&lt;=$F6,100,IF(R6&lt;=$G6,(80+20/($G6-$F6)*($G6-R6)),IF(R6&lt;=$H6,(60+20/($H6-$G6)*($H6-R6)),40)))*4%/4</f>
        <v>0.4</v>
      </c>
      <c r="T6" s="49"/>
    </row>
    <row r="7" spans="1:20">
      <c r="A7" s="35"/>
      <c r="B7" s="36"/>
      <c r="C7" s="37"/>
      <c r="D7" s="37" t="s">
        <v>173</v>
      </c>
      <c r="E7" s="37" t="s">
        <v>172</v>
      </c>
      <c r="F7" s="51">
        <v>300</v>
      </c>
      <c r="G7" s="51">
        <v>350</v>
      </c>
      <c r="H7" s="51">
        <v>500</v>
      </c>
      <c r="I7" s="56">
        <v>500</v>
      </c>
      <c r="J7" s="51">
        <f>IF(I7&lt;=$F7,100,IF(I7&lt;=$G7,(80+20/($G7-$F7)*($G7-I7)),IF(I7&lt;=$H7,(60+20/($H7-$G7)*($H7-I7)),40)))*4%/4</f>
        <v>0.6</v>
      </c>
      <c r="K7" s="55"/>
      <c r="L7" s="28"/>
      <c r="M7" s="28"/>
      <c r="N7" s="28"/>
      <c r="O7" s="63">
        <v>554</v>
      </c>
      <c r="P7" s="61">
        <v>568</v>
      </c>
      <c r="Q7" s="61">
        <v>573</v>
      </c>
      <c r="R7" s="73">
        <f t="shared" si="0"/>
        <v>565</v>
      </c>
      <c r="S7" s="70">
        <f>IF(R7&lt;=$F7,100,IF(R7&lt;=$G7,(80+20/($G7-$F7)*($G7-R7)),IF(R7&lt;=$H7,(60+20/($H7-$G7)*($H7-R7)),40)))*4%/4</f>
        <v>0.4</v>
      </c>
      <c r="T7" s="49"/>
    </row>
    <row r="8" spans="1:20">
      <c r="A8" s="35"/>
      <c r="B8" s="36"/>
      <c r="C8" s="37"/>
      <c r="D8" s="37" t="s">
        <v>174</v>
      </c>
      <c r="E8" s="37" t="s">
        <v>172</v>
      </c>
      <c r="F8" s="51">
        <v>300</v>
      </c>
      <c r="G8" s="52">
        <v>350</v>
      </c>
      <c r="H8" s="51">
        <v>500</v>
      </c>
      <c r="I8" s="56">
        <v>700</v>
      </c>
      <c r="J8" s="51">
        <f>IF(I8&lt;=$F8,100,IF(I8&lt;=$G8,(80+20/($G8-$F8)*($G8-I8)),IF(I8&lt;=$H8,(60+20/($H8-$G8)*($H8-I8)),40)))*4%/4</f>
        <v>0.4</v>
      </c>
      <c r="K8" s="55"/>
      <c r="L8" s="28"/>
      <c r="M8" s="28"/>
      <c r="N8" s="28"/>
      <c r="O8" s="63">
        <v>605</v>
      </c>
      <c r="P8" s="61">
        <v>615</v>
      </c>
      <c r="Q8" s="61">
        <v>607</v>
      </c>
      <c r="R8" s="73">
        <f t="shared" si="0"/>
        <v>609</v>
      </c>
      <c r="S8" s="70">
        <f>IF(R8&lt;=$F8,100,IF(R8&lt;=$G8,(80+20/($G8-$F8)*($G8-R8)),IF(R8&lt;=$H8,(60+20/($H8-$G8)*($H8-R8)),40)))*4%/4</f>
        <v>0.4</v>
      </c>
      <c r="T8" s="49"/>
    </row>
    <row r="9" spans="1:20">
      <c r="A9" s="35"/>
      <c r="B9" s="36"/>
      <c r="C9" s="37"/>
      <c r="D9" s="37" t="s">
        <v>175</v>
      </c>
      <c r="E9" s="37" t="s">
        <v>172</v>
      </c>
      <c r="F9" s="51">
        <v>300</v>
      </c>
      <c r="G9" s="51">
        <v>350</v>
      </c>
      <c r="H9" s="51">
        <v>500</v>
      </c>
      <c r="I9" s="56">
        <v>600</v>
      </c>
      <c r="J9" s="51">
        <f>IF(I9&lt;=$F9,100,IF(I9&lt;=$G9,(80+20/($G9-$F9)*($G9-I9)),IF(I9&lt;=$H9,(60+20/($H9-$G9)*($H9-I9)),40)))*4%/4</f>
        <v>0.4</v>
      </c>
      <c r="K9" s="55"/>
      <c r="L9" s="28"/>
      <c r="M9" s="28"/>
      <c r="N9" s="28"/>
      <c r="O9" s="63">
        <v>689</v>
      </c>
      <c r="P9" s="61">
        <v>711</v>
      </c>
      <c r="Q9" s="61">
        <v>712</v>
      </c>
      <c r="R9" s="73">
        <f t="shared" si="0"/>
        <v>704</v>
      </c>
      <c r="S9" s="70">
        <f>IF(R9&lt;=$F9,100,IF(R9&lt;=$G9,(80+20/($G9-$F9)*($G9-R9)),IF(R9&lt;=$H9,(60+20/($H9-$G9)*($H9-R9)),40)))*4%/4</f>
        <v>0.4</v>
      </c>
      <c r="T9" s="49"/>
    </row>
    <row r="10" s="28" customFormat="1" ht="31" spans="1:20">
      <c r="A10" s="40">
        <v>0.03</v>
      </c>
      <c r="B10" s="41" t="s">
        <v>176</v>
      </c>
      <c r="C10" s="41" t="s">
        <v>177</v>
      </c>
      <c r="D10" s="37" t="s">
        <v>178</v>
      </c>
      <c r="E10" s="37" t="s">
        <v>179</v>
      </c>
      <c r="F10" s="53">
        <v>15</v>
      </c>
      <c r="G10" s="53">
        <v>12</v>
      </c>
      <c r="H10" s="53">
        <v>10</v>
      </c>
      <c r="I10" s="56">
        <v>15</v>
      </c>
      <c r="J10" s="51">
        <f>IF(I10&gt;=$F10,100,IF(I10&gt;=$G10,(80+20/($F10-$G10)*(I10-$G10)),IF(I10&gt;=$H10,(60+20/($H10-$G10)*(I10-$H10)),40)))*3%/3</f>
        <v>1</v>
      </c>
      <c r="K10" s="55" t="s">
        <v>180</v>
      </c>
      <c r="O10" s="61">
        <v>20.1</v>
      </c>
      <c r="P10" s="61">
        <v>16.9</v>
      </c>
      <c r="Q10" s="61">
        <v>17.9</v>
      </c>
      <c r="R10" s="73">
        <f t="shared" si="0"/>
        <v>18.3</v>
      </c>
      <c r="S10" s="70">
        <f>IF(R10&gt;=$F10,100,IF(R10&gt;=$G10,(80+20/($F10-$G10)*(R10-$G10)),IF(R10&gt;=$H10,(60+20/($H10-$G10)*(R10-$H10)),40)))*3%/3</f>
        <v>1</v>
      </c>
      <c r="T10" s="49"/>
    </row>
    <row r="11" s="28" customFormat="1" ht="31" spans="1:20">
      <c r="A11" s="42"/>
      <c r="B11" s="43"/>
      <c r="C11" s="43"/>
      <c r="D11" s="37" t="s">
        <v>181</v>
      </c>
      <c r="E11" s="37" t="s">
        <v>179</v>
      </c>
      <c r="F11" s="53">
        <v>15</v>
      </c>
      <c r="G11" s="53">
        <v>12</v>
      </c>
      <c r="H11" s="53">
        <v>10</v>
      </c>
      <c r="I11" s="56">
        <v>15</v>
      </c>
      <c r="J11" s="51">
        <f>IF(I11&gt;=$F11,100,IF(I11&gt;=$G11,(80+20/($F11-$G11)*(I11-$G11)),IF(I11&gt;=$H11,(60+20/($H11-$G11)*(I11-$H11)),40)))*8%/8</f>
        <v>1</v>
      </c>
      <c r="K11" s="55" t="s">
        <v>180</v>
      </c>
      <c r="O11" s="61">
        <v>34.2</v>
      </c>
      <c r="P11" s="61">
        <v>29.2</v>
      </c>
      <c r="Q11" s="61">
        <v>23.3</v>
      </c>
      <c r="R11" s="73">
        <f t="shared" si="0"/>
        <v>28.9</v>
      </c>
      <c r="S11" s="70">
        <f>IF(R11&gt;=$F11,100,IF(R11&gt;=$G11,(80+20/($F11-$G11)*(R11-$G11)),IF(R11&gt;=$H11,(60+20/($H11-$G11)*(R11-$H11)),40)))*8%/8</f>
        <v>1</v>
      </c>
      <c r="T11" s="49"/>
    </row>
    <row r="12" ht="31" spans="1:20">
      <c r="A12" s="35">
        <v>0.03</v>
      </c>
      <c r="B12" s="36" t="s">
        <v>182</v>
      </c>
      <c r="C12" s="37" t="s">
        <v>183</v>
      </c>
      <c r="D12" s="37" t="s">
        <v>184</v>
      </c>
      <c r="E12" s="37" t="s">
        <v>165</v>
      </c>
      <c r="F12" s="51">
        <v>200</v>
      </c>
      <c r="G12" s="51">
        <v>800</v>
      </c>
      <c r="H12" s="51">
        <v>1000</v>
      </c>
      <c r="I12" s="56">
        <v>300</v>
      </c>
      <c r="J12" s="51">
        <f>IF(I12&lt;=$F12,100,IF(I12&lt;=$G12,(80+20/($G12-$F12)*($G12-I12)),IF(I12&lt;=$H12,(60+20/($H12-$G12)*($H12-I12)),40)))*3%/3</f>
        <v>0.966666666666667</v>
      </c>
      <c r="K12" s="57" t="s">
        <v>185</v>
      </c>
      <c r="L12" s="28"/>
      <c r="M12" s="28"/>
      <c r="N12" s="28"/>
      <c r="O12" s="61">
        <v>666.97</v>
      </c>
      <c r="P12" s="61">
        <v>654.81</v>
      </c>
      <c r="Q12" s="61">
        <v>592.91</v>
      </c>
      <c r="R12" s="73">
        <f t="shared" ref="R10:R42" si="1">AVERAGE(O12:Q12)</f>
        <v>638.23</v>
      </c>
      <c r="S12" s="70">
        <f>IF(R12&lt;=$F12,100,IF(R12&lt;=$G12,(80+20/($G12-$F12)*($G12-R12)),IF(R12&lt;=$H12,(60+20/($H12-$G12)*($H12-R12)),40)))*3%/3</f>
        <v>0.853923333333333</v>
      </c>
      <c r="T12" s="49"/>
    </row>
    <row r="13" ht="31" spans="1:20">
      <c r="A13" s="35"/>
      <c r="B13" s="36"/>
      <c r="C13" s="37" t="s">
        <v>186</v>
      </c>
      <c r="D13" s="37" t="s">
        <v>187</v>
      </c>
      <c r="E13" s="37" t="s">
        <v>165</v>
      </c>
      <c r="F13" s="51">
        <v>200</v>
      </c>
      <c r="G13" s="51">
        <v>800</v>
      </c>
      <c r="H13" s="51">
        <v>1000</v>
      </c>
      <c r="I13" s="56">
        <v>300</v>
      </c>
      <c r="J13" s="51">
        <f>IF(I13&lt;=$F13,100,IF(I13&lt;=$G13,(80+20/($G13-$F13)*($G13-I13)),IF(I13&lt;=$H13,(60+20/($H13-$G13)*($H13-I13)),40)))*3%/3</f>
        <v>0.966666666666667</v>
      </c>
      <c r="K13" s="57"/>
      <c r="L13" s="28"/>
      <c r="M13" s="28"/>
      <c r="N13" s="28"/>
      <c r="O13" s="61">
        <v>639.53</v>
      </c>
      <c r="P13" s="61">
        <v>578.52</v>
      </c>
      <c r="Q13" s="61">
        <v>704.56</v>
      </c>
      <c r="R13" s="73">
        <f t="shared" si="1"/>
        <v>640.87</v>
      </c>
      <c r="S13" s="70">
        <f>IF(R13&lt;=$F13,100,IF(R13&lt;=$G13,(80+20/($G13-$F13)*($G13-R13)),IF(R13&lt;=$H13,(60+20/($H13-$G13)*($H13-R13)),40)))*3%/3</f>
        <v>0.853043333333333</v>
      </c>
      <c r="T13" s="49"/>
    </row>
    <row r="14" ht="31" spans="1:20">
      <c r="A14" s="35"/>
      <c r="B14" s="36"/>
      <c r="C14" s="37" t="s">
        <v>183</v>
      </c>
      <c r="D14" s="37" t="s">
        <v>188</v>
      </c>
      <c r="E14" s="37" t="s">
        <v>165</v>
      </c>
      <c r="F14" s="51">
        <v>200</v>
      </c>
      <c r="G14" s="51">
        <v>800</v>
      </c>
      <c r="H14" s="51">
        <v>1000</v>
      </c>
      <c r="I14" s="56">
        <v>300</v>
      </c>
      <c r="J14" s="51">
        <f>IF(I14&lt;=$F14,100,IF(I14&lt;=$G14,(80+20/($G14-$F14)*($G14-I14)),IF(I14&lt;=$H14,(60+20/($H14-$G14)*($H14-I14)),40)))*3%/3</f>
        <v>0.966666666666667</v>
      </c>
      <c r="K14" s="57"/>
      <c r="L14" s="28"/>
      <c r="M14" s="28"/>
      <c r="N14" s="28"/>
      <c r="O14" s="61">
        <v>521.72</v>
      </c>
      <c r="P14" s="61">
        <v>523.44</v>
      </c>
      <c r="Q14" s="61">
        <v>524.86</v>
      </c>
      <c r="R14" s="73">
        <f t="shared" si="1"/>
        <v>523.34</v>
      </c>
      <c r="S14" s="70">
        <f>IF(R14&lt;=$F14,100,IF(R14&lt;=$G14,(80+20/($G14-$F14)*($G14-R14)),IF(R14&lt;=$H14,(60+20/($H14-$G14)*($H14-R14)),40)))*3%/3</f>
        <v>0.89222</v>
      </c>
      <c r="T14" s="49"/>
    </row>
    <row r="15" ht="31" spans="1:20">
      <c r="A15" s="35">
        <v>0.02</v>
      </c>
      <c r="B15" s="36" t="s">
        <v>189</v>
      </c>
      <c r="C15" s="37" t="s">
        <v>190</v>
      </c>
      <c r="D15" s="37" t="s">
        <v>191</v>
      </c>
      <c r="E15" s="37" t="s">
        <v>165</v>
      </c>
      <c r="F15" s="51">
        <v>200</v>
      </c>
      <c r="G15" s="51">
        <v>800</v>
      </c>
      <c r="H15" s="51">
        <v>1000</v>
      </c>
      <c r="I15" s="56">
        <v>800</v>
      </c>
      <c r="J15" s="51">
        <f>IF(I15&lt;=$F15,100,IF(I15&lt;=$G15,(80+20/($G15-$F15)*($G15-I15)),IF(I15&lt;=$H15,(60+20/($H15-$G15)*($H15-I15)),40)))*2%/2</f>
        <v>0.8</v>
      </c>
      <c r="K15" s="55" t="s">
        <v>192</v>
      </c>
      <c r="L15" s="28"/>
      <c r="M15" s="28"/>
      <c r="N15" s="28"/>
      <c r="O15" s="61">
        <v>351.22</v>
      </c>
      <c r="P15" s="61">
        <v>327.73</v>
      </c>
      <c r="Q15" s="61">
        <v>389.89</v>
      </c>
      <c r="R15" s="73">
        <f t="shared" si="1"/>
        <v>356.28</v>
      </c>
      <c r="S15" s="70">
        <f>IF(R15&lt;=$F15,100,IF(R15&lt;=$G15,(80+20/($G15-$F15)*($G15-R15)),IF(R15&lt;=$H15,(60+20/($H15-$G15)*($H15-R15)),40)))*2%/2</f>
        <v>0.947906666666667</v>
      </c>
      <c r="T15" s="49"/>
    </row>
    <row r="16" ht="31" spans="1:20">
      <c r="A16" s="35"/>
      <c r="B16" s="36"/>
      <c r="C16" s="37" t="s">
        <v>193</v>
      </c>
      <c r="D16" s="37" t="s">
        <v>194</v>
      </c>
      <c r="E16" s="37" t="s">
        <v>165</v>
      </c>
      <c r="F16" s="51">
        <v>200</v>
      </c>
      <c r="G16" s="51">
        <v>800</v>
      </c>
      <c r="H16" s="51">
        <v>1000</v>
      </c>
      <c r="I16" s="56">
        <v>800</v>
      </c>
      <c r="J16" s="51">
        <f>IF(I16&lt;=$F16,100,IF(I16&lt;=$G16,(80+20/($G16-$F16)*($G16-I16)),IF(I16&lt;=$H16,(60+20/($H16-$G16)*($H16-I16)),40)))*2%/2</f>
        <v>0.8</v>
      </c>
      <c r="K16" s="55"/>
      <c r="L16" s="28"/>
      <c r="M16" s="28"/>
      <c r="N16" s="28"/>
      <c r="O16" s="61">
        <v>318.53</v>
      </c>
      <c r="P16" s="61">
        <v>349.31</v>
      </c>
      <c r="Q16" s="61">
        <v>323.27</v>
      </c>
      <c r="R16" s="73">
        <f t="shared" si="1"/>
        <v>330.37</v>
      </c>
      <c r="S16" s="70">
        <f>IF(R16&lt;=$F16,100,IF(R16&lt;=$G16,(80+20/($G16-$F16)*($G16-R16)),IF(R16&lt;=$H16,(60+20/($H16-$G16)*($H16-R16)),40)))*2%/2</f>
        <v>0.956543333333333</v>
      </c>
      <c r="T16" s="49"/>
    </row>
    <row r="17" ht="31" spans="1:20">
      <c r="A17" s="39">
        <v>0.1</v>
      </c>
      <c r="B17" s="36" t="s">
        <v>195</v>
      </c>
      <c r="C17" s="37" t="s">
        <v>196</v>
      </c>
      <c r="D17" s="37" t="s">
        <v>197</v>
      </c>
      <c r="E17" s="37" t="s">
        <v>165</v>
      </c>
      <c r="F17" s="51">
        <v>1000</v>
      </c>
      <c r="G17" s="51">
        <v>2000</v>
      </c>
      <c r="H17" s="51">
        <v>3000</v>
      </c>
      <c r="I17" s="56">
        <v>1300</v>
      </c>
      <c r="J17" s="51">
        <f>IF(I17&lt;=$F17,100,IF(I17&lt;=$G17,(80+20/($G17-$F17)*($G17-I17)),IF(I17&lt;=$H17,(60+20/($H17-$G17)*($H17-I17)),40)))*10%/4</f>
        <v>2.35</v>
      </c>
      <c r="K17" s="55" t="s">
        <v>198</v>
      </c>
      <c r="L17" s="28"/>
      <c r="M17" s="28"/>
      <c r="N17" s="28"/>
      <c r="O17" s="61">
        <v>1.1</v>
      </c>
      <c r="P17" s="61">
        <v>1.09</v>
      </c>
      <c r="Q17" s="74">
        <v>1.17</v>
      </c>
      <c r="R17" s="73">
        <f t="shared" si="1"/>
        <v>1.12</v>
      </c>
      <c r="S17" s="70">
        <f>IF(R17&lt;=$F17,100,IF(R17&lt;=$G17,(80+20/($G17-$F17)*($G17-R17)),IF(R17&lt;=$H17,(60+20/($H17-$G17)*($H17-R17)),40)))*10%/4</f>
        <v>2.5</v>
      </c>
      <c r="T17" s="49"/>
    </row>
    <row r="18" ht="31" spans="1:20">
      <c r="A18" s="39"/>
      <c r="B18" s="36"/>
      <c r="C18" s="37" t="s">
        <v>199</v>
      </c>
      <c r="D18" s="37" t="s">
        <v>200</v>
      </c>
      <c r="E18" s="37" t="s">
        <v>165</v>
      </c>
      <c r="F18" s="51">
        <v>1000</v>
      </c>
      <c r="G18" s="51">
        <v>2000</v>
      </c>
      <c r="H18" s="51">
        <v>3000</v>
      </c>
      <c r="I18" s="56">
        <v>1300</v>
      </c>
      <c r="J18" s="51">
        <f>IF(I18&lt;=$F18,100,IF(I18&lt;=$G18,(80+20/($G18-$F18)*($G18-I18)),IF(I18&lt;=$H18,(60+20/($H18-$G18)*($H18-I18)),40)))*10%/4</f>
        <v>2.35</v>
      </c>
      <c r="K18" s="55"/>
      <c r="L18" s="28"/>
      <c r="M18" s="28"/>
      <c r="N18" s="28"/>
      <c r="O18" s="61">
        <v>1.25</v>
      </c>
      <c r="P18" s="61">
        <v>1.22</v>
      </c>
      <c r="Q18" s="61">
        <v>1.07</v>
      </c>
      <c r="R18" s="73">
        <f t="shared" si="1"/>
        <v>1.18</v>
      </c>
      <c r="S18" s="70">
        <f>IF(R18&lt;=$F18,100,IF(R18&lt;=$G18,(80+20/($G18-$F18)*($G18-R18)),IF(R18&lt;=$H18,(60+20/($H18-$G18)*($H18-R18)),40)))*10%/4</f>
        <v>2.5</v>
      </c>
      <c r="T18" s="49"/>
    </row>
    <row r="19" ht="31" spans="1:20">
      <c r="A19" s="39"/>
      <c r="B19" s="36"/>
      <c r="C19" s="37" t="s">
        <v>201</v>
      </c>
      <c r="D19" s="37" t="s">
        <v>202</v>
      </c>
      <c r="E19" s="37" t="s">
        <v>165</v>
      </c>
      <c r="F19" s="51">
        <v>1000</v>
      </c>
      <c r="G19" s="51">
        <v>2000</v>
      </c>
      <c r="H19" s="51">
        <v>3000</v>
      </c>
      <c r="I19" s="56">
        <v>2000</v>
      </c>
      <c r="J19" s="51">
        <f>IF(I19&lt;=$F19,100,IF(I19&lt;=$G19,(80+20/($G19-$F19)*($G19-I19)),IF(I19&lt;=$H19,(60+20/($H19-$G19)*($H19-I19)),40)))*10%/4</f>
        <v>2</v>
      </c>
      <c r="K19" s="55"/>
      <c r="L19" s="28"/>
      <c r="M19" s="28"/>
      <c r="N19" s="28"/>
      <c r="O19" s="61">
        <v>1.4</v>
      </c>
      <c r="P19" s="61">
        <v>1.27</v>
      </c>
      <c r="Q19" s="61">
        <v>1.29</v>
      </c>
      <c r="R19" s="73">
        <f t="shared" si="1"/>
        <v>1.32</v>
      </c>
      <c r="S19" s="70">
        <f>IF(R19&lt;=$F19,100,IF(R19&lt;=$G19,(80+20/($G19-$F19)*($G19-R19)),IF(R19&lt;=$H19,(60+20/($H19-$G19)*($H19-R19)),40)))*10%/4</f>
        <v>2.5</v>
      </c>
      <c r="T19" s="49"/>
    </row>
    <row r="20" ht="31" spans="1:20">
      <c r="A20" s="39"/>
      <c r="B20" s="36"/>
      <c r="C20" s="37" t="s">
        <v>203</v>
      </c>
      <c r="D20" s="37" t="s">
        <v>204</v>
      </c>
      <c r="E20" s="37" t="s">
        <v>165</v>
      </c>
      <c r="F20" s="51">
        <v>2000</v>
      </c>
      <c r="G20" s="51">
        <v>3000</v>
      </c>
      <c r="H20" s="51">
        <v>3000</v>
      </c>
      <c r="I20" s="56">
        <v>2500</v>
      </c>
      <c r="J20" s="51">
        <f>IF(I20&lt;=$F20,100,IF(I20&lt;=$G20,(80+20/($G20-$F20)*($G20-I20)),IF(I20&lt;=$H20,(60+20/($H20-$G20)*($H20-I20)),40)))*10%/4</f>
        <v>2.25</v>
      </c>
      <c r="K20" s="55"/>
      <c r="L20" s="28"/>
      <c r="M20" s="28"/>
      <c r="N20" s="28"/>
      <c r="O20" s="61">
        <v>1.49</v>
      </c>
      <c r="P20" s="61">
        <v>1.43</v>
      </c>
      <c r="Q20" s="61">
        <v>1.37</v>
      </c>
      <c r="R20" s="73">
        <f t="shared" si="1"/>
        <v>1.43</v>
      </c>
      <c r="S20" s="70">
        <f>IF(R20&lt;=$F20,100,IF(R20&lt;=$G20,(80+20/($G20-$F20)*($G20-R20)),IF(R20&lt;=$H20,(60+20/($H20-$G20)*($H20-R20)),40)))*10%/4</f>
        <v>2.5</v>
      </c>
      <c r="T20" s="49"/>
    </row>
    <row r="21" ht="31" spans="1:20">
      <c r="A21" s="39">
        <v>0.2</v>
      </c>
      <c r="B21" s="36" t="s">
        <v>205</v>
      </c>
      <c r="C21" s="37" t="s">
        <v>206</v>
      </c>
      <c r="D21" s="37" t="s">
        <v>207</v>
      </c>
      <c r="E21" s="37" t="s">
        <v>157</v>
      </c>
      <c r="F21" s="51">
        <v>1</v>
      </c>
      <c r="G21" s="51">
        <v>3</v>
      </c>
      <c r="H21" s="51">
        <v>5</v>
      </c>
      <c r="I21" s="56">
        <v>1.5</v>
      </c>
      <c r="J21" s="51">
        <f t="shared" ref="J21:J31" si="2">IF(I21&lt;=$F21,100,IF(I21&lt;=$G21,(80+20/($G21-$F21)*($G21-I21)),IF(I21&lt;=$H21,(60+20/($H21-$G21)*($H21-I21)),40)))*20%/11</f>
        <v>1.72727272727273</v>
      </c>
      <c r="K21" s="55" t="s">
        <v>208</v>
      </c>
      <c r="L21" s="28"/>
      <c r="M21" s="28"/>
      <c r="N21" s="28"/>
      <c r="O21" s="61">
        <v>2.33</v>
      </c>
      <c r="P21" s="61">
        <v>1.93</v>
      </c>
      <c r="Q21" s="61">
        <v>2.1</v>
      </c>
      <c r="R21" s="73">
        <f t="shared" si="1"/>
        <v>2.12</v>
      </c>
      <c r="S21" s="70">
        <f t="shared" ref="S21:S32" si="3">IF(R21&lt;=$F21,100,IF(R21&lt;=$G21,(80+20/($G21-$F21)*($G21-R21)),IF(R21&lt;=$H21,(60+20/($H21-$G21)*($H21-R21)),40)))*20%/11</f>
        <v>1.61454545454545</v>
      </c>
      <c r="T21" s="49"/>
    </row>
    <row r="22" ht="31" spans="1:20">
      <c r="A22" s="39"/>
      <c r="B22" s="36"/>
      <c r="C22" s="37" t="s">
        <v>206</v>
      </c>
      <c r="D22" s="37" t="s">
        <v>209</v>
      </c>
      <c r="E22" s="37" t="s">
        <v>157</v>
      </c>
      <c r="F22" s="51">
        <v>1</v>
      </c>
      <c r="G22" s="51">
        <v>3</v>
      </c>
      <c r="H22" s="51">
        <v>5</v>
      </c>
      <c r="I22" s="56">
        <v>2</v>
      </c>
      <c r="J22" s="51">
        <f t="shared" si="2"/>
        <v>1.63636363636364</v>
      </c>
      <c r="K22" s="55"/>
      <c r="L22" s="28"/>
      <c r="M22" s="28"/>
      <c r="N22" s="28"/>
      <c r="O22" s="61">
        <v>2.56</v>
      </c>
      <c r="P22" s="61">
        <v>2.43</v>
      </c>
      <c r="Q22" s="61">
        <v>2.33</v>
      </c>
      <c r="R22" s="73">
        <f t="shared" si="1"/>
        <v>2.44</v>
      </c>
      <c r="S22" s="70">
        <f t="shared" si="3"/>
        <v>1.55636363636364</v>
      </c>
      <c r="T22" s="49"/>
    </row>
    <row r="23" s="28" customFormat="1" ht="31" spans="1:20">
      <c r="A23" s="39"/>
      <c r="B23" s="36"/>
      <c r="C23" s="37" t="s">
        <v>206</v>
      </c>
      <c r="D23" s="37" t="s">
        <v>210</v>
      </c>
      <c r="E23" s="37" t="s">
        <v>157</v>
      </c>
      <c r="F23" s="51">
        <v>3</v>
      </c>
      <c r="G23" s="51">
        <v>5</v>
      </c>
      <c r="H23" s="51">
        <v>8</v>
      </c>
      <c r="I23" s="56">
        <v>2.3</v>
      </c>
      <c r="J23" s="51">
        <f t="shared" si="2"/>
        <v>1.81818181818182</v>
      </c>
      <c r="K23" s="55" t="s">
        <v>211</v>
      </c>
      <c r="O23" s="61">
        <v>2.19</v>
      </c>
      <c r="P23" s="61">
        <v>2.19</v>
      </c>
      <c r="Q23" s="61">
        <v>2.13</v>
      </c>
      <c r="R23" s="73">
        <f t="shared" si="1"/>
        <v>2.17</v>
      </c>
      <c r="S23" s="70">
        <f t="shared" si="3"/>
        <v>1.81818181818182</v>
      </c>
      <c r="T23" s="49"/>
    </row>
    <row r="24" s="28" customFormat="1" ht="31" spans="1:20">
      <c r="A24" s="39"/>
      <c r="B24" s="36"/>
      <c r="C24" s="37" t="s">
        <v>206</v>
      </c>
      <c r="D24" s="37" t="s">
        <v>212</v>
      </c>
      <c r="E24" s="37" t="s">
        <v>157</v>
      </c>
      <c r="F24" s="51">
        <v>3</v>
      </c>
      <c r="G24" s="51">
        <v>5</v>
      </c>
      <c r="H24" s="51">
        <v>8</v>
      </c>
      <c r="I24" s="56">
        <v>3</v>
      </c>
      <c r="J24" s="51">
        <f t="shared" si="2"/>
        <v>1.81818181818182</v>
      </c>
      <c r="K24" s="55" t="s">
        <v>211</v>
      </c>
      <c r="O24" s="61">
        <v>3.57</v>
      </c>
      <c r="P24" s="61">
        <v>3.39</v>
      </c>
      <c r="Q24" s="61">
        <v>3.69</v>
      </c>
      <c r="R24" s="73">
        <f t="shared" si="1"/>
        <v>3.55</v>
      </c>
      <c r="S24" s="70">
        <f t="shared" si="3"/>
        <v>1.71818181818182</v>
      </c>
      <c r="T24" s="49"/>
    </row>
    <row r="25" ht="31" spans="1:20">
      <c r="A25" s="39"/>
      <c r="B25" s="36"/>
      <c r="C25" s="37" t="s">
        <v>206</v>
      </c>
      <c r="D25" s="37" t="s">
        <v>213</v>
      </c>
      <c r="E25" s="37" t="s">
        <v>157</v>
      </c>
      <c r="F25" s="51">
        <v>5</v>
      </c>
      <c r="G25" s="51">
        <v>8</v>
      </c>
      <c r="H25" s="51">
        <v>10</v>
      </c>
      <c r="I25" s="56">
        <v>4</v>
      </c>
      <c r="J25" s="51">
        <f t="shared" si="2"/>
        <v>1.81818181818182</v>
      </c>
      <c r="K25" s="55" t="s">
        <v>211</v>
      </c>
      <c r="L25" s="28"/>
      <c r="M25" s="28"/>
      <c r="N25" s="28"/>
      <c r="O25" s="61">
        <v>5.45</v>
      </c>
      <c r="P25" s="61">
        <v>5.68</v>
      </c>
      <c r="Q25" s="61">
        <v>4.89</v>
      </c>
      <c r="R25" s="73">
        <f t="shared" si="1"/>
        <v>5.34</v>
      </c>
      <c r="S25" s="70">
        <f t="shared" si="3"/>
        <v>1.7769696969697</v>
      </c>
      <c r="T25" s="49"/>
    </row>
    <row r="26" ht="46" spans="1:20">
      <c r="A26" s="39"/>
      <c r="B26" s="36"/>
      <c r="C26" s="37" t="s">
        <v>214</v>
      </c>
      <c r="D26" s="37" t="s">
        <v>215</v>
      </c>
      <c r="E26" s="37" t="s">
        <v>157</v>
      </c>
      <c r="F26" s="51">
        <v>3</v>
      </c>
      <c r="G26" s="51">
        <v>5</v>
      </c>
      <c r="H26" s="51">
        <v>8</v>
      </c>
      <c r="I26" s="56">
        <v>3</v>
      </c>
      <c r="J26" s="51">
        <f t="shared" si="2"/>
        <v>1.81818181818182</v>
      </c>
      <c r="K26" s="55" t="s">
        <v>211</v>
      </c>
      <c r="L26" s="28"/>
      <c r="M26" s="28"/>
      <c r="N26" s="28"/>
      <c r="O26" s="61">
        <v>2.49</v>
      </c>
      <c r="P26" s="61">
        <v>2.32</v>
      </c>
      <c r="Q26" s="61">
        <v>2.45</v>
      </c>
      <c r="R26" s="73">
        <f t="shared" si="1"/>
        <v>2.42</v>
      </c>
      <c r="S26" s="70">
        <f t="shared" si="3"/>
        <v>1.81818181818182</v>
      </c>
      <c r="T26" s="49"/>
    </row>
    <row r="27" ht="61" spans="1:20">
      <c r="A27" s="39"/>
      <c r="B27" s="36"/>
      <c r="C27" s="37" t="s">
        <v>216</v>
      </c>
      <c r="D27" s="37" t="s">
        <v>217</v>
      </c>
      <c r="E27" s="37" t="s">
        <v>157</v>
      </c>
      <c r="F27" s="51">
        <v>2</v>
      </c>
      <c r="G27" s="51">
        <v>3</v>
      </c>
      <c r="H27" s="51">
        <v>5</v>
      </c>
      <c r="I27" s="56">
        <v>1.8</v>
      </c>
      <c r="J27" s="51">
        <f t="shared" si="2"/>
        <v>1.81818181818182</v>
      </c>
      <c r="K27" s="55" t="s">
        <v>211</v>
      </c>
      <c r="L27" s="28"/>
      <c r="M27" s="28"/>
      <c r="N27" s="28"/>
      <c r="O27" s="61">
        <v>1.79</v>
      </c>
      <c r="P27" s="61">
        <v>2.06</v>
      </c>
      <c r="Q27" s="61">
        <v>1.82</v>
      </c>
      <c r="R27" s="73">
        <f t="shared" si="1"/>
        <v>1.89</v>
      </c>
      <c r="S27" s="70">
        <f t="shared" si="3"/>
        <v>1.81818181818182</v>
      </c>
      <c r="T27" s="49"/>
    </row>
    <row r="28" ht="61" spans="1:20">
      <c r="A28" s="39"/>
      <c r="B28" s="36"/>
      <c r="C28" s="37" t="s">
        <v>216</v>
      </c>
      <c r="D28" s="37" t="s">
        <v>218</v>
      </c>
      <c r="E28" s="37" t="s">
        <v>157</v>
      </c>
      <c r="F28" s="51">
        <v>3</v>
      </c>
      <c r="G28" s="51">
        <v>5</v>
      </c>
      <c r="H28" s="51">
        <v>8</v>
      </c>
      <c r="I28" s="56">
        <v>2.3</v>
      </c>
      <c r="J28" s="51">
        <f t="shared" si="2"/>
        <v>1.81818181818182</v>
      </c>
      <c r="K28" s="55" t="s">
        <v>211</v>
      </c>
      <c r="L28" s="28"/>
      <c r="M28" s="28"/>
      <c r="N28" s="28"/>
      <c r="O28" s="61">
        <v>1.62</v>
      </c>
      <c r="P28" s="61">
        <v>1.85</v>
      </c>
      <c r="Q28" s="61">
        <v>1.69</v>
      </c>
      <c r="R28" s="73">
        <f t="shared" si="1"/>
        <v>1.72</v>
      </c>
      <c r="S28" s="70">
        <f t="shared" si="3"/>
        <v>1.81818181818182</v>
      </c>
      <c r="T28" s="49"/>
    </row>
    <row r="29" ht="61" spans="1:20">
      <c r="A29" s="39"/>
      <c r="B29" s="36"/>
      <c r="C29" s="37" t="s">
        <v>216</v>
      </c>
      <c r="D29" s="37" t="s">
        <v>219</v>
      </c>
      <c r="E29" s="37" t="s">
        <v>157</v>
      </c>
      <c r="F29" s="51">
        <v>3</v>
      </c>
      <c r="G29" s="51">
        <v>5</v>
      </c>
      <c r="H29" s="51">
        <v>8</v>
      </c>
      <c r="I29" s="56">
        <v>2.5</v>
      </c>
      <c r="J29" s="51">
        <f t="shared" si="2"/>
        <v>1.81818181818182</v>
      </c>
      <c r="K29" s="55" t="s">
        <v>211</v>
      </c>
      <c r="L29" s="28"/>
      <c r="M29" s="28"/>
      <c r="N29" s="28"/>
      <c r="O29" s="61">
        <v>3.03</v>
      </c>
      <c r="P29" s="61">
        <v>3.48</v>
      </c>
      <c r="Q29" s="61">
        <v>3.18</v>
      </c>
      <c r="R29" s="73">
        <f t="shared" si="1"/>
        <v>3.23</v>
      </c>
      <c r="S29" s="70">
        <f t="shared" si="3"/>
        <v>1.77636363636364</v>
      </c>
      <c r="T29" s="49"/>
    </row>
    <row r="30" ht="61" spans="1:20">
      <c r="A30" s="39"/>
      <c r="B30" s="36"/>
      <c r="C30" s="37" t="s">
        <v>216</v>
      </c>
      <c r="D30" s="37" t="s">
        <v>220</v>
      </c>
      <c r="E30" s="37" t="s">
        <v>157</v>
      </c>
      <c r="F30" s="51">
        <v>5</v>
      </c>
      <c r="G30" s="51">
        <v>8</v>
      </c>
      <c r="H30" s="51">
        <v>10</v>
      </c>
      <c r="I30" s="56">
        <v>3.3</v>
      </c>
      <c r="J30" s="51">
        <f t="shared" si="2"/>
        <v>1.81818181818182</v>
      </c>
      <c r="K30" s="55" t="s">
        <v>211</v>
      </c>
      <c r="L30" s="28"/>
      <c r="M30" s="28"/>
      <c r="N30" s="28"/>
      <c r="O30" s="61">
        <v>4.07</v>
      </c>
      <c r="P30" s="61">
        <v>3.79</v>
      </c>
      <c r="Q30" s="61">
        <v>4.5</v>
      </c>
      <c r="R30" s="73">
        <f t="shared" si="1"/>
        <v>4.12</v>
      </c>
      <c r="S30" s="70">
        <f t="shared" si="3"/>
        <v>1.81818181818182</v>
      </c>
      <c r="T30" s="49"/>
    </row>
    <row r="31" ht="61" spans="1:20">
      <c r="A31" s="39"/>
      <c r="B31" s="36"/>
      <c r="C31" s="37" t="s">
        <v>216</v>
      </c>
      <c r="D31" s="37" t="s">
        <v>221</v>
      </c>
      <c r="E31" s="37" t="s">
        <v>157</v>
      </c>
      <c r="F31" s="51">
        <v>6</v>
      </c>
      <c r="G31" s="51">
        <v>10</v>
      </c>
      <c r="H31" s="51">
        <v>12</v>
      </c>
      <c r="I31" s="56">
        <v>4.3</v>
      </c>
      <c r="J31" s="51">
        <f t="shared" si="2"/>
        <v>1.81818181818182</v>
      </c>
      <c r="K31" s="55"/>
      <c r="L31" s="28"/>
      <c r="M31" s="28"/>
      <c r="N31" s="28"/>
      <c r="O31" s="61">
        <v>5.34</v>
      </c>
      <c r="P31" s="61">
        <v>5.11</v>
      </c>
      <c r="Q31" s="61">
        <v>5.6</v>
      </c>
      <c r="R31" s="73">
        <f t="shared" si="1"/>
        <v>5.35</v>
      </c>
      <c r="S31" s="70">
        <f t="shared" si="3"/>
        <v>1.81818181818182</v>
      </c>
      <c r="T31" s="49"/>
    </row>
    <row r="32" ht="51" spans="1:22">
      <c r="A32" s="39">
        <v>0.2</v>
      </c>
      <c r="B32" s="36" t="s">
        <v>222</v>
      </c>
      <c r="C32" s="37" t="s">
        <v>223</v>
      </c>
      <c r="D32" s="37" t="s">
        <v>224</v>
      </c>
      <c r="E32" s="37" t="s">
        <v>157</v>
      </c>
      <c r="F32" s="51">
        <v>2</v>
      </c>
      <c r="G32" s="51">
        <v>3</v>
      </c>
      <c r="H32" s="51">
        <v>3</v>
      </c>
      <c r="I32" s="56">
        <v>3</v>
      </c>
      <c r="J32" s="51">
        <v>3.2</v>
      </c>
      <c r="K32" s="55" t="s">
        <v>225</v>
      </c>
      <c r="L32" s="28">
        <v>3.2</v>
      </c>
      <c r="M32" s="28"/>
      <c r="N32" s="28"/>
      <c r="O32" s="64">
        <v>1.135</v>
      </c>
      <c r="P32" s="64" t="s">
        <v>226</v>
      </c>
      <c r="Q32" s="65">
        <v>0.361</v>
      </c>
      <c r="R32" s="73">
        <f t="shared" si="1"/>
        <v>0.748</v>
      </c>
      <c r="S32" s="70">
        <f>IF(R32&lt;=$F32,100,IF(R32&lt;=$G32,(80+20/($G32-$F32)*($G32-R32)),IF(R32&lt;=$H32,(60+20/($H32-$G32)*($H32-R32)),40)))*20%/5</f>
        <v>4</v>
      </c>
      <c r="T32" s="49"/>
      <c r="U32" s="49"/>
      <c r="V32" s="49"/>
    </row>
    <row r="33" ht="51" spans="1:22">
      <c r="A33" s="44"/>
      <c r="B33" s="36"/>
      <c r="C33" s="37" t="s">
        <v>227</v>
      </c>
      <c r="D33" s="37" t="s">
        <v>228</v>
      </c>
      <c r="E33" s="37" t="s">
        <v>157</v>
      </c>
      <c r="F33" s="51">
        <v>2</v>
      </c>
      <c r="G33" s="51">
        <v>3</v>
      </c>
      <c r="H33" s="51">
        <v>5</v>
      </c>
      <c r="I33" s="56">
        <v>3</v>
      </c>
      <c r="J33" s="51">
        <v>3.2</v>
      </c>
      <c r="K33" s="55" t="s">
        <v>229</v>
      </c>
      <c r="L33" s="28">
        <v>3.2</v>
      </c>
      <c r="M33" s="28"/>
      <c r="N33" s="28"/>
      <c r="O33" s="65" t="s">
        <v>226</v>
      </c>
      <c r="P33" s="65">
        <v>0.233</v>
      </c>
      <c r="Q33" s="65">
        <v>0.334</v>
      </c>
      <c r="R33" s="73">
        <f t="shared" si="1"/>
        <v>0.2835</v>
      </c>
      <c r="S33" s="70">
        <f>IF(R33&lt;=$F33,100,IF(R33&lt;=$G33,(80+20/($G33-$F33)*($G33-R33)),IF(R33&lt;=$H33,(60+20/($H33-$G33)*($H33-R33)),40)))*20%/5</f>
        <v>4</v>
      </c>
      <c r="T33" s="49"/>
      <c r="U33" s="49"/>
      <c r="V33" s="49"/>
    </row>
    <row r="34" ht="51" spans="1:22">
      <c r="A34" s="44"/>
      <c r="B34" s="36"/>
      <c r="C34" s="37" t="s">
        <v>230</v>
      </c>
      <c r="D34" s="37" t="s">
        <v>231</v>
      </c>
      <c r="E34" s="37" t="s">
        <v>157</v>
      </c>
      <c r="F34" s="51">
        <v>2</v>
      </c>
      <c r="G34" s="51">
        <v>3</v>
      </c>
      <c r="H34" s="51">
        <v>5</v>
      </c>
      <c r="I34" s="56">
        <v>3</v>
      </c>
      <c r="J34" s="51">
        <v>3.2</v>
      </c>
      <c r="K34" s="55" t="s">
        <v>232</v>
      </c>
      <c r="L34" s="28">
        <v>3.2</v>
      </c>
      <c r="M34" s="28"/>
      <c r="N34" s="28"/>
      <c r="O34" s="64" t="s">
        <v>226</v>
      </c>
      <c r="P34" s="65">
        <v>1.134</v>
      </c>
      <c r="Q34" s="65" t="s">
        <v>226</v>
      </c>
      <c r="R34" s="73">
        <f t="shared" si="1"/>
        <v>1.134</v>
      </c>
      <c r="S34" s="70">
        <f>IF(R34&lt;=$F34,100,IF(R34&lt;=$G34,(80+20/($G34-$F34)*($G34-R34)),IF(R34&lt;=$H34,(60+20/($H34-$G34)*($H34-R34)),40)))*20%/5</f>
        <v>4</v>
      </c>
      <c r="T34" s="49"/>
      <c r="U34" s="49"/>
      <c r="V34" s="49"/>
    </row>
    <row r="35" ht="51" spans="1:22">
      <c r="A35" s="44"/>
      <c r="B35" s="36"/>
      <c r="C35" s="37" t="s">
        <v>227</v>
      </c>
      <c r="D35" s="37" t="s">
        <v>233</v>
      </c>
      <c r="E35" s="37" t="s">
        <v>157</v>
      </c>
      <c r="F35" s="51">
        <v>2</v>
      </c>
      <c r="G35" s="51">
        <v>3</v>
      </c>
      <c r="H35" s="51">
        <v>6</v>
      </c>
      <c r="I35" s="56">
        <v>3</v>
      </c>
      <c r="J35" s="51">
        <v>3.2</v>
      </c>
      <c r="K35" s="55" t="s">
        <v>234</v>
      </c>
      <c r="L35" s="28">
        <v>3.2</v>
      </c>
      <c r="M35" s="28"/>
      <c r="N35" s="28"/>
      <c r="O35" s="65" t="s">
        <v>226</v>
      </c>
      <c r="P35" s="65">
        <v>0.734</v>
      </c>
      <c r="Q35" s="65">
        <v>0.498</v>
      </c>
      <c r="R35" s="73">
        <f t="shared" si="1"/>
        <v>0.616</v>
      </c>
      <c r="S35" s="70">
        <f>IF(R35&lt;=$F35,100,IF(R35&lt;=$G35,(80+20/($G35-$F35)*($G35-R35)),IF(R35&lt;=$H35,(60+20/($H35-$G35)*($H35-R35)),40)))*20%/5</f>
        <v>4</v>
      </c>
      <c r="T35" s="49"/>
      <c r="U35" s="49"/>
      <c r="V35" s="49"/>
    </row>
    <row r="36" ht="31" spans="1:22">
      <c r="A36" s="44"/>
      <c r="B36" s="36"/>
      <c r="C36" s="37" t="s">
        <v>235</v>
      </c>
      <c r="D36" s="37" t="s">
        <v>236</v>
      </c>
      <c r="E36" s="37" t="s">
        <v>157</v>
      </c>
      <c r="F36" s="51"/>
      <c r="G36" s="51"/>
      <c r="H36" s="51"/>
      <c r="I36" s="56"/>
      <c r="J36" s="51"/>
      <c r="K36" s="55"/>
      <c r="L36" s="28"/>
      <c r="M36" s="28"/>
      <c r="N36" s="28"/>
      <c r="O36" s="65">
        <v>2.336</v>
      </c>
      <c r="P36" s="65">
        <v>0.867</v>
      </c>
      <c r="Q36" s="65">
        <v>1.81</v>
      </c>
      <c r="R36" s="73"/>
      <c r="S36" s="70"/>
      <c r="T36" s="49"/>
      <c r="U36" s="49"/>
      <c r="V36" s="49"/>
    </row>
    <row r="37" ht="51" spans="1:22">
      <c r="A37" s="44"/>
      <c r="B37" s="36"/>
      <c r="C37" s="37" t="s">
        <v>230</v>
      </c>
      <c r="D37" s="37" t="s">
        <v>237</v>
      </c>
      <c r="E37" s="37" t="s">
        <v>157</v>
      </c>
      <c r="F37" s="51"/>
      <c r="G37" s="51"/>
      <c r="H37" s="51"/>
      <c r="I37" s="56"/>
      <c r="J37" s="51"/>
      <c r="K37" s="55"/>
      <c r="L37" s="28"/>
      <c r="M37" s="28"/>
      <c r="N37" s="28"/>
      <c r="O37" s="65" t="s">
        <v>226</v>
      </c>
      <c r="P37" s="65">
        <v>2.303</v>
      </c>
      <c r="Q37" s="65">
        <v>1.534</v>
      </c>
      <c r="R37" s="73"/>
      <c r="S37" s="70"/>
      <c r="T37" s="49"/>
      <c r="U37" s="49"/>
      <c r="V37" s="77"/>
    </row>
    <row r="38" ht="31" spans="1:22">
      <c r="A38" s="44"/>
      <c r="B38" s="36"/>
      <c r="C38" s="37" t="s">
        <v>223</v>
      </c>
      <c r="D38" s="37" t="s">
        <v>238</v>
      </c>
      <c r="E38" s="37" t="s">
        <v>157</v>
      </c>
      <c r="F38" s="51"/>
      <c r="G38" s="51"/>
      <c r="H38" s="51"/>
      <c r="I38" s="56"/>
      <c r="J38" s="51"/>
      <c r="K38" s="55"/>
      <c r="L38" s="28"/>
      <c r="M38" s="28"/>
      <c r="N38" s="28"/>
      <c r="O38" s="65">
        <v>2.636</v>
      </c>
      <c r="P38" s="65">
        <v>3.169</v>
      </c>
      <c r="Q38" s="65">
        <v>0.867</v>
      </c>
      <c r="R38" s="73"/>
      <c r="S38" s="70"/>
      <c r="T38" s="49"/>
      <c r="U38" s="49"/>
      <c r="V38" s="49"/>
    </row>
    <row r="39" ht="51" spans="1:22">
      <c r="A39" s="44"/>
      <c r="B39" s="36"/>
      <c r="C39" s="37" t="s">
        <v>227</v>
      </c>
      <c r="D39" s="37" t="s">
        <v>239</v>
      </c>
      <c r="E39" s="37" t="s">
        <v>157</v>
      </c>
      <c r="F39" s="51"/>
      <c r="G39" s="51"/>
      <c r="H39" s="51"/>
      <c r="I39" s="56"/>
      <c r="J39" s="51"/>
      <c r="K39" s="55"/>
      <c r="L39" s="28"/>
      <c r="M39" s="28"/>
      <c r="N39" s="28"/>
      <c r="O39" s="65" t="s">
        <v>226</v>
      </c>
      <c r="P39" s="65">
        <v>0.401</v>
      </c>
      <c r="Q39" s="65">
        <v>0.3</v>
      </c>
      <c r="R39" s="73"/>
      <c r="S39" s="70"/>
      <c r="T39" s="49"/>
      <c r="U39" s="49"/>
      <c r="V39" s="49"/>
    </row>
    <row r="40" ht="31" spans="1:22">
      <c r="A40" s="44"/>
      <c r="B40" s="36"/>
      <c r="C40" s="37" t="s">
        <v>235</v>
      </c>
      <c r="D40" s="37" t="s">
        <v>240</v>
      </c>
      <c r="E40" s="37" t="s">
        <v>157</v>
      </c>
      <c r="F40" s="51"/>
      <c r="G40" s="51"/>
      <c r="H40" s="51"/>
      <c r="I40" s="56"/>
      <c r="J40" s="51"/>
      <c r="K40" s="55"/>
      <c r="L40" s="28"/>
      <c r="M40" s="28"/>
      <c r="N40" s="28"/>
      <c r="O40" s="65">
        <v>2.332</v>
      </c>
      <c r="P40" s="65">
        <v>2.299</v>
      </c>
      <c r="Q40" s="65">
        <v>1.69</v>
      </c>
      <c r="R40" s="73"/>
      <c r="S40" s="70"/>
      <c r="T40" s="49"/>
      <c r="U40" s="49"/>
      <c r="V40" s="49"/>
    </row>
    <row r="41" ht="51" spans="1:22">
      <c r="A41" s="44"/>
      <c r="B41" s="36"/>
      <c r="C41" s="37" t="s">
        <v>223</v>
      </c>
      <c r="D41" s="37" t="s">
        <v>241</v>
      </c>
      <c r="E41" s="37" t="s">
        <v>157</v>
      </c>
      <c r="F41" s="51"/>
      <c r="G41" s="51"/>
      <c r="H41" s="51"/>
      <c r="I41" s="56"/>
      <c r="J41" s="51"/>
      <c r="K41" s="55"/>
      <c r="L41" s="28"/>
      <c r="M41" s="28"/>
      <c r="N41" s="28"/>
      <c r="O41" s="65">
        <v>0.645</v>
      </c>
      <c r="P41" s="65">
        <v>0.534</v>
      </c>
      <c r="Q41" s="65" t="s">
        <v>226</v>
      </c>
      <c r="R41" s="73"/>
      <c r="S41" s="70"/>
      <c r="T41" s="49"/>
      <c r="U41" s="49"/>
      <c r="V41" s="49"/>
    </row>
    <row r="42" ht="31" spans="1:22">
      <c r="A42" s="44"/>
      <c r="B42" s="36"/>
      <c r="C42" s="37" t="s">
        <v>235</v>
      </c>
      <c r="D42" s="37" t="s">
        <v>242</v>
      </c>
      <c r="E42" s="37" t="s">
        <v>157</v>
      </c>
      <c r="F42" s="51"/>
      <c r="G42" s="51"/>
      <c r="H42" s="51"/>
      <c r="I42" s="56"/>
      <c r="J42" s="51"/>
      <c r="K42" s="55"/>
      <c r="L42" s="28"/>
      <c r="M42" s="28"/>
      <c r="N42" s="28"/>
      <c r="O42" s="65">
        <v>0.367</v>
      </c>
      <c r="P42" s="65">
        <v>1.095</v>
      </c>
      <c r="Q42" s="65">
        <v>0.433</v>
      </c>
      <c r="R42" s="73"/>
      <c r="S42" s="70"/>
      <c r="T42" s="49"/>
      <c r="U42" s="49"/>
      <c r="V42" s="49"/>
    </row>
    <row r="43" ht="31" spans="1:22">
      <c r="A43" s="44"/>
      <c r="B43" s="36"/>
      <c r="C43" s="37" t="s">
        <v>230</v>
      </c>
      <c r="D43" s="37" t="s">
        <v>243</v>
      </c>
      <c r="E43" s="37" t="s">
        <v>157</v>
      </c>
      <c r="F43" s="51">
        <v>3</v>
      </c>
      <c r="G43" s="51">
        <v>5</v>
      </c>
      <c r="H43" s="51">
        <v>8</v>
      </c>
      <c r="I43" s="56">
        <v>3</v>
      </c>
      <c r="J43" s="51">
        <f>IF(I43&lt;=$F43,100,IF(I43&lt;=$G43,(80+20/($G43-$F43)*($G43-I43)),IF(I43&lt;=$H43,(60+20/($H43-$G43)*($H43-I43)),40)))*20%/5</f>
        <v>4</v>
      </c>
      <c r="K43" s="55" t="s">
        <v>211</v>
      </c>
      <c r="L43" s="28"/>
      <c r="M43" s="28"/>
      <c r="N43" s="28"/>
      <c r="O43" s="65">
        <v>1.134</v>
      </c>
      <c r="P43" s="65">
        <v>0.367</v>
      </c>
      <c r="Q43" s="65">
        <v>1.257</v>
      </c>
      <c r="R43" s="73"/>
      <c r="S43" s="70"/>
      <c r="T43" s="49"/>
      <c r="U43" s="77"/>
      <c r="V43" s="77"/>
    </row>
    <row r="44" ht="61" spans="1:19">
      <c r="A44" s="39">
        <v>0.1</v>
      </c>
      <c r="B44" s="36" t="s">
        <v>244</v>
      </c>
      <c r="C44" s="37"/>
      <c r="D44" s="37" t="s">
        <v>245</v>
      </c>
      <c r="E44" s="37" t="s">
        <v>246</v>
      </c>
      <c r="F44" s="51">
        <v>0</v>
      </c>
      <c r="G44" s="51">
        <v>1</v>
      </c>
      <c r="H44" s="51">
        <v>3</v>
      </c>
      <c r="I44" s="56">
        <v>1</v>
      </c>
      <c r="J44" s="51">
        <f>IF(I44&lt;=$F44,100,IF(I44&lt;=$G44,(80+20/($G44-$F44)*($G44-I44)),IF(I44&lt;=$H44,(60+20/($H44-$G44)*($H44-I44)),40)))*10%/1</f>
        <v>8</v>
      </c>
      <c r="K44" s="55"/>
      <c r="L44" s="28"/>
      <c r="M44" s="28"/>
      <c r="N44" s="28"/>
      <c r="O44" s="61">
        <v>0</v>
      </c>
      <c r="P44" s="61">
        <v>0</v>
      </c>
      <c r="Q44" s="61">
        <v>0</v>
      </c>
      <c r="R44" s="69">
        <v>1</v>
      </c>
      <c r="S44" s="70">
        <f>IF(R44&lt;=$F44,100,IF(R44&lt;=$G44,(80+20/($G44-$F44)*($G44-R44)),IF(R44&lt;=$H44,(60+20/($H44-$G44)*($H44-R44)),40)))*10%/1</f>
        <v>8</v>
      </c>
    </row>
    <row r="45" s="29" customFormat="1" spans="1:19">
      <c r="A45" s="45" t="s">
        <v>247</v>
      </c>
      <c r="B45" s="33"/>
      <c r="C45" s="34"/>
      <c r="D45" s="34"/>
      <c r="E45" s="34"/>
      <c r="F45" s="54"/>
      <c r="G45" s="54"/>
      <c r="H45" s="54"/>
      <c r="I45" s="54"/>
      <c r="J45" s="54">
        <f>SUM(J2:J44)</f>
        <v>85.9772727272728</v>
      </c>
      <c r="K45" s="58"/>
      <c r="R45" s="75"/>
      <c r="S45" s="70">
        <f>SUM(S2:S44)</f>
        <v>88.3307073737374</v>
      </c>
    </row>
    <row r="46" ht="46" spans="1:14">
      <c r="A46" s="46" t="s">
        <v>248</v>
      </c>
      <c r="B46" s="36"/>
      <c r="C46" s="37"/>
      <c r="D46" s="37" t="s">
        <v>249</v>
      </c>
      <c r="E46" s="37" t="s">
        <v>250</v>
      </c>
      <c r="F46" s="37" t="s">
        <v>251</v>
      </c>
      <c r="G46" s="37" t="s">
        <v>252</v>
      </c>
      <c r="H46" s="37" t="s">
        <v>253</v>
      </c>
      <c r="I46" s="59">
        <v>3</v>
      </c>
      <c r="K46" s="55" t="s">
        <v>254</v>
      </c>
      <c r="L46" s="28"/>
      <c r="M46" s="28"/>
      <c r="N46" s="28"/>
    </row>
    <row r="47" ht="46" spans="1:14">
      <c r="A47" s="47"/>
      <c r="B47" s="36"/>
      <c r="C47" s="37"/>
      <c r="D47" s="37" t="s">
        <v>255</v>
      </c>
      <c r="E47" s="37" t="s">
        <v>250</v>
      </c>
      <c r="F47" s="37" t="s">
        <v>252</v>
      </c>
      <c r="G47" s="37" t="s">
        <v>253</v>
      </c>
      <c r="H47" s="37" t="s">
        <v>256</v>
      </c>
      <c r="I47" s="59">
        <v>5</v>
      </c>
      <c r="J47" s="51"/>
      <c r="K47" s="55"/>
      <c r="L47" s="28"/>
      <c r="M47" s="28"/>
      <c r="N47" s="28"/>
    </row>
    <row r="48" spans="1:9">
      <c r="A48" s="48"/>
      <c r="D48" s="49" t="s">
        <v>257</v>
      </c>
      <c r="E48" s="49" t="s">
        <v>157</v>
      </c>
      <c r="F48" s="30">
        <v>8</v>
      </c>
      <c r="G48" s="30">
        <v>15</v>
      </c>
      <c r="H48" s="30">
        <v>30</v>
      </c>
      <c r="I48" s="60">
        <v>15</v>
      </c>
    </row>
    <row r="51" spans="15:24">
      <c r="O51" s="66"/>
      <c r="P51" s="67"/>
      <c r="Q51" s="67" t="s">
        <v>258</v>
      </c>
      <c r="R51" s="67"/>
      <c r="S51" s="76"/>
      <c r="T51" s="76"/>
      <c r="U51" s="76"/>
      <c r="V51" s="76"/>
      <c r="W51" s="76"/>
      <c r="X51" s="78"/>
    </row>
    <row r="52" spans="15:24">
      <c r="O52" s="68"/>
      <c r="P52" s="67"/>
      <c r="Q52" s="67" t="s">
        <v>259</v>
      </c>
      <c r="R52" s="67"/>
      <c r="S52" s="76"/>
      <c r="T52" s="76"/>
      <c r="U52" s="76"/>
      <c r="V52" s="76"/>
      <c r="W52" s="76"/>
      <c r="X52" s="78"/>
    </row>
  </sheetData>
  <sheetProtection formatCells="0" insertHyperlinks="0" autoFilter="0"/>
  <mergeCells count="20">
    <mergeCell ref="A2:A3"/>
    <mergeCell ref="A4:A5"/>
    <mergeCell ref="A6:A9"/>
    <mergeCell ref="A10:A11"/>
    <mergeCell ref="A12:A14"/>
    <mergeCell ref="A15:A16"/>
    <mergeCell ref="A17:A20"/>
    <mergeCell ref="A21:A31"/>
    <mergeCell ref="A32:A43"/>
    <mergeCell ref="A46:A48"/>
    <mergeCell ref="B4:B5"/>
    <mergeCell ref="B6:B9"/>
    <mergeCell ref="B10:B11"/>
    <mergeCell ref="B12:B14"/>
    <mergeCell ref="B15:B16"/>
    <mergeCell ref="B17:B20"/>
    <mergeCell ref="B21:B31"/>
    <mergeCell ref="B32:B43"/>
    <mergeCell ref="C6:C9"/>
    <mergeCell ref="C10:C11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zoomScale="75" zoomScaleNormal="75" workbookViewId="0">
      <selection activeCell="L23" sqref="L23"/>
    </sheetView>
  </sheetViews>
  <sheetFormatPr defaultColWidth="10.8416666666667" defaultRowHeight="17.6"/>
  <cols>
    <col min="1" max="1" width="9" style="2" customWidth="1"/>
    <col min="2" max="2" width="23.3083333333333" style="2" customWidth="1"/>
    <col min="3" max="3" width="36.8416666666667" style="2" customWidth="1"/>
    <col min="4" max="4" width="12.15" style="2" customWidth="1"/>
    <col min="5" max="5" width="26.6916666666667" style="2" customWidth="1"/>
    <col min="6" max="14" width="12.15" style="2" customWidth="1"/>
    <col min="15" max="16384" width="10.8416666666667" style="2"/>
  </cols>
  <sheetData>
    <row r="1" spans="1:14">
      <c r="A1" s="3" t="s">
        <v>260</v>
      </c>
      <c r="B1" s="4" t="s">
        <v>261</v>
      </c>
      <c r="C1" s="5" t="s">
        <v>262</v>
      </c>
      <c r="D1" s="6">
        <v>45124</v>
      </c>
      <c r="E1" s="21">
        <v>45125</v>
      </c>
      <c r="F1" s="6">
        <v>45126</v>
      </c>
      <c r="G1" s="6">
        <v>45127</v>
      </c>
      <c r="H1" s="6">
        <v>45128</v>
      </c>
      <c r="I1" s="6">
        <v>45131</v>
      </c>
      <c r="J1" s="6">
        <v>45132</v>
      </c>
      <c r="K1" s="6">
        <v>45133</v>
      </c>
      <c r="L1" s="6">
        <v>45135</v>
      </c>
      <c r="M1" s="6">
        <v>45136</v>
      </c>
      <c r="N1" s="6">
        <v>45139</v>
      </c>
    </row>
    <row r="2" ht="36" spans="1:14">
      <c r="A2" s="7">
        <v>1</v>
      </c>
      <c r="B2" s="8" t="s">
        <v>263</v>
      </c>
      <c r="C2" s="9">
        <v>309630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ht="36" spans="1:14">
      <c r="A3" s="7">
        <v>2</v>
      </c>
      <c r="B3" s="8" t="s">
        <v>263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>
      <c r="A4" s="7">
        <v>3</v>
      </c>
      <c r="B4" s="10" t="s">
        <v>264</v>
      </c>
      <c r="C4" s="9">
        <f>SUM(D4:N4)</f>
        <v>2010</v>
      </c>
      <c r="D4" s="9">
        <v>200</v>
      </c>
      <c r="E4" s="9">
        <v>180</v>
      </c>
      <c r="F4" s="9">
        <v>180</v>
      </c>
      <c r="G4" s="9">
        <v>160</v>
      </c>
      <c r="H4" s="9">
        <v>180</v>
      </c>
      <c r="I4" s="9">
        <v>200</v>
      </c>
      <c r="J4" s="9">
        <v>180</v>
      </c>
      <c r="K4" s="9">
        <v>170</v>
      </c>
      <c r="L4" s="9">
        <v>190</v>
      </c>
      <c r="M4" s="9">
        <v>180</v>
      </c>
      <c r="N4" s="9">
        <v>190</v>
      </c>
    </row>
    <row r="6" s="1" customFormat="1" spans="1:7">
      <c r="A6" s="11" t="s">
        <v>260</v>
      </c>
      <c r="B6" s="12" t="s">
        <v>265</v>
      </c>
      <c r="C6" s="12" t="s">
        <v>266</v>
      </c>
      <c r="D6" s="12" t="s">
        <v>267</v>
      </c>
      <c r="E6" s="12" t="s">
        <v>268</v>
      </c>
      <c r="F6" s="12" t="s">
        <v>269</v>
      </c>
      <c r="G6" s="22" t="s">
        <v>12</v>
      </c>
    </row>
    <row r="7" s="1" customFormat="1" ht="53" spans="1:7">
      <c r="A7" s="13">
        <v>1</v>
      </c>
      <c r="B7" s="14" t="s">
        <v>270</v>
      </c>
      <c r="C7" s="14" t="s">
        <v>271</v>
      </c>
      <c r="D7" s="7">
        <v>0</v>
      </c>
      <c r="E7" s="7"/>
      <c r="F7" s="7"/>
      <c r="G7" s="23"/>
    </row>
    <row r="8" s="1" customFormat="1" ht="71" spans="1:7">
      <c r="A8" s="13">
        <v>2</v>
      </c>
      <c r="B8" s="15" t="s">
        <v>272</v>
      </c>
      <c r="C8" s="14" t="s">
        <v>273</v>
      </c>
      <c r="D8" s="7">
        <v>1</v>
      </c>
      <c r="E8" s="24" t="s">
        <v>128</v>
      </c>
      <c r="F8" s="24" t="s">
        <v>274</v>
      </c>
      <c r="G8" s="25"/>
    </row>
    <row r="9" s="1" customFormat="1" ht="36" spans="1:7">
      <c r="A9" s="13">
        <v>3</v>
      </c>
      <c r="B9" s="15" t="s">
        <v>275</v>
      </c>
      <c r="C9" s="14" t="s">
        <v>276</v>
      </c>
      <c r="D9" s="7">
        <v>0</v>
      </c>
      <c r="E9" s="7"/>
      <c r="F9" s="7"/>
      <c r="G9" s="25"/>
    </row>
    <row r="10" s="1" customFormat="1" ht="53" spans="1:7">
      <c r="A10" s="13">
        <v>4</v>
      </c>
      <c r="B10" s="15" t="s">
        <v>205</v>
      </c>
      <c r="C10" s="14" t="s">
        <v>277</v>
      </c>
      <c r="D10" s="7">
        <v>0</v>
      </c>
      <c r="E10" s="7"/>
      <c r="F10" s="7"/>
      <c r="G10" s="25"/>
    </row>
    <row r="11" s="1" customFormat="1" ht="36" spans="1:7">
      <c r="A11" s="13">
        <v>5</v>
      </c>
      <c r="B11" s="15" t="s">
        <v>278</v>
      </c>
      <c r="C11" s="14" t="s">
        <v>279</v>
      </c>
      <c r="D11" s="7">
        <v>0</v>
      </c>
      <c r="E11" s="7"/>
      <c r="F11" s="7"/>
      <c r="G11" s="25"/>
    </row>
    <row r="12" s="1" customFormat="1" ht="141" spans="1:7">
      <c r="A12" s="13">
        <v>6</v>
      </c>
      <c r="B12" s="14" t="s">
        <v>280</v>
      </c>
      <c r="C12" s="14" t="s">
        <v>281</v>
      </c>
      <c r="D12" s="7">
        <v>1</v>
      </c>
      <c r="E12" s="7" t="s">
        <v>282</v>
      </c>
      <c r="F12" s="24" t="s">
        <v>283</v>
      </c>
      <c r="G12" s="25"/>
    </row>
    <row r="13" s="1" customFormat="1" ht="36" spans="1:7">
      <c r="A13" s="13">
        <v>7</v>
      </c>
      <c r="B13" s="15" t="s">
        <v>284</v>
      </c>
      <c r="C13" s="14" t="s">
        <v>285</v>
      </c>
      <c r="D13" s="7">
        <v>0</v>
      </c>
      <c r="E13" s="7"/>
      <c r="F13" s="7"/>
      <c r="G13" s="25"/>
    </row>
    <row r="14" s="1" customFormat="1" ht="88" spans="1:7">
      <c r="A14" s="13">
        <v>8</v>
      </c>
      <c r="B14" s="15" t="s">
        <v>286</v>
      </c>
      <c r="C14" s="14" t="s">
        <v>287</v>
      </c>
      <c r="D14" s="7">
        <v>0</v>
      </c>
      <c r="E14" s="7"/>
      <c r="F14" s="7"/>
      <c r="G14" s="25"/>
    </row>
    <row r="15" s="1" customFormat="1" ht="88" spans="1:7">
      <c r="A15" s="13">
        <v>9</v>
      </c>
      <c r="B15" s="15" t="s">
        <v>288</v>
      </c>
      <c r="C15" s="14" t="s">
        <v>287</v>
      </c>
      <c r="D15" s="7">
        <v>0</v>
      </c>
      <c r="E15" s="7"/>
      <c r="F15" s="24"/>
      <c r="G15" s="25"/>
    </row>
    <row r="16" s="1" customFormat="1" ht="88" spans="1:7">
      <c r="A16" s="13">
        <v>10</v>
      </c>
      <c r="B16" s="15" t="s">
        <v>289</v>
      </c>
      <c r="C16" s="14" t="s">
        <v>287</v>
      </c>
      <c r="D16" s="7">
        <v>0</v>
      </c>
      <c r="E16" s="7"/>
      <c r="F16" s="7"/>
      <c r="G16" s="25"/>
    </row>
    <row r="17" s="1" customFormat="1" ht="88" spans="1:7">
      <c r="A17" s="13">
        <v>11</v>
      </c>
      <c r="B17" s="14" t="s">
        <v>290</v>
      </c>
      <c r="C17" s="14" t="s">
        <v>291</v>
      </c>
      <c r="D17" s="7">
        <v>0</v>
      </c>
      <c r="E17" s="7"/>
      <c r="F17" s="7"/>
      <c r="G17" s="25"/>
    </row>
    <row r="18" s="1" customFormat="1" ht="159" spans="1:7">
      <c r="A18" s="13">
        <v>12</v>
      </c>
      <c r="B18" s="15" t="s">
        <v>58</v>
      </c>
      <c r="C18" s="14" t="s">
        <v>292</v>
      </c>
      <c r="D18" s="7">
        <v>1</v>
      </c>
      <c r="E18" s="24" t="s">
        <v>113</v>
      </c>
      <c r="F18" s="24" t="s">
        <v>63</v>
      </c>
      <c r="G18" s="26"/>
    </row>
    <row r="19" s="1" customFormat="1" ht="53" spans="1:7">
      <c r="A19" s="16">
        <v>13</v>
      </c>
      <c r="B19" s="17" t="s">
        <v>293</v>
      </c>
      <c r="C19" s="14" t="s">
        <v>294</v>
      </c>
      <c r="D19" s="18">
        <v>0</v>
      </c>
      <c r="E19" s="18"/>
      <c r="F19" s="18"/>
      <c r="G19" s="27"/>
    </row>
    <row r="20" ht="15.5" customHeight="1" spans="1:10">
      <c r="A20" s="19"/>
      <c r="B20" s="20"/>
      <c r="C20" s="20"/>
      <c r="D20" s="20"/>
      <c r="E20" s="20"/>
      <c r="F20" s="20"/>
      <c r="G20" s="20"/>
      <c r="H20" s="20"/>
      <c r="I20" s="20"/>
      <c r="J20" s="20"/>
    </row>
    <row r="21" ht="15.5" customHeight="1" spans="1:10">
      <c r="A21" s="20"/>
      <c r="B21" s="20"/>
      <c r="C21" s="20"/>
      <c r="D21" s="20"/>
      <c r="E21" s="20"/>
      <c r="F21" s="20"/>
      <c r="G21" s="20"/>
      <c r="H21" s="20"/>
      <c r="I21" s="20"/>
      <c r="J21" s="20"/>
    </row>
    <row r="22" ht="15.5" customHeight="1" spans="1:10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 ht="15.5" customHeight="1" spans="1:10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ht="15.5" customHeight="1" spans="1:10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 ht="15.5" customHeight="1" spans="1:10">
      <c r="A25" s="20"/>
      <c r="B25" s="20"/>
      <c r="C25" s="20"/>
      <c r="D25" s="20"/>
      <c r="E25" s="20"/>
      <c r="F25" s="20"/>
      <c r="G25" s="20"/>
      <c r="H25" s="20"/>
      <c r="I25" s="20"/>
      <c r="J25" s="20"/>
    </row>
    <row r="26" ht="15.5" customHeight="1" spans="1:10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 ht="15.5" customHeight="1" spans="1:10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ht="15.5" customHeight="1" spans="1:10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ht="15.5" customHeight="1" spans="1:10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30" ht="15.5" customHeight="1" spans="1:10">
      <c r="A30" s="20"/>
      <c r="B30" s="20"/>
      <c r="C30" s="20"/>
      <c r="D30" s="20"/>
      <c r="E30" s="20"/>
      <c r="F30" s="20"/>
      <c r="G30" s="20"/>
      <c r="H30" s="20"/>
      <c r="I30" s="20"/>
      <c r="J30" s="20"/>
    </row>
    <row r="31" ht="15.5" customHeight="1" spans="1:10">
      <c r="A31" s="20"/>
      <c r="B31" s="20"/>
      <c r="C31" s="20"/>
      <c r="D31" s="20"/>
      <c r="E31" s="20"/>
      <c r="F31" s="20"/>
      <c r="G31" s="20"/>
      <c r="H31" s="20"/>
      <c r="I31" s="20"/>
      <c r="J31" s="20"/>
    </row>
    <row r="32" ht="15.5" customHeight="1" spans="1:10">
      <c r="A32" s="20"/>
      <c r="B32" s="20"/>
      <c r="C32" s="20"/>
      <c r="D32" s="20"/>
      <c r="E32" s="20"/>
      <c r="F32" s="20"/>
      <c r="G32" s="20"/>
      <c r="H32" s="20"/>
      <c r="I32" s="20"/>
      <c r="J32" s="20"/>
    </row>
    <row r="33" ht="15.5" customHeight="1" spans="1:10">
      <c r="A33" s="20"/>
      <c r="B33" s="20"/>
      <c r="C33" s="20"/>
      <c r="D33" s="20"/>
      <c r="E33" s="20"/>
      <c r="F33" s="20"/>
      <c r="G33" s="20"/>
      <c r="H33" s="20"/>
      <c r="I33" s="20"/>
      <c r="J33" s="20"/>
    </row>
    <row r="34" ht="15.5" customHeight="1" spans="1:10">
      <c r="A34" s="20"/>
      <c r="B34" s="20"/>
      <c r="C34" s="20"/>
      <c r="D34" s="20"/>
      <c r="E34" s="20"/>
      <c r="F34" s="20"/>
      <c r="G34" s="20"/>
      <c r="H34" s="20"/>
      <c r="I34" s="20"/>
      <c r="J34" s="20"/>
    </row>
    <row r="35" ht="15.5" customHeight="1" spans="1:10">
      <c r="A35" s="20"/>
      <c r="B35" s="20"/>
      <c r="C35" s="20"/>
      <c r="D35" s="20"/>
      <c r="E35" s="20"/>
      <c r="F35" s="20"/>
      <c r="G35" s="20"/>
      <c r="H35" s="20"/>
      <c r="I35" s="20"/>
      <c r="J35" s="20"/>
    </row>
    <row r="36" ht="409" customHeight="1" spans="1:10">
      <c r="A36" s="20"/>
      <c r="B36" s="20"/>
      <c r="C36" s="20"/>
      <c r="D36" s="20"/>
      <c r="E36" s="20"/>
      <c r="F36" s="20"/>
      <c r="G36" s="20"/>
      <c r="H36" s="20"/>
      <c r="I36" s="20"/>
      <c r="J36" s="20"/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s D b S h e e t = " 0 "   i n t e r l i n e O n O f f = " 0 "   s h e e t S t i d = " 1 "   i s D a s h B o a r d S h e e t = " 0 "   i n t e r l i n e C o l o r = " 0 " / > 
     < w o S h e e t P r o p s   i s D b S h e e t = " 0 "   i n t e r l i n e O n O f f = " 0 "   s h e e t S t i d = " 3 "   i s D a s h B o a r d S h e e t = " 0 "   i n t e r l i n e C o l o r = " 0 " / > 
     < w o S h e e t P r o p s   i s D b S h e e t = " 0 "   i n t e r l i n e O n O f f = " 0 "   s h e e t S t i d = " 4 "   i s D a s h B o a r d S h e e t = " 0 "   i n t e r l i n e C o l o r = " 0 " / > 
     < w o S h e e t P r o p s   i s D b S h e e t = " 0 "   i n t e r l i n e O n O f f = " 0 "   s h e e t S t i d = " 5 "   i s D a s h B o a r d S h e e t = " 0 "   i n t e r l i n e C o l o r = " 0 " / > 
   < / w o S h e e t s P r o p s > 
   < w o B o o k P r o p s > 
     < b o o k S e t t i n g s   f i l t e r T y p e = " c o n n "   i s M e r g e T a s k s A u t o U p d a t e = " 0 "   i s A u t o U p d a t e P a u s e d = " 0 "   i s F i l t e r S h a r e d = " 1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3 " / > 
   < p i x e l a t o r L i s t   s h e e t S t i d = " 4 " / > 
   < p i x e l a t o r L i s t   s h e e t S t i d = " 5 " / > 
   < p i x e l a t o r L i s t   s h e e t S t i d = " 6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A.1 7278155车型R06版本地图测试报告</vt:lpstr>
      <vt:lpstr>A.2 内外部遗留问题</vt:lpstr>
      <vt:lpstr>A.3 性能测试 </vt:lpstr>
      <vt:lpstr>A.4 定位路试专项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2020-06-02T14:49:00Z</dcterms:created>
  <dcterms:modified xsi:type="dcterms:W3CDTF">2023-09-04T17:55:22Z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0E5B67F5A17BF7EF8AA9F564BF2D48AB_43</vt:lpwstr>
  </property>
</Properties>
</file>