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220"/>
  </bookViews>
  <sheets>
    <sheet name="Template change_history" sheetId="8" r:id="rId1"/>
    <sheet name="report history" sheetId="10" r:id="rId2"/>
    <sheet name="A.1 CD764ICA车型R06版本地图测试报告" sheetId="1" r:id="rId3"/>
    <sheet name="A.2 内外部遗留问题" sheetId="3" r:id="rId4"/>
    <sheet name="A.3 性能测试 " sheetId="9" r:id="rId5"/>
    <sheet name="A.4 定位路试专项" sheetId="5" r:id="rId6"/>
  </sheets>
  <definedNames>
    <definedName name="_xlnm._FilterDatabase" localSheetId="3" hidden="1">'A.2 内外部遗留问题'!$A$2:$C$26</definedName>
    <definedName name="OLE_LINK1" localSheetId="5">'A.4 定位路试专项'!$A$31</definedName>
  </definedNames>
  <calcPr calcId="144525"/>
</workbook>
</file>

<file path=xl/sharedStrings.xml><?xml version="1.0" encoding="utf-8"?>
<sst xmlns="http://schemas.openxmlformats.org/spreadsheetml/2006/main" count="536" uniqueCount="370">
  <si>
    <t>Revision</t>
  </si>
  <si>
    <t>Date</t>
  </si>
  <si>
    <t>Author</t>
  </si>
  <si>
    <t>Change History</t>
  </si>
  <si>
    <t>Zhang Daorong</t>
  </si>
  <si>
    <r>
      <rPr>
        <sz val="11"/>
        <color theme="1"/>
        <rFont val="等线"/>
        <charset val="134"/>
        <scheme val="minor"/>
      </rPr>
      <t xml:space="preserve">Create first version based on Ford SPEC, </t>
    </r>
    <r>
      <rPr>
        <sz val="10"/>
        <color theme="1"/>
        <rFont val="等线"/>
        <charset val="134"/>
        <scheme val="minor"/>
      </rPr>
      <t xml:space="preserve">Location Service APIM SPSS v1.14 Dec 16, 2021, Navigation APIM SPSS v1.6 Jun 4, 2020, and </t>
    </r>
    <r>
      <rPr>
        <sz val="12"/>
        <color theme="1"/>
        <rFont val="等线"/>
        <charset val="134"/>
        <scheme val="minor"/>
      </rPr>
      <t xml:space="preserve">China GB standard; 
</t>
    </r>
    <r>
      <rPr>
        <sz val="11"/>
        <rFont val="等线"/>
        <charset val="134"/>
        <scheme val="minor"/>
      </rPr>
      <t xml:space="preserve">MRD:福特车机地图产品说明书01-专业地图v2.6修订终版
GNSS:Phase5 地图AR+惯导硬件要求指标
</t>
    </r>
    <r>
      <rPr>
        <sz val="12"/>
        <color theme="1"/>
        <rFont val="等线"/>
        <charset val="134"/>
        <scheme val="minor"/>
      </rPr>
      <t xml:space="preserve">
</t>
    </r>
  </si>
  <si>
    <t xml:space="preserve">Updated based on 3rd party Nav. Benchmark standard with PO team, update weights based on quality data of CD764 Map 5.0: 
</t>
  </si>
  <si>
    <t>Update Performance standard after alignment with system performance</t>
  </si>
  <si>
    <t>Zhang Daorong/Chen Emma</t>
  </si>
  <si>
    <t>Add sheet "RoadTest-Routines" , "road test checklist" and "road test daily report/overall status" template.</t>
  </si>
  <si>
    <t>导航冷启动及稳定启动时间和Ford 性能团队 测试方法统一</t>
  </si>
  <si>
    <t>定位路试专项sheet 增加</t>
  </si>
  <si>
    <t>一、测试报告总论</t>
  </si>
  <si>
    <t>1.测试概要</t>
  </si>
  <si>
    <t>提测内容</t>
  </si>
  <si>
    <t>R06.PRO地图功能测试，bugfix38个</t>
  </si>
  <si>
    <t>测试范围</t>
  </si>
  <si>
    <t>1.bugfix：38个bug验证通过                                                                                                                                                                                                                                               2.功能测试：功能回归                                                                                                                                                                                                                                                     3.埋点测试：执行埋点功能case                                                                                                                                                                                                                                                                                                4.性能测试：综合打分、响应时间、CPU、内存、GPU、综合场景                                                                                                                                                                                                                                                    5.稳定性测试：monkey和长距离导航压测                                                                                                                                                                                                                                                               6.界面测试：基于UI稿进行UI测试                                                                                                                                                                                                                                                                          7.南京实车路测</t>
  </si>
  <si>
    <t>测试结论</t>
  </si>
  <si>
    <t>本次测试结论为不通过，测试标准为无P0, P1,P2 BUG &lt;20（R06及以后），整体修复率&gt;95%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</si>
  <si>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</si>
  <si>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</si>
  <si>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</si>
  <si>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</si>
  <si>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</si>
  <si>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</si>
  <si>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</si>
  <si>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</si>
  <si>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</si>
  <si>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</si>
  <si>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</si>
  <si>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有条件Pass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</si>
  <si>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</si>
  <si>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</si>
  <si>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</si>
  <si>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</si>
  <si>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</si>
  <si>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</si>
  <si>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</si>
  <si>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</si>
  <si>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当前内存泄露问题已完成修复，计划R06 HF1版本组入</t>
  </si>
  <si>
    <t>台架测试</t>
  </si>
  <si>
    <t xml:space="preserve">当前迭代无新增anr&amp;crash </t>
  </si>
  <si>
    <t>10*8小时</t>
  </si>
  <si>
    <t>UI 自动化</t>
  </si>
  <si>
    <t>600条*10次</t>
  </si>
  <si>
    <t>/</t>
  </si>
  <si>
    <t>路测</t>
  </si>
  <si>
    <t>10*200km(10*8小时)
其中平均车速超过100 累计时长不少于3小时</t>
  </si>
  <si>
    <t>遗留crash&amp;anr</t>
  </si>
  <si>
    <t>无遗留anr&amp;crash</t>
  </si>
  <si>
    <t>2 ANR</t>
  </si>
  <si>
    <t>内存泄露</t>
  </si>
  <si>
    <t>无内存泄漏</t>
  </si>
  <si>
    <t>内存泄漏case执行</t>
  </si>
  <si>
    <t>存在内存泄漏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</si>
  <si>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</si>
  <si>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</si>
  <si>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</si>
  <si>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</si>
  <si>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</si>
  <si>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</si>
  <si>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</si>
  <si>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</si>
  <si>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</si>
  <si>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</si>
  <si>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</si>
  <si>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</si>
  <si>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Pass</t>
  </si>
  <si>
    <t>具体测试内容见定位专项sheet</t>
  </si>
  <si>
    <t>车标异常次数</t>
  </si>
  <si>
    <t>百公里不超过一次</t>
  </si>
  <si>
    <t>百公里车标异常次数</t>
  </si>
  <si>
    <t>主动偏航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</si>
  <si>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</si>
  <si>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</si>
  <si>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</si>
  <si>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</si>
  <si>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</si>
  <si>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</si>
  <si>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NA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</si>
  <si>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</si>
  <si>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</si>
  <si>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</si>
  <si>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</si>
  <si>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</si>
  <si>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</si>
  <si>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</si>
  <si>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</si>
  <si>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</si>
  <si>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</si>
  <si>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</si>
  <si>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</si>
  <si>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</si>
  <si>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</si>
  <si>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</si>
  <si>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>地图</t>
  </si>
  <si>
    <t xml:space="preserve">6.安全性测试质量情况							</t>
  </si>
  <si>
    <t>遗留漏洞数量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</si>
  <si>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</si>
  <si>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</si>
  <si>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</si>
  <si>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</si>
  <si>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</si>
  <si>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通过</t>
  </si>
  <si>
    <t>产品指标</t>
  </si>
  <si>
    <t>MRD</t>
  </si>
  <si>
    <t>技术文档</t>
  </si>
  <si>
    <t>单元测试报告</t>
  </si>
  <si>
    <t>Codereview结论</t>
  </si>
  <si>
    <t>二、Bug解决情况</t>
  </si>
  <si>
    <t>1、当前icafe遗留地图问题：P0:0个 ；P1：15个</t>
  </si>
  <si>
    <t>三、版本已知风险/遗留问题</t>
  </si>
  <si>
    <t>项目风险</t>
  </si>
  <si>
    <t xml:space="preserve">
1.导航中车标异常问题较多     
2.地图存在内存泄漏
	</t>
  </si>
  <si>
    <t>严重问题</t>
  </si>
  <si>
    <t>【实车】【CD764ICA】【地图】【必现】1424 语音退出导航不显示导航结束卡片
【台架】【CD764 ICA】【地图】【高概率】导航播报模式设置为提示音或简洁，滑动音量条到最低，播报模式会变为详细
【台架】【764ICA】【地图】【必现】副驾熟路模式导航中，关闭分屏，打开地图，显示世界地图，比例尺显示错误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</si>
  <si>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</si>
  <si>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</si>
  <si>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</si>
  <si>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</si>
  <si>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</si>
  <si>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</si>
  <si>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</si>
  <si>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</si>
  <si>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</si>
  <si>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 P1 bug，P2&lt;20</t>
  </si>
  <si>
    <t>（查询）检索</t>
  </si>
  <si>
    <t>路径规划</t>
  </si>
  <si>
    <t>路径引导</t>
  </si>
  <si>
    <t>（移动）定位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</si>
  <si>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</si>
  <si>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</si>
  <si>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</si>
  <si>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</si>
  <si>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</si>
  <si>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</si>
  <si>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</si>
  <si>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</si>
  <si>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</si>
  <si>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</si>
  <si>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</si>
  <si>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20230907_0115_E2L27_R06.PRO_Debug</t>
  </si>
  <si>
    <t>屏幕尺寸</t>
  </si>
  <si>
    <t>27寸</t>
  </si>
  <si>
    <t>ROM版本</t>
  </si>
  <si>
    <t>MCU版本</t>
  </si>
  <si>
    <t>20230828_122_PRO</t>
  </si>
  <si>
    <t>地图版本</t>
  </si>
  <si>
    <t>5.2-CD764ICA_CX483PTICA-R06.PRO-9.6-LTS_PL2</t>
  </si>
  <si>
    <t>Jira</t>
  </si>
  <si>
    <t>密钥</t>
  </si>
  <si>
    <t>摘要</t>
  </si>
  <si>
    <t>修复版本</t>
  </si>
  <si>
    <t>AW2-31229</t>
  </si>
  <si>
    <r>
      <rPr>
        <sz val="12"/>
        <color rgb="FF000000"/>
        <rFont val="Arial"/>
        <charset val="0"/>
      </rPr>
      <t>【CD764ICA】【地图】【必现】语音包下载按钮无效果</t>
    </r>
  </si>
  <si>
    <t>分析中</t>
  </si>
  <si>
    <t>AW2-29074</t>
  </si>
  <si>
    <r>
      <rPr>
        <sz val="12"/>
        <color rgb="FF000000"/>
        <rFont val="Arial"/>
        <charset val="0"/>
      </rPr>
      <t>CD764ICA：【偶现】中央大屏，泊车辅助，导航到家，显示异常</t>
    </r>
  </si>
  <si>
    <r>
      <rPr>
        <sz val="12"/>
        <color rgb="FF000000"/>
        <rFont val="Arial"/>
        <charset val="0"/>
      </rPr>
      <t>E2L27_R06.PRO.HF1</t>
    </r>
  </si>
  <si>
    <t>AW2-27966</t>
  </si>
  <si>
    <r>
      <rPr>
        <sz val="12"/>
        <color rgb="FF000000"/>
        <rFont val="Arial"/>
        <charset val="0"/>
      </rPr>
      <t>CD764ICA CLONE - 【CX483MCA】【偶现】【Maps】 在夹江隧道内发生偏航长时间未能触发偏航，且按错误道路导航</t>
    </r>
  </si>
  <si>
    <t>E2L27_R06.ENG1</t>
  </si>
  <si>
    <t>AW2-24789</t>
  </si>
  <si>
    <r>
      <rPr>
        <sz val="12"/>
        <color rgb="FF000000"/>
        <rFont val="Arial"/>
        <charset val="0"/>
      </rPr>
      <t>Phase-4:【偶发】TT-26 461057 FHEV 103A SPORT VDR01325 R04 大屏导航地图退出后，仪表导航界面不显示地图，需要挂入R档后恢复正常 14.08</t>
    </r>
  </si>
  <si>
    <t>AW2-20622</t>
  </si>
  <si>
    <r>
      <rPr>
        <sz val="12"/>
        <color rgb="FF000000"/>
        <rFont val="Arial"/>
        <charset val="0"/>
      </rPr>
      <t>【用户体验】【地图】【CX483MCA】【必现】导航多次切换前后台，闪现黑屏</t>
    </r>
  </si>
  <si>
    <r>
      <t>　</t>
    </r>
    <r>
      <rPr>
        <sz val="12"/>
        <color rgb="FF000000"/>
        <rFont val="Arial"/>
        <charset val="0"/>
      </rPr>
      <t>NA</t>
    </r>
  </si>
  <si>
    <t>AW2-19678</t>
  </si>
  <si>
    <r>
      <rPr>
        <sz val="12"/>
        <color rgb="FF000000"/>
        <rFont val="Arial"/>
        <charset val="0"/>
      </rPr>
      <t>[CD764ICA][必现][地图] 导航中，跟随模式比例尺缩放小于等于50m，不显示3D楼块</t>
    </r>
  </si>
  <si>
    <t>I-CAFE</t>
  </si>
  <si>
    <t>编号</t>
  </si>
  <si>
    <t>标题</t>
  </si>
  <si>
    <t>优先级</t>
  </si>
  <si>
    <t>FordPhase4Scrum-74980</t>
  </si>
  <si>
    <t>【重庆工厂问题】【实车】【CD764ICA_8155】【地图】【必现】1426  手机APP 发送位置两江新区岩湾加油站到车机，车机进行导航，实际导航地址不对</t>
  </si>
  <si>
    <t>P1-High</t>
  </si>
  <si>
    <t>FordPhase4Scrum-73631</t>
  </si>
  <si>
    <t>【台架】【CD764 ICA】【地图】【必现】埋点事件attach信息多打印，type类型与需求文档不一致</t>
  </si>
  <si>
    <t>FordPhase4Scrum-74848</t>
  </si>
  <si>
    <r>
      <t>【</t>
    </r>
    <r>
      <rPr>
        <u/>
        <sz val="11"/>
        <color rgb="FF800080"/>
        <rFont val="Calibri"/>
        <charset val="134"/>
      </rPr>
      <t>Monkey</t>
    </r>
    <r>
      <rPr>
        <u/>
        <sz val="11"/>
        <color rgb="FF800080"/>
        <rFont val="宋体-简"/>
        <charset val="134"/>
      </rPr>
      <t>自动化测试】【福特</t>
    </r>
    <r>
      <rPr>
        <u/>
        <sz val="11"/>
        <color rgb="FF800080"/>
        <rFont val="Calibri"/>
        <charset val="134"/>
      </rPr>
      <t>phase4 wave3CX483PTICA</t>
    </r>
    <r>
      <rPr>
        <u/>
        <sz val="11"/>
        <color rgb="FF800080"/>
        <rFont val="宋体-简"/>
        <charset val="134"/>
      </rPr>
      <t>】进程</t>
    </r>
    <r>
      <rPr>
        <u/>
        <sz val="11"/>
        <color rgb="FF800080"/>
        <rFont val="Calibri"/>
        <charset val="134"/>
      </rPr>
      <t>com.baidu.naviauto</t>
    </r>
    <r>
      <rPr>
        <u/>
        <sz val="11"/>
        <color rgb="FF800080"/>
        <rFont val="宋体-简"/>
        <charset val="134"/>
      </rPr>
      <t>出现了</t>
    </r>
    <r>
      <rPr>
        <u/>
        <sz val="11"/>
        <color rgb="FF800080"/>
        <rFont val="Calibri"/>
        <charset val="134"/>
      </rPr>
      <t xml:space="preserve">ANR, </t>
    </r>
    <r>
      <rPr>
        <u/>
        <sz val="11"/>
        <color rgb="FF800080"/>
        <rFont val="宋体-简"/>
        <charset val="134"/>
      </rPr>
      <t>原因是</t>
    </r>
    <r>
      <rPr>
        <u/>
        <sz val="11"/>
        <color rgb="FF800080"/>
        <rFont val="Calibri"/>
        <charset val="134"/>
      </rPr>
      <t>['Reason: executing service com.baidu.naviauto/com.baidu.mshield.MshieldService']</t>
    </r>
  </si>
  <si>
    <t>FordPhase4Scrum-74838</t>
  </si>
  <si>
    <t>【重庆工厂问题】【实车】【CD764ICA_8155】【地图】【偶现】1026  地图四指向左滑动，未投屏到仪表，有toast提示‘仪表中已显示导航’</t>
  </si>
  <si>
    <t>FordPhase4Scrum-73539</t>
  </si>
  <si>
    <r>
      <t>【实车】【</t>
    </r>
    <r>
      <rPr>
        <u/>
        <sz val="11"/>
        <color rgb="FF800080"/>
        <rFont val="Calibri"/>
        <charset val="134"/>
      </rPr>
      <t>CD764ICA</t>
    </r>
    <r>
      <rPr>
        <u/>
        <sz val="11"/>
        <color rgb="FF800080"/>
        <rFont val="宋体-简"/>
        <charset val="134"/>
      </rPr>
      <t>】【地图】【必现】</t>
    </r>
    <r>
      <rPr>
        <u/>
        <sz val="11"/>
        <color rgb="FF800080"/>
        <rFont val="Calibri"/>
        <charset val="134"/>
      </rPr>
      <t xml:space="preserve">1424 </t>
    </r>
    <r>
      <rPr>
        <u/>
        <sz val="11"/>
        <color rgb="FF800080"/>
        <rFont val="宋体-简"/>
        <charset val="134"/>
      </rPr>
      <t>语音退出导航不显示导航结束卡片</t>
    </r>
  </si>
  <si>
    <t>FordPhase4Scrum-74453</t>
  </si>
  <si>
    <r>
      <t>【实车】【</t>
    </r>
    <r>
      <rPr>
        <u/>
        <sz val="11"/>
        <color rgb="FF800080"/>
        <rFont val="Calibri"/>
        <charset val="134"/>
      </rPr>
      <t>CX483PT ICA</t>
    </r>
    <r>
      <rPr>
        <u/>
        <sz val="11"/>
        <color rgb="FF800080"/>
        <rFont val="宋体-简"/>
        <charset val="134"/>
      </rPr>
      <t>】【地图】【必现】导航中语音输入静音播报，</t>
    </r>
    <r>
      <rPr>
        <u/>
        <sz val="11"/>
        <color rgb="FF800080"/>
        <rFont val="Calibri"/>
        <charset val="134"/>
      </rPr>
      <t>tts</t>
    </r>
    <r>
      <rPr>
        <u/>
        <sz val="11"/>
        <color rgb="FF800080"/>
        <rFont val="宋体-简"/>
        <charset val="134"/>
      </rPr>
      <t>反馈已经静音，但实际音量未静音</t>
    </r>
  </si>
  <si>
    <t>FordPhase4Scrum-73575</t>
  </si>
  <si>
    <r>
      <t>【台架】【</t>
    </r>
    <r>
      <rPr>
        <u/>
        <sz val="11"/>
        <color rgb="FF800080"/>
        <rFont val="Calibri"/>
        <charset val="134"/>
      </rPr>
      <t>CD764 ICA</t>
    </r>
    <r>
      <rPr>
        <u/>
        <sz val="11"/>
        <color rgb="FF800080"/>
        <rFont val="宋体-简"/>
        <charset val="134"/>
      </rPr>
      <t>】【地图】【高概率】导航播报模式设置为提示音或简洁，滑动音量条到最低，播报模式会变为详细</t>
    </r>
  </si>
  <si>
    <t>FordPhase4Scrum-73630</t>
  </si>
  <si>
    <t>【台架】【CD764 ICA】【地图】【必现】埋点事件本地未打印任何数据，BI平台未上传</t>
  </si>
  <si>
    <t>FordPhase4Scrum-63019</t>
  </si>
  <si>
    <r>
      <t>【</t>
    </r>
    <r>
      <rPr>
        <u/>
        <sz val="11"/>
        <color rgb="FF800080"/>
        <rFont val="Calibri"/>
        <charset val="134"/>
      </rPr>
      <t>Monkey</t>
    </r>
    <r>
      <rPr>
        <u/>
        <sz val="11"/>
        <color rgb="FF800080"/>
        <rFont val="宋体-简"/>
        <charset val="134"/>
      </rPr>
      <t>自动化测试】【福特</t>
    </r>
    <r>
      <rPr>
        <u/>
        <sz val="11"/>
        <color rgb="FF800080"/>
        <rFont val="Calibri"/>
        <charset val="134"/>
      </rPr>
      <t>phase4 wave2483PTICA_8155</t>
    </r>
    <r>
      <rPr>
        <u/>
        <sz val="11"/>
        <color rgb="FF800080"/>
        <rFont val="宋体-简"/>
        <charset val="134"/>
      </rPr>
      <t>】进程</t>
    </r>
    <r>
      <rPr>
        <u/>
        <sz val="11"/>
        <color rgb="FF800080"/>
        <rFont val="Calibri"/>
        <charset val="134"/>
      </rPr>
      <t>com.baidu.naviauto</t>
    </r>
    <r>
      <rPr>
        <u/>
        <sz val="11"/>
        <color rgb="FF800080"/>
        <rFont val="宋体-简"/>
        <charset val="134"/>
      </rPr>
      <t>出现了</t>
    </r>
    <r>
      <rPr>
        <u/>
        <sz val="11"/>
        <color rgb="FF800080"/>
        <rFont val="Calibri"/>
        <charset val="134"/>
      </rPr>
      <t xml:space="preserve">ANR, </t>
    </r>
    <r>
      <rPr>
        <u/>
        <sz val="11"/>
        <color rgb="FF800080"/>
        <rFont val="宋体-简"/>
        <charset val="134"/>
      </rPr>
      <t>原因是</t>
    </r>
    <r>
      <rPr>
        <u/>
        <sz val="11"/>
        <color rgb="FF800080"/>
        <rFont val="Calibri"/>
        <charset val="134"/>
      </rPr>
      <t>Reason: Input dispatching timed out (5554f85 com.baidu.naviauto/com.baidu.naviauto.NaviAutoActivity (server) is not responding. Waited 5000ms for FocusEvent(hasFocus=true))</t>
    </r>
    <r>
      <rPr>
        <u/>
        <sz val="11"/>
        <color rgb="FF800080"/>
        <rFont val="宋体-简"/>
        <charset val="134"/>
      </rPr>
      <t>【主线打回】</t>
    </r>
  </si>
  <si>
    <t>FordPhase4Scrum-69526</t>
  </si>
  <si>
    <r>
      <t>【台架】【</t>
    </r>
    <r>
      <rPr>
        <u/>
        <sz val="11"/>
        <color rgb="FF800080"/>
        <rFont val="Calibri"/>
        <charset val="134"/>
      </rPr>
      <t>764ICA</t>
    </r>
    <r>
      <rPr>
        <u/>
        <sz val="11"/>
        <color rgb="FF800080"/>
        <rFont val="宋体-简"/>
        <charset val="134"/>
      </rPr>
      <t>】【地图】【必现】副驾熟路模式导航中，关闭分屏，打开地图，显示世界地图，比例尺显示错误</t>
    </r>
  </si>
  <si>
    <t>FordPhase4Scrum-69019</t>
  </si>
  <si>
    <t>【实车】【CD764ICA】【地图】【必现】进入搜索框输入“银”，点击银杏湖乐园后点击银川市，到达距离显示银杏湖乐园的距离</t>
  </si>
  <si>
    <t>FordPhase4Scrum-71583</t>
  </si>
  <si>
    <t>【台架】【CD764 ICA】【地图】【必现】组队导航中，有途径点，收到手机发来的位置消息，点击组队终点，弹窗和途径点面板重叠</t>
  </si>
  <si>
    <t>FordPhase4Scrum-69960</t>
  </si>
  <si>
    <t>【台架】【764ica】【地图】【必现】有常用地址推荐时，发起导航后提示是否设置家的地址，点击确定后，收藏夹未显示家的地址</t>
  </si>
  <si>
    <t>FordPhase4Scrum-73228</t>
  </si>
  <si>
    <t>【实车】【CX483PT ICA】【地图】【必现】跟车头模式语音输入回家，路径规划页返回后车头变成正北模式</t>
  </si>
  <si>
    <t>FordPhase4Scrum-64555</t>
  </si>
  <si>
    <t>【UI走查】【台架】【CD764ICA/483MCA】【地图】【粒子动效】弹窗缺按钮动效，其他弹窗同步修改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</si>
  <si>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</si>
  <si>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</si>
  <si>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</si>
  <si>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</si>
  <si>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</si>
  <si>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</si>
  <si>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</si>
  <si>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</si>
  <si>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</si>
  <si>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</si>
  <si>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</si>
  <si>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</si>
  <si>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r>
      <t>小鹏</t>
    </r>
    <r>
      <rPr>
        <sz val="10"/>
        <color theme="1"/>
        <rFont val="Arial Regular"/>
        <charset val="134"/>
      </rPr>
      <t>P7</t>
    </r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</si>
  <si>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</si>
  <si>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</si>
  <si>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</si>
  <si>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</si>
  <si>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</si>
  <si>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</si>
  <si>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</si>
  <si>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</si>
  <si>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</si>
  <si>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</si>
  <si>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r>
      <rPr>
        <sz val="10"/>
        <color theme="1"/>
        <rFont val="Microsoft YaHei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charset val="134"/>
      </rPr>
      <t>3</t>
    </r>
    <r>
      <rPr>
        <sz val="10"/>
        <color theme="1"/>
        <rFont val="Microsoft YaHei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</si>
  <si>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</si>
  <si>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</si>
  <si>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</si>
  <si>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</si>
  <si>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</si>
  <si>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</si>
  <si>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</si>
  <si>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</si>
  <si>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</si>
  <si>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</si>
  <si>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</si>
  <si>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</si>
  <si>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</si>
  <si>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</si>
  <si>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</si>
  <si>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</si>
  <si>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</si>
  <si>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</si>
  <si>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</si>
  <si>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</si>
  <si>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</si>
  <si>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</si>
  <si>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</si>
  <si>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</si>
  <si>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</si>
  <si>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</si>
  <si>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</si>
  <si>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</si>
  <si>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</si>
  <si>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</si>
  <si>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</si>
  <si>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</si>
  <si>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</si>
  <si>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</si>
  <si>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</si>
  <si>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</si>
  <si>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</si>
  <si>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</si>
  <si>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</si>
  <si>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</si>
  <si>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</si>
  <si>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</si>
  <si>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</si>
  <si>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</si>
  <si>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</si>
  <si>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</si>
  <si>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</si>
  <si>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</si>
  <si>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</si>
  <si>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路径规划 算路距离90km（无途径点）</t>
  </si>
  <si>
    <t>路径规划 算路距离300km（无途径点）</t>
  </si>
  <si>
    <t>测试距离的偏差在10%以内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</si>
  <si>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</si>
  <si>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</si>
  <si>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</si>
  <si>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</si>
  <si>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</si>
  <si>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</si>
  <si>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</si>
  <si>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</si>
  <si>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</si>
  <si>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</si>
  <si>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</si>
  <si>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</si>
  <si>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</si>
  <si>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</si>
  <si>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</si>
  <si>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</si>
  <si>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</si>
  <si>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</si>
  <si>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</si>
  <si>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</si>
  <si>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</si>
  <si>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</si>
  <si>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</si>
  <si>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</si>
  <si>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</si>
  <si>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</si>
  <si>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</si>
  <si>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</si>
  <si>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</si>
  <si>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</si>
  <si>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</si>
  <si>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</si>
  <si>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</si>
  <si>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</si>
  <si>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</si>
  <si>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</si>
  <si>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</si>
  <si>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</si>
  <si>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</si>
  <si>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</si>
  <si>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</si>
  <si>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</si>
  <si>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</si>
  <si>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序号</t>
  </si>
  <si>
    <t>日期</t>
  </si>
  <si>
    <t>汇总</t>
  </si>
  <si>
    <t>车辆** 
（LV/PV**/VIN后6位）</t>
  </si>
  <si>
    <t>LV834</t>
  </si>
  <si>
    <t>总计里程</t>
  </si>
  <si>
    <t>路试重点关注项</t>
  </si>
  <si>
    <t>详细要求</t>
  </si>
  <si>
    <t>出错次数</t>
  </si>
  <si>
    <t>bug号</t>
  </si>
  <si>
    <t>问题描述</t>
  </si>
  <si>
    <t>底图/道路/底图元素/路况/蚯蚓线等
 显示是否正常</t>
  </si>
  <si>
    <t>渲染正常不失真，元素不缺失，
路况（含电子眼和限速）和实际路况一致</t>
  </si>
  <si>
    <t>1.FordPhase4Scrum-72947</t>
  </si>
  <si>
    <t>1.当前导航中，点击分屏，地图切换到副屏，关闭分屏再打开地图，蚯蚓线偏向右侧</t>
  </si>
  <si>
    <t>如 bug 较多，可在下方插入行填写</t>
  </si>
  <si>
    <t>定位更新及时性及准确性</t>
  </si>
  <si>
    <t>map5.0 支持全时惯导，任何时候车标都真实反应车型所在位置，并实时更新，
不得出现飘，卡顿/滞后/不更新等现象</t>
  </si>
  <si>
    <t>1.FordPhase4Scrum-72354</t>
  </si>
  <si>
    <t>1.在砂之船地下停车场发起导航，车标行驶到马路对面【主线分析中】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</si>
  <si>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</si>
  <si>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</si>
  <si>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</si>
  <si>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</si>
  <si>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</si>
  <si>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>1.FordPhase4Scrum-73314</t>
  </si>
  <si>
    <t>1.当前导航中，车辆静止，触发偏航，诱导面板仍在更新：系统问题：https://ford-jira-basic.atlassian.net/browse/AW2-29941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</si>
  <si>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</si>
  <si>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</si>
  <si>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1.FordPhase4Scrum-72358</t>
  </si>
  <si>
    <t>1.当前导航中，地图诱导距离和仪表诱导距离相差超过5（偶现1次）</t>
  </si>
  <si>
    <t>地图和仪表车速</t>
  </si>
  <si>
    <t>地图里的速度，和仪表速度表的车速应一致，车速稳定后误差+-1内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</si>
  <si>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</si>
  <si>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</si>
  <si>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1.FordPhase4Scrum-72949</t>
  </si>
  <si>
    <t>1.当前导航中，主动偏航，诱导面板信息卡住一会儿</t>
  </si>
  <si>
    <t>路口放大图错误/延时</t>
  </si>
  <si>
    <t>1.FordPhase4Scrum-72357</t>
  </si>
  <si>
    <t>1.当前导航中，已经到路口，车道线显示直行，路口放大图显示左转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</si>
  <si>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</si>
  <si>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</si>
  <si>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</si>
  <si>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</si>
  <si>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可靠性/稳定性</t>
  </si>
  <si>
    <t>长时间（其中连续3小时平均车速超过100km/h）运行无卡死，闪退，识别到误操作能够正常退出。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</si>
</sst>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.000;[Red]0.000"/>
    <numFmt numFmtId="178" formatCode="0.0;[Red]0.0"/>
  </numFmts>
  <fonts count="52">
    <font>
      <sz val="12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2"/>
      <color rgb="FF000000"/>
      <name val="微软雅黑"/>
      <charset val="134"/>
    </font>
    <font>
      <sz val="9"/>
      <name val="等线"/>
      <charset val="134"/>
      <scheme val="minor"/>
    </font>
    <font>
      <sz val="10"/>
      <color theme="1"/>
      <name val="Microsoft YaHei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Arial Regular"/>
      <charset val="134"/>
    </font>
    <font>
      <sz val="10"/>
      <color theme="1"/>
      <name val="等线"/>
      <charset val="134"/>
    </font>
    <font>
      <sz val="10"/>
      <color theme="1"/>
      <name val="Arial Regular"/>
      <charset val="134"/>
    </font>
    <font>
      <b/>
      <sz val="12"/>
      <color rgb="FF000000"/>
      <name val="Arial"/>
      <charset val="134"/>
    </font>
    <font>
      <u/>
      <sz val="11"/>
      <color indexed="12"/>
      <name val="Calibri"/>
      <charset val="134"/>
    </font>
    <font>
      <sz val="12"/>
      <color rgb="FF000000"/>
      <name val="宋体-简"/>
      <charset val="0"/>
    </font>
    <font>
      <sz val="12"/>
      <color rgb="FF000000"/>
      <name val="Arial"/>
      <charset val="0"/>
    </font>
    <font>
      <sz val="11"/>
      <color indexed="8"/>
      <name val="等线"/>
      <charset val="134"/>
      <scheme val="minor"/>
    </font>
    <font>
      <u/>
      <sz val="11"/>
      <color rgb="FF800080"/>
      <name val="宋体-简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b/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C000"/>
      <name val="Microsoft YaHei"/>
      <charset val="134"/>
    </font>
    <font>
      <u/>
      <sz val="11"/>
      <color rgb="FF800080"/>
      <name val="Calibri"/>
      <charset val="134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15" borderId="20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16" borderId="23" applyNumberFormat="0" applyAlignment="0" applyProtection="0">
      <alignment vertical="center"/>
    </xf>
    <xf numFmtId="0" fontId="38" fillId="17" borderId="24" applyNumberFormat="0" applyAlignment="0" applyProtection="0">
      <alignment vertical="center"/>
    </xf>
    <xf numFmtId="0" fontId="39" fillId="17" borderId="23" applyNumberFormat="0" applyAlignment="0" applyProtection="0">
      <alignment vertical="center"/>
    </xf>
    <xf numFmtId="0" fontId="40" fillId="18" borderId="25" applyNumberFormat="0" applyAlignment="0" applyProtection="0">
      <alignment vertical="center"/>
    </xf>
    <xf numFmtId="0" fontId="41" fillId="0" borderId="26" applyNumberFormat="0" applyFill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2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</cellStyleXfs>
  <cellXfs count="17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7" fillId="5" borderId="5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/>
    <xf numFmtId="0" fontId="9" fillId="3" borderId="1" xfId="0" applyFont="1" applyFill="1" applyBorder="1" applyAlignment="1"/>
    <xf numFmtId="0" fontId="6" fillId="6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/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/>
    <xf numFmtId="0" fontId="6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10" fillId="3" borderId="1" xfId="0" applyFont="1" applyFill="1" applyBorder="1" applyAlignment="1"/>
    <xf numFmtId="0" fontId="10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 wrapText="1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8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8" fillId="9" borderId="0" xfId="0" applyFont="1" applyFill="1" applyAlignment="1">
      <alignment horizontal="center" vertical="top"/>
    </xf>
    <xf numFmtId="177" fontId="10" fillId="10" borderId="1" xfId="0" applyNumberFormat="1" applyFont="1" applyFill="1" applyBorder="1" applyAlignment="1">
      <alignment horizontal="left"/>
    </xf>
    <xf numFmtId="0" fontId="10" fillId="10" borderId="1" xfId="0" applyFont="1" applyFill="1" applyBorder="1" applyAlignment="1"/>
    <xf numFmtId="0" fontId="0" fillId="0" borderId="1" xfId="0" applyBorder="1" applyAlignment="1">
      <alignment wrapText="1"/>
    </xf>
    <xf numFmtId="178" fontId="11" fillId="10" borderId="1" xfId="0" applyNumberFormat="1" applyFont="1" applyFill="1" applyBorder="1" applyAlignment="1">
      <alignment horizontal="left"/>
    </xf>
    <xf numFmtId="0" fontId="9" fillId="10" borderId="1" xfId="0" applyFont="1" applyFill="1" applyBorder="1" applyAlignment="1"/>
    <xf numFmtId="0" fontId="9" fillId="8" borderId="2" xfId="0" applyFont="1" applyFill="1" applyBorder="1" applyAlignment="1">
      <alignment horizontal="center" wrapText="1"/>
    </xf>
    <xf numFmtId="0" fontId="9" fillId="8" borderId="2" xfId="0" applyFont="1" applyFill="1" applyBorder="1" applyAlignment="1">
      <alignment horizontal="center"/>
    </xf>
    <xf numFmtId="177" fontId="0" fillId="4" borderId="1" xfId="0" applyNumberFormat="1" applyFill="1" applyBorder="1" applyAlignment="1">
      <alignment horizontal="left"/>
    </xf>
    <xf numFmtId="0" fontId="0" fillId="10" borderId="1" xfId="0" applyFill="1" applyBorder="1" applyAlignment="1"/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2" fontId="8" fillId="0" borderId="0" xfId="0" applyNumberFormat="1" applyFont="1" applyAlignment="1">
      <alignment horizontal="left" vertical="top"/>
    </xf>
    <xf numFmtId="0" fontId="0" fillId="11" borderId="1" xfId="0" applyFill="1" applyBorder="1">
      <alignment vertical="center"/>
    </xf>
    <xf numFmtId="0" fontId="12" fillId="0" borderId="9" xfId="0" applyFont="1" applyBorder="1" applyAlignment="1">
      <alignment horizontal="center" vertical="top" wrapText="1"/>
    </xf>
    <xf numFmtId="0" fontId="12" fillId="0" borderId="10" xfId="0" applyFont="1" applyBorder="1" applyAlignment="1">
      <alignment horizontal="center" vertical="top" wrapText="1"/>
    </xf>
    <xf numFmtId="49" fontId="13" fillId="0" borderId="11" xfId="0" applyNumberFormat="1" applyFont="1" applyBorder="1" applyAlignment="1"/>
    <xf numFmtId="0" fontId="14" fillId="0" borderId="12" xfId="0" applyFont="1" applyBorder="1" applyAlignment="1">
      <alignment vertical="top" wrapText="1"/>
    </xf>
    <xf numFmtId="0" fontId="15" fillId="0" borderId="13" xfId="0" applyFont="1" applyBorder="1" applyAlignment="1">
      <alignment vertical="top" wrapText="1"/>
    </xf>
    <xf numFmtId="0" fontId="14" fillId="0" borderId="13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0" fillId="0" borderId="1" xfId="0" applyBorder="1">
      <alignment vertical="center"/>
    </xf>
    <xf numFmtId="49" fontId="16" fillId="12" borderId="14" xfId="0" applyNumberFormat="1" applyFont="1" applyFill="1" applyBorder="1" applyAlignment="1"/>
    <xf numFmtId="49" fontId="0" fillId="0" borderId="11" xfId="0" applyNumberFormat="1" applyBorder="1" applyAlignment="1"/>
    <xf numFmtId="49" fontId="17" fillId="0" borderId="11" xfId="0" applyNumberFormat="1" applyFont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8" fillId="13" borderId="1" xfId="0" applyFont="1" applyFill="1" applyBorder="1" applyAlignment="1">
      <alignment horizontal="justify" vertical="center" wrapText="1"/>
    </xf>
    <xf numFmtId="0" fontId="18" fillId="14" borderId="1" xfId="0" applyFont="1" applyFill="1" applyBorder="1" applyAlignment="1">
      <alignment horizontal="justify" vertical="center" wrapText="1"/>
    </xf>
    <xf numFmtId="0" fontId="18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left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justify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9" fontId="20" fillId="0" borderId="1" xfId="0" applyNumberFormat="1" applyFont="1" applyBorder="1" applyAlignment="1">
      <alignment horizontal="justify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22" fillId="0" borderId="0" xfId="0" applyFont="1">
      <alignment vertical="center"/>
    </xf>
    <xf numFmtId="0" fontId="20" fillId="0" borderId="1" xfId="0" applyFont="1" applyBorder="1" applyAlignment="1">
      <alignment vertical="center" wrapText="1"/>
    </xf>
    <xf numFmtId="0" fontId="19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19" fillId="14" borderId="1" xfId="0" applyFont="1" applyFill="1" applyBorder="1" applyAlignment="1">
      <alignment horizontal="justify" vertical="center" wrapText="1"/>
    </xf>
    <xf numFmtId="0" fontId="19" fillId="0" borderId="1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10" fontId="20" fillId="0" borderId="1" xfId="0" applyNumberFormat="1" applyFont="1" applyBorder="1" applyAlignment="1">
      <alignment horizontal="justify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8" fillId="0" borderId="17" xfId="0" applyFont="1" applyBorder="1" applyAlignment="1">
      <alignment horizontal="right" vertical="center" wrapText="1"/>
    </xf>
    <xf numFmtId="0" fontId="20" fillId="0" borderId="1" xfId="0" applyFont="1" applyBorder="1">
      <alignment vertical="center"/>
    </xf>
    <xf numFmtId="0" fontId="19" fillId="0" borderId="1" xfId="0" applyFont="1" applyBorder="1" applyAlignment="1">
      <alignment horizontal="right" vertical="center"/>
    </xf>
    <xf numFmtId="9" fontId="21" fillId="0" borderId="1" xfId="0" applyNumberFormat="1" applyFont="1" applyBorder="1">
      <alignment vertical="center"/>
    </xf>
    <xf numFmtId="0" fontId="21" fillId="0" borderId="1" xfId="0" applyFont="1" applyBorder="1" applyAlignment="1">
      <alignment horizontal="right"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23" fillId="0" borderId="1" xfId="0" applyNumberFormat="1" applyFont="1" applyBorder="1" applyAlignment="1">
      <alignment horizontal="center" vertical="center"/>
    </xf>
    <xf numFmtId="10" fontId="23" fillId="0" borderId="1" xfId="0" applyNumberFormat="1" applyFont="1" applyBorder="1" applyAlignment="1">
      <alignment horizontal="center" vertical="center"/>
    </xf>
    <xf numFmtId="9" fontId="23" fillId="0" borderId="1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8" fillId="0" borderId="7" xfId="0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0" fontId="23" fillId="0" borderId="1" xfId="0" applyFont="1" applyBorder="1">
      <alignment vertical="center"/>
    </xf>
    <xf numFmtId="10" fontId="23" fillId="0" borderId="1" xfId="0" applyNumberFormat="1" applyFont="1" applyBorder="1" applyAlignment="1">
      <alignment horizontal="right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9" fontId="23" fillId="0" borderId="1" xfId="0" applyNumberFormat="1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7" fillId="0" borderId="0" xfId="51" applyAlignment="1">
      <alignment horizontal="left" vertical="top"/>
    </xf>
    <xf numFmtId="0" fontId="27" fillId="0" borderId="0" xfId="50" applyAlignment="1">
      <alignment horizontal="left" vertical="top"/>
    </xf>
    <xf numFmtId="0" fontId="27" fillId="0" borderId="1" xfId="50" applyBorder="1" applyAlignment="1">
      <alignment horizontal="left" vertical="top"/>
    </xf>
    <xf numFmtId="14" fontId="27" fillId="0" borderId="1" xfId="50" applyNumberFormat="1" applyBorder="1" applyAlignment="1">
      <alignment horizontal="left" vertical="top"/>
    </xf>
    <xf numFmtId="0" fontId="27" fillId="0" borderId="1" xfId="50" applyBorder="1" applyAlignment="1">
      <alignment horizontal="left" vertical="top" wrapText="1"/>
    </xf>
    <xf numFmtId="14" fontId="27" fillId="0" borderId="1" xfId="51" applyNumberFormat="1" applyBorder="1" applyAlignment="1">
      <alignment horizontal="left" vertical="top"/>
    </xf>
    <xf numFmtId="0" fontId="27" fillId="0" borderId="1" xfId="51" applyBorder="1" applyAlignment="1">
      <alignment horizontal="left" vertical="top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3" xfId="50"/>
    <cellStyle name="Normal 4" xfId="51"/>
    <cellStyle name="常规 4 2" xfId="52"/>
    <cellStyle name="常规 4 2 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1009650</xdr:colOff>
      <xdr:row>2</xdr:row>
      <xdr:rowOff>177728</xdr:rowOff>
    </xdr:from>
    <xdr:to>
      <xdr:col>3</xdr:col>
      <xdr:colOff>2112708</xdr:colOff>
      <xdr:row>2</xdr:row>
      <xdr:rowOff>1390300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37050" y="1206500"/>
          <a:ext cx="1102995" cy="1212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19</xdr:row>
      <xdr:rowOff>190500</xdr:rowOff>
    </xdr:from>
    <xdr:ext cx="12204700" cy="11685428"/>
    <xdr:sp>
      <xdr:nvSpPr>
        <xdr:cNvPr id="2" name="TextBox 1"/>
        <xdr:cNvSpPr txBox="1"/>
      </xdr:nvSpPr>
      <xdr:spPr>
        <a:xfrm>
          <a:off x="0" y="15664180"/>
          <a:ext cx="12204700" cy="11685270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>
              <a:solidFill>
                <a:schemeClr val="bg1"/>
              </a:solidFill>
            </a:rPr>
            <a:t>本次</a:t>
          </a:r>
          <a:r>
            <a:rPr lang="en-US" sz="1100">
              <a:solidFill>
                <a:schemeClr val="bg1"/>
              </a:solidFill>
            </a:rPr>
            <a:t>xxx</a:t>
          </a:r>
          <a:r>
            <a:rPr lang="zh-CN" altLang="en-US" sz="1100">
              <a:solidFill>
                <a:schemeClr val="bg1"/>
              </a:solidFill>
            </a:rPr>
            <a:t>项目</a:t>
          </a:r>
          <a:r>
            <a:rPr lang="en-US" altLang="zh-CN" sz="1100">
              <a:solidFill>
                <a:schemeClr val="bg1"/>
              </a:solidFill>
            </a:rPr>
            <a:t>** </a:t>
          </a:r>
          <a:r>
            <a:rPr lang="zh-CN" altLang="en-US" sz="1100">
              <a:solidFill>
                <a:schemeClr val="bg1"/>
              </a:solidFill>
            </a:rPr>
            <a:t>版本</a:t>
          </a:r>
          <a:r>
            <a:rPr lang="zh-CN" alt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sz="1100">
              <a:solidFill>
                <a:schemeClr val="bg1"/>
              </a:solidFill>
            </a:rPr>
            <a:t>pass/fail，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</a:t>
          </a:r>
          <a:r>
            <a:rPr lang="en-US" altLang="zh-CN" sz="1100" b="1">
              <a:solidFill>
                <a:schemeClr val="bg1"/>
              </a:solidFill>
            </a:rPr>
            <a:t>xxxx</a:t>
          </a:r>
          <a:r>
            <a:rPr lang="zh-CN" altLang="en-US" sz="1100" b="1">
              <a:solidFill>
                <a:schemeClr val="bg1"/>
              </a:solidFill>
            </a:rPr>
            <a:t>公里，总时长：</a:t>
          </a:r>
          <a:r>
            <a:rPr lang="en-US" altLang="zh-CN" sz="1100" b="1">
              <a:solidFill>
                <a:schemeClr val="bg1"/>
              </a:solidFill>
            </a:rPr>
            <a:t>xx</a:t>
          </a:r>
          <a:r>
            <a:rPr lang="zh-CN" altLang="en-US" sz="1100" b="1">
              <a:solidFill>
                <a:schemeClr val="bg1"/>
              </a:solidFill>
            </a:rPr>
            <a:t>个小时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sz="1100">
              <a:solidFill>
                <a:schemeClr val="bg1"/>
              </a:solidFill>
            </a:rPr>
            <a:t>P1 xx</a:t>
          </a:r>
          <a:r>
            <a:rPr lang="zh-CN" altLang="en-US" sz="1100">
              <a:solidFill>
                <a:schemeClr val="bg1"/>
              </a:solidFill>
            </a:rPr>
            <a:t>个、</a:t>
          </a:r>
          <a:r>
            <a:rPr lang="en-US" sz="1100">
              <a:solidFill>
                <a:schemeClr val="bg1"/>
              </a:solidFill>
            </a:rPr>
            <a:t>P2 xx</a:t>
          </a:r>
          <a:r>
            <a:rPr lang="zh-CN" altLang="en-US" sz="1100">
              <a:solidFill>
                <a:schemeClr val="bg1"/>
              </a:solidFill>
            </a:rPr>
            <a:t>个）；误偏航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次；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次、隧道误偏航**次、高速误偏航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</a:t>
          </a:r>
          <a:r>
            <a:rPr lang="en-US" sz="1100">
              <a:solidFill>
                <a:schemeClr val="bg1"/>
              </a:solidFill>
            </a:rPr>
            <a:t>launcher，</a:t>
          </a:r>
          <a:r>
            <a:rPr lang="zh-CN" altLang="en-US" sz="1100">
              <a:solidFill>
                <a:schemeClr val="bg1"/>
              </a:solidFill>
            </a:rPr>
            <a:t>仪表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信息显示是否一致，底图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次，路口放大图延时</a:t>
          </a:r>
          <a:r>
            <a:rPr lang="en-US" sz="1100">
              <a:solidFill>
                <a:schemeClr val="bg1"/>
              </a:solidFill>
            </a:rPr>
            <a:t>xx</a:t>
          </a:r>
          <a:r>
            <a:rPr lang="zh-CN" altLang="en-US" sz="1100">
              <a:solidFill>
                <a:schemeClr val="bg1"/>
              </a:solidFill>
            </a:rPr>
            <a:t>次，路况放大图错误**次，仪表车速和导航车速不一致**次，语音引导错误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延迟**次，导航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信息错误**次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第一天：</a:t>
          </a:r>
          <a:r>
            <a:rPr lang="en-US" sz="1100">
              <a:solidFill>
                <a:schemeClr val="bg1"/>
              </a:solidFill>
            </a:rPr>
            <a:t>xxxx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第二天：</a:t>
          </a:r>
          <a:r>
            <a:rPr lang="en-US" sz="1100">
              <a:solidFill>
                <a:schemeClr val="bg1"/>
              </a:solidFill>
            </a:rPr>
            <a:t>xxxx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第三天</a:t>
          </a:r>
          <a:r>
            <a:rPr lang="en-US" altLang="zh-CN" sz="1100">
              <a:solidFill>
                <a:schemeClr val="bg1"/>
              </a:solidFill>
            </a:rPr>
            <a:t>:</a:t>
          </a:r>
          <a:r>
            <a:rPr lang="en-US" sz="1100">
              <a:solidFill>
                <a:schemeClr val="bg1"/>
              </a:solidFill>
            </a:rPr>
            <a:t>xxxx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第四天：</a:t>
          </a:r>
          <a:r>
            <a:rPr lang="en-US" sz="1100">
              <a:solidFill>
                <a:schemeClr val="bg1"/>
              </a:solidFill>
            </a:rPr>
            <a:t>xxxx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第五天：</a:t>
          </a:r>
          <a:r>
            <a:rPr lang="en-US" sz="1100">
              <a:solidFill>
                <a:schemeClr val="bg1"/>
              </a:solidFill>
            </a:rPr>
            <a:t>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第六天：</a:t>
          </a:r>
          <a:r>
            <a:rPr lang="en-US" sz="1100">
              <a:solidFill>
                <a:schemeClr val="bg1"/>
              </a:solidFill>
            </a:rPr>
            <a:t>xxxx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第七天：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第八天：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第九天：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第十天：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endParaRPr lang="zh-CN" altLang="en-US" sz="1100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0</xdr:col>
      <xdr:colOff>12065</xdr:colOff>
      <xdr:row>19</xdr:row>
      <xdr:rowOff>153035</xdr:rowOff>
    </xdr:from>
    <xdr:to>
      <xdr:col>6</xdr:col>
      <xdr:colOff>85090</xdr:colOff>
      <xdr:row>91</xdr:row>
      <xdr:rowOff>71755</xdr:rowOff>
    </xdr:to>
    <xdr:sp>
      <xdr:nvSpPr>
        <xdr:cNvPr id="3" name="TextBox 1"/>
        <xdr:cNvSpPr txBox="1"/>
      </xdr:nvSpPr>
      <xdr:spPr>
        <a:xfrm>
          <a:off x="12065" y="15626715"/>
          <a:ext cx="12176125" cy="16012160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>
              <a:solidFill>
                <a:schemeClr val="bg1"/>
              </a:solidFill>
            </a:rPr>
            <a:t>本次</a:t>
          </a:r>
          <a:r>
            <a:rPr lang="en-US" altLang="zh-CN" sz="1100">
              <a:solidFill>
                <a:schemeClr val="bg1"/>
              </a:solidFill>
            </a:rPr>
            <a:t>CD764ICA</a:t>
          </a:r>
          <a:r>
            <a:rPr lang="zh-CN" altLang="en-US" sz="1100">
              <a:solidFill>
                <a:schemeClr val="bg1"/>
              </a:solidFill>
            </a:rPr>
            <a:t> 项目</a:t>
          </a:r>
          <a:r>
            <a:rPr lang="en-US" altLang="zh-CN" sz="1100">
              <a:solidFill>
                <a:schemeClr val="bg1"/>
              </a:solidFill>
            </a:rPr>
            <a:t>R05</a:t>
          </a:r>
          <a:r>
            <a:rPr lang="zh-CN" altLang="en-US" sz="1100">
              <a:solidFill>
                <a:schemeClr val="bg1"/>
              </a:solidFill>
            </a:rPr>
            <a:t>版本</a:t>
          </a:r>
          <a:r>
            <a:rPr lang="zh-CN" altLang="en-US" sz="1100" baseline="0">
              <a:solidFill>
                <a:schemeClr val="bg1"/>
              </a:solidFill>
            </a:rPr>
            <a:t> 南京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altLang="zh-CN" sz="1100">
              <a:solidFill>
                <a:schemeClr val="bg1"/>
              </a:solidFill>
            </a:rPr>
            <a:t>P</a:t>
          </a:r>
          <a:r>
            <a:rPr lang="en-US" sz="1100">
              <a:solidFill>
                <a:schemeClr val="bg1"/>
              </a:solidFill>
            </a:rPr>
            <a:t>ass，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</a:t>
          </a:r>
          <a:r>
            <a:rPr lang="en-US" altLang="zh-CN" sz="1100" b="1">
              <a:solidFill>
                <a:schemeClr val="bg1"/>
              </a:solidFill>
            </a:rPr>
            <a:t>2025</a:t>
          </a:r>
          <a:r>
            <a:rPr lang="zh-CN" altLang="en-US" sz="1100" b="1">
              <a:solidFill>
                <a:schemeClr val="bg1"/>
              </a:solidFill>
            </a:rPr>
            <a:t>公里，总时长：</a:t>
          </a:r>
          <a:r>
            <a:rPr lang="en-US" altLang="zh-CN" sz="1100" b="1">
              <a:solidFill>
                <a:schemeClr val="bg1"/>
              </a:solidFill>
            </a:rPr>
            <a:t>133</a:t>
          </a:r>
          <a:r>
            <a:rPr lang="zh-CN" altLang="en-US" sz="1100" b="1">
              <a:solidFill>
                <a:schemeClr val="bg1"/>
              </a:solidFill>
            </a:rPr>
            <a:t>个小时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altLang="zh-CN" sz="1100">
              <a:solidFill>
                <a:schemeClr val="bg1"/>
              </a:solidFill>
            </a:rPr>
            <a:t>3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altLang="zh-CN" sz="1100">
              <a:solidFill>
                <a:schemeClr val="bg1"/>
              </a:solidFill>
            </a:rPr>
            <a:t>P0</a:t>
          </a:r>
          <a:r>
            <a:rPr lang="zh-CN" altLang="en-US" sz="1100" baseline="0">
              <a:solidFill>
                <a:schemeClr val="bg1"/>
              </a:solidFill>
            </a:rPr>
            <a:t> </a:t>
          </a:r>
          <a:r>
            <a:rPr lang="en-US" altLang="zh-CN" sz="1100" baseline="0">
              <a:solidFill>
                <a:schemeClr val="bg1"/>
              </a:solidFill>
            </a:rPr>
            <a:t>0</a:t>
          </a:r>
          <a:r>
            <a:rPr lang="zh-CN" altLang="en-US" sz="1100" baseline="0">
              <a:solidFill>
                <a:schemeClr val="bg1"/>
              </a:solidFill>
            </a:rPr>
            <a:t>个、</a:t>
          </a:r>
          <a:r>
            <a:rPr lang="en-US" sz="1100">
              <a:solidFill>
                <a:schemeClr val="bg1"/>
              </a:solidFill>
            </a:rPr>
            <a:t>P1 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个、</a:t>
          </a:r>
          <a:r>
            <a:rPr lang="en-US" sz="1100">
              <a:solidFill>
                <a:schemeClr val="bg1"/>
              </a:solidFill>
            </a:rPr>
            <a:t>P2 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个）；误偏航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次；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次、隧道误偏航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</a:t>
          </a:r>
          <a:r>
            <a:rPr lang="en-US" sz="1100">
              <a:solidFill>
                <a:schemeClr val="bg1"/>
              </a:solidFill>
            </a:rPr>
            <a:t>launcher，</a:t>
          </a:r>
          <a:r>
            <a:rPr lang="zh-CN" altLang="en-US" sz="1100">
              <a:solidFill>
                <a:schemeClr val="bg1"/>
              </a:solidFill>
            </a:rPr>
            <a:t>仪表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信息显示是否一致，底图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altLang="zh-CN" sz="1100">
              <a:solidFill>
                <a:schemeClr val="bg1"/>
              </a:solidFill>
            </a:rPr>
            <a:t>3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次，路口放大图延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次，路况放大图错误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次，仪表车速和导航车速不一致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第一天：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影视大道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覆盖道路类型：城市主干道、国道、城市快速路、连续隧道、隧道分岔路、市区复杂路口主干道、停车场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地下停车场、主辅路、、江边路、坡路、转盘、内部路、绕城高速、山路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西安门隧道，通济门隧道，九华山隧道，玄武湖隧道，扬子江隧道，浦滨路隧道，凤台南路隧道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内环南线，内环北线，机场二通道，卡子门大街高架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第二天：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软件大道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九龙湖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八卦洲街道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地下停车场、主辅路、景区、江边路、坡路、转盘、内部路、大型交通枢纽出入口、乡村道路、高架涵洞、绕城高速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隧道：通济门隧道，西安门隧道，九华山隧道，红山路隧道，和燕路隧道，吉祥庵隧道，燕子矶长江隧道，万寿路隧道，夹江隧道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内环东线，卡子门大街高架，新庄立交，溥仪公路，江北大道快速路，机场二通道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第三天：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玄武大道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龙潭街道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丁家庄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银杏湖乐园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将军山隧道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覆盖道路类型：城市主干道、城市快速路、连续隧道、隧道分岔路、市区复杂路口主干道、高架枢纽、主辅路、景区、江边路、坡路、转盘、内部路、大型交通枢纽出入口、乡村道路、绕城高速、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隧道：通济门隧道，西安门隧道，九华山隧道，仙鹤山隧道，五塘广场隧道，宝船厂隧道，北河口隧道，万景园隧道，奥体新城隧道，青奥轴线隧道，古雄隧道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双龙街立交，卡子门大街高架，内环东线，内环北线，新庄立交，玄武大道，智谷大道，</a:t>
          </a:r>
          <a:r>
            <a:rPr lang="en-GB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G312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高架，</a:t>
          </a:r>
          <a:r>
            <a:rPr lang="en-GB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S338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高架，龙潭大道高架下，幕府西路高架，郑和北路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第四天</a:t>
          </a:r>
          <a:r>
            <a:rPr lang="en-US" altLang="zh-CN" sz="1100">
              <a:solidFill>
                <a:schemeClr val="bg1"/>
              </a:solidFill>
            </a:rPr>
            <a:t>: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正方中路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地下停车场、主辅路、坡路、转盘、高楼密集路段、内部路、大型交通枢纽出入口、地图无数据路段高架涵洞、绕城高速、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隧道：通济门隧道，西安门隧道，九华山隧道，模范马路隧道，扬子江隧道，浦滨路隧道，紫创路隧道，团结路隧道，行知路隧道，夹江隧道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内环东线，内环北线，江北大道快速路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第五天：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八卦洲街道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地下停车场、主辅路、坡路、转盘、内部路、大型交通枢纽出入口乡村道路、高架涵洞、绕城高速、山路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隧道：夹江隧道，青奥轴线隧道，奥体新城隧道，绿博园隧道，万景园隧道，北河口隧道，宝船厂隧道，南京扬子江隧道，团结路隧道，行知路隧道，紫创路隧道，夹江隧道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高架：机场二通道，江北大道快速路，浦仪公路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第六天：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集庆门隧道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扬子江隧道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>
            <a:solidFill>
              <a:schemeClr val="bg1"/>
            </a:solidFill>
            <a:effectLst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公里以上长隧道、连续隧道、隧道分岔路、市区复杂路口主干道、高架枢纽、主辅路、坡路、转盘、内部路、大型交通枢纽出入口、乡村道路、高架涵洞、绕城高速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玄武湖隧道，模范马路隧道，草场门隧道，清凉山通道，清凉门隧道，水西门隧道，万寿路隧道，长江隧道，燕子矶长江隧道，和燕路隧道，浦滨路隧道，扬子江隧道，宝船厂隧道，万景园隧道，绿博园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高架：内环东线，内环北线，古平岗立交，内环西线，赛虹桥立交，内环南线，应天大街高架，江北大道快速路，浦仪公路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第七天：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内环东线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老山国家森林公园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九华山隧道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正方中路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公里以上长隧道、连续隧道、隧道分岔路、市区复杂路口主干道、桥梁、高架枢纽、主辅路、景区、坡路、转盘、内部路、大型交通枢纽出入口绕城高速、山路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隧道：夹江隧道，万寿路隧道，浦滨路隧道，扬子江隧道，宝船厂隧道，模范马路隧道，玄武湖隧道，西安门隧道，九华山隧道，通济门隧道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高架：内环北线，内环东线、新庄立交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第八天：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内环东线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九华山隧道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地下停车场、主辅路、坡路、转盘、高楼密集路段、内部路、大型交通枢纽出入口、地图无数据路段、高架涵洞、绕城高速、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隧道：西安门隧道，九华山隧道，通济门隧道，夹江隧道，团结路隧道，天浦路隧道，行知路隧道，紫创路隧道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高架：内环北线，内环东线，卡子门大街高架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第九天：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金富加油站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九龙湖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地下停车场、主辅路、坡路、转盘、高楼密集路段、内部路、大型交通枢纽出入口高架涵洞、绕城高速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隧道：九华山隧道，西安门隧道，通济门隧道，扬子江隧道，玄武湖隧道，浦滨路隧道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高架：江北大道快速路高架，浦仪公路高架，机场二通道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第十天：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浦滨路隧道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湖滨天地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地下停车场、主辅路、坡路、转盘、高楼密集路段、内部路、大型交通枢纽出入口、高架涵洞、绕城高速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隧道：通济门隧道，西安门隧道，九华山隧道，玄武湖隧道，模范马路隧道，扬子江隧道，夹江隧道，团结路隧道，天浦路隧道，行知路隧道</a:t>
          </a:r>
          <a:endParaRPr lang="en-US" altLang="zh-CN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</a:rPr>
            <a:t>高架：内环东线，机场二通道，卡子门大街高架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第十一天：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龙蟠南路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九龙湖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江宁万达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紫创路隧道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地下停车场、主辅路、转盘、高楼密集路段、内部路、大型交通枢纽出入口、高架涵洞、绕城高速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隧道：夹江隧道，青奥轴线隧道，行知路隧道，团结路隧道，天浦路隧道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高架：内环东线，机场二通道</a:t>
          </a:r>
          <a:endParaRPr lang="en-US" altLang="zh-CN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第十二天：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通济门隧道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扬子江隧道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横江大道快速路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福特汽车研究所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覆盖道路类型：城市主干道、城市快速路、隧道分岔路、市区复杂路口主干道、桥梁、高架枢纽、停车场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地下停车场、主辅路、转盘、高楼密集路段、内部路、大型交通枢纽出入口、高架涵洞、绕城高速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隧道：通济门隧道，西安门隧道，九华山隧道，玄武湖隧道，模范马路隧道，扬子江隧道，团结路隧道，天浦路隧道，行知路隧道，夹江隧道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高架：内环东线，内环北线，双桥门立交</a:t>
          </a:r>
          <a:endParaRPr lang="zh-CN" altLang="en-US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console.cloud.baidu-int.com/devops/icafe/issue/FordPhase4Scrum-63019/show" TargetMode="External"/><Relationship Id="rId8" Type="http://schemas.openxmlformats.org/officeDocument/2006/relationships/hyperlink" Target="https://console.cloud.baidu-int.com/devops/icafe/issue/FordPhase4Scrum-73630/show" TargetMode="External"/><Relationship Id="rId7" Type="http://schemas.openxmlformats.org/officeDocument/2006/relationships/hyperlink" Target="https://console.cloud.baidu-int.com/devops/icafe/issue/FordPhase4Scrum-73575/show" TargetMode="External"/><Relationship Id="rId6" Type="http://schemas.openxmlformats.org/officeDocument/2006/relationships/hyperlink" Target="https://console.cloud.baidu-int.com/devops/icafe/issue/FordPhase4Scrum-74453/show" TargetMode="External"/><Relationship Id="rId5" Type="http://schemas.openxmlformats.org/officeDocument/2006/relationships/hyperlink" Target="https://console.cloud.baidu-int.com/devops/icafe/issue/FordPhase4Scrum-73539/show" TargetMode="External"/><Relationship Id="rId4" Type="http://schemas.openxmlformats.org/officeDocument/2006/relationships/hyperlink" Target="https://console.cloud.baidu-int.com/devops/icafe/issue/FordPhase4Scrum-74838/show" TargetMode="External"/><Relationship Id="rId3" Type="http://schemas.openxmlformats.org/officeDocument/2006/relationships/hyperlink" Target="https://console.cloud.baidu-int.com/devops/icafe/issue/FordPhase4Scrum-74848/show" TargetMode="External"/><Relationship Id="rId21" Type="http://schemas.openxmlformats.org/officeDocument/2006/relationships/hyperlink" Target="https://ford-jira-basic.atlassian.net/browse/AW2-19678" TargetMode="External"/><Relationship Id="rId20" Type="http://schemas.openxmlformats.org/officeDocument/2006/relationships/hyperlink" Target="https://ford-jira-basic.atlassian.net/browse/AW2-20622" TargetMode="External"/><Relationship Id="rId2" Type="http://schemas.openxmlformats.org/officeDocument/2006/relationships/hyperlink" Target="https://console.cloud.baidu-int.com/devops/icafe/issue/FordPhase4Scrum-73631/show" TargetMode="External"/><Relationship Id="rId19" Type="http://schemas.openxmlformats.org/officeDocument/2006/relationships/hyperlink" Target="https://ford-jira-basic.atlassian.net/browse/AW2-24789" TargetMode="External"/><Relationship Id="rId18" Type="http://schemas.openxmlformats.org/officeDocument/2006/relationships/hyperlink" Target="https://ford-jira-basic.atlassian.net/browse/AW2-27966" TargetMode="External"/><Relationship Id="rId17" Type="http://schemas.openxmlformats.org/officeDocument/2006/relationships/hyperlink" Target="https://ford-jira-basic.atlassian.net/browse/AW2-29074" TargetMode="External"/><Relationship Id="rId16" Type="http://schemas.openxmlformats.org/officeDocument/2006/relationships/hyperlink" Target="https://ford-jira-basic.atlassian.net/browse/AW2-31229" TargetMode="External"/><Relationship Id="rId15" Type="http://schemas.openxmlformats.org/officeDocument/2006/relationships/hyperlink" Target="https://console.cloud.baidu-int.com/devops/icafe/issue/FordPhase4Scrum-64555/show" TargetMode="External"/><Relationship Id="rId14" Type="http://schemas.openxmlformats.org/officeDocument/2006/relationships/hyperlink" Target="https://console.cloud.baidu-int.com/devops/icafe/issue/FordPhase4Scrum-73228/show" TargetMode="External"/><Relationship Id="rId13" Type="http://schemas.openxmlformats.org/officeDocument/2006/relationships/hyperlink" Target="https://console.cloud.baidu-int.com/devops/icafe/issue/FordPhase4Scrum-69960/show" TargetMode="External"/><Relationship Id="rId12" Type="http://schemas.openxmlformats.org/officeDocument/2006/relationships/hyperlink" Target="https://console.cloud.baidu-int.com/devops/icafe/issue/FordPhase4Scrum-71583/show" TargetMode="External"/><Relationship Id="rId11" Type="http://schemas.openxmlformats.org/officeDocument/2006/relationships/hyperlink" Target="https://console.cloud.baidu-int.com/devops/icafe/issue/FordPhase4Scrum-69019/show" TargetMode="External"/><Relationship Id="rId10" Type="http://schemas.openxmlformats.org/officeDocument/2006/relationships/hyperlink" Target="https://console.cloud.baidu-int.com/devops/icafe/issue/FordPhase4Scrum-69526/show" TargetMode="External"/><Relationship Id="rId1" Type="http://schemas.openxmlformats.org/officeDocument/2006/relationships/hyperlink" Target="https://console.cloud.baidu-int.com/devops/icafe/issue/FordPhase4Scrum-74980/show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A1" sqref="$A1:$XFD1048576"/>
    </sheetView>
  </sheetViews>
  <sheetFormatPr defaultColWidth="8.16666666666667" defaultRowHeight="16.8" outlineLevelCol="3"/>
  <cols>
    <col min="1" max="1" width="8.16666666666667" style="164"/>
    <col min="2" max="2" width="12.1666666666667" style="164" customWidth="1"/>
    <col min="3" max="3" width="23.3333333333333" style="164" customWidth="1"/>
    <col min="4" max="4" width="87.6666666666667" style="164" customWidth="1"/>
    <col min="5" max="5" width="11.6666666666667" style="164" customWidth="1"/>
    <col min="6" max="16384" width="8.16666666666667" style="164"/>
  </cols>
  <sheetData>
    <row r="1" spans="1:4">
      <c r="A1" s="165" t="s">
        <v>0</v>
      </c>
      <c r="B1" s="165" t="s">
        <v>1</v>
      </c>
      <c r="C1" s="165" t="s">
        <v>2</v>
      </c>
      <c r="D1" s="165" t="s">
        <v>3</v>
      </c>
    </row>
    <row r="2" ht="64.25" customHeight="1" spans="1:4">
      <c r="A2" s="165">
        <v>0.1</v>
      </c>
      <c r="B2" s="166">
        <v>44791</v>
      </c>
      <c r="C2" s="166" t="s">
        <v>4</v>
      </c>
      <c r="D2" s="167" t="s">
        <v>5</v>
      </c>
    </row>
    <row r="3" ht="114" customHeight="1" spans="1:4">
      <c r="A3" s="165">
        <v>0.2</v>
      </c>
      <c r="B3" s="166">
        <v>44803</v>
      </c>
      <c r="C3" s="166" t="s">
        <v>4</v>
      </c>
      <c r="D3" s="167" t="s">
        <v>6</v>
      </c>
    </row>
    <row r="4" spans="1:4">
      <c r="A4" s="165">
        <v>0.3</v>
      </c>
      <c r="B4" s="166">
        <v>44823</v>
      </c>
      <c r="C4" s="166" t="s">
        <v>4</v>
      </c>
      <c r="D4" s="165" t="s">
        <v>7</v>
      </c>
    </row>
    <row r="5" spans="1:4">
      <c r="A5" s="165">
        <v>1</v>
      </c>
      <c r="B5" s="166">
        <v>44834</v>
      </c>
      <c r="C5" s="166" t="s">
        <v>8</v>
      </c>
      <c r="D5" s="165" t="s">
        <v>9</v>
      </c>
    </row>
    <row r="6" s="163" customFormat="1" spans="1:4">
      <c r="A6" s="169">
        <v>1.1</v>
      </c>
      <c r="B6" s="168">
        <v>44992</v>
      </c>
      <c r="C6" s="169" t="s">
        <v>4</v>
      </c>
      <c r="D6" s="169" t="s">
        <v>10</v>
      </c>
    </row>
    <row r="7" spans="1:4">
      <c r="A7" s="165">
        <v>1.2</v>
      </c>
      <c r="B7" s="166">
        <v>45098</v>
      </c>
      <c r="C7" s="165" t="s">
        <v>4</v>
      </c>
      <c r="D7" s="165" t="s">
        <v>11</v>
      </c>
    </row>
    <row r="8" spans="1:4">
      <c r="A8" s="165"/>
      <c r="B8" s="166"/>
      <c r="C8" s="165"/>
      <c r="D8" s="165"/>
    </row>
    <row r="9" spans="1:4">
      <c r="A9" s="165"/>
      <c r="B9" s="166"/>
      <c r="C9" s="166"/>
      <c r="D9" s="165"/>
    </row>
    <row r="10" spans="1:4">
      <c r="A10" s="165"/>
      <c r="B10" s="165"/>
      <c r="C10" s="165"/>
      <c r="D10" s="165"/>
    </row>
    <row r="11" spans="1:4">
      <c r="A11" s="165"/>
      <c r="B11" s="165"/>
      <c r="C11" s="165"/>
      <c r="D11" s="165"/>
    </row>
    <row r="12" spans="1:4">
      <c r="A12" s="165"/>
      <c r="B12" s="165"/>
      <c r="C12" s="165"/>
      <c r="D12" s="165"/>
    </row>
    <row r="13" spans="1:4">
      <c r="A13" s="165"/>
      <c r="B13" s="165"/>
      <c r="C13" s="165"/>
      <c r="D13" s="165"/>
    </row>
    <row r="14" spans="1:4">
      <c r="A14" s="165"/>
      <c r="B14" s="165"/>
      <c r="C14" s="165"/>
      <c r="D14" s="165"/>
    </row>
    <row r="15" spans="1:4">
      <c r="A15" s="165"/>
      <c r="B15" s="165"/>
      <c r="C15" s="165"/>
      <c r="D15" s="165"/>
    </row>
    <row r="16" spans="1:4">
      <c r="A16" s="165"/>
      <c r="B16" s="165"/>
      <c r="C16" s="165"/>
      <c r="D16" s="165"/>
    </row>
    <row r="17" spans="1:4">
      <c r="A17" s="165"/>
      <c r="B17" s="165"/>
      <c r="C17" s="165"/>
      <c r="D17" s="165"/>
    </row>
    <row r="18" spans="1:4">
      <c r="A18" s="165"/>
      <c r="B18" s="165"/>
      <c r="C18" s="165"/>
      <c r="D18" s="165"/>
    </row>
    <row r="19" spans="1:4">
      <c r="A19" s="165"/>
      <c r="B19" s="165"/>
      <c r="C19" s="165"/>
      <c r="D19" s="165"/>
    </row>
    <row r="20" spans="1:4">
      <c r="A20" s="165"/>
      <c r="B20" s="165"/>
      <c r="C20" s="165"/>
      <c r="D20" s="165"/>
    </row>
    <row r="21" spans="1:4">
      <c r="A21" s="165"/>
      <c r="B21" s="165"/>
      <c r="C21" s="165"/>
      <c r="D21" s="165"/>
    </row>
    <row r="22" spans="1:4">
      <c r="A22" s="165"/>
      <c r="B22" s="165"/>
      <c r="C22" s="165"/>
      <c r="D22" s="165"/>
    </row>
    <row r="23" spans="1:4">
      <c r="A23" s="165"/>
      <c r="B23" s="165"/>
      <c r="C23" s="165"/>
      <c r="D23" s="165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3" sqref="C3"/>
    </sheetView>
  </sheetViews>
  <sheetFormatPr defaultColWidth="8.16666666666667" defaultRowHeight="16.8" outlineLevelCol="2"/>
  <cols>
    <col min="1" max="1" width="12.1666666666667" style="164" customWidth="1"/>
    <col min="2" max="2" width="23.3333333333333" style="164" customWidth="1"/>
    <col min="3" max="3" width="87.6666666666667" style="164" customWidth="1"/>
    <col min="4" max="4" width="11.6666666666667" style="164" customWidth="1"/>
    <col min="5" max="16384" width="8.16666666666667" style="164"/>
  </cols>
  <sheetData>
    <row r="1" spans="1:3">
      <c r="A1" s="165" t="s">
        <v>1</v>
      </c>
      <c r="B1" s="165" t="s">
        <v>2</v>
      </c>
      <c r="C1" s="165" t="s">
        <v>3</v>
      </c>
    </row>
    <row r="2" ht="64.25" customHeight="1" spans="1:3">
      <c r="A2" s="166"/>
      <c r="B2" s="166"/>
      <c r="C2" s="167"/>
    </row>
    <row r="3" ht="114" customHeight="1" spans="1:3">
      <c r="A3" s="166"/>
      <c r="B3" s="166"/>
      <c r="C3" s="167"/>
    </row>
    <row r="4" spans="1:3">
      <c r="A4" s="166"/>
      <c r="B4" s="166"/>
      <c r="C4" s="165"/>
    </row>
    <row r="5" spans="1:3">
      <c r="A5" s="166"/>
      <c r="B5" s="166"/>
      <c r="C5" s="165"/>
    </row>
    <row r="6" s="163" customFormat="1" spans="1:3">
      <c r="A6" s="168"/>
      <c r="B6" s="169"/>
      <c r="C6" s="169"/>
    </row>
    <row r="7" spans="1:3">
      <c r="A7" s="166"/>
      <c r="B7" s="165"/>
      <c r="C7" s="165"/>
    </row>
    <row r="8" spans="1:3">
      <c r="A8" s="166"/>
      <c r="B8" s="165"/>
      <c r="C8" s="165"/>
    </row>
    <row r="9" spans="1:3">
      <c r="A9" s="166"/>
      <c r="B9" s="166"/>
      <c r="C9" s="165"/>
    </row>
    <row r="10" spans="1:3">
      <c r="A10" s="165"/>
      <c r="B10" s="165"/>
      <c r="C10" s="165"/>
    </row>
    <row r="11" spans="1:3">
      <c r="A11" s="165"/>
      <c r="B11" s="165"/>
      <c r="C11" s="165"/>
    </row>
    <row r="12" spans="1:3">
      <c r="A12" s="165"/>
      <c r="B12" s="165"/>
      <c r="C12" s="165"/>
    </row>
    <row r="13" spans="1:3">
      <c r="A13" s="165"/>
      <c r="B13" s="165"/>
      <c r="C13" s="165"/>
    </row>
    <row r="14" spans="1:3">
      <c r="A14" s="165"/>
      <c r="B14" s="165"/>
      <c r="C14" s="165"/>
    </row>
    <row r="15" spans="1:3">
      <c r="A15" s="165"/>
      <c r="B15" s="165"/>
      <c r="C15" s="165"/>
    </row>
    <row r="16" spans="1:3">
      <c r="A16" s="165"/>
      <c r="B16" s="165"/>
      <c r="C16" s="165"/>
    </row>
    <row r="17" spans="1:3">
      <c r="A17" s="165"/>
      <c r="B17" s="165"/>
      <c r="C17" s="165"/>
    </row>
    <row r="18" spans="1:3">
      <c r="A18" s="165"/>
      <c r="B18" s="165"/>
      <c r="C18" s="165"/>
    </row>
    <row r="19" spans="1:3">
      <c r="A19" s="165"/>
      <c r="B19" s="165"/>
      <c r="C19" s="165"/>
    </row>
    <row r="20" spans="1:3">
      <c r="A20" s="165"/>
      <c r="B20" s="165"/>
      <c r="C20" s="165"/>
    </row>
    <row r="21" spans="1:3">
      <c r="A21" s="165"/>
      <c r="B21" s="165"/>
      <c r="C21" s="165"/>
    </row>
    <row r="22" spans="1:3">
      <c r="A22" s="165"/>
      <c r="B22" s="165"/>
      <c r="C22" s="165"/>
    </row>
    <row r="23" spans="1:3">
      <c r="A23" s="165"/>
      <c r="B23" s="165"/>
      <c r="C23" s="16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0"/>
  <sheetViews>
    <sheetView zoomScale="101" zoomScaleNormal="101" topLeftCell="A70" workbookViewId="0">
      <selection activeCell="J74" sqref="J74"/>
    </sheetView>
  </sheetViews>
  <sheetFormatPr defaultColWidth="11" defaultRowHeight="17.6" outlineLevelCol="7"/>
  <cols>
    <col min="1" max="1" width="15" customWidth="1"/>
    <col min="2" max="2" width="32" customWidth="1"/>
    <col min="3" max="3" width="24.8333333333333" customWidth="1"/>
    <col min="4" max="4" width="26.6666666666667" customWidth="1"/>
    <col min="5" max="5" width="22.3333333333333" customWidth="1"/>
    <col min="6" max="6" width="16" customWidth="1"/>
    <col min="7" max="7" width="15.5" style="88" customWidth="1"/>
    <col min="8" max="8" width="0.333333333333333" customWidth="1"/>
  </cols>
  <sheetData>
    <row r="1" spans="1:8">
      <c r="A1" s="89" t="s">
        <v>12</v>
      </c>
      <c r="B1" s="89"/>
      <c r="C1" s="89"/>
      <c r="D1" s="89"/>
      <c r="E1" s="89"/>
      <c r="F1" s="89"/>
      <c r="G1" s="89"/>
      <c r="H1" s="89"/>
    </row>
    <row r="2" ht="16" customHeight="1" spans="1:8">
      <c r="A2" s="90" t="s">
        <v>13</v>
      </c>
      <c r="B2" s="90"/>
      <c r="C2" s="90"/>
      <c r="D2" s="90"/>
      <c r="E2" s="90"/>
      <c r="F2" s="90"/>
      <c r="G2" s="90"/>
      <c r="H2" s="90"/>
    </row>
    <row r="3" ht="16" customHeight="1" spans="1:8">
      <c r="A3" s="91" t="s">
        <v>14</v>
      </c>
      <c r="B3" s="92" t="s">
        <v>15</v>
      </c>
      <c r="C3" s="92"/>
      <c r="D3" s="92"/>
      <c r="E3" s="92"/>
      <c r="F3" s="92"/>
      <c r="G3" s="92"/>
      <c r="H3" s="92"/>
    </row>
    <row r="4" ht="140" customHeight="1" spans="1:8">
      <c r="A4" s="91" t="s">
        <v>16</v>
      </c>
      <c r="B4" s="92" t="s">
        <v>17</v>
      </c>
      <c r="C4" s="92"/>
      <c r="D4" s="92"/>
      <c r="E4" s="92"/>
      <c r="F4" s="92"/>
      <c r="G4" s="92"/>
      <c r="H4" s="92"/>
    </row>
    <row r="5" ht="16" customHeight="1" spans="1:8">
      <c r="A5" s="91" t="s">
        <v>18</v>
      </c>
      <c r="B5" s="93" t="s">
        <v>19</v>
      </c>
      <c r="C5" s="92"/>
      <c r="D5" s="92"/>
      <c r="E5" s="92"/>
      <c r="F5" s="92"/>
      <c r="G5" s="92"/>
      <c r="H5" s="92"/>
    </row>
    <row r="6" ht="16" customHeight="1" spans="1:8">
      <c r="A6" s="94"/>
      <c r="B6" s="94"/>
      <c r="C6" s="94"/>
      <c r="D6" s="94"/>
      <c r="E6" s="94"/>
      <c r="F6" s="94"/>
      <c r="G6" s="94"/>
      <c r="H6" s="94"/>
    </row>
    <row r="7" spans="1:8">
      <c r="A7" s="95" t="s">
        <v>20</v>
      </c>
      <c r="B7" s="95"/>
      <c r="C7" s="95"/>
      <c r="D7" s="95"/>
      <c r="E7" s="95"/>
      <c r="F7" s="95"/>
      <c r="G7" s="95"/>
      <c r="H7" s="95"/>
    </row>
    <row r="8" spans="1:8">
      <c r="A8" s="91" t="s">
        <v>21</v>
      </c>
      <c r="B8" s="96" t="s">
        <v>22</v>
      </c>
      <c r="C8" s="97"/>
      <c r="D8" s="91" t="s">
        <v>23</v>
      </c>
      <c r="E8" s="91" t="s">
        <v>24</v>
      </c>
      <c r="F8" s="94" t="s">
        <v>18</v>
      </c>
      <c r="G8" s="96" t="s">
        <v>25</v>
      </c>
      <c r="H8" s="97"/>
    </row>
    <row r="9" spans="1:8">
      <c r="A9" s="98" t="s">
        <v>26</v>
      </c>
      <c r="B9" s="99" t="s">
        <v>27</v>
      </c>
      <c r="C9" s="100"/>
      <c r="D9" s="101">
        <v>1</v>
      </c>
      <c r="E9" s="101">
        <v>1</v>
      </c>
      <c r="F9" s="119" t="s">
        <v>28</v>
      </c>
      <c r="G9" s="120"/>
      <c r="H9" s="121"/>
    </row>
    <row r="10" ht="18" customHeight="1" spans="1:8">
      <c r="A10" s="98" t="s">
        <v>29</v>
      </c>
      <c r="B10" s="99" t="s">
        <v>30</v>
      </c>
      <c r="C10" s="100"/>
      <c r="D10" s="101">
        <v>1</v>
      </c>
      <c r="E10" s="122">
        <v>0.8708</v>
      </c>
      <c r="F10" s="119" t="s">
        <v>31</v>
      </c>
      <c r="G10" s="123"/>
      <c r="H10" s="124"/>
    </row>
    <row r="11" spans="1:8">
      <c r="A11" s="98"/>
      <c r="B11" s="99" t="s">
        <v>32</v>
      </c>
      <c r="C11" s="100"/>
      <c r="D11" s="98" t="s">
        <v>33</v>
      </c>
      <c r="E11" s="122">
        <v>0.6692</v>
      </c>
      <c r="F11" s="119" t="s">
        <v>31</v>
      </c>
      <c r="G11" s="125"/>
      <c r="H11" s="126"/>
    </row>
    <row r="12" spans="1:8">
      <c r="A12" s="98"/>
      <c r="B12" s="98"/>
      <c r="C12" s="98"/>
      <c r="D12" s="98"/>
      <c r="E12" s="98"/>
      <c r="F12" s="98"/>
      <c r="G12" s="98"/>
      <c r="H12" s="98"/>
    </row>
    <row r="13" ht="14.25" customHeight="1" spans="1:8">
      <c r="A13" s="90" t="s">
        <v>34</v>
      </c>
      <c r="B13" s="90"/>
      <c r="C13" s="90"/>
      <c r="D13" s="90"/>
      <c r="E13" s="90"/>
      <c r="F13" s="90"/>
      <c r="G13" s="90"/>
      <c r="H13" s="90"/>
    </row>
    <row r="14" spans="1:8">
      <c r="A14" s="91" t="s">
        <v>35</v>
      </c>
      <c r="B14" s="91" t="s">
        <v>22</v>
      </c>
      <c r="C14" s="98" t="s">
        <v>23</v>
      </c>
      <c r="D14" s="102" t="s">
        <v>16</v>
      </c>
      <c r="E14" s="98" t="s">
        <v>24</v>
      </c>
      <c r="F14" s="94" t="s">
        <v>18</v>
      </c>
      <c r="G14" s="96" t="s">
        <v>25</v>
      </c>
      <c r="H14" s="97"/>
    </row>
    <row r="15" ht="32" spans="1:8">
      <c r="A15" s="103" t="s">
        <v>36</v>
      </c>
      <c r="B15" s="103" t="s">
        <v>37</v>
      </c>
      <c r="C15" s="98" t="s">
        <v>38</v>
      </c>
      <c r="D15" s="103" t="s">
        <v>39</v>
      </c>
      <c r="E15" s="103">
        <v>0</v>
      </c>
      <c r="F15" s="119" t="s">
        <v>28</v>
      </c>
      <c r="G15" s="120" t="s">
        <v>40</v>
      </c>
      <c r="H15" s="121"/>
    </row>
    <row r="16" spans="1:8">
      <c r="A16" s="103"/>
      <c r="B16" s="104" t="s">
        <v>41</v>
      </c>
      <c r="C16" s="105" t="s">
        <v>42</v>
      </c>
      <c r="D16" s="103" t="s">
        <v>43</v>
      </c>
      <c r="E16" s="103">
        <v>0</v>
      </c>
      <c r="F16" s="119" t="s">
        <v>28</v>
      </c>
      <c r="G16" s="123"/>
      <c r="H16" s="124"/>
    </row>
    <row r="17" spans="1:8">
      <c r="A17" s="103"/>
      <c r="B17" s="106"/>
      <c r="C17" s="105" t="s">
        <v>44</v>
      </c>
      <c r="D17" s="103" t="s">
        <v>45</v>
      </c>
      <c r="E17" s="103" t="s">
        <v>46</v>
      </c>
      <c r="F17" s="108" t="s">
        <v>46</v>
      </c>
      <c r="G17" s="123"/>
      <c r="H17" s="124"/>
    </row>
    <row r="18" ht="47" spans="1:8">
      <c r="A18" s="103"/>
      <c r="B18" s="103" t="s">
        <v>47</v>
      </c>
      <c r="C18" s="105" t="s">
        <v>42</v>
      </c>
      <c r="D18" s="103" t="s">
        <v>48</v>
      </c>
      <c r="E18" s="103">
        <v>0</v>
      </c>
      <c r="F18" s="119" t="s">
        <v>28</v>
      </c>
      <c r="G18" s="123"/>
      <c r="H18" s="124"/>
    </row>
    <row r="19" spans="1:8">
      <c r="A19" s="103"/>
      <c r="B19" s="103" t="s">
        <v>49</v>
      </c>
      <c r="C19" s="105" t="s">
        <v>50</v>
      </c>
      <c r="D19" s="103" t="s">
        <v>46</v>
      </c>
      <c r="E19" s="103" t="s">
        <v>51</v>
      </c>
      <c r="F19" s="119" t="s">
        <v>31</v>
      </c>
      <c r="G19" s="123"/>
      <c r="H19" s="124"/>
    </row>
    <row r="20" spans="1:8">
      <c r="A20" s="103"/>
      <c r="B20" s="103" t="s">
        <v>52</v>
      </c>
      <c r="C20" s="98" t="s">
        <v>53</v>
      </c>
      <c r="D20" s="103" t="s">
        <v>54</v>
      </c>
      <c r="E20" s="103" t="s">
        <v>55</v>
      </c>
      <c r="F20" s="119" t="s">
        <v>31</v>
      </c>
      <c r="G20" s="123"/>
      <c r="H20" s="124"/>
    </row>
    <row r="21" ht="16" customHeight="1" spans="1:8">
      <c r="A21" s="107" t="s">
        <v>56</v>
      </c>
      <c r="B21" s="108" t="s">
        <v>57</v>
      </c>
      <c r="C21" s="108"/>
      <c r="D21" s="109"/>
      <c r="E21" s="127"/>
      <c r="F21" s="127"/>
      <c r="G21" s="123"/>
      <c r="H21" s="124"/>
    </row>
    <row r="22" spans="1:8">
      <c r="A22" s="107"/>
      <c r="B22" s="108"/>
      <c r="C22" s="108"/>
      <c r="D22" s="110"/>
      <c r="E22" s="128"/>
      <c r="F22" s="129"/>
      <c r="G22" s="123"/>
      <c r="H22" s="124"/>
    </row>
    <row r="23" ht="16" customHeight="1" spans="1:8">
      <c r="A23" s="107"/>
      <c r="B23" s="108" t="s">
        <v>58</v>
      </c>
      <c r="C23" s="108"/>
      <c r="D23" s="109"/>
      <c r="E23" s="128"/>
      <c r="F23" s="119"/>
      <c r="G23" s="123"/>
      <c r="H23" s="124"/>
    </row>
    <row r="24" spans="1:8">
      <c r="A24" s="107"/>
      <c r="B24" s="108"/>
      <c r="C24" s="108"/>
      <c r="D24" s="110"/>
      <c r="E24" s="128"/>
      <c r="F24" s="119"/>
      <c r="G24" s="123"/>
      <c r="H24" s="124"/>
    </row>
    <row r="25" ht="16" customHeight="1" spans="1:8">
      <c r="A25" s="107"/>
      <c r="B25" s="103" t="s">
        <v>59</v>
      </c>
      <c r="C25" s="103"/>
      <c r="D25" s="109"/>
      <c r="E25" s="128"/>
      <c r="F25" s="119"/>
      <c r="G25" s="123"/>
      <c r="H25" s="124"/>
    </row>
    <row r="26" spans="1:8">
      <c r="A26" s="107"/>
      <c r="B26" s="103"/>
      <c r="C26" s="103"/>
      <c r="D26" s="110"/>
      <c r="E26" s="128"/>
      <c r="F26" s="119"/>
      <c r="G26" s="123"/>
      <c r="H26" s="124"/>
    </row>
    <row r="27" ht="16" customHeight="1" spans="1:8">
      <c r="A27" s="107"/>
      <c r="B27" s="103" t="s">
        <v>60</v>
      </c>
      <c r="C27" s="103"/>
      <c r="D27" s="109"/>
      <c r="E27" s="128"/>
      <c r="F27" s="119"/>
      <c r="G27" s="123"/>
      <c r="H27" s="124"/>
    </row>
    <row r="28" spans="1:8">
      <c r="A28" s="107"/>
      <c r="B28" s="103"/>
      <c r="C28" s="103"/>
      <c r="D28" s="110"/>
      <c r="E28" s="128"/>
      <c r="F28" s="119"/>
      <c r="G28" s="123"/>
      <c r="H28" s="124"/>
    </row>
    <row r="29" ht="16" customHeight="1" spans="1:8">
      <c r="A29" s="107"/>
      <c r="B29" s="103"/>
      <c r="C29" s="103"/>
      <c r="D29" s="109"/>
      <c r="E29" s="128"/>
      <c r="F29" s="119"/>
      <c r="G29" s="123"/>
      <c r="H29" s="124"/>
    </row>
    <row r="30" spans="1:8">
      <c r="A30" s="107"/>
      <c r="B30" s="103"/>
      <c r="C30" s="103"/>
      <c r="D30" s="110"/>
      <c r="E30" s="128"/>
      <c r="F30" s="119"/>
      <c r="G30" s="125"/>
      <c r="H30" s="126"/>
    </row>
    <row r="31" spans="1:8">
      <c r="A31" s="103"/>
      <c r="B31" s="103"/>
      <c r="C31" s="103"/>
      <c r="D31" s="103"/>
      <c r="E31" s="103"/>
      <c r="F31" s="103"/>
      <c r="G31" s="103"/>
      <c r="H31" s="103"/>
    </row>
    <row r="32" ht="14.25" customHeight="1" spans="1:8">
      <c r="A32" s="90" t="s">
        <v>61</v>
      </c>
      <c r="B32" s="90"/>
      <c r="C32" s="90"/>
      <c r="D32" s="90"/>
      <c r="E32" s="90"/>
      <c r="F32" s="90"/>
      <c r="G32" s="90"/>
      <c r="H32" s="90"/>
    </row>
    <row r="33" spans="1:8">
      <c r="A33" s="94" t="s">
        <v>62</v>
      </c>
      <c r="B33" s="91" t="s">
        <v>22</v>
      </c>
      <c r="C33" s="91" t="s">
        <v>23</v>
      </c>
      <c r="D33" s="111" t="s">
        <v>16</v>
      </c>
      <c r="E33" s="91" t="s">
        <v>24</v>
      </c>
      <c r="F33" s="94" t="s">
        <v>18</v>
      </c>
      <c r="G33" s="96" t="s">
        <v>25</v>
      </c>
      <c r="H33" s="97"/>
    </row>
    <row r="34" s="87" customFormat="1" spans="1:8">
      <c r="A34" s="103" t="s">
        <v>63</v>
      </c>
      <c r="B34" s="105" t="s">
        <v>64</v>
      </c>
      <c r="C34" s="105" t="s">
        <v>65</v>
      </c>
      <c r="D34" s="105" t="s">
        <v>66</v>
      </c>
      <c r="E34" s="105" t="s">
        <v>67</v>
      </c>
      <c r="F34" s="130" t="s">
        <v>68</v>
      </c>
      <c r="G34" s="120" t="s">
        <v>69</v>
      </c>
      <c r="H34" s="121"/>
    </row>
    <row r="35" s="87" customFormat="1" spans="1:8">
      <c r="A35" s="103"/>
      <c r="B35" s="105" t="s">
        <v>70</v>
      </c>
      <c r="C35" s="105" t="s">
        <v>71</v>
      </c>
      <c r="D35" s="105" t="s">
        <v>66</v>
      </c>
      <c r="E35" s="105" t="s">
        <v>72</v>
      </c>
      <c r="F35" s="130" t="s">
        <v>68</v>
      </c>
      <c r="G35" s="123"/>
      <c r="H35" s="124"/>
    </row>
    <row r="36" spans="1:8">
      <c r="A36" s="103"/>
      <c r="B36" s="105" t="s">
        <v>73</v>
      </c>
      <c r="C36" s="105"/>
      <c r="D36" s="98"/>
      <c r="E36" s="105"/>
      <c r="F36" s="108"/>
      <c r="G36" s="123"/>
      <c r="H36" s="124"/>
    </row>
    <row r="37" spans="1:8">
      <c r="A37" s="103"/>
      <c r="B37" s="103"/>
      <c r="C37" s="103"/>
      <c r="D37" s="98"/>
      <c r="E37" s="103"/>
      <c r="F37" s="108"/>
      <c r="G37" s="123"/>
      <c r="H37" s="124"/>
    </row>
    <row r="38" spans="1:8">
      <c r="A38" s="103"/>
      <c r="B38" s="103"/>
      <c r="C38" s="103"/>
      <c r="D38" s="98"/>
      <c r="E38" s="103"/>
      <c r="F38" s="108"/>
      <c r="G38" s="123"/>
      <c r="H38" s="124"/>
    </row>
    <row r="39" spans="1:8">
      <c r="A39" s="103"/>
      <c r="B39" s="103"/>
      <c r="C39" s="103"/>
      <c r="D39" s="98"/>
      <c r="E39" s="103"/>
      <c r="F39" s="108"/>
      <c r="G39" s="131"/>
      <c r="H39" s="124"/>
    </row>
    <row r="40" ht="14.25" customHeight="1" spans="1:8">
      <c r="A40" s="90" t="s">
        <v>74</v>
      </c>
      <c r="B40" s="90"/>
      <c r="C40" s="90"/>
      <c r="D40" s="90"/>
      <c r="E40" s="90"/>
      <c r="F40" s="90"/>
      <c r="G40" s="90"/>
      <c r="H40" s="90"/>
    </row>
    <row r="41" spans="1:8">
      <c r="A41" s="94" t="s">
        <v>62</v>
      </c>
      <c r="B41" s="91" t="s">
        <v>22</v>
      </c>
      <c r="C41" s="91" t="s">
        <v>23</v>
      </c>
      <c r="D41" s="111" t="s">
        <v>16</v>
      </c>
      <c r="E41" s="91" t="s">
        <v>24</v>
      </c>
      <c r="F41" s="94" t="s">
        <v>18</v>
      </c>
      <c r="G41" s="96" t="s">
        <v>25</v>
      </c>
      <c r="H41" s="97"/>
    </row>
    <row r="42" s="87" customFormat="1" spans="1:8">
      <c r="A42" s="103" t="s">
        <v>75</v>
      </c>
      <c r="B42" s="105" t="s">
        <v>76</v>
      </c>
      <c r="C42" s="105" t="s">
        <v>77</v>
      </c>
      <c r="D42" s="105" t="s">
        <v>78</v>
      </c>
      <c r="E42" s="105" t="s">
        <v>79</v>
      </c>
      <c r="F42" s="130" t="s">
        <v>80</v>
      </c>
      <c r="G42" s="120" t="s">
        <v>80</v>
      </c>
      <c r="H42" s="121"/>
    </row>
    <row r="43" s="87" customFormat="1" spans="1:8">
      <c r="A43" s="103"/>
      <c r="B43" s="105" t="s">
        <v>81</v>
      </c>
      <c r="C43" s="105" t="s">
        <v>82</v>
      </c>
      <c r="D43" s="105" t="s">
        <v>78</v>
      </c>
      <c r="E43" s="105" t="s">
        <v>83</v>
      </c>
      <c r="F43" s="130" t="s">
        <v>80</v>
      </c>
      <c r="G43" s="123"/>
      <c r="H43" s="124"/>
    </row>
    <row r="44" s="87" customFormat="1" spans="1:8">
      <c r="A44" s="103"/>
      <c r="B44" s="105" t="s">
        <v>84</v>
      </c>
      <c r="C44" s="105" t="s">
        <v>85</v>
      </c>
      <c r="D44" s="105" t="s">
        <v>86</v>
      </c>
      <c r="E44" s="105" t="s">
        <v>87</v>
      </c>
      <c r="F44" s="130" t="s">
        <v>80</v>
      </c>
      <c r="G44" s="123"/>
      <c r="H44" s="124"/>
    </row>
    <row r="45" ht="32" spans="1:8">
      <c r="A45" s="103"/>
      <c r="B45" s="112" t="s">
        <v>88</v>
      </c>
      <c r="C45" s="112" t="s">
        <v>85</v>
      </c>
      <c r="D45" s="112" t="s">
        <v>89</v>
      </c>
      <c r="E45" s="105" t="s">
        <v>90</v>
      </c>
      <c r="F45" s="132" t="s">
        <v>80</v>
      </c>
      <c r="G45" s="123"/>
      <c r="H45" s="124"/>
    </row>
    <row r="46" spans="1:8">
      <c r="A46" s="103"/>
      <c r="B46" s="103"/>
      <c r="C46" s="103"/>
      <c r="D46" s="98"/>
      <c r="E46" s="103"/>
      <c r="F46" s="108"/>
      <c r="G46" s="123"/>
      <c r="H46" s="124"/>
    </row>
    <row r="47" spans="1:8">
      <c r="A47" s="103"/>
      <c r="B47" s="103"/>
      <c r="C47" s="103"/>
      <c r="D47" s="103"/>
      <c r="E47" s="103"/>
      <c r="F47" s="103"/>
      <c r="G47" s="103"/>
      <c r="H47" s="103"/>
    </row>
    <row r="48" ht="15" customHeight="1" spans="1:8">
      <c r="A48" s="90" t="s">
        <v>91</v>
      </c>
      <c r="B48" s="90"/>
      <c r="C48" s="90"/>
      <c r="D48" s="90"/>
      <c r="E48" s="90"/>
      <c r="F48" s="90"/>
      <c r="G48" s="90"/>
      <c r="H48" s="90"/>
    </row>
    <row r="49" spans="1:8">
      <c r="A49" s="113" t="s">
        <v>92</v>
      </c>
      <c r="B49" s="113" t="s">
        <v>93</v>
      </c>
      <c r="C49" s="113"/>
      <c r="D49" s="113" t="s">
        <v>94</v>
      </c>
      <c r="E49" s="113" t="s">
        <v>23</v>
      </c>
      <c r="F49" s="113" t="s">
        <v>24</v>
      </c>
      <c r="G49" s="133" t="s">
        <v>18</v>
      </c>
      <c r="H49" s="113" t="s">
        <v>95</v>
      </c>
    </row>
    <row r="50" ht="16" customHeight="1" spans="1:8">
      <c r="A50" s="114" t="s">
        <v>96</v>
      </c>
      <c r="B50" s="114">
        <v>1893</v>
      </c>
      <c r="C50" s="114"/>
      <c r="D50" s="114">
        <v>1893</v>
      </c>
      <c r="E50" s="134">
        <v>1</v>
      </c>
      <c r="F50" s="134">
        <v>1</v>
      </c>
      <c r="G50" s="135" t="s">
        <v>28</v>
      </c>
      <c r="H50" s="114"/>
    </row>
    <row r="51" spans="1:8">
      <c r="A51" s="103"/>
      <c r="B51" s="103"/>
      <c r="C51" s="103"/>
      <c r="D51" s="103"/>
      <c r="E51" s="103"/>
      <c r="F51" s="103"/>
      <c r="G51" s="103"/>
      <c r="H51" s="103"/>
    </row>
    <row r="52" spans="1:8">
      <c r="A52" s="115" t="s">
        <v>97</v>
      </c>
      <c r="B52" s="115"/>
      <c r="C52" s="115"/>
      <c r="D52" s="115"/>
      <c r="E52" s="115"/>
      <c r="F52" s="115"/>
      <c r="G52" s="115"/>
      <c r="H52" s="115"/>
    </row>
    <row r="53" spans="1:8">
      <c r="A53" s="116" t="s">
        <v>92</v>
      </c>
      <c r="B53" s="116" t="s">
        <v>98</v>
      </c>
      <c r="C53" s="116"/>
      <c r="D53" s="116" t="s">
        <v>23</v>
      </c>
      <c r="E53" s="116" t="s">
        <v>18</v>
      </c>
      <c r="F53" s="136" t="s">
        <v>25</v>
      </c>
      <c r="G53" s="137"/>
      <c r="H53" s="138"/>
    </row>
    <row r="54" ht="16" customHeight="1" spans="1:8">
      <c r="A54" s="117" t="s">
        <v>96</v>
      </c>
      <c r="B54" s="114" t="s">
        <v>80</v>
      </c>
      <c r="C54" s="114"/>
      <c r="D54" s="114" t="s">
        <v>99</v>
      </c>
      <c r="E54" s="114" t="s">
        <v>80</v>
      </c>
      <c r="F54" s="139" t="s">
        <v>80</v>
      </c>
      <c r="G54" s="140"/>
      <c r="H54" s="141"/>
    </row>
    <row r="55" spans="1:8">
      <c r="A55" s="107"/>
      <c r="B55" s="107"/>
      <c r="C55" s="107"/>
      <c r="D55" s="107"/>
      <c r="E55" s="107"/>
      <c r="F55" s="107"/>
      <c r="G55" s="107"/>
      <c r="H55" s="107"/>
    </row>
    <row r="56" spans="1:8">
      <c r="A56" s="90" t="s">
        <v>100</v>
      </c>
      <c r="B56" s="90"/>
      <c r="C56" s="90"/>
      <c r="D56" s="90"/>
      <c r="E56" s="90"/>
      <c r="F56" s="90"/>
      <c r="G56" s="90"/>
      <c r="H56" s="90"/>
    </row>
    <row r="57" spans="1:8">
      <c r="A57" s="113" t="s">
        <v>101</v>
      </c>
      <c r="B57" s="113" t="s">
        <v>102</v>
      </c>
      <c r="C57" s="113"/>
      <c r="D57" s="118"/>
      <c r="E57" s="118"/>
      <c r="F57" s="118"/>
      <c r="G57" s="118"/>
      <c r="H57" s="118"/>
    </row>
    <row r="58" spans="1:8">
      <c r="A58" s="114" t="s">
        <v>103</v>
      </c>
      <c r="B58" s="114" t="s">
        <v>104</v>
      </c>
      <c r="C58" s="114"/>
      <c r="D58" s="118"/>
      <c r="E58" s="118"/>
      <c r="F58" s="118"/>
      <c r="G58" s="118"/>
      <c r="H58" s="118"/>
    </row>
    <row r="59" spans="1:8">
      <c r="A59" s="114" t="s">
        <v>105</v>
      </c>
      <c r="B59" s="114" t="s">
        <v>104</v>
      </c>
      <c r="C59" s="114"/>
      <c r="D59" s="118"/>
      <c r="E59" s="118"/>
      <c r="F59" s="118"/>
      <c r="G59" s="118"/>
      <c r="H59" s="118"/>
    </row>
    <row r="60" spans="1:8">
      <c r="A60" s="114" t="s">
        <v>106</v>
      </c>
      <c r="B60" s="114" t="s">
        <v>104</v>
      </c>
      <c r="C60" s="114"/>
      <c r="D60" s="118"/>
      <c r="E60" s="118"/>
      <c r="F60" s="118"/>
      <c r="G60" s="118"/>
      <c r="H60" s="118"/>
    </row>
    <row r="61" spans="1:8">
      <c r="A61" s="114" t="s">
        <v>107</v>
      </c>
      <c r="B61" s="114" t="s">
        <v>104</v>
      </c>
      <c r="C61" s="114"/>
      <c r="D61" s="118"/>
      <c r="E61" s="118"/>
      <c r="F61" s="118"/>
      <c r="G61" s="118"/>
      <c r="H61" s="118"/>
    </row>
    <row r="62" spans="1:8">
      <c r="A62" s="114" t="s">
        <v>108</v>
      </c>
      <c r="B62" s="114" t="s">
        <v>104</v>
      </c>
      <c r="C62" s="114"/>
      <c r="D62" s="118"/>
      <c r="E62" s="118"/>
      <c r="F62" s="118"/>
      <c r="G62" s="118"/>
      <c r="H62" s="118"/>
    </row>
    <row r="63" spans="1:8">
      <c r="A63" s="114" t="s">
        <v>109</v>
      </c>
      <c r="B63" s="114" t="s">
        <v>104</v>
      </c>
      <c r="C63" s="114"/>
      <c r="D63" s="118"/>
      <c r="E63" s="118"/>
      <c r="F63" s="118"/>
      <c r="G63" s="118"/>
      <c r="H63" s="118"/>
    </row>
    <row r="64" spans="1:8">
      <c r="A64" s="98"/>
      <c r="B64" s="98"/>
      <c r="C64" s="98"/>
      <c r="D64" s="98"/>
      <c r="E64" s="98"/>
      <c r="F64" s="98"/>
      <c r="G64" s="98"/>
      <c r="H64" s="98"/>
    </row>
    <row r="65" spans="1:8">
      <c r="A65" s="89" t="s">
        <v>110</v>
      </c>
      <c r="B65" s="89"/>
      <c r="C65" s="89"/>
      <c r="D65" s="89"/>
      <c r="E65" s="89"/>
      <c r="F65" s="89"/>
      <c r="G65" s="89"/>
      <c r="H65" s="89"/>
    </row>
    <row r="66" ht="36" customHeight="1" spans="1:8">
      <c r="A66" s="98" t="s">
        <v>111</v>
      </c>
      <c r="B66" s="98"/>
      <c r="C66" s="98"/>
      <c r="D66" s="98"/>
      <c r="E66" s="98"/>
      <c r="F66" s="98"/>
      <c r="G66" s="98"/>
      <c r="H66" s="98"/>
    </row>
    <row r="67" ht="17" customHeight="1" spans="1:8">
      <c r="A67" s="89" t="s">
        <v>112</v>
      </c>
      <c r="B67" s="89"/>
      <c r="C67" s="89"/>
      <c r="D67" s="89"/>
      <c r="E67" s="89"/>
      <c r="F67" s="89"/>
      <c r="G67" s="89"/>
      <c r="H67" s="89"/>
    </row>
    <row r="68" spans="1:8">
      <c r="A68" s="90" t="s">
        <v>113</v>
      </c>
      <c r="B68" s="90"/>
      <c r="C68" s="90"/>
      <c r="D68" s="90"/>
      <c r="E68" s="90"/>
      <c r="F68" s="90"/>
      <c r="G68" s="90"/>
      <c r="H68" s="90"/>
    </row>
    <row r="69" ht="77" customHeight="1" spans="1:8">
      <c r="A69" s="98" t="s">
        <v>114</v>
      </c>
      <c r="B69" s="98"/>
      <c r="C69" s="98"/>
      <c r="D69" s="98"/>
      <c r="E69" s="98"/>
      <c r="F69" s="98"/>
      <c r="G69" s="98"/>
      <c r="H69" s="98"/>
    </row>
    <row r="70" spans="1:8">
      <c r="A70" s="90" t="s">
        <v>115</v>
      </c>
      <c r="B70" s="90"/>
      <c r="C70" s="90"/>
      <c r="D70" s="90"/>
      <c r="E70" s="90"/>
      <c r="F70" s="90"/>
      <c r="G70" s="90"/>
      <c r="H70" s="90"/>
    </row>
    <row r="71" ht="63" customHeight="1" spans="1:8">
      <c r="A71" s="98" t="s">
        <v>116</v>
      </c>
      <c r="B71" s="98"/>
      <c r="C71" s="98"/>
      <c r="D71" s="98"/>
      <c r="E71" s="98"/>
      <c r="F71" s="98"/>
      <c r="G71" s="98"/>
      <c r="H71" s="98"/>
    </row>
    <row r="72" spans="1:8">
      <c r="A72" s="89" t="s">
        <v>117</v>
      </c>
      <c r="B72" s="89"/>
      <c r="C72" s="89"/>
      <c r="D72" s="89"/>
      <c r="E72" s="89"/>
      <c r="F72" s="89"/>
      <c r="G72" s="89"/>
      <c r="H72" s="89"/>
    </row>
    <row r="73" ht="17" customHeight="1" spans="1:8">
      <c r="A73" s="94" t="s">
        <v>118</v>
      </c>
      <c r="B73" s="91" t="s">
        <v>119</v>
      </c>
      <c r="C73" s="116" t="s">
        <v>120</v>
      </c>
      <c r="D73" s="91" t="s">
        <v>121</v>
      </c>
      <c r="E73" s="91" t="s">
        <v>122</v>
      </c>
      <c r="F73" s="91" t="s">
        <v>123</v>
      </c>
      <c r="G73" s="153" t="s">
        <v>124</v>
      </c>
      <c r="H73" s="154" t="s">
        <v>25</v>
      </c>
    </row>
    <row r="74" ht="36" spans="1:8">
      <c r="A74" s="103" t="s">
        <v>96</v>
      </c>
      <c r="B74" s="142" t="s">
        <v>125</v>
      </c>
      <c r="C74" s="143">
        <v>0.9974</v>
      </c>
      <c r="D74" s="144" t="s">
        <v>126</v>
      </c>
      <c r="E74" s="155">
        <v>7</v>
      </c>
      <c r="F74" s="119"/>
      <c r="G74" s="156">
        <f>C74</f>
        <v>0.9974</v>
      </c>
      <c r="H74" s="157"/>
    </row>
    <row r="75" ht="17" customHeight="1" spans="1:8">
      <c r="A75" s="103"/>
      <c r="B75" s="118" t="s">
        <v>127</v>
      </c>
      <c r="C75" s="145">
        <v>1</v>
      </c>
      <c r="D75" s="118"/>
      <c r="E75" s="155">
        <v>0</v>
      </c>
      <c r="F75" s="119"/>
      <c r="G75" s="156">
        <f t="shared" ref="G75:G80" si="0">C75</f>
        <v>1</v>
      </c>
      <c r="H75" s="158"/>
    </row>
    <row r="76" ht="17" customHeight="1" spans="1:8">
      <c r="A76" s="103"/>
      <c r="B76" s="118" t="s">
        <v>128</v>
      </c>
      <c r="C76" s="146">
        <v>0.9988</v>
      </c>
      <c r="D76" s="118"/>
      <c r="E76" s="155">
        <v>2</v>
      </c>
      <c r="F76" s="119"/>
      <c r="G76" s="156">
        <f t="shared" si="0"/>
        <v>0.9988</v>
      </c>
      <c r="H76" s="158"/>
    </row>
    <row r="77" ht="17" customHeight="1" spans="1:8">
      <c r="A77" s="103"/>
      <c r="B77" s="142" t="s">
        <v>129</v>
      </c>
      <c r="C77" s="147">
        <v>1</v>
      </c>
      <c r="D77" s="118"/>
      <c r="E77" s="155">
        <v>0</v>
      </c>
      <c r="F77" s="129"/>
      <c r="G77" s="156">
        <f t="shared" si="0"/>
        <v>1</v>
      </c>
      <c r="H77" s="158"/>
    </row>
    <row r="78" ht="17" customHeight="1" spans="1:8">
      <c r="A78" s="103"/>
      <c r="B78" s="142" t="s">
        <v>130</v>
      </c>
      <c r="C78" s="143">
        <v>0.9879</v>
      </c>
      <c r="D78" s="118"/>
      <c r="E78" s="155">
        <v>1</v>
      </c>
      <c r="F78" s="129"/>
      <c r="G78" s="156">
        <f t="shared" si="0"/>
        <v>0.9879</v>
      </c>
      <c r="H78" s="158"/>
    </row>
    <row r="79" ht="17" customHeight="1" spans="1:8">
      <c r="A79" s="103"/>
      <c r="B79" s="148" t="s">
        <v>131</v>
      </c>
      <c r="C79" s="146" t="s">
        <v>46</v>
      </c>
      <c r="D79" s="118"/>
      <c r="E79" s="155">
        <v>2</v>
      </c>
      <c r="F79" s="129"/>
      <c r="G79" s="156" t="str">
        <f t="shared" si="0"/>
        <v>/</v>
      </c>
      <c r="H79" s="158"/>
    </row>
    <row r="80" ht="17" customHeight="1" spans="1:8">
      <c r="A80" s="103"/>
      <c r="B80" s="142" t="s">
        <v>132</v>
      </c>
      <c r="C80" s="142" t="s">
        <v>46</v>
      </c>
      <c r="D80" s="118"/>
      <c r="E80" s="155">
        <v>1</v>
      </c>
      <c r="F80" s="129"/>
      <c r="G80" s="156" t="str">
        <f t="shared" si="0"/>
        <v>/</v>
      </c>
      <c r="H80" s="158"/>
    </row>
    <row r="81" ht="17" customHeight="1" spans="1:8">
      <c r="A81" s="103"/>
      <c r="B81" s="142" t="s">
        <v>133</v>
      </c>
      <c r="C81" s="143">
        <v>0.9942</v>
      </c>
      <c r="D81" s="118"/>
      <c r="E81" s="155">
        <v>2</v>
      </c>
      <c r="F81" s="119"/>
      <c r="G81" s="159">
        <v>0.98</v>
      </c>
      <c r="H81" s="158"/>
    </row>
    <row r="82" ht="16" customHeight="1" spans="1:8">
      <c r="A82" s="89" t="s">
        <v>134</v>
      </c>
      <c r="B82" s="89"/>
      <c r="C82" s="89"/>
      <c r="D82" s="89"/>
      <c r="E82" s="89"/>
      <c r="F82" s="89"/>
      <c r="G82" s="89"/>
      <c r="H82" s="89"/>
    </row>
    <row r="83" ht="17" customHeight="1" spans="1:8">
      <c r="A83" s="114" t="s">
        <v>135</v>
      </c>
      <c r="B83" s="114" t="s">
        <v>136</v>
      </c>
      <c r="C83" s="114"/>
      <c r="D83" s="114" t="s">
        <v>137</v>
      </c>
      <c r="E83" s="114" t="s">
        <v>138</v>
      </c>
      <c r="F83" s="160" t="s">
        <v>139</v>
      </c>
      <c r="G83" s="161"/>
      <c r="H83" s="162"/>
    </row>
    <row r="84" ht="17" customHeight="1" spans="1:8">
      <c r="A84" s="114" t="s">
        <v>96</v>
      </c>
      <c r="B84" s="114">
        <v>5092</v>
      </c>
      <c r="C84" s="114"/>
      <c r="D84" s="114">
        <v>5092</v>
      </c>
      <c r="E84" s="134">
        <v>1</v>
      </c>
      <c r="F84" s="160"/>
      <c r="G84" s="161"/>
      <c r="H84" s="162"/>
    </row>
    <row r="85" spans="1:8">
      <c r="A85" s="103"/>
      <c r="B85" s="103"/>
      <c r="C85" s="103"/>
      <c r="D85" s="103"/>
      <c r="E85" s="103"/>
      <c r="F85" s="103"/>
      <c r="G85" s="103"/>
      <c r="H85" s="103"/>
    </row>
    <row r="86" ht="17" customHeight="1" spans="1:8">
      <c r="A86" s="89" t="s">
        <v>140</v>
      </c>
      <c r="B86" s="89"/>
      <c r="C86" s="89"/>
      <c r="D86" s="89"/>
      <c r="E86" s="89"/>
      <c r="F86" s="89"/>
      <c r="G86" s="89"/>
      <c r="H86" s="89"/>
    </row>
    <row r="87" spans="1:8">
      <c r="A87" s="112" t="s">
        <v>141</v>
      </c>
      <c r="B87" s="103" t="s">
        <v>142</v>
      </c>
      <c r="C87" s="103"/>
      <c r="D87" s="103"/>
      <c r="E87" s="103"/>
      <c r="F87" s="103"/>
      <c r="G87" s="103"/>
      <c r="H87" s="103"/>
    </row>
    <row r="88" spans="1:8">
      <c r="A88" s="112" t="s">
        <v>143</v>
      </c>
      <c r="B88" s="103" t="s">
        <v>144</v>
      </c>
      <c r="C88" s="103"/>
      <c r="D88" s="103"/>
      <c r="E88" s="103"/>
      <c r="F88" s="103"/>
      <c r="G88" s="103"/>
      <c r="H88" s="103"/>
    </row>
    <row r="89" spans="1:8">
      <c r="A89" s="112" t="s">
        <v>145</v>
      </c>
      <c r="B89" s="103" t="s">
        <v>142</v>
      </c>
      <c r="C89" s="103"/>
      <c r="D89" s="103"/>
      <c r="E89" s="103"/>
      <c r="F89" s="103"/>
      <c r="G89" s="103"/>
      <c r="H89" s="103"/>
    </row>
    <row r="90" spans="1:8">
      <c r="A90" s="112" t="s">
        <v>146</v>
      </c>
      <c r="B90" s="99" t="s">
        <v>147</v>
      </c>
      <c r="C90" s="149"/>
      <c r="D90" s="149"/>
      <c r="E90" s="149"/>
      <c r="F90" s="149"/>
      <c r="G90" s="149"/>
      <c r="H90" s="100"/>
    </row>
    <row r="91" spans="1:8">
      <c r="A91" s="112" t="s">
        <v>148</v>
      </c>
      <c r="B91" s="99" t="s">
        <v>149</v>
      </c>
      <c r="C91" s="149"/>
      <c r="D91" s="149"/>
      <c r="E91" s="149"/>
      <c r="F91" s="149"/>
      <c r="G91" s="149"/>
      <c r="H91" s="100"/>
    </row>
    <row r="92" spans="1:5">
      <c r="A92" s="150"/>
      <c r="B92" s="150"/>
      <c r="C92" s="150"/>
      <c r="D92" s="150"/>
      <c r="E92" s="150"/>
    </row>
    <row r="93" spans="1:5">
      <c r="A93" s="151"/>
      <c r="B93" s="151"/>
      <c r="C93" s="151"/>
      <c r="D93" s="151"/>
      <c r="E93" s="151"/>
    </row>
    <row r="94" spans="1:5">
      <c r="A94" s="150"/>
      <c r="B94" s="150"/>
      <c r="C94" s="150"/>
      <c r="D94" s="150"/>
      <c r="E94" s="150"/>
    </row>
    <row r="95" spans="1:5">
      <c r="A95" s="152"/>
      <c r="B95" s="152"/>
      <c r="C95" s="152"/>
      <c r="D95" s="152"/>
      <c r="E95" s="152"/>
    </row>
    <row r="110" ht="28" customHeight="1"/>
  </sheetData>
  <sheetProtection formatCells="0" insertHyperlinks="0" autoFilter="0"/>
  <mergeCells count="76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31:H31"/>
    <mergeCell ref="A32:H32"/>
    <mergeCell ref="G33:H33"/>
    <mergeCell ref="A40:H40"/>
    <mergeCell ref="G41:H41"/>
    <mergeCell ref="A47:H47"/>
    <mergeCell ref="A48:H48"/>
    <mergeCell ref="A51:H51"/>
    <mergeCell ref="A52:H52"/>
    <mergeCell ref="F53:H53"/>
    <mergeCell ref="F54:H54"/>
    <mergeCell ref="A55:H55"/>
    <mergeCell ref="A56:H56"/>
    <mergeCell ref="A64:H64"/>
    <mergeCell ref="A65:H65"/>
    <mergeCell ref="A66:H66"/>
    <mergeCell ref="A67:H67"/>
    <mergeCell ref="A68:H68"/>
    <mergeCell ref="A69:H69"/>
    <mergeCell ref="A70:H70"/>
    <mergeCell ref="A71:H71"/>
    <mergeCell ref="A72:H72"/>
    <mergeCell ref="A82:H82"/>
    <mergeCell ref="F83:H83"/>
    <mergeCell ref="F84:H84"/>
    <mergeCell ref="A85:H85"/>
    <mergeCell ref="A86:H86"/>
    <mergeCell ref="B87:H87"/>
    <mergeCell ref="B88:H88"/>
    <mergeCell ref="B89:H89"/>
    <mergeCell ref="B90:H90"/>
    <mergeCell ref="B91:H91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D27:D28"/>
    <mergeCell ref="D29:D30"/>
    <mergeCell ref="D74:D81"/>
    <mergeCell ref="F21:F22"/>
    <mergeCell ref="F23:F24"/>
    <mergeCell ref="F25:F26"/>
    <mergeCell ref="F27:F28"/>
    <mergeCell ref="F29:F30"/>
    <mergeCell ref="H74:H81"/>
    <mergeCell ref="G34:H38"/>
    <mergeCell ref="G15:H30"/>
    <mergeCell ref="G42:H46"/>
    <mergeCell ref="D57:H63"/>
    <mergeCell ref="G9:H1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B10" sqref="B10"/>
    </sheetView>
  </sheetViews>
  <sheetFormatPr defaultColWidth="8.83333333333333" defaultRowHeight="17.6" outlineLevelCol="2"/>
  <cols>
    <col min="1" max="1" width="24.6666666666667" customWidth="1"/>
    <col min="2" max="2" width="132.775" customWidth="1"/>
    <col min="3" max="3" width="23.8333333333333" customWidth="1"/>
  </cols>
  <sheetData>
    <row r="1" spans="1:1">
      <c r="A1" s="75" t="s">
        <v>150</v>
      </c>
    </row>
    <row r="2" ht="18" spans="1:3">
      <c r="A2" s="76" t="s">
        <v>151</v>
      </c>
      <c r="B2" s="77" t="s">
        <v>152</v>
      </c>
      <c r="C2" s="77" t="s">
        <v>153</v>
      </c>
    </row>
    <row r="3" ht="18" spans="1:3">
      <c r="A3" s="78" t="s">
        <v>154</v>
      </c>
      <c r="B3" s="78" t="s">
        <v>155</v>
      </c>
      <c r="C3" s="79" t="s">
        <v>156</v>
      </c>
    </row>
    <row r="4" ht="17" customHeight="1" spans="1:3">
      <c r="A4" s="78" t="s">
        <v>157</v>
      </c>
      <c r="B4" s="78" t="s">
        <v>158</v>
      </c>
      <c r="C4" s="80" t="s">
        <v>159</v>
      </c>
    </row>
    <row r="5" ht="17" customHeight="1" spans="1:3">
      <c r="A5" s="78" t="s">
        <v>160</v>
      </c>
      <c r="B5" s="78" t="s">
        <v>161</v>
      </c>
      <c r="C5" s="80" t="s">
        <v>162</v>
      </c>
    </row>
    <row r="6" ht="17" customHeight="1" spans="1:3">
      <c r="A6" s="78" t="s">
        <v>163</v>
      </c>
      <c r="B6" s="78" t="s">
        <v>164</v>
      </c>
      <c r="C6" s="80" t="s">
        <v>159</v>
      </c>
    </row>
    <row r="7" ht="17" customHeight="1" spans="1:3">
      <c r="A7" s="78" t="s">
        <v>165</v>
      </c>
      <c r="B7" s="78" t="s">
        <v>166</v>
      </c>
      <c r="C7" s="81" t="s">
        <v>167</v>
      </c>
    </row>
    <row r="8" ht="17" customHeight="1" spans="1:3">
      <c r="A8" s="78" t="s">
        <v>168</v>
      </c>
      <c r="B8" s="78" t="s">
        <v>169</v>
      </c>
      <c r="C8" s="81" t="s">
        <v>167</v>
      </c>
    </row>
    <row r="9" spans="1:3">
      <c r="A9" s="82"/>
      <c r="B9" s="82"/>
      <c r="C9" s="82"/>
    </row>
    <row r="10" spans="1:3">
      <c r="A10" s="75" t="s">
        <v>170</v>
      </c>
      <c r="B10" s="83"/>
      <c r="C10" s="83"/>
    </row>
    <row r="11" spans="1:3">
      <c r="A11" s="84" t="s">
        <v>171</v>
      </c>
      <c r="B11" s="84" t="s">
        <v>172</v>
      </c>
      <c r="C11" s="84" t="s">
        <v>173</v>
      </c>
    </row>
    <row r="12" spans="1:3">
      <c r="A12" s="78" t="s">
        <v>174</v>
      </c>
      <c r="B12" s="78" t="s">
        <v>175</v>
      </c>
      <c r="C12" s="85" t="s">
        <v>176</v>
      </c>
    </row>
    <row r="13" spans="1:3">
      <c r="A13" s="78" t="s">
        <v>177</v>
      </c>
      <c r="B13" s="78" t="s">
        <v>178</v>
      </c>
      <c r="C13" s="85" t="s">
        <v>176</v>
      </c>
    </row>
    <row r="14" spans="1:3">
      <c r="A14" s="78" t="s">
        <v>179</v>
      </c>
      <c r="B14" s="86" t="s">
        <v>180</v>
      </c>
      <c r="C14" s="85" t="s">
        <v>176</v>
      </c>
    </row>
    <row r="15" spans="1:3">
      <c r="A15" s="78" t="s">
        <v>181</v>
      </c>
      <c r="B15" s="78" t="s">
        <v>182</v>
      </c>
      <c r="C15" s="85" t="s">
        <v>176</v>
      </c>
    </row>
    <row r="16" spans="1:3">
      <c r="A16" s="78" t="s">
        <v>183</v>
      </c>
      <c r="B16" s="86" t="s">
        <v>184</v>
      </c>
      <c r="C16" s="85" t="s">
        <v>176</v>
      </c>
    </row>
    <row r="17" spans="1:3">
      <c r="A17" s="78" t="s">
        <v>185</v>
      </c>
      <c r="B17" s="86" t="s">
        <v>186</v>
      </c>
      <c r="C17" s="85" t="s">
        <v>176</v>
      </c>
    </row>
    <row r="18" spans="1:3">
      <c r="A18" s="78" t="s">
        <v>187</v>
      </c>
      <c r="B18" s="86" t="s">
        <v>188</v>
      </c>
      <c r="C18" s="85" t="s">
        <v>176</v>
      </c>
    </row>
    <row r="19" spans="1:3">
      <c r="A19" s="78" t="s">
        <v>189</v>
      </c>
      <c r="B19" s="78" t="s">
        <v>190</v>
      </c>
      <c r="C19" s="85" t="s">
        <v>176</v>
      </c>
    </row>
    <row r="20" spans="1:3">
      <c r="A20" s="78" t="s">
        <v>191</v>
      </c>
      <c r="B20" s="86" t="s">
        <v>192</v>
      </c>
      <c r="C20" s="85" t="s">
        <v>176</v>
      </c>
    </row>
    <row r="21" spans="1:3">
      <c r="A21" s="78" t="s">
        <v>193</v>
      </c>
      <c r="B21" s="86" t="s">
        <v>194</v>
      </c>
      <c r="C21" s="85" t="s">
        <v>176</v>
      </c>
    </row>
    <row r="22" spans="1:3">
      <c r="A22" s="78" t="s">
        <v>195</v>
      </c>
      <c r="B22" s="78" t="s">
        <v>196</v>
      </c>
      <c r="C22" s="85" t="s">
        <v>176</v>
      </c>
    </row>
    <row r="23" ht="15" customHeight="1" spans="1:3">
      <c r="A23" s="78" t="s">
        <v>197</v>
      </c>
      <c r="B23" s="78" t="s">
        <v>198</v>
      </c>
      <c r="C23" s="85" t="s">
        <v>176</v>
      </c>
    </row>
    <row r="24" spans="1:3">
      <c r="A24" s="78" t="s">
        <v>199</v>
      </c>
      <c r="B24" s="78" t="s">
        <v>200</v>
      </c>
      <c r="C24" s="85" t="s">
        <v>176</v>
      </c>
    </row>
    <row r="25" spans="1:3">
      <c r="A25" s="78" t="s">
        <v>201</v>
      </c>
      <c r="B25" s="78" t="s">
        <v>202</v>
      </c>
      <c r="C25" s="85" t="s">
        <v>176</v>
      </c>
    </row>
    <row r="26" spans="1:3">
      <c r="A26" s="78" t="s">
        <v>203</v>
      </c>
      <c r="B26" s="78" t="s">
        <v>204</v>
      </c>
      <c r="C26" s="85" t="s">
        <v>176</v>
      </c>
    </row>
  </sheetData>
  <sheetProtection formatCells="0" insertHyperlinks="0" autoFilter="0"/>
  <autoFilter ref="A2:C26">
    <extLst/>
  </autoFilter>
  <hyperlinks>
    <hyperlink ref="A12" r:id="rId1" display="FordPhase4Scrum-74980"/>
    <hyperlink ref="B12" r:id="rId1" display="【重庆工厂问题】【实车】【CD764ICA_8155】【地图】【必现】1426  手机APP 发送位置两江新区岩湾加油站到车机，车机进行导航，实际导航地址不对"/>
    <hyperlink ref="A13" r:id="rId2" display="FordPhase4Scrum-73631"/>
    <hyperlink ref="B13" r:id="rId2" display="【台架】【CD764 ICA】【地图】【必现】埋点事件attach信息多打印，type类型与需求文档不一致"/>
    <hyperlink ref="A14" r:id="rId3" display="FordPhase4Scrum-74848"/>
    <hyperlink ref="B14" r:id="rId3" display="【Monkey自动化测试】【福特phase4 wave3CX483PTICA】进程com.baidu.naviauto出现了ANR, 原因是['Reason: executing service com.baidu.naviauto/com.baidu.mshield.MshieldService']"/>
    <hyperlink ref="A15" r:id="rId4" display="FordPhase4Scrum-74838"/>
    <hyperlink ref="B15" r:id="rId4" display="【重庆工厂问题】【实车】【CD764ICA_8155】【地图】【偶现】1026  地图四指向左滑动，未投屏到仪表，有toast提示‘仪表中已显示导航’"/>
    <hyperlink ref="A16" r:id="rId5" display="FordPhase4Scrum-73539"/>
    <hyperlink ref="B16" r:id="rId5" display="【实车】【CD764ICA】【地图】【必现】1424 语音退出导航不显示导航结束卡片"/>
    <hyperlink ref="A17" r:id="rId6" display="FordPhase4Scrum-74453"/>
    <hyperlink ref="B17" r:id="rId6" display="【实车】【CX483PT ICA】【地图】【必现】导航中语音输入静音播报，tts反馈已经静音，但实际音量未静音"/>
    <hyperlink ref="A18" r:id="rId7" display="FordPhase4Scrum-73575"/>
    <hyperlink ref="B18" r:id="rId7" display="【台架】【CD764 ICA】【地图】【高概率】导航播报模式设置为提示音或简洁，滑动音量条到最低，播报模式会变为详细"/>
    <hyperlink ref="A19" r:id="rId8" display="FordPhase4Scrum-73630"/>
    <hyperlink ref="B19" r:id="rId8" display="【台架】【CD764 ICA】【地图】【必现】埋点事件本地未打印任何数据，BI平台未上传"/>
    <hyperlink ref="A20" r:id="rId9" display="FordPhase4Scrum-63019"/>
    <hyperlink ref="B20" r:id="rId9" display="【Monkey自动化测试】【福特phase4 wave2483PTICA_8155】进程com.baidu.naviauto出现了ANR, 原因是Reason: Input dispatching timed out (5554f85 com.baidu.naviauto/com.baidu.naviauto.NaviAutoActivity (server) is not responding. Waited 5000ms for FocusEvent(hasFocus=true))【主线打回】"/>
    <hyperlink ref="A21" r:id="rId10" display="FordPhase4Scrum-69526"/>
    <hyperlink ref="B21" r:id="rId10" display="【台架】【764ICA】【地图】【必现】副驾熟路模式导航中，关闭分屏，打开地图，显示世界地图，比例尺显示错误"/>
    <hyperlink ref="A22" r:id="rId11" display="FordPhase4Scrum-69019"/>
    <hyperlink ref="B22" r:id="rId11" display="【实车】【CD764ICA】【地图】【必现】进入搜索框输入“银”，点击银杏湖乐园后点击银川市，到达距离显示银杏湖乐园的距离"/>
    <hyperlink ref="A23" r:id="rId12" display="FordPhase4Scrum-71583"/>
    <hyperlink ref="B23" r:id="rId12" display="【台架】【CD764 ICA】【地图】【必现】组队导航中，有途径点，收到手机发来的位置消息，点击组队终点，弹窗和途径点面板重叠"/>
    <hyperlink ref="A24" r:id="rId13" display="FordPhase4Scrum-69960"/>
    <hyperlink ref="B24" r:id="rId13" display="【台架】【764ica】【地图】【必现】有常用地址推荐时，发起导航后提示是否设置家的地址，点击确定后，收藏夹未显示家的地址"/>
    <hyperlink ref="A25" r:id="rId14" display="FordPhase4Scrum-73228"/>
    <hyperlink ref="B25" r:id="rId14" display="【实车】【CX483PT ICA】【地图】【必现】跟车头模式语音输入回家，路径规划页返回后车头变成正北模式"/>
    <hyperlink ref="A26" r:id="rId15" display="FordPhase4Scrum-64555"/>
    <hyperlink ref="B26" r:id="rId15" display="【UI走查】【台架】【CD764ICA/483MCA】【地图】【粒子动效】弹窗缺按钮动效，其他弹窗同步修改"/>
    <hyperlink ref="A3" r:id="rId16" display="AW2-31229" tooltip="https://ford-jira-basic.atlassian.net/browse/AW2-31229"/>
    <hyperlink ref="A4" r:id="rId17" display="AW2-29074" tooltip="https://ford-jira-basic.atlassian.net/browse/AW2-29074"/>
    <hyperlink ref="A5" r:id="rId18" display="AW2-27966" tooltip="https://ford-jira-basic.atlassian.net/browse/AW2-27966"/>
    <hyperlink ref="A6" r:id="rId19" display="AW2-24789" tooltip="https://ford-jira-basic.atlassian.net/browse/AW2-24789"/>
    <hyperlink ref="A7" r:id="rId20" display="AW2-20622" tooltip="https://ford-jira-basic.atlassian.net/browse/AW2-20622"/>
    <hyperlink ref="A8" r:id="rId21" display="AW2-19678" tooltip="https://ford-jira-basic.atlassian.net/browse/AW2-19678"/>
  </hyperlinks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topLeftCell="D1" workbookViewId="0">
      <selection activeCell="T7" sqref="T7"/>
    </sheetView>
  </sheetViews>
  <sheetFormatPr defaultColWidth="8.83333333333333" defaultRowHeight="17.6"/>
  <cols>
    <col min="1" max="1" width="4.5" style="23" customWidth="1"/>
    <col min="2" max="2" width="16.1666666666667" style="23" customWidth="1"/>
    <col min="3" max="3" width="54.8333333333333" style="23" customWidth="1"/>
    <col min="4" max="4" width="25.6666666666667" style="23" customWidth="1"/>
    <col min="5" max="5" width="5.66666666666667" style="23" customWidth="1"/>
    <col min="6" max="6" width="5.83333333333333" style="23" customWidth="1"/>
    <col min="7" max="7" width="4.16666666666667" style="23" customWidth="1"/>
    <col min="8" max="8" width="6.66666666666667" style="23" customWidth="1"/>
    <col min="9" max="9" width="6.16666666666667" style="24" customWidth="1"/>
    <col min="10" max="10" width="4.16666666666667" style="24" customWidth="1"/>
    <col min="11" max="11" width="55.6666666666667" style="23" hidden="1" customWidth="1"/>
    <col min="12" max="12" width="12.6666666666667" style="23" customWidth="1"/>
    <col min="13" max="13" width="6.5" style="23" customWidth="1"/>
    <col min="14" max="14" width="8" style="23" customWidth="1"/>
    <col min="15" max="16" width="16" style="25" customWidth="1"/>
    <col min="17" max="17" width="15.5" style="25" customWidth="1"/>
    <col min="18" max="18" width="13.8333333333333" style="26" customWidth="1"/>
    <col min="19" max="19" width="12.6666666666667" style="23" customWidth="1"/>
    <col min="20" max="20" width="18" style="23" customWidth="1"/>
    <col min="21" max="16384" width="8.83333333333333" style="23"/>
  </cols>
  <sheetData>
    <row r="1" ht="76" spans="1:20">
      <c r="A1" s="22" t="s">
        <v>205</v>
      </c>
      <c r="B1" s="27" t="s">
        <v>206</v>
      </c>
      <c r="C1" s="28" t="s">
        <v>207</v>
      </c>
      <c r="D1" s="28" t="s">
        <v>208</v>
      </c>
      <c r="E1" s="28" t="s">
        <v>209</v>
      </c>
      <c r="F1" s="28" t="s">
        <v>210</v>
      </c>
      <c r="G1" s="39" t="s">
        <v>211</v>
      </c>
      <c r="H1" s="39" t="s">
        <v>212</v>
      </c>
      <c r="I1" s="43" t="s">
        <v>213</v>
      </c>
      <c r="J1" s="43" t="s">
        <v>214</v>
      </c>
      <c r="K1" s="44" t="s">
        <v>215</v>
      </c>
      <c r="L1" s="45" t="s">
        <v>216</v>
      </c>
      <c r="M1" s="52" t="s">
        <v>217</v>
      </c>
      <c r="N1" s="47"/>
      <c r="O1" s="53" t="s">
        <v>218</v>
      </c>
      <c r="P1" s="53" t="s">
        <v>219</v>
      </c>
      <c r="Q1" s="53" t="s">
        <v>220</v>
      </c>
      <c r="R1" s="63" t="s">
        <v>221</v>
      </c>
      <c r="S1" s="64" t="s">
        <v>222</v>
      </c>
      <c r="T1" s="65"/>
    </row>
    <row r="2" ht="76" spans="1:19">
      <c r="A2" s="29">
        <v>0.2</v>
      </c>
      <c r="B2" s="30" t="s">
        <v>223</v>
      </c>
      <c r="C2" s="31" t="s">
        <v>224</v>
      </c>
      <c r="D2" s="32" t="s">
        <v>225</v>
      </c>
      <c r="E2" s="31" t="s">
        <v>226</v>
      </c>
      <c r="F2" s="40">
        <v>5</v>
      </c>
      <c r="G2" s="40">
        <v>8</v>
      </c>
      <c r="H2" s="40">
        <v>12</v>
      </c>
      <c r="I2" s="46">
        <v>8</v>
      </c>
      <c r="J2" s="40">
        <f>IF(I2&lt;=$F2,100,IF(I2&lt;=$G2,(80+20/($G2-$F2)*($G2-I2)),IF(I2&lt;=$H2,(60+20/($H2-$G2)*($H2-I2)),40)))*20%/2</f>
        <v>8</v>
      </c>
      <c r="K2" s="44" t="s">
        <v>227</v>
      </c>
      <c r="L2" s="47">
        <v>5.1</v>
      </c>
      <c r="M2" s="47">
        <v>0</v>
      </c>
      <c r="N2" s="47"/>
      <c r="O2" s="54">
        <v>3.81</v>
      </c>
      <c r="P2" s="54">
        <v>4.94</v>
      </c>
      <c r="Q2" s="54">
        <v>3.08</v>
      </c>
      <c r="R2" s="66">
        <f>AVERAGE(O2:Q2)</f>
        <v>3.94333333333333</v>
      </c>
      <c r="S2" s="67">
        <f>IF(R2&lt;=$F2,100,IF(R2&lt;=$G2,(80+20/($G2-$F2)*($G2-R2)),IF(R2&lt;=$H2,(60+20/($H2-$G2)*($H2-R2)),40)))*20%/2</f>
        <v>10</v>
      </c>
    </row>
    <row r="3" ht="76" spans="1:19">
      <c r="A3" s="29"/>
      <c r="B3" s="30" t="s">
        <v>223</v>
      </c>
      <c r="C3" s="31" t="s">
        <v>228</v>
      </c>
      <c r="D3" s="32" t="s">
        <v>229</v>
      </c>
      <c r="E3" s="31" t="s">
        <v>226</v>
      </c>
      <c r="F3" s="40">
        <v>2</v>
      </c>
      <c r="G3" s="40">
        <v>3</v>
      </c>
      <c r="H3" s="40">
        <v>5</v>
      </c>
      <c r="I3" s="46">
        <v>3</v>
      </c>
      <c r="J3" s="40">
        <f>IF(I3&lt;=$F3,100,IF(I3&lt;=$G3,(80+20/($G3-$F3)*($G3-I3)),IF(I3&lt;=$H3,(60+20/($H3-$G3)*($H3-I3)),40)))*20%/2</f>
        <v>8</v>
      </c>
      <c r="K3" s="44" t="s">
        <v>230</v>
      </c>
      <c r="L3" s="47">
        <v>1.88</v>
      </c>
      <c r="M3" s="47"/>
      <c r="N3" s="47"/>
      <c r="O3" s="54">
        <v>1.11</v>
      </c>
      <c r="P3" s="54">
        <v>0.95</v>
      </c>
      <c r="Q3" s="54">
        <v>1.09</v>
      </c>
      <c r="R3" s="66">
        <f t="shared" ref="R3:R44" si="0">AVERAGE(O3:Q3)</f>
        <v>1.05</v>
      </c>
      <c r="S3" s="67">
        <f>IF(R3&lt;=$F3,100,IF(R3&lt;=$G3,(80+20/($G3-$F3)*($G3-R3)),IF(R3&lt;=$H3,(60+20/($H3-$G3)*($H3-R3)),40)))*20%/2</f>
        <v>10</v>
      </c>
    </row>
    <row r="4" s="21" customFormat="1" ht="31" spans="1:19">
      <c r="A4" s="33">
        <v>0.08</v>
      </c>
      <c r="B4" s="30" t="s">
        <v>231</v>
      </c>
      <c r="C4" s="31" t="s">
        <v>232</v>
      </c>
      <c r="D4" s="31" t="s">
        <v>233</v>
      </c>
      <c r="E4" s="31" t="s">
        <v>234</v>
      </c>
      <c r="F4" s="40">
        <v>200</v>
      </c>
      <c r="G4" s="40">
        <v>350</v>
      </c>
      <c r="H4" s="40">
        <v>500</v>
      </c>
      <c r="I4" s="46">
        <v>200</v>
      </c>
      <c r="J4" s="40">
        <f>IF(I4&lt;=$F4,100,IF(I4&lt;=$G4,(80+20/($G4-$F4)*($G4-I4)),IF(I4&lt;=$H4,(60+20/($H4-$G4)*($H4-I4)),40)))*8%/2</f>
        <v>4</v>
      </c>
      <c r="K4" s="44" t="s">
        <v>235</v>
      </c>
      <c r="L4" s="47"/>
      <c r="M4" s="47"/>
      <c r="N4" s="47"/>
      <c r="O4" s="54">
        <v>330</v>
      </c>
      <c r="P4" s="54">
        <v>340</v>
      </c>
      <c r="Q4" s="54">
        <v>320</v>
      </c>
      <c r="R4" s="66">
        <f t="shared" si="0"/>
        <v>330</v>
      </c>
      <c r="S4" s="67">
        <f>IF(R4&lt;=$F4,100,IF(R4&lt;=$G4,(80+20/($G4-$F4)*($G4-R4)),IF(R4&lt;=$H4,(60+20/($H4-$G4)*($H4-R4)),40)))*8%/2</f>
        <v>3.30666666666667</v>
      </c>
    </row>
    <row r="5" s="21" customFormat="1" ht="46" spans="1:19">
      <c r="A5" s="33"/>
      <c r="B5" s="30"/>
      <c r="C5" s="31" t="s">
        <v>236</v>
      </c>
      <c r="D5" s="31" t="s">
        <v>237</v>
      </c>
      <c r="E5" s="31" t="s">
        <v>234</v>
      </c>
      <c r="F5" s="40">
        <v>200</v>
      </c>
      <c r="G5" s="40">
        <v>350</v>
      </c>
      <c r="H5" s="40">
        <v>500</v>
      </c>
      <c r="I5" s="46">
        <v>200</v>
      </c>
      <c r="J5" s="40">
        <f>IF(I5&lt;=$F5,100,IF(I5&lt;=$G5,(80+20/($G5-$F5)*($G5-I5)),IF(I5&lt;=$H5,(60+20/($H5-$G5)*($H5-I5)),40)))*8%/2</f>
        <v>4</v>
      </c>
      <c r="K5" s="44" t="s">
        <v>235</v>
      </c>
      <c r="L5" s="47"/>
      <c r="M5" s="47"/>
      <c r="N5" s="47"/>
      <c r="O5" s="54">
        <v>240</v>
      </c>
      <c r="P5" s="54">
        <v>260</v>
      </c>
      <c r="Q5" s="54">
        <v>210</v>
      </c>
      <c r="R5" s="66">
        <f t="shared" si="0"/>
        <v>236.666666666667</v>
      </c>
      <c r="S5" s="67">
        <f>IF(R5&lt;=$F5,100,IF(R5&lt;=$G5,(80+20/($G5-$F5)*($G5-R5)),IF(R5&lt;=$H5,(60+20/($H5-$G5)*($H5-R5)),40)))*8%/2</f>
        <v>3.80444444444444</v>
      </c>
    </row>
    <row r="6" spans="1:19">
      <c r="A6" s="29">
        <v>0.04</v>
      </c>
      <c r="B6" s="30" t="s">
        <v>238</v>
      </c>
      <c r="C6" s="31" t="s">
        <v>239</v>
      </c>
      <c r="D6" s="31" t="s">
        <v>240</v>
      </c>
      <c r="E6" s="31" t="s">
        <v>241</v>
      </c>
      <c r="F6" s="40">
        <v>300</v>
      </c>
      <c r="G6" s="40">
        <v>350</v>
      </c>
      <c r="H6" s="40">
        <v>500</v>
      </c>
      <c r="I6" s="46">
        <v>500</v>
      </c>
      <c r="J6" s="40">
        <f>IF(I6&lt;=$F6,100,IF(I6&lt;=$G6,(80+20/($G6-$F6)*($G6-I6)),IF(I6&lt;=$H6,(60+20/($H6-$G6)*($H6-I6)),40)))*4%/4</f>
        <v>0.6</v>
      </c>
      <c r="K6" s="44"/>
      <c r="L6" s="47"/>
      <c r="M6" s="47"/>
      <c r="N6" s="47"/>
      <c r="O6" s="55">
        <v>612</v>
      </c>
      <c r="P6" s="56"/>
      <c r="Q6" s="68"/>
      <c r="R6" s="66">
        <f>O6</f>
        <v>612</v>
      </c>
      <c r="S6" s="67">
        <f>IF(R6&lt;=$F6,100,IF(R6&lt;=$G6,(80+20/($G6-$F6)*($G6-R6)),IF(R6&lt;=$H6,(60+20/($H6-$G6)*($H6-R6)),40)))*4%/4</f>
        <v>0.4</v>
      </c>
    </row>
    <row r="7" spans="1:19">
      <c r="A7" s="29"/>
      <c r="B7" s="30"/>
      <c r="C7" s="31"/>
      <c r="D7" s="31" t="s">
        <v>242</v>
      </c>
      <c r="E7" s="31" t="s">
        <v>241</v>
      </c>
      <c r="F7" s="40">
        <v>300</v>
      </c>
      <c r="G7" s="40">
        <v>350</v>
      </c>
      <c r="H7" s="40">
        <v>500</v>
      </c>
      <c r="I7" s="46">
        <v>500</v>
      </c>
      <c r="J7" s="40">
        <f>IF(I7&lt;=$F7,100,IF(I7&lt;=$G7,(80+20/($G7-$F7)*($G7-I7)),IF(I7&lt;=$H7,(60+20/($H7-$G7)*($H7-I7)),40)))*4%/4</f>
        <v>0.6</v>
      </c>
      <c r="K7" s="44"/>
      <c r="L7" s="47"/>
      <c r="M7" s="47"/>
      <c r="N7" s="47"/>
      <c r="O7" s="55">
        <v>605</v>
      </c>
      <c r="P7" s="56"/>
      <c r="Q7" s="68"/>
      <c r="R7" s="66">
        <f t="shared" ref="R7:R12" si="1">O7</f>
        <v>605</v>
      </c>
      <c r="S7" s="67">
        <f>IF(R7&lt;=$F7,100,IF(R7&lt;=$G7,(80+20/($G7-$F7)*($G7-R7)),IF(R7&lt;=$H7,(60+20/($H7-$G7)*($H7-R7)),40)))*4%/4</f>
        <v>0.4</v>
      </c>
    </row>
    <row r="8" spans="1:19">
      <c r="A8" s="29"/>
      <c r="B8" s="30"/>
      <c r="C8" s="31"/>
      <c r="D8" s="31" t="s">
        <v>243</v>
      </c>
      <c r="E8" s="31" t="s">
        <v>241</v>
      </c>
      <c r="F8" s="40">
        <v>300</v>
      </c>
      <c r="G8" s="41">
        <v>350</v>
      </c>
      <c r="H8" s="40">
        <v>500</v>
      </c>
      <c r="I8" s="46">
        <v>700</v>
      </c>
      <c r="J8" s="40">
        <f>IF(I8&lt;=$F8,100,IF(I8&lt;=$G8,(80+20/($G8-$F8)*($G8-I8)),IF(I8&lt;=$H8,(60+20/($H8-$G8)*($H8-I8)),40)))*4%/4</f>
        <v>0.4</v>
      </c>
      <c r="K8" s="44"/>
      <c r="L8" s="47"/>
      <c r="M8" s="47"/>
      <c r="N8" s="47"/>
      <c r="O8" s="55">
        <v>737</v>
      </c>
      <c r="P8" s="56"/>
      <c r="Q8" s="68"/>
      <c r="R8" s="66">
        <f t="shared" si="1"/>
        <v>737</v>
      </c>
      <c r="S8" s="67">
        <f>IF(R8&lt;=$F8,100,IF(R8&lt;=$G8,(80+20/($G8-$F8)*($G8-R8)),IF(R8&lt;=$H8,(60+20/($H8-$G8)*($H8-R8)),40)))*4%/4</f>
        <v>0.4</v>
      </c>
    </row>
    <row r="9" spans="1:19">
      <c r="A9" s="29"/>
      <c r="B9" s="30"/>
      <c r="C9" s="31"/>
      <c r="D9" s="31" t="s">
        <v>244</v>
      </c>
      <c r="E9" s="31" t="s">
        <v>241</v>
      </c>
      <c r="F9" s="40">
        <v>300</v>
      </c>
      <c r="G9" s="40">
        <v>350</v>
      </c>
      <c r="H9" s="40">
        <v>500</v>
      </c>
      <c r="I9" s="46">
        <v>600</v>
      </c>
      <c r="J9" s="40">
        <f>IF(I9&lt;=$F9,100,IF(I9&lt;=$G9,(80+20/($G9-$F9)*($G9-I9)),IF(I9&lt;=$H9,(60+20/($H9-$G9)*($H9-I9)),40)))*4%/4</f>
        <v>0.4</v>
      </c>
      <c r="K9" s="44"/>
      <c r="L9" s="47"/>
      <c r="M9" s="47"/>
      <c r="N9" s="47"/>
      <c r="O9" s="55">
        <v>636</v>
      </c>
      <c r="P9" s="56"/>
      <c r="Q9" s="68"/>
      <c r="R9" s="66">
        <f t="shared" si="1"/>
        <v>636</v>
      </c>
      <c r="S9" s="67">
        <f>IF(R9&lt;=$F9,100,IF(R9&lt;=$G9,(80+20/($G9-$F9)*($G9-R9)),IF(R9&lt;=$H9,(60+20/($H9-$G9)*($H9-R9)),40)))*4%/4</f>
        <v>0.4</v>
      </c>
    </row>
    <row r="10" s="21" customFormat="1" ht="31" spans="1:19">
      <c r="A10" s="29">
        <v>0.03</v>
      </c>
      <c r="B10" s="30" t="s">
        <v>245</v>
      </c>
      <c r="C10" s="31" t="s">
        <v>246</v>
      </c>
      <c r="D10" s="31" t="s">
        <v>247</v>
      </c>
      <c r="E10" s="31" t="s">
        <v>248</v>
      </c>
      <c r="F10" s="42">
        <v>15</v>
      </c>
      <c r="G10" s="42">
        <v>12</v>
      </c>
      <c r="H10" s="42">
        <v>10</v>
      </c>
      <c r="I10" s="46">
        <v>15</v>
      </c>
      <c r="J10" s="40">
        <f>IF(I10&gt;=$F10,100,IF(I10&gt;=$G10,(80+20/($F10-$G10)*(I10-$G10)),IF(I10&gt;=$H10,(60+20/($H10-$G10)*(I10-$H10)),40)))*3%/3</f>
        <v>1</v>
      </c>
      <c r="K10" s="44" t="s">
        <v>249</v>
      </c>
      <c r="L10" s="47"/>
      <c r="M10" s="47"/>
      <c r="N10" s="47"/>
      <c r="O10" s="57">
        <v>17.94</v>
      </c>
      <c r="P10" s="58"/>
      <c r="Q10" s="69"/>
      <c r="R10" s="66">
        <f t="shared" si="1"/>
        <v>17.94</v>
      </c>
      <c r="S10" s="67">
        <f>IF(R10&gt;=$F10,100,IF(R10&gt;=$G10,(80+20/($F10-$G10)*(R10-$G10)),IF(R10&gt;=$H10,(60+20/($H10-$G10)*(R10-$H10)),40)))*3%/3</f>
        <v>1</v>
      </c>
    </row>
    <row r="11" s="21" customFormat="1" ht="31" spans="1:19">
      <c r="A11" s="29"/>
      <c r="B11" s="30"/>
      <c r="C11" s="31"/>
      <c r="D11" s="31" t="s">
        <v>250</v>
      </c>
      <c r="E11" s="31" t="s">
        <v>248</v>
      </c>
      <c r="F11" s="42">
        <v>15</v>
      </c>
      <c r="G11" s="42">
        <v>12</v>
      </c>
      <c r="H11" s="42">
        <v>10</v>
      </c>
      <c r="I11" s="46">
        <v>15</v>
      </c>
      <c r="J11" s="40">
        <f>IF(I11&gt;=$F11,100,IF(I11&gt;=$G11,(80+20/($F11-$G11)*(I11-$G11)),IF(I11&gt;=$H11,(60+20/($H11-$G11)*(I11-$H11)),40)))*3%/3</f>
        <v>1</v>
      </c>
      <c r="K11" s="44" t="s">
        <v>249</v>
      </c>
      <c r="L11" s="47"/>
      <c r="M11" s="47"/>
      <c r="N11" s="47"/>
      <c r="O11" s="57">
        <v>19.52</v>
      </c>
      <c r="P11" s="58"/>
      <c r="Q11" s="69"/>
      <c r="R11" s="66">
        <f t="shared" si="1"/>
        <v>19.52</v>
      </c>
      <c r="S11" s="67">
        <f>IF(R11&gt;=$F11,100,IF(R11&gt;=$G11,(80+20/($F11-$G11)*(R11-$G11)),IF(R11&gt;=$H11,(60+20/($H11-$G11)*(R11-$H11)),40)))*3%/3</f>
        <v>1</v>
      </c>
    </row>
    <row r="12" s="21" customFormat="1" ht="31" spans="1:19">
      <c r="A12" s="29"/>
      <c r="B12" s="30"/>
      <c r="C12" s="31"/>
      <c r="D12" s="31" t="s">
        <v>251</v>
      </c>
      <c r="E12" s="31" t="s">
        <v>248</v>
      </c>
      <c r="F12" s="42">
        <v>15</v>
      </c>
      <c r="G12" s="42">
        <v>12</v>
      </c>
      <c r="H12" s="42">
        <v>10</v>
      </c>
      <c r="I12" s="46">
        <v>15</v>
      </c>
      <c r="J12" s="40">
        <f>IF(I12&gt;=$F12,100,IF(I12&gt;=$G12,(80+20/($F12-$G12)*(I12-$G12)),IF(I12&gt;=$H12,(60+20/($H12-$G12)*(I12-$H12)),40)))*8%/8</f>
        <v>1</v>
      </c>
      <c r="K12" s="44" t="s">
        <v>249</v>
      </c>
      <c r="L12" s="47"/>
      <c r="M12" s="47"/>
      <c r="N12" s="47"/>
      <c r="O12" s="57">
        <v>23.49</v>
      </c>
      <c r="P12" s="58"/>
      <c r="Q12" s="69"/>
      <c r="R12" s="66">
        <f t="shared" si="1"/>
        <v>23.49</v>
      </c>
      <c r="S12" s="67">
        <f>IF(R12&gt;=$F12,100,IF(R12&gt;=$G12,(80+20/($F12-$G12)*(R12-$G12)),IF(R12&gt;=$H12,(60+20/($H12-$G12)*(R12-$H12)),40)))*8%/8</f>
        <v>1</v>
      </c>
    </row>
    <row r="13" ht="31" spans="1:19">
      <c r="A13" s="29">
        <v>0.03</v>
      </c>
      <c r="B13" s="30" t="s">
        <v>252</v>
      </c>
      <c r="C13" s="31" t="s">
        <v>253</v>
      </c>
      <c r="D13" s="31" t="s">
        <v>254</v>
      </c>
      <c r="E13" s="31" t="s">
        <v>234</v>
      </c>
      <c r="F13" s="40">
        <v>200</v>
      </c>
      <c r="G13" s="40">
        <v>800</v>
      </c>
      <c r="H13" s="40">
        <v>1000</v>
      </c>
      <c r="I13" s="46">
        <v>300</v>
      </c>
      <c r="J13" s="40">
        <f>IF(I13&lt;=$F13,100,IF(I13&lt;=$G13,(80+20/($G13-$F13)*($G13-I13)),IF(I13&lt;=$H13,(60+20/($H13-$G13)*($H13-I13)),40)))*3%/3</f>
        <v>0.966666666666667</v>
      </c>
      <c r="K13" s="48" t="s">
        <v>255</v>
      </c>
      <c r="L13" s="47"/>
      <c r="M13" s="47"/>
      <c r="N13" s="47"/>
      <c r="O13" s="54">
        <v>480</v>
      </c>
      <c r="P13" s="54">
        <v>490</v>
      </c>
      <c r="Q13" s="54">
        <v>510</v>
      </c>
      <c r="R13" s="66">
        <f t="shared" si="0"/>
        <v>493.333333333333</v>
      </c>
      <c r="S13" s="67">
        <f>IF(R13&lt;=$F13,100,IF(R13&lt;=$G13,(80+20/($G13-$F13)*($G13-R13)),IF(R13&lt;=$H13,(60+20/($H13-$G13)*($H13-R13)),40)))*3%/3</f>
        <v>0.902222222222222</v>
      </c>
    </row>
    <row r="14" ht="31" spans="1:19">
      <c r="A14" s="29"/>
      <c r="B14" s="30"/>
      <c r="C14" s="31" t="s">
        <v>256</v>
      </c>
      <c r="D14" s="31" t="s">
        <v>257</v>
      </c>
      <c r="E14" s="31" t="s">
        <v>234</v>
      </c>
      <c r="F14" s="40">
        <v>200</v>
      </c>
      <c r="G14" s="40">
        <v>800</v>
      </c>
      <c r="H14" s="40">
        <v>1000</v>
      </c>
      <c r="I14" s="46">
        <v>300</v>
      </c>
      <c r="J14" s="40">
        <f>IF(I14&lt;=$F14,100,IF(I14&lt;=$G14,(80+20/($G14-$F14)*($G14-I14)),IF(I14&lt;=$H14,(60+20/($H14-$G14)*($H14-I14)),40)))*3%/3</f>
        <v>0.966666666666667</v>
      </c>
      <c r="K14" s="48"/>
      <c r="L14" s="47"/>
      <c r="M14" s="47"/>
      <c r="N14" s="47"/>
      <c r="O14" s="54">
        <v>490</v>
      </c>
      <c r="P14" s="54">
        <v>450</v>
      </c>
      <c r="Q14" s="54">
        <v>480</v>
      </c>
      <c r="R14" s="66">
        <f>AVERAGE(O16:Q16)</f>
        <v>603.333333333333</v>
      </c>
      <c r="S14" s="67">
        <f>IF(R14&lt;=$F14,100,IF(R14&lt;=$G14,(80+20/($G14-$F14)*($G14-R14)),IF(R14&lt;=$H14,(60+20/($H14-$G14)*($H14-R14)),40)))*3%/3</f>
        <v>0.865555555555556</v>
      </c>
    </row>
    <row r="15" ht="31" spans="1:19">
      <c r="A15" s="29"/>
      <c r="B15" s="30"/>
      <c r="C15" s="31" t="s">
        <v>253</v>
      </c>
      <c r="D15" s="31" t="s">
        <v>258</v>
      </c>
      <c r="E15" s="31" t="s">
        <v>234</v>
      </c>
      <c r="F15" s="40">
        <v>200</v>
      </c>
      <c r="G15" s="40">
        <v>800</v>
      </c>
      <c r="H15" s="40">
        <v>1000</v>
      </c>
      <c r="I15" s="46">
        <v>300</v>
      </c>
      <c r="J15" s="40">
        <f>IF(I15&lt;=$F15,100,IF(I15&lt;=$G15,(80+20/($G15-$F15)*($G15-I15)),IF(I15&lt;=$H15,(60+20/($H15-$G15)*($H15-I15)),40)))*3%/3</f>
        <v>0.966666666666667</v>
      </c>
      <c r="K15" s="48"/>
      <c r="L15" s="47"/>
      <c r="M15" s="47"/>
      <c r="N15" s="47"/>
      <c r="O15" s="54">
        <v>490</v>
      </c>
      <c r="P15" s="54">
        <v>480</v>
      </c>
      <c r="Q15" s="54">
        <v>510</v>
      </c>
      <c r="R15" s="66">
        <f t="shared" si="0"/>
        <v>493.333333333333</v>
      </c>
      <c r="S15" s="67">
        <f>IF(R15&lt;=$F15,100,IF(R15&lt;=$G15,(80+20/($G15-$F15)*($G15-R15)),IF(R15&lt;=$H15,(60+20/($H15-$G15)*($H15-R15)),40)))*3%/3</f>
        <v>0.902222222222222</v>
      </c>
    </row>
    <row r="16" ht="31" spans="1:19">
      <c r="A16" s="29">
        <v>0.02</v>
      </c>
      <c r="B16" s="30" t="s">
        <v>259</v>
      </c>
      <c r="C16" s="31" t="s">
        <v>260</v>
      </c>
      <c r="D16" s="31" t="s">
        <v>261</v>
      </c>
      <c r="E16" s="31" t="s">
        <v>234</v>
      </c>
      <c r="F16" s="40">
        <v>200</v>
      </c>
      <c r="G16" s="40">
        <v>800</v>
      </c>
      <c r="H16" s="40">
        <v>1000</v>
      </c>
      <c r="I16" s="46">
        <v>800</v>
      </c>
      <c r="J16" s="40">
        <f>IF(I16&lt;=$F16,100,IF(I16&lt;=$G16,(80+20/($G16-$F16)*($G16-I16)),IF(I16&lt;=$H16,(60+20/($H16-$G16)*($H16-I16)),40)))*2%/2</f>
        <v>0.8</v>
      </c>
      <c r="K16" s="44" t="s">
        <v>262</v>
      </c>
      <c r="L16" s="47"/>
      <c r="M16" s="47"/>
      <c r="N16" s="47"/>
      <c r="O16" s="54">
        <v>610</v>
      </c>
      <c r="P16" s="54">
        <v>620</v>
      </c>
      <c r="Q16" s="54">
        <v>580</v>
      </c>
      <c r="R16" s="66">
        <f t="shared" si="0"/>
        <v>603.333333333333</v>
      </c>
      <c r="S16" s="67">
        <f>IF(R16&lt;=$F16,100,IF(R16&lt;=$G16,(80+20/($G16-$F16)*($G16-R16)),IF(R16&lt;=$H16,(60+20/($H16-$G16)*($H16-R16)),40)))*2%/2</f>
        <v>0.865555555555556</v>
      </c>
    </row>
    <row r="17" ht="31" spans="1:19">
      <c r="A17" s="29"/>
      <c r="B17" s="30"/>
      <c r="C17" s="31" t="s">
        <v>263</v>
      </c>
      <c r="D17" s="31" t="s">
        <v>264</v>
      </c>
      <c r="E17" s="31" t="s">
        <v>234</v>
      </c>
      <c r="F17" s="40">
        <v>200</v>
      </c>
      <c r="G17" s="40">
        <v>800</v>
      </c>
      <c r="H17" s="40">
        <v>1000</v>
      </c>
      <c r="I17" s="46">
        <v>800</v>
      </c>
      <c r="J17" s="40">
        <f>IF(I17&lt;=$F17,100,IF(I17&lt;=$G17,(80+20/($G17-$F17)*($G17-I17)),IF(I17&lt;=$H17,(60+20/($H17-$G17)*($H17-I17)),40)))*2%/2</f>
        <v>0.8</v>
      </c>
      <c r="K17" s="44"/>
      <c r="L17" s="47"/>
      <c r="M17" s="47"/>
      <c r="N17" s="47"/>
      <c r="O17" s="54">
        <v>630</v>
      </c>
      <c r="P17" s="54">
        <v>610</v>
      </c>
      <c r="Q17" s="54">
        <v>600</v>
      </c>
      <c r="R17" s="66">
        <f t="shared" si="0"/>
        <v>613.333333333333</v>
      </c>
      <c r="S17" s="67">
        <f>IF(R17&lt;=$F17,100,IF(R17&lt;=$G17,(80+20/($G17-$F17)*($G17-R17)),IF(R17&lt;=$H17,(60+20/($H17-$G17)*($H17-R17)),40)))*2%/2</f>
        <v>0.862222222222222</v>
      </c>
    </row>
    <row r="18" ht="31" spans="1:19">
      <c r="A18" s="33">
        <v>0.1</v>
      </c>
      <c r="B18" s="30" t="s">
        <v>265</v>
      </c>
      <c r="C18" s="31" t="s">
        <v>266</v>
      </c>
      <c r="D18" s="31" t="s">
        <v>267</v>
      </c>
      <c r="E18" s="31" t="s">
        <v>234</v>
      </c>
      <c r="F18" s="40">
        <v>1000</v>
      </c>
      <c r="G18" s="40">
        <v>2000</v>
      </c>
      <c r="H18" s="40">
        <v>3000</v>
      </c>
      <c r="I18" s="46">
        <v>1300</v>
      </c>
      <c r="J18" s="40">
        <f>IF(I18&lt;=$F18,100,IF(I18&lt;=$G18,(80+20/($G18-$F18)*($G18-I18)),IF(I18&lt;=$H18,(60+20/($H18-$G18)*($H18-I18)),40)))*10%/4</f>
        <v>2.35</v>
      </c>
      <c r="K18" s="44" t="s">
        <v>268</v>
      </c>
      <c r="L18" s="47"/>
      <c r="M18" s="47"/>
      <c r="N18" s="47"/>
      <c r="O18" s="54">
        <v>1450</v>
      </c>
      <c r="P18" s="54">
        <v>1330</v>
      </c>
      <c r="Q18" s="54">
        <v>1650</v>
      </c>
      <c r="R18" s="66">
        <f t="shared" si="0"/>
        <v>1476.66666666667</v>
      </c>
      <c r="S18" s="67">
        <f>IF(R18&lt;=$F18,100,IF(R18&lt;=$G18,(80+20/($G18-$F18)*($G18-R18)),IF(R18&lt;=$H18,(60+20/($H18-$G18)*($H18-R18)),40)))*10%/4</f>
        <v>2.26166666666667</v>
      </c>
    </row>
    <row r="19" ht="31" spans="1:19">
      <c r="A19" s="33"/>
      <c r="B19" s="30"/>
      <c r="C19" s="31" t="s">
        <v>269</v>
      </c>
      <c r="D19" s="31" t="s">
        <v>270</v>
      </c>
      <c r="E19" s="31" t="s">
        <v>234</v>
      </c>
      <c r="F19" s="40">
        <v>1000</v>
      </c>
      <c r="G19" s="40">
        <v>2000</v>
      </c>
      <c r="H19" s="40">
        <v>3000</v>
      </c>
      <c r="I19" s="46">
        <v>1300</v>
      </c>
      <c r="J19" s="40">
        <f>IF(I19&lt;=$F19,100,IF(I19&lt;=$G19,(80+20/($G19-$F19)*($G19-I19)),IF(I19&lt;=$H19,(60+20/($H19-$G19)*($H19-I19)),40)))*10%/4</f>
        <v>2.35</v>
      </c>
      <c r="K19" s="44"/>
      <c r="L19" s="47"/>
      <c r="M19" s="47"/>
      <c r="N19" s="47"/>
      <c r="O19" s="54">
        <v>2420</v>
      </c>
      <c r="P19" s="54">
        <v>2090</v>
      </c>
      <c r="Q19" s="54">
        <v>2490</v>
      </c>
      <c r="R19" s="66">
        <f t="shared" si="0"/>
        <v>2333.33333333333</v>
      </c>
      <c r="S19" s="67">
        <f>IF(R19&lt;=$F19,100,IF(R19&lt;=$G19,(80+20/($G19-$F19)*($G19-R19)),IF(R19&lt;=$H19,(60+20/($H19-$G19)*($H19-R19)),40)))*10%/4</f>
        <v>1.83333333333333</v>
      </c>
    </row>
    <row r="20" ht="31" spans="1:19">
      <c r="A20" s="33"/>
      <c r="B20" s="30"/>
      <c r="C20" s="31" t="s">
        <v>271</v>
      </c>
      <c r="D20" s="31" t="s">
        <v>272</v>
      </c>
      <c r="E20" s="31" t="s">
        <v>234</v>
      </c>
      <c r="F20" s="40">
        <v>1000</v>
      </c>
      <c r="G20" s="40">
        <v>2000</v>
      </c>
      <c r="H20" s="40">
        <v>3000</v>
      </c>
      <c r="I20" s="46">
        <v>2000</v>
      </c>
      <c r="J20" s="40">
        <f>IF(I20&lt;=$F20,100,IF(I20&lt;=$G20,(80+20/($G20-$F20)*($G20-I20)),IF(I20&lt;=$H20,(60+20/($H20-$G20)*($H20-I20)),40)))*10%/4</f>
        <v>2</v>
      </c>
      <c r="K20" s="44"/>
      <c r="L20" s="47"/>
      <c r="M20" s="47"/>
      <c r="N20" s="47"/>
      <c r="O20" s="54">
        <v>2080</v>
      </c>
      <c r="P20" s="54">
        <v>2190</v>
      </c>
      <c r="Q20" s="54">
        <v>2010</v>
      </c>
      <c r="R20" s="66">
        <f t="shared" si="0"/>
        <v>2093.33333333333</v>
      </c>
      <c r="S20" s="67">
        <f>IF(R20&lt;=$F20,100,IF(R20&lt;=$G20,(80+20/($G20-$F20)*($G20-R20)),IF(R20&lt;=$H20,(60+20/($H20-$G20)*($H20-R20)),40)))*10%/4</f>
        <v>1.95333333333333</v>
      </c>
    </row>
    <row r="21" ht="31" spans="1:19">
      <c r="A21" s="33"/>
      <c r="B21" s="30"/>
      <c r="C21" s="31" t="s">
        <v>273</v>
      </c>
      <c r="D21" s="31" t="s">
        <v>274</v>
      </c>
      <c r="E21" s="31" t="s">
        <v>234</v>
      </c>
      <c r="F21" s="40">
        <v>2000</v>
      </c>
      <c r="G21" s="40">
        <v>3000</v>
      </c>
      <c r="H21" s="40">
        <v>3000</v>
      </c>
      <c r="I21" s="46">
        <v>2500</v>
      </c>
      <c r="J21" s="40">
        <f>IF(I21&lt;=$F21,100,IF(I21&lt;=$G21,(80+20/($G21-$F21)*($G21-I21)),IF(I21&lt;=$H21,(60+20/($H21-$G21)*($H21-I21)),40)))*10%/4</f>
        <v>2.25</v>
      </c>
      <c r="K21" s="44"/>
      <c r="L21" s="47"/>
      <c r="M21" s="47"/>
      <c r="N21" s="47"/>
      <c r="O21" s="54">
        <v>2020</v>
      </c>
      <c r="P21" s="54">
        <v>1830</v>
      </c>
      <c r="Q21" s="54">
        <v>2010</v>
      </c>
      <c r="R21" s="66">
        <f t="shared" si="0"/>
        <v>1953.33333333333</v>
      </c>
      <c r="S21" s="67">
        <f>IF(R21&lt;=$F21,100,IF(R21&lt;=$G21,(80+20/($G21-$F21)*($G21-R21)),IF(R21&lt;=$H21,(60+20/($H21-$G21)*($H21-R21)),40)))*10%/4</f>
        <v>2.5</v>
      </c>
    </row>
    <row r="22" ht="31" spans="1:19">
      <c r="A22" s="33">
        <v>0.2</v>
      </c>
      <c r="B22" s="30" t="s">
        <v>128</v>
      </c>
      <c r="C22" s="31" t="s">
        <v>275</v>
      </c>
      <c r="D22" s="31" t="s">
        <v>276</v>
      </c>
      <c r="E22" s="31" t="s">
        <v>226</v>
      </c>
      <c r="F22" s="40">
        <v>1</v>
      </c>
      <c r="G22" s="40">
        <v>3</v>
      </c>
      <c r="H22" s="40">
        <v>5</v>
      </c>
      <c r="I22" s="46">
        <v>1.5</v>
      </c>
      <c r="J22" s="40">
        <f t="shared" ref="J22:J32" si="2">IF(I22&lt;=$F22,100,IF(I22&lt;=$G22,(80+20/($G22-$F22)*($G22-I22)),IF(I22&lt;=$H22,(60+20/($H22-$G22)*($H22-I22)),40)))*20%/11</f>
        <v>1.72727272727273</v>
      </c>
      <c r="K22" s="44" t="s">
        <v>277</v>
      </c>
      <c r="L22" s="47"/>
      <c r="M22" s="47"/>
      <c r="N22" s="47"/>
      <c r="O22" s="54">
        <v>2.02</v>
      </c>
      <c r="P22" s="54">
        <v>2.13</v>
      </c>
      <c r="Q22" s="54">
        <v>2.04</v>
      </c>
      <c r="R22" s="66">
        <f t="shared" si="0"/>
        <v>2.06333333333333</v>
      </c>
      <c r="S22" s="67">
        <f t="shared" ref="S22:S32" si="3">IF(R22&lt;=$F22,100,IF(R22&lt;=$G22,(80+20/($G22-$F22)*($G22-R22)),IF(R22&lt;=$H22,(60+20/($H22-$G22)*($H22-R22)),40)))*20%/11</f>
        <v>1.62484848484848</v>
      </c>
    </row>
    <row r="23" ht="31" spans="1:19">
      <c r="A23" s="33"/>
      <c r="B23" s="30"/>
      <c r="C23" s="31" t="s">
        <v>275</v>
      </c>
      <c r="D23" s="31" t="s">
        <v>278</v>
      </c>
      <c r="E23" s="31" t="s">
        <v>226</v>
      </c>
      <c r="F23" s="40">
        <v>1</v>
      </c>
      <c r="G23" s="40">
        <v>3</v>
      </c>
      <c r="H23" s="40">
        <v>5</v>
      </c>
      <c r="I23" s="46">
        <v>2</v>
      </c>
      <c r="J23" s="40">
        <f t="shared" si="2"/>
        <v>1.63636363636364</v>
      </c>
      <c r="K23" s="44"/>
      <c r="L23" s="47"/>
      <c r="M23" s="47"/>
      <c r="N23" s="47"/>
      <c r="O23" s="54">
        <v>2.43</v>
      </c>
      <c r="P23" s="54">
        <v>2.83</v>
      </c>
      <c r="Q23" s="54">
        <v>2.84</v>
      </c>
      <c r="R23" s="66">
        <f t="shared" si="0"/>
        <v>2.7</v>
      </c>
      <c r="S23" s="67">
        <f t="shared" si="3"/>
        <v>1.50909090909091</v>
      </c>
    </row>
    <row r="24" s="21" customFormat="1" ht="31" spans="1:19">
      <c r="A24" s="33"/>
      <c r="B24" s="30"/>
      <c r="C24" s="31" t="s">
        <v>275</v>
      </c>
      <c r="D24" s="31" t="s">
        <v>279</v>
      </c>
      <c r="E24" s="31" t="s">
        <v>226</v>
      </c>
      <c r="F24" s="40">
        <v>3</v>
      </c>
      <c r="G24" s="40">
        <v>5</v>
      </c>
      <c r="H24" s="40">
        <v>8</v>
      </c>
      <c r="I24" s="46">
        <v>2.3</v>
      </c>
      <c r="J24" s="40">
        <f t="shared" si="2"/>
        <v>1.81818181818182</v>
      </c>
      <c r="K24" s="44" t="s">
        <v>280</v>
      </c>
      <c r="L24" s="47"/>
      <c r="M24" s="47"/>
      <c r="N24" s="47"/>
      <c r="O24" s="54">
        <v>2.45</v>
      </c>
      <c r="P24" s="54">
        <v>2.75</v>
      </c>
      <c r="Q24" s="54">
        <v>2.79</v>
      </c>
      <c r="R24" s="66">
        <f t="shared" si="0"/>
        <v>2.66333333333333</v>
      </c>
      <c r="S24" s="67">
        <f t="shared" si="3"/>
        <v>1.81818181818182</v>
      </c>
    </row>
    <row r="25" s="21" customFormat="1" ht="31" spans="1:19">
      <c r="A25" s="33"/>
      <c r="B25" s="30"/>
      <c r="C25" s="31" t="s">
        <v>275</v>
      </c>
      <c r="D25" s="31" t="s">
        <v>281</v>
      </c>
      <c r="E25" s="31" t="s">
        <v>226</v>
      </c>
      <c r="F25" s="40">
        <v>3</v>
      </c>
      <c r="G25" s="40">
        <v>5</v>
      </c>
      <c r="H25" s="40">
        <v>8</v>
      </c>
      <c r="I25" s="46">
        <v>3</v>
      </c>
      <c r="J25" s="40">
        <f t="shared" si="2"/>
        <v>1.81818181818182</v>
      </c>
      <c r="K25" s="44" t="s">
        <v>280</v>
      </c>
      <c r="L25" s="47"/>
      <c r="M25" s="47"/>
      <c r="N25" s="47"/>
      <c r="O25" s="54">
        <v>2.34</v>
      </c>
      <c r="P25" s="54">
        <v>2.72</v>
      </c>
      <c r="Q25" s="54">
        <v>2.72</v>
      </c>
      <c r="R25" s="66">
        <f t="shared" si="0"/>
        <v>2.59333333333333</v>
      </c>
      <c r="S25" s="67">
        <f t="shared" si="3"/>
        <v>1.81818181818182</v>
      </c>
    </row>
    <row r="26" ht="31" spans="1:19">
      <c r="A26" s="33"/>
      <c r="B26" s="30"/>
      <c r="C26" s="31" t="s">
        <v>275</v>
      </c>
      <c r="D26" s="31" t="s">
        <v>282</v>
      </c>
      <c r="E26" s="31" t="s">
        <v>226</v>
      </c>
      <c r="F26" s="40">
        <v>5</v>
      </c>
      <c r="G26" s="40">
        <v>8</v>
      </c>
      <c r="H26" s="40">
        <v>10</v>
      </c>
      <c r="I26" s="46">
        <v>4</v>
      </c>
      <c r="J26" s="40">
        <f t="shared" si="2"/>
        <v>1.81818181818182</v>
      </c>
      <c r="K26" s="44" t="s">
        <v>280</v>
      </c>
      <c r="L26" s="47"/>
      <c r="M26" s="47"/>
      <c r="N26" s="47"/>
      <c r="O26" s="54">
        <v>2.91</v>
      </c>
      <c r="P26" s="54">
        <v>3.62</v>
      </c>
      <c r="Q26" s="54">
        <v>3.73</v>
      </c>
      <c r="R26" s="66">
        <f t="shared" si="0"/>
        <v>3.42</v>
      </c>
      <c r="S26" s="67">
        <f t="shared" si="3"/>
        <v>1.81818181818182</v>
      </c>
    </row>
    <row r="27" ht="46" spans="1:19">
      <c r="A27" s="33"/>
      <c r="B27" s="30"/>
      <c r="C27" s="31" t="s">
        <v>283</v>
      </c>
      <c r="D27" s="31" t="s">
        <v>284</v>
      </c>
      <c r="E27" s="31" t="s">
        <v>226</v>
      </c>
      <c r="F27" s="40">
        <v>3</v>
      </c>
      <c r="G27" s="40">
        <v>5</v>
      </c>
      <c r="H27" s="40">
        <v>8</v>
      </c>
      <c r="I27" s="46">
        <v>3</v>
      </c>
      <c r="J27" s="40">
        <f t="shared" si="2"/>
        <v>1.81818181818182</v>
      </c>
      <c r="K27" s="44" t="s">
        <v>280</v>
      </c>
      <c r="L27" s="47"/>
      <c r="M27" s="47"/>
      <c r="N27" s="47"/>
      <c r="O27" s="54">
        <v>1.72</v>
      </c>
      <c r="P27" s="54">
        <v>1.83</v>
      </c>
      <c r="Q27" s="54">
        <v>1.69</v>
      </c>
      <c r="R27" s="66">
        <f t="shared" si="0"/>
        <v>1.74666666666667</v>
      </c>
      <c r="S27" s="67">
        <f t="shared" si="3"/>
        <v>1.81818181818182</v>
      </c>
    </row>
    <row r="28" ht="61" spans="1:19">
      <c r="A28" s="33"/>
      <c r="B28" s="30"/>
      <c r="C28" s="31" t="s">
        <v>285</v>
      </c>
      <c r="D28" s="31" t="s">
        <v>286</v>
      </c>
      <c r="E28" s="31" t="s">
        <v>226</v>
      </c>
      <c r="F28" s="40">
        <v>2</v>
      </c>
      <c r="G28" s="40">
        <v>3</v>
      </c>
      <c r="H28" s="40">
        <v>5</v>
      </c>
      <c r="I28" s="46">
        <v>1.8</v>
      </c>
      <c r="J28" s="40">
        <f t="shared" si="2"/>
        <v>1.81818181818182</v>
      </c>
      <c r="K28" s="44" t="s">
        <v>280</v>
      </c>
      <c r="L28" s="47"/>
      <c r="M28" s="47"/>
      <c r="N28" s="47"/>
      <c r="O28" s="54">
        <v>1.94</v>
      </c>
      <c r="P28" s="54">
        <v>1.67</v>
      </c>
      <c r="Q28" s="54">
        <v>2.25</v>
      </c>
      <c r="R28" s="66">
        <f t="shared" si="0"/>
        <v>1.95333333333333</v>
      </c>
      <c r="S28" s="67">
        <f t="shared" si="3"/>
        <v>1.81818181818182</v>
      </c>
    </row>
    <row r="29" ht="61" spans="1:19">
      <c r="A29" s="33"/>
      <c r="B29" s="30"/>
      <c r="C29" s="31" t="s">
        <v>285</v>
      </c>
      <c r="D29" s="31" t="s">
        <v>287</v>
      </c>
      <c r="E29" s="31" t="s">
        <v>226</v>
      </c>
      <c r="F29" s="40">
        <v>3</v>
      </c>
      <c r="G29" s="40">
        <v>5</v>
      </c>
      <c r="H29" s="40">
        <v>8</v>
      </c>
      <c r="I29" s="46">
        <v>2.3</v>
      </c>
      <c r="J29" s="40">
        <f t="shared" si="2"/>
        <v>1.81818181818182</v>
      </c>
      <c r="K29" s="44" t="s">
        <v>280</v>
      </c>
      <c r="L29" s="47"/>
      <c r="M29" s="47"/>
      <c r="N29" s="47"/>
      <c r="O29" s="54">
        <v>2.06</v>
      </c>
      <c r="P29" s="54">
        <v>1.92</v>
      </c>
      <c r="Q29" s="54">
        <v>2.01</v>
      </c>
      <c r="R29" s="66">
        <f t="shared" si="0"/>
        <v>1.99666666666667</v>
      </c>
      <c r="S29" s="67">
        <f t="shared" si="3"/>
        <v>1.81818181818182</v>
      </c>
    </row>
    <row r="30" ht="61" spans="1:19">
      <c r="A30" s="33"/>
      <c r="B30" s="30"/>
      <c r="C30" s="31" t="s">
        <v>285</v>
      </c>
      <c r="D30" s="31" t="s">
        <v>288</v>
      </c>
      <c r="E30" s="31" t="s">
        <v>226</v>
      </c>
      <c r="F30" s="40">
        <v>3</v>
      </c>
      <c r="G30" s="40">
        <v>5</v>
      </c>
      <c r="H30" s="40">
        <v>8</v>
      </c>
      <c r="I30" s="46">
        <v>2.5</v>
      </c>
      <c r="J30" s="40">
        <f t="shared" si="2"/>
        <v>1.81818181818182</v>
      </c>
      <c r="K30" s="44" t="s">
        <v>280</v>
      </c>
      <c r="L30" s="47"/>
      <c r="M30" s="47"/>
      <c r="N30" s="47"/>
      <c r="O30" s="54">
        <v>1.49</v>
      </c>
      <c r="P30" s="54">
        <v>0.91</v>
      </c>
      <c r="Q30" s="54">
        <v>1.51</v>
      </c>
      <c r="R30" s="66">
        <f t="shared" si="0"/>
        <v>1.30333333333333</v>
      </c>
      <c r="S30" s="67">
        <f t="shared" si="3"/>
        <v>1.81818181818182</v>
      </c>
    </row>
    <row r="31" ht="61" spans="1:19">
      <c r="A31" s="33"/>
      <c r="B31" s="30"/>
      <c r="C31" s="31" t="s">
        <v>285</v>
      </c>
      <c r="D31" s="31" t="s">
        <v>289</v>
      </c>
      <c r="E31" s="31" t="s">
        <v>226</v>
      </c>
      <c r="F31" s="40">
        <v>5</v>
      </c>
      <c r="G31" s="40">
        <v>8</v>
      </c>
      <c r="H31" s="40">
        <v>10</v>
      </c>
      <c r="I31" s="46">
        <v>3.3</v>
      </c>
      <c r="J31" s="40">
        <f t="shared" si="2"/>
        <v>1.81818181818182</v>
      </c>
      <c r="K31" s="44" t="s">
        <v>280</v>
      </c>
      <c r="L31" s="47"/>
      <c r="M31" s="47"/>
      <c r="N31" s="47"/>
      <c r="O31" s="54">
        <v>2.28</v>
      </c>
      <c r="P31" s="54">
        <v>1.63</v>
      </c>
      <c r="Q31" s="54">
        <v>2.33</v>
      </c>
      <c r="R31" s="66">
        <f t="shared" si="0"/>
        <v>2.08</v>
      </c>
      <c r="S31" s="67">
        <f t="shared" si="3"/>
        <v>1.81818181818182</v>
      </c>
    </row>
    <row r="32" ht="61" spans="1:19">
      <c r="A32" s="33"/>
      <c r="B32" s="30"/>
      <c r="C32" s="31" t="s">
        <v>285</v>
      </c>
      <c r="D32" s="31" t="s">
        <v>290</v>
      </c>
      <c r="E32" s="31" t="s">
        <v>226</v>
      </c>
      <c r="F32" s="40">
        <v>6</v>
      </c>
      <c r="G32" s="40">
        <v>10</v>
      </c>
      <c r="H32" s="40">
        <v>12</v>
      </c>
      <c r="I32" s="46">
        <v>4.3</v>
      </c>
      <c r="J32" s="40">
        <f t="shared" si="2"/>
        <v>1.81818181818182</v>
      </c>
      <c r="K32" s="44"/>
      <c r="L32" s="47"/>
      <c r="M32" s="47"/>
      <c r="N32" s="47"/>
      <c r="O32" s="54">
        <v>2.61</v>
      </c>
      <c r="P32" s="54">
        <v>2.11</v>
      </c>
      <c r="Q32" s="54">
        <v>2.26</v>
      </c>
      <c r="R32" s="66">
        <f t="shared" si="0"/>
        <v>2.32666666666667</v>
      </c>
      <c r="S32" s="67">
        <f t="shared" si="3"/>
        <v>1.81818181818182</v>
      </c>
    </row>
    <row r="33" ht="31" spans="1:19">
      <c r="A33" s="33">
        <v>0.2</v>
      </c>
      <c r="B33" s="30" t="s">
        <v>291</v>
      </c>
      <c r="C33" s="31" t="s">
        <v>292</v>
      </c>
      <c r="D33" s="31" t="s">
        <v>293</v>
      </c>
      <c r="E33" s="31" t="s">
        <v>226</v>
      </c>
      <c r="F33" s="40">
        <v>2</v>
      </c>
      <c r="G33" s="40">
        <v>3</v>
      </c>
      <c r="H33" s="40">
        <v>3</v>
      </c>
      <c r="I33" s="46">
        <v>3</v>
      </c>
      <c r="J33" s="40">
        <f>IF(I33&lt;=$F33,100,IF(I33&lt;=$G33,(80+20/($G33-$F33)*($G33-I33)),IF(I33&lt;=$H33,(60+20/($H33-$G33)*($H33-I33)),40)))*20%/5</f>
        <v>3.2</v>
      </c>
      <c r="K33" s="44" t="s">
        <v>280</v>
      </c>
      <c r="L33" s="47"/>
      <c r="M33" s="47"/>
      <c r="N33" s="47"/>
      <c r="O33" s="54">
        <v>1.98</v>
      </c>
      <c r="P33" s="54">
        <v>1.54</v>
      </c>
      <c r="Q33" s="54">
        <v>1.91</v>
      </c>
      <c r="R33" s="66">
        <f t="shared" si="0"/>
        <v>1.81</v>
      </c>
      <c r="S33" s="67">
        <f>IF(R33&lt;=$F33,100,IF(R33&lt;=$G33,(80+20/($G33-$F33)*($G33-R33)),IF(R33&lt;=$H33,(60+20/($H33-$G33)*($H33-R33)),40)))*20%/5</f>
        <v>4</v>
      </c>
    </row>
    <row r="34" ht="31" spans="1:19">
      <c r="A34" s="34"/>
      <c r="B34" s="30"/>
      <c r="C34" s="31" t="s">
        <v>294</v>
      </c>
      <c r="D34" s="31" t="s">
        <v>295</v>
      </c>
      <c r="E34" s="31" t="s">
        <v>226</v>
      </c>
      <c r="F34" s="40">
        <v>2</v>
      </c>
      <c r="G34" s="40">
        <v>3</v>
      </c>
      <c r="H34" s="40">
        <v>5</v>
      </c>
      <c r="I34" s="46">
        <v>3</v>
      </c>
      <c r="J34" s="40">
        <f>IF(I34&lt;=$F34,100,IF(I34&lt;=$G34,(80+20/($G34-$F34)*($G34-I34)),IF(I34&lt;=$H34,(60+20/($H34-$G34)*($H34-I34)),40)))*20%/5</f>
        <v>3.2</v>
      </c>
      <c r="K34" s="44" t="s">
        <v>280</v>
      </c>
      <c r="L34" s="47"/>
      <c r="M34" s="47"/>
      <c r="N34" s="47"/>
      <c r="O34" s="54">
        <v>0.92</v>
      </c>
      <c r="P34" s="54">
        <v>0.71</v>
      </c>
      <c r="Q34" s="54">
        <v>0.81</v>
      </c>
      <c r="R34" s="66">
        <f t="shared" si="0"/>
        <v>0.813333333333333</v>
      </c>
      <c r="S34" s="67">
        <f>IF(R34&lt;=$F34,100,IF(R34&lt;=$G34,(80+20/($G34-$F34)*($G34-R34)),IF(R34&lt;=$H34,(60+20/($H34-$G34)*($H34-R34)),40)))*20%/5</f>
        <v>4</v>
      </c>
    </row>
    <row r="35" ht="31" spans="1:19">
      <c r="A35" s="34"/>
      <c r="B35" s="30"/>
      <c r="C35" s="31" t="s">
        <v>296</v>
      </c>
      <c r="D35" s="31" t="s">
        <v>297</v>
      </c>
      <c r="E35" s="31" t="s">
        <v>226</v>
      </c>
      <c r="F35" s="40">
        <v>2</v>
      </c>
      <c r="G35" s="40">
        <v>3</v>
      </c>
      <c r="H35" s="40">
        <v>5</v>
      </c>
      <c r="I35" s="46">
        <v>3</v>
      </c>
      <c r="J35" s="40">
        <f>IF(I35&lt;=$F35,100,IF(I35&lt;=$G35,(80+20/($G35-$F35)*($G35-I35)),IF(I35&lt;=$H35,(60+20/($H35-$G35)*($H35-I35)),40)))*20%/5</f>
        <v>3.2</v>
      </c>
      <c r="K35" s="44"/>
      <c r="L35" s="47"/>
      <c r="M35" s="47"/>
      <c r="N35" s="47"/>
      <c r="O35" s="54">
        <v>0.99</v>
      </c>
      <c r="P35" s="54">
        <v>0.48</v>
      </c>
      <c r="Q35" s="54">
        <v>0.66</v>
      </c>
      <c r="R35" s="66">
        <f t="shared" si="0"/>
        <v>0.71</v>
      </c>
      <c r="S35" s="67">
        <f>IF(R35&lt;=$F35,100,IF(R35&lt;=$G35,(80+20/($G35-$F35)*($G35-R35)),IF(R35&lt;=$H35,(60+20/($H35-$G35)*($H35-R35)),40)))*20%/5</f>
        <v>4</v>
      </c>
    </row>
    <row r="36" ht="31" spans="1:19">
      <c r="A36" s="34"/>
      <c r="B36" s="30"/>
      <c r="C36" s="31" t="s">
        <v>294</v>
      </c>
      <c r="D36" s="31" t="s">
        <v>298</v>
      </c>
      <c r="E36" s="31" t="s">
        <v>226</v>
      </c>
      <c r="F36" s="40">
        <v>2</v>
      </c>
      <c r="G36" s="40">
        <v>3</v>
      </c>
      <c r="H36" s="40">
        <v>6</v>
      </c>
      <c r="I36" s="46">
        <v>3</v>
      </c>
      <c r="J36" s="40">
        <f>IF(I36&lt;=$F36,100,IF(I36&lt;=$G36,(80+20/($G36-$F36)*($G36-I36)),IF(I36&lt;=$H36,(60+20/($H36-$G36)*($H36-I36)),40)))*20%/5</f>
        <v>3.2</v>
      </c>
      <c r="K36" s="44" t="s">
        <v>280</v>
      </c>
      <c r="L36" s="47"/>
      <c r="M36" s="47"/>
      <c r="N36" s="47"/>
      <c r="O36" s="54">
        <v>0.35</v>
      </c>
      <c r="P36" s="54">
        <v>3</v>
      </c>
      <c r="Q36" s="54">
        <v>0.42</v>
      </c>
      <c r="R36" s="66">
        <f t="shared" si="0"/>
        <v>1.25666666666667</v>
      </c>
      <c r="S36" s="67">
        <f>IF(R36&lt;=$F36,100,IF(R36&lt;=$G36,(80+20/($G36-$F36)*($G36-R36)),IF(R36&lt;=$H36,(60+20/($H36-$G36)*($H36-R36)),40)))*20%/5</f>
        <v>4</v>
      </c>
    </row>
    <row r="37" ht="31" spans="1:19">
      <c r="A37" s="34"/>
      <c r="B37" s="30"/>
      <c r="C37" s="31" t="s">
        <v>299</v>
      </c>
      <c r="D37" s="31" t="s">
        <v>300</v>
      </c>
      <c r="E37" s="31" t="s">
        <v>226</v>
      </c>
      <c r="F37" s="40"/>
      <c r="G37" s="40"/>
      <c r="H37" s="40"/>
      <c r="I37" s="46">
        <v>3</v>
      </c>
      <c r="J37" s="40"/>
      <c r="K37" s="44"/>
      <c r="L37" s="47"/>
      <c r="M37" s="47"/>
      <c r="N37" s="47"/>
      <c r="O37" s="54">
        <v>1.4</v>
      </c>
      <c r="P37" s="54">
        <v>1.86</v>
      </c>
      <c r="Q37" s="54">
        <v>1.65</v>
      </c>
      <c r="R37" s="66">
        <f t="shared" si="0"/>
        <v>1.63666666666667</v>
      </c>
      <c r="S37" s="67"/>
    </row>
    <row r="38" ht="31" spans="1:19">
      <c r="A38" s="34"/>
      <c r="B38" s="30"/>
      <c r="C38" s="31" t="s">
        <v>296</v>
      </c>
      <c r="D38" s="31" t="s">
        <v>301</v>
      </c>
      <c r="E38" s="31" t="s">
        <v>226</v>
      </c>
      <c r="F38" s="40"/>
      <c r="G38" s="40"/>
      <c r="H38" s="40"/>
      <c r="I38" s="46">
        <v>3</v>
      </c>
      <c r="J38" s="40"/>
      <c r="K38" s="44"/>
      <c r="L38" s="47"/>
      <c r="M38" s="47"/>
      <c r="N38" s="47"/>
      <c r="O38" s="54">
        <v>0.97</v>
      </c>
      <c r="P38" s="54">
        <v>3.98</v>
      </c>
      <c r="Q38" s="54">
        <v>3.83</v>
      </c>
      <c r="R38" s="66">
        <f t="shared" si="0"/>
        <v>2.92666666666667</v>
      </c>
      <c r="S38" s="67"/>
    </row>
    <row r="39" ht="31" spans="1:19">
      <c r="A39" s="34"/>
      <c r="B39" s="30"/>
      <c r="C39" s="31" t="s">
        <v>292</v>
      </c>
      <c r="D39" s="31" t="s">
        <v>302</v>
      </c>
      <c r="E39" s="31" t="s">
        <v>226</v>
      </c>
      <c r="F39" s="40"/>
      <c r="G39" s="40"/>
      <c r="H39" s="40"/>
      <c r="I39" s="46">
        <v>3</v>
      </c>
      <c r="J39" s="40"/>
      <c r="K39" s="44"/>
      <c r="L39" s="47"/>
      <c r="M39" s="47"/>
      <c r="N39" s="47"/>
      <c r="O39" s="54">
        <v>1.7</v>
      </c>
      <c r="P39" s="54">
        <v>0.48</v>
      </c>
      <c r="Q39" s="54">
        <v>0.54</v>
      </c>
      <c r="R39" s="66">
        <f t="shared" si="0"/>
        <v>0.906666666666667</v>
      </c>
      <c r="S39" s="67"/>
    </row>
    <row r="40" ht="31" spans="1:19">
      <c r="A40" s="34"/>
      <c r="B40" s="30"/>
      <c r="C40" s="31" t="s">
        <v>294</v>
      </c>
      <c r="D40" s="31" t="s">
        <v>303</v>
      </c>
      <c r="E40" s="31" t="s">
        <v>226</v>
      </c>
      <c r="F40" s="40"/>
      <c r="G40" s="40"/>
      <c r="H40" s="40"/>
      <c r="I40" s="46">
        <v>3</v>
      </c>
      <c r="J40" s="40"/>
      <c r="K40" s="44"/>
      <c r="L40" s="47"/>
      <c r="M40" s="47"/>
      <c r="N40" s="47"/>
      <c r="O40" s="54">
        <v>0.58</v>
      </c>
      <c r="P40" s="54">
        <v>2.3</v>
      </c>
      <c r="Q40" s="54">
        <v>0.45</v>
      </c>
      <c r="R40" s="66">
        <f t="shared" si="0"/>
        <v>1.11</v>
      </c>
      <c r="S40" s="67"/>
    </row>
    <row r="41" ht="31" spans="1:19">
      <c r="A41" s="34"/>
      <c r="B41" s="30"/>
      <c r="C41" s="31" t="s">
        <v>299</v>
      </c>
      <c r="D41" s="31" t="s">
        <v>304</v>
      </c>
      <c r="E41" s="31" t="s">
        <v>226</v>
      </c>
      <c r="F41" s="40"/>
      <c r="G41" s="40"/>
      <c r="H41" s="40"/>
      <c r="I41" s="46">
        <v>3</v>
      </c>
      <c r="J41" s="40"/>
      <c r="K41" s="44"/>
      <c r="L41" s="47"/>
      <c r="M41" s="47"/>
      <c r="N41" s="47"/>
      <c r="O41" s="54">
        <v>1.46</v>
      </c>
      <c r="P41" s="54">
        <v>1.03</v>
      </c>
      <c r="Q41" s="54">
        <v>0.98</v>
      </c>
      <c r="R41" s="66">
        <f t="shared" si="0"/>
        <v>1.15666666666667</v>
      </c>
      <c r="S41" s="67"/>
    </row>
    <row r="42" ht="31" spans="1:19">
      <c r="A42" s="34"/>
      <c r="B42" s="30"/>
      <c r="C42" s="31" t="s">
        <v>292</v>
      </c>
      <c r="D42" s="31" t="s">
        <v>305</v>
      </c>
      <c r="E42" s="31" t="s">
        <v>226</v>
      </c>
      <c r="F42" s="40"/>
      <c r="G42" s="40"/>
      <c r="H42" s="40"/>
      <c r="I42" s="46">
        <v>3</v>
      </c>
      <c r="J42" s="40"/>
      <c r="K42" s="44"/>
      <c r="L42" s="47"/>
      <c r="M42" s="47"/>
      <c r="N42" s="47"/>
      <c r="O42" s="54">
        <v>0.75</v>
      </c>
      <c r="P42" s="54">
        <v>0.6</v>
      </c>
      <c r="Q42" s="54">
        <v>0.68</v>
      </c>
      <c r="R42" s="66">
        <f t="shared" si="0"/>
        <v>0.676666666666667</v>
      </c>
      <c r="S42" s="67"/>
    </row>
    <row r="43" ht="31" spans="1:19">
      <c r="A43" s="34"/>
      <c r="B43" s="30"/>
      <c r="C43" s="31" t="s">
        <v>299</v>
      </c>
      <c r="D43" s="31" t="s">
        <v>306</v>
      </c>
      <c r="E43" s="31" t="s">
        <v>226</v>
      </c>
      <c r="F43" s="40"/>
      <c r="G43" s="40"/>
      <c r="H43" s="40"/>
      <c r="I43" s="46">
        <v>3</v>
      </c>
      <c r="J43" s="40"/>
      <c r="K43" s="44"/>
      <c r="L43" s="47"/>
      <c r="M43" s="47"/>
      <c r="N43" s="47"/>
      <c r="O43" s="54">
        <v>1.8</v>
      </c>
      <c r="P43" s="54">
        <v>0.65</v>
      </c>
      <c r="Q43" s="54">
        <v>1.3</v>
      </c>
      <c r="R43" s="66">
        <f t="shared" si="0"/>
        <v>1.25</v>
      </c>
      <c r="S43" s="67"/>
    </row>
    <row r="44" ht="31" spans="1:19">
      <c r="A44" s="34"/>
      <c r="B44" s="30"/>
      <c r="C44" s="31" t="s">
        <v>296</v>
      </c>
      <c r="D44" s="31" t="s">
        <v>307</v>
      </c>
      <c r="E44" s="31" t="s">
        <v>226</v>
      </c>
      <c r="F44" s="40">
        <v>3</v>
      </c>
      <c r="G44" s="40">
        <v>5</v>
      </c>
      <c r="H44" s="40">
        <v>8</v>
      </c>
      <c r="I44" s="46">
        <v>3</v>
      </c>
      <c r="J44" s="40">
        <f>IF(I44&lt;=$F44,100,IF(I44&lt;=$G44,(80+20/($G44-$F44)*($G44-I44)),IF(I44&lt;=$H44,(60+20/($H44-$G44)*($H44-I44)),40)))*20%/5</f>
        <v>4</v>
      </c>
      <c r="K44" s="44" t="s">
        <v>280</v>
      </c>
      <c r="L44" s="47"/>
      <c r="M44" s="47"/>
      <c r="N44" s="47"/>
      <c r="O44" s="54">
        <v>0.36</v>
      </c>
      <c r="P44" s="54">
        <v>0.63</v>
      </c>
      <c r="Q44" s="54">
        <v>1.6</v>
      </c>
      <c r="R44" s="66">
        <f t="shared" si="0"/>
        <v>0.863333333333333</v>
      </c>
      <c r="S44" s="67">
        <f>IF(R44&lt;=$F44,100,IF(R44&lt;=$G44,(80+20/($G44-$F44)*($G44-R44)),IF(R44&lt;=$H44,(60+20/($H44-$G44)*($H44-R44)),40)))*20%/5</f>
        <v>4</v>
      </c>
    </row>
    <row r="45" ht="61" spans="1:19">
      <c r="A45" s="33">
        <v>0.1</v>
      </c>
      <c r="B45" s="30" t="s">
        <v>308</v>
      </c>
      <c r="C45" s="31"/>
      <c r="D45" s="31" t="s">
        <v>309</v>
      </c>
      <c r="E45" s="31" t="s">
        <v>310</v>
      </c>
      <c r="F45" s="40">
        <v>0</v>
      </c>
      <c r="G45" s="40">
        <v>1</v>
      </c>
      <c r="H45" s="40">
        <v>3</v>
      </c>
      <c r="I45" s="46">
        <v>1</v>
      </c>
      <c r="J45" s="40">
        <f>IF(I45&lt;=$F45,100,IF(I45&lt;=$G45,(80+20/($G45-$F45)*($G45-I45)),IF(I45&lt;=$H45,(60+20/($H45-$G45)*($H45-I45)),40)))*10%/1</f>
        <v>8</v>
      </c>
      <c r="K45" s="44"/>
      <c r="L45" s="47"/>
      <c r="M45" s="47"/>
      <c r="N45" s="47"/>
      <c r="O45" s="54"/>
      <c r="P45" s="54"/>
      <c r="Q45" s="54"/>
      <c r="R45" s="66"/>
      <c r="S45" s="67">
        <f>IF(R45&lt;=$F45,100,IF(R45&lt;=$G45,(80+20/($G45-$F45)*($G45-R45)),IF(R45&lt;=$H45,(60+20/($H45-$G45)*($H45-R45)),40)))*10%/1</f>
        <v>10</v>
      </c>
    </row>
    <row r="46" s="22" customFormat="1" spans="1:19">
      <c r="A46" s="35" t="s">
        <v>311</v>
      </c>
      <c r="B46" s="27"/>
      <c r="C46" s="28"/>
      <c r="D46" s="28"/>
      <c r="E46" s="28"/>
      <c r="F46" s="43"/>
      <c r="G46" s="43"/>
      <c r="H46" s="43"/>
      <c r="I46" s="43"/>
      <c r="J46" s="43">
        <f>SUM(J2:J45)</f>
        <v>86.9772727272727</v>
      </c>
      <c r="K46" s="49"/>
      <c r="O46" s="59"/>
      <c r="P46" s="59"/>
      <c r="Q46" s="59"/>
      <c r="R46" s="70"/>
      <c r="S46" s="71">
        <f>SUM(S2:S45)</f>
        <v>94.154797979798</v>
      </c>
    </row>
    <row r="47" ht="45" customHeight="1" spans="1:14">
      <c r="A47" s="36" t="s">
        <v>312</v>
      </c>
      <c r="B47" s="30"/>
      <c r="C47" s="31"/>
      <c r="D47" s="31" t="s">
        <v>313</v>
      </c>
      <c r="E47" s="31" t="s">
        <v>314</v>
      </c>
      <c r="F47" s="31" t="s">
        <v>315</v>
      </c>
      <c r="G47" s="31" t="s">
        <v>316</v>
      </c>
      <c r="H47" s="31" t="s">
        <v>317</v>
      </c>
      <c r="I47" s="50">
        <v>3</v>
      </c>
      <c r="K47" s="44" t="s">
        <v>318</v>
      </c>
      <c r="L47" s="21"/>
      <c r="M47" s="21"/>
      <c r="N47" s="21"/>
    </row>
    <row r="48" ht="31" spans="1:14">
      <c r="A48" s="37"/>
      <c r="B48" s="30"/>
      <c r="C48" s="31"/>
      <c r="D48" s="31" t="s">
        <v>319</v>
      </c>
      <c r="E48" s="31" t="s">
        <v>314</v>
      </c>
      <c r="F48" s="31" t="s">
        <v>316</v>
      </c>
      <c r="G48" s="31" t="s">
        <v>317</v>
      </c>
      <c r="H48" s="31" t="s">
        <v>320</v>
      </c>
      <c r="I48" s="50">
        <v>5</v>
      </c>
      <c r="J48" s="40"/>
      <c r="K48" s="44"/>
      <c r="L48" s="21"/>
      <c r="M48" s="21"/>
      <c r="N48" s="21"/>
    </row>
    <row r="49" spans="1:9">
      <c r="A49" s="38"/>
      <c r="D49" s="23" t="s">
        <v>321</v>
      </c>
      <c r="E49" s="23" t="s">
        <v>226</v>
      </c>
      <c r="F49" s="23">
        <v>8</v>
      </c>
      <c r="G49" s="23">
        <v>15</v>
      </c>
      <c r="H49" s="23">
        <v>30</v>
      </c>
      <c r="I49" s="51">
        <v>15</v>
      </c>
    </row>
    <row r="52" spans="15:24">
      <c r="O52" s="60"/>
      <c r="P52" s="61"/>
      <c r="Q52" s="61" t="s">
        <v>322</v>
      </c>
      <c r="R52" s="72"/>
      <c r="S52" s="73"/>
      <c r="T52" s="73"/>
      <c r="U52" s="73"/>
      <c r="V52" s="73"/>
      <c r="W52" s="73"/>
      <c r="X52" s="74"/>
    </row>
    <row r="53" spans="15:24">
      <c r="O53" s="62"/>
      <c r="P53" s="61"/>
      <c r="Q53" s="61" t="s">
        <v>323</v>
      </c>
      <c r="R53" s="72"/>
      <c r="S53" s="73"/>
      <c r="T53" s="73"/>
      <c r="U53" s="73"/>
      <c r="V53" s="73"/>
      <c r="W53" s="73"/>
      <c r="X53" s="74"/>
    </row>
  </sheetData>
  <sheetProtection formatCells="0" insertHyperlinks="0" autoFilter="0"/>
  <mergeCells count="27">
    <mergeCell ref="O6:Q6"/>
    <mergeCell ref="O7:Q7"/>
    <mergeCell ref="O8:Q8"/>
    <mergeCell ref="O9:Q9"/>
    <mergeCell ref="O10:Q10"/>
    <mergeCell ref="O11:Q11"/>
    <mergeCell ref="O12:Q12"/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9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6"/>
  <sheetViews>
    <sheetView zoomScale="99" zoomScaleNormal="99" topLeftCell="A32" workbookViewId="0">
      <selection activeCell="E12" sqref="E12"/>
    </sheetView>
  </sheetViews>
  <sheetFormatPr defaultColWidth="11" defaultRowHeight="17.6"/>
  <cols>
    <col min="1" max="1" width="11" customWidth="1"/>
    <col min="2" max="2" width="28.5" customWidth="1"/>
    <col min="3" max="3" width="29.6666666666667" customWidth="1"/>
    <col min="4" max="4" width="15.8333333333333" customWidth="1"/>
    <col min="5" max="5" width="25" customWidth="1"/>
    <col min="6" max="6" width="48.8333333333333" customWidth="1"/>
    <col min="7" max="9" width="12.6666666666667" customWidth="1"/>
    <col min="10" max="15" width="12.5" customWidth="1"/>
  </cols>
  <sheetData>
    <row r="1" spans="1:21">
      <c r="A1" s="1" t="s">
        <v>324</v>
      </c>
      <c r="B1" s="2" t="s">
        <v>325</v>
      </c>
      <c r="C1" s="3" t="s">
        <v>326</v>
      </c>
      <c r="D1" s="4">
        <v>45164</v>
      </c>
      <c r="E1" s="4">
        <v>45166</v>
      </c>
      <c r="F1" s="4">
        <v>45167</v>
      </c>
      <c r="G1" s="4">
        <v>45168</v>
      </c>
      <c r="H1" s="4">
        <v>45169</v>
      </c>
      <c r="I1" s="4">
        <v>45170</v>
      </c>
      <c r="J1" s="4">
        <v>45174</v>
      </c>
      <c r="K1" s="4">
        <v>45175</v>
      </c>
      <c r="L1" s="4">
        <v>45176</v>
      </c>
      <c r="M1" s="4">
        <v>45180</v>
      </c>
      <c r="N1" s="4">
        <v>45181</v>
      </c>
      <c r="O1" s="4">
        <v>45182</v>
      </c>
      <c r="P1" s="15"/>
      <c r="Q1" s="15"/>
      <c r="R1" s="19"/>
      <c r="S1" s="20"/>
      <c r="T1" s="20"/>
      <c r="U1" s="20"/>
    </row>
    <row r="2" ht="36" spans="1:21">
      <c r="A2" s="5">
        <v>1</v>
      </c>
      <c r="B2" s="6" t="s">
        <v>327</v>
      </c>
      <c r="C2" s="7" t="s">
        <v>328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9"/>
      <c r="Q2" s="9"/>
      <c r="R2" s="9"/>
      <c r="S2" s="9"/>
      <c r="T2" s="9"/>
      <c r="U2" s="9"/>
    </row>
    <row r="3" ht="36" spans="1:21">
      <c r="A3" s="5">
        <v>2</v>
      </c>
      <c r="B3" s="6" t="s">
        <v>327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5"/>
      <c r="Q3" s="15"/>
      <c r="R3" s="15"/>
      <c r="S3" s="15"/>
      <c r="T3" s="15"/>
      <c r="U3" s="15"/>
    </row>
    <row r="4" spans="1:21">
      <c r="A4" s="5">
        <v>3</v>
      </c>
      <c r="B4" s="8" t="s">
        <v>329</v>
      </c>
      <c r="C4" s="7">
        <v>2025</v>
      </c>
      <c r="D4" s="7">
        <v>135</v>
      </c>
      <c r="E4" s="7">
        <v>150</v>
      </c>
      <c r="F4" s="7">
        <v>150</v>
      </c>
      <c r="G4" s="7">
        <v>190</v>
      </c>
      <c r="H4" s="7">
        <v>250</v>
      </c>
      <c r="I4" s="7">
        <v>200</v>
      </c>
      <c r="J4" s="7">
        <v>200</v>
      </c>
      <c r="K4" s="7">
        <v>150</v>
      </c>
      <c r="L4" s="7">
        <v>150</v>
      </c>
      <c r="M4" s="7">
        <v>170</v>
      </c>
      <c r="N4" s="7">
        <v>130</v>
      </c>
      <c r="O4" s="7">
        <v>150</v>
      </c>
      <c r="P4" s="15"/>
      <c r="Q4" s="15"/>
      <c r="R4" s="15"/>
      <c r="S4" s="15"/>
      <c r="T4" s="15"/>
      <c r="U4" s="15"/>
    </row>
    <row r="5" spans="1:21">
      <c r="A5" s="9"/>
      <c r="B5" s="9"/>
      <c r="C5" s="9"/>
      <c r="D5" s="9"/>
      <c r="E5" s="9"/>
      <c r="F5" s="9"/>
      <c r="G5" s="9"/>
      <c r="H5" s="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>
      <c r="A6" s="1" t="s">
        <v>324</v>
      </c>
      <c r="B6" s="1" t="s">
        <v>330</v>
      </c>
      <c r="C6" s="1" t="s">
        <v>331</v>
      </c>
      <c r="D6" s="1" t="s">
        <v>332</v>
      </c>
      <c r="E6" s="1" t="s">
        <v>333</v>
      </c>
      <c r="F6" s="1" t="s">
        <v>334</v>
      </c>
      <c r="G6" s="1" t="s">
        <v>25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ht="53" spans="1:21">
      <c r="A7" s="10">
        <v>1</v>
      </c>
      <c r="B7" s="11" t="s">
        <v>335</v>
      </c>
      <c r="C7" s="11" t="s">
        <v>336</v>
      </c>
      <c r="D7" s="10">
        <v>1</v>
      </c>
      <c r="E7" s="16" t="s">
        <v>337</v>
      </c>
      <c r="F7" s="17" t="s">
        <v>338</v>
      </c>
      <c r="G7" s="18" t="s">
        <v>339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88" spans="1:21">
      <c r="A8" s="10">
        <v>2</v>
      </c>
      <c r="B8" s="12" t="s">
        <v>340</v>
      </c>
      <c r="C8" s="11" t="s">
        <v>341</v>
      </c>
      <c r="D8" s="10">
        <v>0</v>
      </c>
      <c r="E8" s="16" t="s">
        <v>342</v>
      </c>
      <c r="F8" s="17" t="s">
        <v>343</v>
      </c>
      <c r="G8" s="10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ht="53" spans="1:21">
      <c r="A9" s="10">
        <v>3</v>
      </c>
      <c r="B9" s="12" t="s">
        <v>344</v>
      </c>
      <c r="C9" s="11" t="s">
        <v>345</v>
      </c>
      <c r="D9" s="10">
        <v>0</v>
      </c>
      <c r="E9" s="10"/>
      <c r="F9" s="17"/>
      <c r="G9" s="10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ht="71" spans="1:21">
      <c r="A10" s="10">
        <v>4</v>
      </c>
      <c r="B10" s="12" t="s">
        <v>128</v>
      </c>
      <c r="C10" s="11" t="s">
        <v>346</v>
      </c>
      <c r="D10" s="10">
        <v>0</v>
      </c>
      <c r="E10" s="10"/>
      <c r="F10" s="17"/>
      <c r="G10" s="10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ht="53" spans="1:21">
      <c r="A11" s="10">
        <v>5</v>
      </c>
      <c r="B11" s="12" t="s">
        <v>347</v>
      </c>
      <c r="C11" s="11" t="s">
        <v>348</v>
      </c>
      <c r="D11" s="10">
        <v>1</v>
      </c>
      <c r="E11" s="16" t="s">
        <v>349</v>
      </c>
      <c r="F11" s="17" t="s">
        <v>350</v>
      </c>
      <c r="G11" s="10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ht="88" spans="1:21">
      <c r="A12" s="10">
        <v>6</v>
      </c>
      <c r="B12" s="11" t="s">
        <v>351</v>
      </c>
      <c r="C12" s="11" t="s">
        <v>352</v>
      </c>
      <c r="D12" s="10">
        <v>1</v>
      </c>
      <c r="E12" s="10" t="s">
        <v>353</v>
      </c>
      <c r="F12" s="17" t="s">
        <v>354</v>
      </c>
      <c r="G12" s="10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ht="53" spans="1:21">
      <c r="A13" s="10">
        <v>7</v>
      </c>
      <c r="B13" s="12" t="s">
        <v>355</v>
      </c>
      <c r="C13" s="11" t="s">
        <v>356</v>
      </c>
      <c r="D13" s="10">
        <v>0</v>
      </c>
      <c r="E13" s="16"/>
      <c r="F13" s="17"/>
      <c r="G13" s="10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ht="88" spans="1:21">
      <c r="A14" s="10">
        <v>8</v>
      </c>
      <c r="B14" s="12" t="s">
        <v>357</v>
      </c>
      <c r="C14" s="11" t="s">
        <v>358</v>
      </c>
      <c r="D14" s="10">
        <v>0</v>
      </c>
      <c r="E14" s="10" t="s">
        <v>359</v>
      </c>
      <c r="F14" s="17" t="s">
        <v>360</v>
      </c>
      <c r="G14" s="10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ht="88" spans="1:21">
      <c r="A15" s="10">
        <v>9</v>
      </c>
      <c r="B15" s="12" t="s">
        <v>361</v>
      </c>
      <c r="C15" s="11" t="s">
        <v>358</v>
      </c>
      <c r="D15" s="10">
        <v>0</v>
      </c>
      <c r="E15" s="10" t="s">
        <v>362</v>
      </c>
      <c r="F15" s="17" t="s">
        <v>363</v>
      </c>
      <c r="G15" s="10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ht="88" spans="1:21">
      <c r="A16" s="10">
        <v>10</v>
      </c>
      <c r="B16" s="12" t="s">
        <v>364</v>
      </c>
      <c r="C16" s="11" t="s">
        <v>358</v>
      </c>
      <c r="D16" s="10">
        <v>0</v>
      </c>
      <c r="E16" s="10"/>
      <c r="F16" s="17"/>
      <c r="G16" s="10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ht="88" spans="1:21">
      <c r="A17" s="10">
        <v>11</v>
      </c>
      <c r="B17" s="11" t="s">
        <v>365</v>
      </c>
      <c r="C17" s="11" t="s">
        <v>366</v>
      </c>
      <c r="D17" s="10">
        <v>0</v>
      </c>
      <c r="E17" s="10"/>
      <c r="F17" s="17"/>
      <c r="G17" s="10"/>
      <c r="H17" s="14"/>
      <c r="I17" s="14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15"/>
    </row>
    <row r="18" ht="194" spans="1:21">
      <c r="A18" s="10">
        <v>12</v>
      </c>
      <c r="B18" s="12" t="s">
        <v>73</v>
      </c>
      <c r="C18" s="11" t="s">
        <v>367</v>
      </c>
      <c r="D18" s="10">
        <v>0</v>
      </c>
      <c r="E18" s="10"/>
      <c r="F18" s="17"/>
      <c r="G18" s="10"/>
      <c r="H18" s="14"/>
      <c r="I18" s="14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15"/>
    </row>
    <row r="19" ht="71" spans="1:21">
      <c r="A19" s="10">
        <v>13</v>
      </c>
      <c r="B19" s="12" t="s">
        <v>368</v>
      </c>
      <c r="C19" s="11" t="s">
        <v>369</v>
      </c>
      <c r="D19" s="10">
        <v>0</v>
      </c>
      <c r="E19" s="10"/>
      <c r="F19" s="17"/>
      <c r="G19" s="10"/>
      <c r="H19" s="14"/>
      <c r="I19" s="14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15"/>
    </row>
    <row r="20" spans="1:2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14"/>
      <c r="B34" s="14"/>
      <c r="C34" s="14"/>
      <c r="D34" s="14"/>
      <c r="E34" s="14"/>
      <c r="F34" s="14"/>
      <c r="G34" s="14"/>
      <c r="H34" s="1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14"/>
      <c r="B35" s="14"/>
      <c r="C35" s="14"/>
      <c r="D35" s="14"/>
      <c r="E35" s="14"/>
      <c r="F35" s="14"/>
      <c r="G35" s="14"/>
      <c r="H35" s="1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14"/>
      <c r="B36" s="14"/>
      <c r="C36" s="14"/>
      <c r="D36" s="14"/>
      <c r="E36" s="14"/>
      <c r="F36" s="14"/>
      <c r="G36" s="14"/>
      <c r="H36" s="1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</sheetData>
  <sheetProtection formatCells="0" insertHyperlinks="0" autoFilter="0"/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Template change_history</vt:lpstr>
      <vt:lpstr>report history</vt:lpstr>
      <vt:lpstr>A.1 CD764ICA车型R06版本地图测试报告</vt:lpstr>
      <vt:lpstr>A.2 内外部遗留问题</vt:lpstr>
      <vt:lpstr>A.3 性能测试 </vt:lpstr>
      <vt:lpstr>A.4 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2020-06-02T22:49:00Z</dcterms:created>
  <dcterms:modified xsi:type="dcterms:W3CDTF">2023-09-19T14:32:51Z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2052-6.0.2.8225</vt:lpwstr>
  </property>
  <property fmtid="{D5CDD505-2E9C-101B-9397-08002B2CF9AE}" pid="3" name="ICV">
    <vt:lpwstr>4C3EA28E53044FCFD260D364F340090A_42</vt:lpwstr>
  </property>
</Properties>
</file>