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CD542ICA H R05测试报告" sheetId="1" r:id="rId1"/>
    <sheet name="遗留问题P0P1" sheetId="6" r:id="rId2"/>
    <sheet name="性能测试" sheetId="4" r:id="rId3"/>
    <sheet name="定位专项" sheetId="5" r:id="rId4"/>
  </sheets>
  <definedNames>
    <definedName name="OLE_LINK1" localSheetId="3">定位专项!$A$12</definedName>
  </definedNames>
  <calcPr calcId="144525"/>
</workbook>
</file>

<file path=xl/sharedStrings.xml><?xml version="1.0" encoding="utf-8"?>
<sst xmlns="http://schemas.openxmlformats.org/spreadsheetml/2006/main" count="466" uniqueCount="285">
  <si>
    <t>一、测试报告总论</t>
  </si>
  <si>
    <t>1.测试概要</t>
  </si>
  <si>
    <t>提测内容</t>
  </si>
  <si>
    <t>CD542ICA H R05地图测试报告</t>
  </si>
  <si>
    <t>测试范围</t>
  </si>
  <si>
    <t>功能测试，性能测试，稳定性测试，路试</t>
  </si>
  <si>
    <t>测试结论</t>
  </si>
  <si>
    <r>
      <rPr>
        <b/>
        <sz val="10.5"/>
        <color rgb="FF000000"/>
        <rFont val="微软雅黑"/>
        <charset val="134"/>
      </rPr>
      <t>本次测试结论为</t>
    </r>
    <r>
      <rPr>
        <b/>
        <sz val="10.5"/>
        <color rgb="FF00B050"/>
        <rFont val="微软雅黑"/>
        <charset val="134"/>
      </rPr>
      <t>有条件通过</t>
    </r>
    <r>
      <rPr>
        <b/>
        <sz val="10.5"/>
        <color rgb="FF000000"/>
        <rFont val="微软雅黑"/>
        <charset val="134"/>
      </rPr>
      <t>，测试标准为无P0, P1BUG &lt;5，整体修复率&gt;95%</t>
    </r>
  </si>
  <si>
    <t>2.质量标准基础指标达成情况</t>
  </si>
  <si>
    <t>基础质量</t>
  </si>
  <si>
    <t>指标项</t>
  </si>
  <si>
    <t>通过标准</t>
  </si>
  <si>
    <t>实测结果</t>
  </si>
  <si>
    <t>备注</t>
  </si>
  <si>
    <t>功能完备度</t>
  </si>
  <si>
    <t>提测需求项/计划交付项</t>
  </si>
  <si>
    <t>Pass</t>
  </si>
  <si>
    <t>Bug修复率</t>
  </si>
  <si>
    <t>P0P1</t>
  </si>
  <si>
    <t>有条件通过</t>
  </si>
  <si>
    <t>ALL</t>
  </si>
  <si>
    <t>&gt;95%</t>
  </si>
  <si>
    <t>3.版本稳定性及性能指标达成情况</t>
  </si>
  <si>
    <t>稳定性及性能</t>
  </si>
  <si>
    <t>版本稳定性</t>
  </si>
  <si>
    <t>Monkey</t>
  </si>
  <si>
    <t xml:space="preserve">7*24小时无crash/anr
</t>
  </si>
  <si>
    <t>10*24小时</t>
  </si>
  <si>
    <t>Crash 2次
ANR 2次</t>
  </si>
  <si>
    <t>已修复，下个版本带出</t>
  </si>
  <si>
    <t>台架测试</t>
  </si>
  <si>
    <t xml:space="preserve">当前迭代无新增anr&amp;crash </t>
  </si>
  <si>
    <t>10*8小时</t>
  </si>
  <si>
    <t>pass</t>
  </si>
  <si>
    <t>UI 自动化</t>
  </si>
  <si>
    <t>600条*10次</t>
  </si>
  <si>
    <t>/</t>
  </si>
  <si>
    <t>路测</t>
  </si>
  <si>
    <t>10*200km(10*8小时)</t>
  </si>
  <si>
    <t>遗留crash&amp;anr</t>
  </si>
  <si>
    <t>无遗留anr&amp;crash</t>
  </si>
  <si>
    <t>2 ANR</t>
  </si>
  <si>
    <t>内存泄露</t>
  </si>
  <si>
    <t>无内存泄漏</t>
  </si>
  <si>
    <t>内存泄漏case执行</t>
  </si>
  <si>
    <t>无内存泄露</t>
  </si>
  <si>
    <t>性能场景</t>
  </si>
  <si>
    <t>首页静置</t>
  </si>
  <si>
    <t>参考新能专项Sheet</t>
  </si>
  <si>
    <t>巡航模式</t>
  </si>
  <si>
    <t>导航模式</t>
  </si>
  <si>
    <t>……</t>
  </si>
  <si>
    <t>4.定位指标达成情况</t>
  </si>
  <si>
    <t>专项</t>
  </si>
  <si>
    <t>定位专项</t>
  </si>
  <si>
    <t>误偏航</t>
  </si>
  <si>
    <t>百公里误偏航不超过一次</t>
  </si>
  <si>
    <t>2000公里数</t>
  </si>
  <si>
    <t>百公里误偏航次数</t>
  </si>
  <si>
    <t>具体测试内容见定位专项sheet</t>
  </si>
  <si>
    <t>车标异常次数</t>
  </si>
  <si>
    <t>百公里不超过一次</t>
  </si>
  <si>
    <t>百公里车标异常次数</t>
  </si>
  <si>
    <t>5.接口协议测试情况</t>
  </si>
  <si>
    <t>模块名</t>
  </si>
  <si>
    <t>接口总数量</t>
  </si>
  <si>
    <t>完成测试接口数量</t>
  </si>
  <si>
    <t>未测/漏测原因</t>
  </si>
  <si>
    <t>地图</t>
  </si>
  <si>
    <t xml:space="preserve">6.安全性测试质量情况							</t>
  </si>
  <si>
    <t>遗留漏洞数量</t>
  </si>
  <si>
    <t>NA</t>
  </si>
  <si>
    <t>无高危漏洞</t>
  </si>
  <si>
    <r>
      <rPr>
        <b/>
        <sz val="10.5"/>
        <color theme="1"/>
        <rFont val="微软雅黑"/>
        <charset val="134"/>
      </rPr>
      <t>7.流程质量符合情况：</t>
    </r>
    <r>
      <rPr>
        <sz val="10.5"/>
        <color rgb="FF000000"/>
        <rFont val="微软雅黑"/>
        <charset val="134"/>
      </rPr>
      <t>功能清单、产品指标、MRD、技术文档、单云测试、CodeReview各环节交付物是否缺失及评审是否通过情况概述</t>
    </r>
  </si>
  <si>
    <t>流程环节</t>
  </si>
  <si>
    <t>通过情况</t>
  </si>
  <si>
    <t>功能清单</t>
  </si>
  <si>
    <t>产品指标</t>
  </si>
  <si>
    <t>MRD</t>
  </si>
  <si>
    <t>技术文档</t>
  </si>
  <si>
    <t>单元测试报告</t>
  </si>
  <si>
    <t>Codereview结论</t>
  </si>
  <si>
    <t>二、Bug解决情况</t>
  </si>
  <si>
    <t>详情建遗留P0P1问题sheet</t>
  </si>
  <si>
    <t>三、版本已知风险/遗留问题</t>
  </si>
  <si>
    <t>项目风险</t>
  </si>
  <si>
    <t>严重问题</t>
  </si>
  <si>
    <t>四、质量达标情况</t>
  </si>
  <si>
    <t>服务</t>
  </si>
  <si>
    <t>模块</t>
  </si>
  <si>
    <t>自测通过率</t>
  </si>
  <si>
    <t>发布标准</t>
  </si>
  <si>
    <t>实际遗留</t>
  </si>
  <si>
    <t>是否达标</t>
  </si>
  <si>
    <t>case通过率</t>
  </si>
  <si>
    <t>显示与图区操作（含互联互动等以及各车型unique的地图操作）</t>
  </si>
  <si>
    <t>无P0，Jira 遗留 P1 bug&lt;5</t>
  </si>
  <si>
    <t>（查询）检索</t>
  </si>
  <si>
    <t>路径规划</t>
  </si>
  <si>
    <t>路径引导</t>
  </si>
  <si>
    <t>（移动）定位</t>
  </si>
  <si>
    <t>稳定性（故障处理）</t>
  </si>
  <si>
    <t>性能（得分见性能测试-不少于KPI得分）</t>
  </si>
  <si>
    <t>语音交互</t>
  </si>
  <si>
    <t>五、测试用例执行情况</t>
  </si>
  <si>
    <t>模块名称</t>
  </si>
  <si>
    <t>用例总数</t>
  </si>
  <si>
    <t>测试执行数</t>
  </si>
  <si>
    <t>测试执行率</t>
  </si>
  <si>
    <t>未测原因和分析</t>
  </si>
  <si>
    <t>依赖正式环境，设备sync+vin码</t>
  </si>
  <si>
    <t>六、测试环境及版本说明</t>
  </si>
  <si>
    <t>系统版本</t>
  </si>
  <si>
    <t>20230108_0867_F2F27_R05.PRO.HF1</t>
  </si>
  <si>
    <t>屏幕尺寸</t>
  </si>
  <si>
    <t>27寸</t>
  </si>
  <si>
    <t>ROM版本</t>
  </si>
  <si>
    <t>MCU版本</t>
  </si>
  <si>
    <t>20221128_557_PRO</t>
  </si>
  <si>
    <t>地图版本</t>
  </si>
  <si>
    <t>V5.0.1.112</t>
  </si>
  <si>
    <t>Jira</t>
  </si>
  <si>
    <t xml:space="preserve">jira id  </t>
  </si>
  <si>
    <t>问题描述</t>
  </si>
  <si>
    <t>优先级</t>
  </si>
  <si>
    <t>问题状态（供应商内部处理状态）</t>
  </si>
  <si>
    <t>fix version</t>
  </si>
  <si>
    <t>分析计划</t>
  </si>
  <si>
    <t>自验证计划</t>
  </si>
  <si>
    <t>当前处理人</t>
  </si>
  <si>
    <t>jira状态</t>
  </si>
  <si>
    <t>AW2-12407</t>
  </si>
  <si>
    <t>【CD542ICA_H】【地图】【偶现】车机重启后首次打开地图闪退</t>
  </si>
  <si>
    <t>Gating</t>
  </si>
  <si>
    <t>已解待自验证</t>
  </si>
  <si>
    <t>F2F27_R07.PRO</t>
  </si>
  <si>
    <t>sunduo01</t>
  </si>
  <si>
    <t>Verification</t>
  </si>
  <si>
    <t>AW2-12385</t>
  </si>
  <si>
    <t>[CD542ICAH] [必现][地图] 在导航态下，当前是正北模式，唤醒VR并说跟随车头，车机未转换为跟随车头模式</t>
  </si>
  <si>
    <t>AW2-12319</t>
  </si>
  <si>
    <t>[CD542ICAH] [必现][地图] 在导航态下，导航界面的音量条不能划到最小音量，划到最大音量后无法调低音量</t>
  </si>
  <si>
    <t>AW2-12307</t>
  </si>
  <si>
    <t>[CD542ICAH] [必现][导航] 打开车机分屏模式，右屏发起个有效导航，在左屏点击设置旁边的搜索按钮，在输入框输入文字会出现输入法弹框跳到右屏显示的情况</t>
  </si>
  <si>
    <t>AW2-12292</t>
  </si>
  <si>
    <t>[CD542ICAH] [偶现][地图] 车机未登录，首次上车双击主界面地图卡片打开导航发生闪退</t>
  </si>
  <si>
    <t>AW2-12280</t>
  </si>
  <si>
    <t>【CD542ICA H】【必现】导航中，手机微信发送位置到车机，消息提示框中的按钮溢出</t>
  </si>
  <si>
    <t>AW2-12247</t>
  </si>
  <si>
    <t>【CD542ICA H】【必现】仪表导航显示部分蒙层，遮挡路况气泡</t>
  </si>
  <si>
    <t>已分析待解</t>
  </si>
  <si>
    <t>ysun87</t>
  </si>
  <si>
    <t>Analysis</t>
  </si>
  <si>
    <t>待百度UI提供优化方案</t>
  </si>
  <si>
    <t>AW2-12246</t>
  </si>
  <si>
    <t>【CD542ICA H】【偶现】仪表切换到导航，ivi退出地图进程，仪表显示导航退出随机重新加载地图，反复退出再加载</t>
  </si>
  <si>
    <t>AW2-12220</t>
  </si>
  <si>
    <t>[CD542ICAH] [必现][地图] 打开地图点击地图设置再关闭地图设置，提示音量条会出现跳动，，会导致导航在播报时声音突然变大或变小</t>
  </si>
  <si>
    <t>AW2-12006</t>
  </si>
  <si>
    <t>[CD542ICAH][偶现]地图，副驾打开地图，发起导航，切换应用到主驾，关闭分屏，地图右侧显示一块空白</t>
  </si>
  <si>
    <t>权重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</si>
  <si>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</si>
  <si>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</si>
  <si>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</si>
  <si>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</si>
  <si>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</si>
  <si>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</si>
  <si>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</si>
  <si>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</si>
  <si>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</si>
  <si>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CD542ICA H 5.0量产版本(PL15)测试结果</t>
  </si>
  <si>
    <t>7CD542ICA H 5.0量产版本（PL15)分值</t>
  </si>
  <si>
    <t>福特备注</t>
  </si>
  <si>
    <t>Neza 2</t>
  </si>
  <si>
    <t>小鹏P7</t>
  </si>
  <si>
    <t>小鹏P5</t>
  </si>
  <si>
    <t>百度备注</t>
  </si>
  <si>
    <t>第一次响应时间</t>
  </si>
  <si>
    <t>第二次响应时间</t>
  </si>
  <si>
    <t>第三次响应时间</t>
  </si>
  <si>
    <t>平均响应时间</t>
  </si>
  <si>
    <t>版本</t>
  </si>
  <si>
    <t>地图启动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</si>
  <si>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从视频逐帧获取点击地图入口到启动页消失出现第一帧底图</t>
  </si>
  <si>
    <t>Launcher显示1s内启动地图（底图出现）</t>
  </si>
  <si>
    <t>秒</t>
  </si>
  <si>
    <t>参考Neza 2（5.1s）等竞品车</t>
  </si>
  <si>
    <t xml:space="preserve">
1. 先打开地图勾选一次“下次不再提醒”，重新关机，再次开机
2. 在开机出现launcher后，不要进入地图，过5分钟后，再次点击地图入口（录视频记录）
3. 从视频逐帧获取点击地图入口到启动页消失出现第一帧底图</t>
  </si>
  <si>
    <t>稳定状态下首次进入地图界面时间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</si>
  <si>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</si>
  <si>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</si>
  <si>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</si>
  <si>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</si>
  <si>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</si>
  <si>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</si>
  <si>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</si>
  <si>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</si>
  <si>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内存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</si>
  <si>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xx/xx.txt
5. 分析对应数据，每行数据相加的值就是fps值，求对应场景的平均值</t>
  </si>
  <si>
    <t>首页开路况静置 20min</t>
  </si>
  <si>
    <t>MB</t>
  </si>
  <si>
    <t>后台首页静置 20min</t>
  </si>
  <si>
    <t>导航开路况 20min</t>
  </si>
  <si>
    <t>巡航开路况 20min</t>
  </si>
  <si>
    <t>首页地图切换视图（平均刷图帧数）</t>
  </si>
  <si>
    <t>fps</t>
  </si>
  <si>
    <t>帧速越大越流畅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</si>
  <si>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</si>
  <si>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</si>
  <si>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</si>
  <si>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比例尺放大200m-100m</t>
  </si>
  <si>
    <t>切换流畅,GB/T19392 要求＜3s
GB/T 39744-2021 要求＜1s</t>
  </si>
  <si>
    <t>50m-100m(放大）
200-100m（缩小）
2km-500m几个级别都验证
（3个场景）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</si>
  <si>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</si>
  <si>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</si>
  <si>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</si>
  <si>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</si>
  <si>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</si>
  <si>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</si>
  <si>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切换流畅,GB/T19392 要求＜3s</t>
  </si>
  <si>
    <t>正北/跟随模式（需要覆盖3D模式）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</si>
  <si>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</si>
  <si>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</si>
  <si>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</si>
  <si>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</si>
  <si>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</si>
  <si>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</si>
  <si>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确定一个类型（加油站）</t>
  </si>
  <si>
    <t>1.进入地图，进行精确搜市内POI
2.记录操作视频，逐帧分析从点击检索按钮到底图加载完成的时间</t>
  </si>
  <si>
    <t>市内POI</t>
  </si>
  <si>
    <t>1.进入地图，进行精确搜跨市POI
2.记录操作视频，逐帧分析从点击检索按钮到底图加载完成的时间</t>
  </si>
  <si>
    <t>跨市POI</t>
  </si>
  <si>
    <t>1.进入地图，进行精确搜跨省POI
2.记录操作视频，逐帧分析从点击检索按钮到底图加载完成的时间</t>
  </si>
  <si>
    <t>跨省POI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</si>
  <si>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</si>
  <si>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</t>
  </si>
  <si>
    <t>GB/T 39744-2021 要求不大于100km的目的地，算路＜5s</t>
  </si>
  <si>
    <t>30km/90km/300km/500km/1500km</t>
  </si>
  <si>
    <t>路径规划 算路距离90km（无途径点）</t>
  </si>
  <si>
    <t>路径规划 算路距离300km（无途径点）</t>
  </si>
  <si>
    <t>测试距离的偏差在10%以内</t>
  </si>
  <si>
    <t>建议用具体路径值</t>
  </si>
  <si>
    <t>路径规划 算路距离500km（无途径点）</t>
  </si>
  <si>
    <t>路径规划 算路距离1500km（无途径点）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</si>
  <si>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</si>
  <si>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</si>
  <si>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</si>
  <si>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</t>
  </si>
  <si>
    <t>加1个途经点，路径距离 90km</t>
  </si>
  <si>
    <t>加1个途经点 ，路径距离300km</t>
  </si>
  <si>
    <t>加1个途经点 ，路径距离500km</t>
  </si>
  <si>
    <t>加1个途经点，路径距离 1500km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</si>
  <si>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</si>
  <si>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</si>
  <si>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</si>
  <si>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</si>
  <si>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</si>
  <si>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</si>
  <si>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</si>
  <si>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</si>
  <si>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</si>
  <si>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>诱导左转，实际直行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</si>
  <si>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</si>
  <si>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</si>
  <si>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</si>
  <si>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</si>
  <si>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</si>
  <si>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</si>
  <si>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</si>
  <si>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定位</t>
  </si>
  <si>
    <t>百公里误偏航次数/车标异常次数（GNSS 上报频率10HZ,GNSS信号时延＜2s,超过的数据范围小于1%)</t>
  </si>
  <si>
    <t>次</t>
  </si>
  <si>
    <t>100km</t>
  </si>
  <si>
    <t>总得分</t>
  </si>
  <si>
    <t>不计入性能评分</t>
  </si>
  <si>
    <t>车辆在地图上显示或语音提示的位置与车辆实际位置应一致,且错误概率应</t>
  </si>
  <si>
    <t>百分比</t>
  </si>
  <si>
    <t>＜＝1%</t>
  </si>
  <si>
    <t>＜＝3%</t>
  </si>
  <si>
    <t>＜＝5%</t>
  </si>
  <si>
    <t>GB/T 19392-2013</t>
  </si>
  <si>
    <t>不要求每个版本测试</t>
  </si>
  <si>
    <t>距离累计误差</t>
  </si>
  <si>
    <t>＜＝8%</t>
  </si>
  <si>
    <t xml:space="preserve">本次福特CD542H_ICA项目定位专项南京城市路测结论为：pass
详细测试情况如下：
路测总公里数1000KM，路测过程中出现3次定位问题（P1 3个）；误偏航3次；
具体表现如下：其中高架桥上发生误偏航0次、高架下发生误偏航0次、隧道发生车标漂移3次、高速误偏航0次，普通道路误偏航0次，出现车标漂移0次、停车场定位错误0次、主动偏航绑路错误0次、定位滞后0次，launcher，仪表TBT信息显示是否一致，底图/道路/底图元素/显示异常2次，实时路况更新不及时0次，稳定性0次，路口放大图延时0次
里程数：800公里
总时长：总共25个小时
覆盖道路类型：高架桥、隧道、普通道路、快速路、山路、高速、环岛、停车场、立交、主辅路、桥梁、楼层密集处、二叉路、三岔路
测试结论：pass
路网覆盖率：100%
路线：
12月1日：福特汽车研发中心-夹江隧道-江心洲大桥-玄武湖隧道-福特汽车研发中心
覆盖道路类型：高架、隧道、普通道路、二叉路、三叉路、环岛、高速、主辅路，内部路、停车场
隧道：西安门隧道，通济门隧道，九华山隧道，玄武湖隧道，新模范马路隧道，行知路隧道，紫创路隧道，江山大街隧道，夹江隧道，江心洲夹江隧道
高架：双桥门立交，双龙街立交桥，内环北线，卡子门大街高架，内环东线，新庄立交
桥梁：江心洲大桥
12月7日：福特汽车研发中心-江苏软件园-玄武湖隧道-江心洲大桥-福特汽车研发中心
覆盖道路类型：高架、隧道、普通道路、二叉路、三叉路、环岛、高速、主辅路，内部路、
隧道：西安门隧道，通济门隧道，九华山隧道，玄武湖隧道，模范马路隧道，天浦路隧道，康华路隧道，团结路隧道，行知路隧道，紫创路隧道，青奥轴线隧道，江山大街隧道，夹江隧道，江心洲夹江隧道
高架：双桥门立交，双龙街立交桥，内环北线，卡子门大街高架，内环东线，新庄立交
桥梁：江心洲大桥
12月8日：福特汽车研究所-通济门隧道-模范马路隧道-顾家百货-江心洲大桥-横江大道-福特汽车研究所
覆盖道路类型：高架、隧道、普通道路、二叉路、三叉路、环岛、高速、主辅路，内部路、
隧道：玄武湖隧道，模范马路隧道，九华山隧道，西安门隧道，通济门隧道，风台南路隧道，江山大街隧道，长江隧道
高架：内环北线，卡子门大街高架，双桥门立交，赛虹桥立交桥，内环南线，油坊桥立交，
桥梁：江心洲大桥
12月15日：福特汽车研发中心-紫金山–玄武湖公园-九华山隧道-福特汽车研发中心
覆盖道路类型：高架、隧道、普通道路、二叉路、三叉路、环岛、高速、主辅路，内部路、山路
隧道：西安门隧道，通济门隧道，九华山隧道，玄武湖隧道
高架：双桥门立交，内环南线，双龙街立交桥，内环东线，新庄立交
12月16日：福特汽车研发中心-南京南站–夹江隧道-玄武湖隧道-机场快速路-福特汽车研发中心
覆盖道路类型：高架、隧道、普通道路、二叉路、三叉路、环岛、高速、主辅路，快速路、内部路、桥梁
隧道：夹江隧道，西安门隧道，通济门隧道，九华山隧道，玄武湖隧道
高架：双桥门立交，新庄立交，双龙街立交桥，内环东线
桥梁：江心洲大桥
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</si>
</sst>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0_ "/>
    <numFmt numFmtId="177" formatCode="0.000;[Red]0.0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0">
    <font>
      <sz val="12"/>
      <color theme="1"/>
      <name val="等线"/>
      <charset val="134"/>
      <scheme val="minor"/>
    </font>
    <font>
      <sz val="12"/>
      <color rgb="FF000000"/>
      <name val="微软雅黑"/>
      <charset val="134"/>
    </font>
    <font>
      <sz val="12"/>
      <color theme="1"/>
      <name val="微软雅黑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2"/>
      <color rgb="FF000000"/>
      <name val="Arial"/>
      <charset val="134"/>
    </font>
    <font>
      <u/>
      <sz val="12"/>
      <color theme="10"/>
      <name val="等线"/>
      <charset val="134"/>
      <scheme val="minor"/>
    </font>
    <font>
      <b/>
      <sz val="10.5"/>
      <color theme="1"/>
      <name val="微软雅黑"/>
      <charset val="134"/>
    </font>
    <font>
      <b/>
      <sz val="10.5"/>
      <color rgb="FF000000"/>
      <name val="微软雅黑"/>
      <charset val="134"/>
    </font>
    <font>
      <sz val="10.5"/>
      <color theme="1"/>
      <name val="微软雅黑"/>
      <charset val="134"/>
    </font>
    <font>
      <sz val="10.5"/>
      <color rgb="FF000000"/>
      <name val="微软雅黑"/>
      <charset val="134"/>
    </font>
    <font>
      <b/>
      <sz val="12"/>
      <color theme="1"/>
      <name val="等线"/>
      <charset val="134"/>
      <scheme val="minor"/>
    </font>
    <font>
      <sz val="12"/>
      <color rgb="FF00B050"/>
      <name val="微软雅黑"/>
      <charset val="134"/>
    </font>
    <font>
      <sz val="10.5"/>
      <color rgb="FF00B05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0.5"/>
      <color rgb="FF00B05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05081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6" fillId="0" borderId="0"/>
    <xf numFmtId="0" fontId="23" fillId="3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5" fillId="30" borderId="21" applyNumberFormat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3" fillId="18" borderId="21" applyNumberForma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27" fillId="14" borderId="19" applyNumberFormat="0" applyAlignment="0" applyProtection="0">
      <alignment vertical="center"/>
    </xf>
    <xf numFmtId="0" fontId="37" fillId="18" borderId="25" applyNumberFormat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6" fillId="32" borderId="24" applyNumberFormat="0" applyFon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/>
    <xf numFmtId="0" fontId="0" fillId="0" borderId="1" xfId="0" applyBorder="1" applyAlignment="1"/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177" fontId="0" fillId="0" borderId="1" xfId="0" applyNumberFormat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1" fontId="3" fillId="2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177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77" fontId="4" fillId="0" borderId="1" xfId="0" applyNumberFormat="1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/>
    <xf numFmtId="0" fontId="5" fillId="2" borderId="1" xfId="0" applyFont="1" applyFill="1" applyBorder="1" applyAlignment="1">
      <alignment wrapText="1"/>
    </xf>
    <xf numFmtId="0" fontId="0" fillId="4" borderId="1" xfId="0" applyFill="1" applyBorder="1" applyAlignment="1"/>
    <xf numFmtId="0" fontId="6" fillId="0" borderId="1" xfId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177" fontId="0" fillId="4" borderId="1" xfId="0" applyNumberFormat="1" applyFill="1" applyBorder="1" applyAlignment="1">
      <alignment horizontal="left"/>
    </xf>
    <xf numFmtId="177" fontId="7" fillId="0" borderId="1" xfId="0" applyNumberFormat="1" applyFont="1" applyBorder="1" applyAlignment="1">
      <alignment horizontal="left"/>
    </xf>
    <xf numFmtId="176" fontId="8" fillId="0" borderId="1" xfId="0" applyNumberFormat="1" applyFont="1" applyBorder="1" applyAlignment="1">
      <alignment horizontal="left" wrapText="1"/>
    </xf>
    <xf numFmtId="0" fontId="9" fillId="0" borderId="0" xfId="0" applyFont="1">
      <alignment vertical="center"/>
    </xf>
    <xf numFmtId="0" fontId="9" fillId="5" borderId="3" xfId="0" applyFont="1" applyFill="1" applyBorder="1" applyAlignment="1">
      <alignment vertical="top" wrapText="1"/>
    </xf>
    <xf numFmtId="0" fontId="9" fillId="5" borderId="4" xfId="0" applyFont="1" applyFill="1" applyBorder="1" applyAlignment="1">
      <alignment vertical="top" wrapText="1"/>
    </xf>
    <xf numFmtId="0" fontId="10" fillId="0" borderId="3" xfId="42" applyBorder="1" applyAlignment="1">
      <alignment vertical="top" wrapText="1"/>
    </xf>
    <xf numFmtId="0" fontId="10" fillId="0" borderId="4" xfId="42" applyBorder="1" applyAlignment="1">
      <alignment vertical="top" wrapText="1"/>
    </xf>
    <xf numFmtId="58" fontId="0" fillId="0" borderId="0" xfId="0" applyNumberFormat="1">
      <alignment vertical="center"/>
    </xf>
    <xf numFmtId="0" fontId="9" fillId="5" borderId="5" xfId="0" applyFont="1" applyFill="1" applyBorder="1" applyAlignment="1">
      <alignment vertical="top" wrapText="1"/>
    </xf>
    <xf numFmtId="0" fontId="10" fillId="0" borderId="5" xfId="42" applyBorder="1" applyAlignment="1">
      <alignment vertical="top" wrapText="1"/>
    </xf>
    <xf numFmtId="0" fontId="11" fillId="6" borderId="1" xfId="0" applyFont="1" applyFill="1" applyBorder="1" applyAlignment="1">
      <alignment horizontal="justify" vertical="center" wrapText="1"/>
    </xf>
    <xf numFmtId="0" fontId="11" fillId="7" borderId="1" xfId="0" applyFont="1" applyFill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justify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9" fontId="13" fillId="0" borderId="1" xfId="0" applyNumberFormat="1" applyFont="1" applyBorder="1" applyAlignment="1">
      <alignment horizontal="justify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5" fillId="0" borderId="0" xfId="0" applyFont="1">
      <alignment vertical="center"/>
    </xf>
    <xf numFmtId="0" fontId="12" fillId="0" borderId="1" xfId="0" applyFont="1" applyBorder="1">
      <alignment vertical="center"/>
    </xf>
    <xf numFmtId="0" fontId="14" fillId="0" borderId="1" xfId="0" applyFont="1" applyBorder="1">
      <alignment vertical="center"/>
    </xf>
    <xf numFmtId="0" fontId="12" fillId="7" borderId="1" xfId="0" applyFont="1" applyFill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2" fillId="0" borderId="11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10" fontId="13" fillId="0" borderId="1" xfId="0" applyNumberFormat="1" applyFont="1" applyBorder="1" applyAlignment="1">
      <alignment horizontal="justify" vertical="center" wrapText="1"/>
    </xf>
    <xf numFmtId="0" fontId="17" fillId="0" borderId="1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9" fontId="14" fillId="0" borderId="1" xfId="0" applyNumberFormat="1" applyFont="1" applyBorder="1">
      <alignment vertical="center"/>
    </xf>
    <xf numFmtId="0" fontId="19" fillId="0" borderId="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0" fontId="13" fillId="0" borderId="17" xfId="0" applyFont="1" applyBorder="1" applyAlignment="1">
      <alignment horizontal="center" vertical="center" wrapText="1"/>
    </xf>
    <xf numFmtId="0" fontId="20" fillId="0" borderId="0" xfId="0" applyFo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14" fillId="0" borderId="6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9" fontId="14" fillId="0" borderId="1" xfId="0" applyNumberFormat="1" applyFont="1" applyBorder="1" applyAlignment="1">
      <alignment horizontal="left" vertical="center"/>
    </xf>
  </cellXfs>
  <cellStyles count="50">
    <cellStyle name="常规" xfId="0" builtinId="0"/>
    <cellStyle name="常规 4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s://ford-jira-basic.atlassian.net/images/icon-jira-software-logo.png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723900</xdr:colOff>
      <xdr:row>2</xdr:row>
      <xdr:rowOff>50800</xdr:rowOff>
    </xdr:to>
    <xdr:pic>
      <xdr:nvPicPr>
        <xdr:cNvPr id="2" name="Picture 1" descr="Jira"/>
        <xdr:cNvPicPr>
          <a:picLocks noChangeAspect="1" noChangeArrowheads="1"/>
        </xdr:cNvPicPr>
      </xdr:nvPicPr>
      <xdr:blipFill>
        <a:blip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239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57</xdr:row>
      <xdr:rowOff>0</xdr:rowOff>
    </xdr:from>
    <xdr:to>
      <xdr:col>3</xdr:col>
      <xdr:colOff>735073</xdr:colOff>
      <xdr:row>60</xdr:row>
      <xdr:rowOff>38190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4200" y="20093940"/>
          <a:ext cx="6589395" cy="541020"/>
        </a:xfrm>
        <a:prstGeom prst="rect">
          <a:avLst/>
        </a:prstGeom>
      </xdr:spPr>
    </xdr:pic>
    <xdr:clientData/>
  </xdr:twoCellAnchor>
  <xdr:twoCellAnchor editAs="oneCell">
    <xdr:from>
      <xdr:col>15</xdr:col>
      <xdr:colOff>1200150</xdr:colOff>
      <xdr:row>60</xdr:row>
      <xdr:rowOff>180975</xdr:rowOff>
    </xdr:from>
    <xdr:to>
      <xdr:col>23</xdr:col>
      <xdr:colOff>345976</xdr:colOff>
      <xdr:row>86</xdr:row>
      <xdr:rowOff>137256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808700" y="20764500"/>
          <a:ext cx="6962140" cy="4328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ford-jira-basic.atlassian.net/issues/?jql=project+%3D+AW2+AND+type+%3D+Bug+AND+status+in+%28New%2C+Analysis%2C+Verification%2C+Blocked%2C+Integrating%2C+DEFINED%2C+Developing%29+AND+labels+in+%28CD542ICA_L%2C+CD542ICA_H%2C+CD542ICA-H%2C+CD542ICA%2CCD542HICA%2CCD542H_ICA%29+AND+labels+%21%3D+Phase4_CVPPTst+AND+labels+%21%3D+Phase4_CVPPTs+AND+labels+%21%3D+CVPP+AND+labels+%21%3D+HMI+AND+labels+%21%3D+Phase4_HMITs" TargetMode="Externa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3"/>
  <sheetViews>
    <sheetView tabSelected="1" zoomScale="101" zoomScaleNormal="101" workbookViewId="0">
      <selection activeCell="B19" sqref="B19"/>
    </sheetView>
  </sheetViews>
  <sheetFormatPr defaultColWidth="11" defaultRowHeight="13.2" outlineLevelCol="7"/>
  <cols>
    <col min="1" max="1" width="15" customWidth="1"/>
    <col min="2" max="2" width="29.8333333333333" customWidth="1"/>
    <col min="3" max="3" width="24.8333333333333" customWidth="1"/>
    <col min="4" max="4" width="26.6666666666667" customWidth="1"/>
    <col min="5" max="5" width="22.3333333333333" customWidth="1"/>
    <col min="6" max="6" width="22.6666666666667" customWidth="1"/>
    <col min="7" max="7" width="16" customWidth="1"/>
    <col min="8" max="8" width="13" customWidth="1"/>
  </cols>
  <sheetData>
    <row r="1" ht="13.6" spans="1:8">
      <c r="A1" s="48" t="s">
        <v>0</v>
      </c>
      <c r="B1" s="48"/>
      <c r="C1" s="48"/>
      <c r="D1" s="48"/>
      <c r="E1" s="48"/>
      <c r="F1" s="48"/>
      <c r="G1" s="48"/>
      <c r="H1" s="48"/>
    </row>
    <row r="2" ht="16" customHeight="1" spans="1:8">
      <c r="A2" s="49" t="s">
        <v>1</v>
      </c>
      <c r="B2" s="49"/>
      <c r="C2" s="49"/>
      <c r="D2" s="49"/>
      <c r="E2" s="49"/>
      <c r="F2" s="49"/>
      <c r="G2" s="49"/>
      <c r="H2" s="49"/>
    </row>
    <row r="3" ht="16" customHeight="1" spans="1:8">
      <c r="A3" s="50" t="s">
        <v>2</v>
      </c>
      <c r="B3" s="51" t="s">
        <v>3</v>
      </c>
      <c r="C3" s="51"/>
      <c r="D3" s="51"/>
      <c r="E3" s="51"/>
      <c r="F3" s="51"/>
      <c r="G3" s="51"/>
      <c r="H3" s="51"/>
    </row>
    <row r="4" ht="14" spans="1:8">
      <c r="A4" s="50" t="s">
        <v>4</v>
      </c>
      <c r="B4" s="51" t="s">
        <v>5</v>
      </c>
      <c r="C4" s="51"/>
      <c r="D4" s="51"/>
      <c r="E4" s="51"/>
      <c r="F4" s="51"/>
      <c r="G4" s="51"/>
      <c r="H4" s="51"/>
    </row>
    <row r="5" ht="16" customHeight="1" spans="1:8">
      <c r="A5" s="50" t="s">
        <v>6</v>
      </c>
      <c r="B5" s="52" t="s">
        <v>7</v>
      </c>
      <c r="C5" s="51"/>
      <c r="D5" s="51"/>
      <c r="E5" s="51"/>
      <c r="F5" s="51"/>
      <c r="G5" s="51"/>
      <c r="H5" s="51"/>
    </row>
    <row r="6" ht="16" customHeight="1" spans="1:8">
      <c r="A6" s="53"/>
      <c r="B6" s="53"/>
      <c r="C6" s="53"/>
      <c r="D6" s="53"/>
      <c r="E6" s="53"/>
      <c r="F6" s="53"/>
      <c r="G6" s="53"/>
      <c r="H6" s="53"/>
    </row>
    <row r="7" ht="13.6" spans="1:8">
      <c r="A7" s="54" t="s">
        <v>8</v>
      </c>
      <c r="B7" s="54"/>
      <c r="C7" s="54"/>
      <c r="D7" s="54"/>
      <c r="E7" s="54"/>
      <c r="F7" s="54"/>
      <c r="G7" s="54"/>
      <c r="H7" s="54"/>
    </row>
    <row r="8" ht="14" spans="1:8">
      <c r="A8" s="50" t="s">
        <v>9</v>
      </c>
      <c r="B8" s="55" t="s">
        <v>10</v>
      </c>
      <c r="C8" s="56"/>
      <c r="D8" s="50" t="s">
        <v>11</v>
      </c>
      <c r="E8" s="50" t="s">
        <v>12</v>
      </c>
      <c r="F8" s="53" t="s">
        <v>6</v>
      </c>
      <c r="G8" s="55" t="s">
        <v>13</v>
      </c>
      <c r="H8" s="56"/>
    </row>
    <row r="9" ht="15.2" spans="1:8">
      <c r="A9" s="57" t="s">
        <v>14</v>
      </c>
      <c r="B9" s="58" t="s">
        <v>15</v>
      </c>
      <c r="C9" s="59"/>
      <c r="D9" s="60">
        <v>1</v>
      </c>
      <c r="E9" s="60">
        <v>1</v>
      </c>
      <c r="F9" s="77" t="s">
        <v>16</v>
      </c>
      <c r="G9" s="78"/>
      <c r="H9" s="79"/>
    </row>
    <row r="10" ht="18" customHeight="1" spans="1:8">
      <c r="A10" s="57" t="s">
        <v>17</v>
      </c>
      <c r="B10" s="58" t="s">
        <v>18</v>
      </c>
      <c r="C10" s="59"/>
      <c r="D10" s="60">
        <v>1</v>
      </c>
      <c r="E10" s="80">
        <v>0.8081</v>
      </c>
      <c r="F10" s="81" t="s">
        <v>19</v>
      </c>
      <c r="G10" s="82"/>
      <c r="H10" s="83"/>
    </row>
    <row r="11" ht="14" spans="1:8">
      <c r="A11" s="57"/>
      <c r="B11" s="58" t="s">
        <v>20</v>
      </c>
      <c r="C11" s="59"/>
      <c r="D11" s="57" t="s">
        <v>21</v>
      </c>
      <c r="E11" s="80">
        <v>0.725</v>
      </c>
      <c r="F11" s="81" t="s">
        <v>19</v>
      </c>
      <c r="G11" s="84"/>
      <c r="H11" s="85"/>
    </row>
    <row r="12" ht="13.6" spans="1:8">
      <c r="A12" s="57"/>
      <c r="B12" s="57"/>
      <c r="C12" s="57"/>
      <c r="D12" s="57"/>
      <c r="E12" s="57"/>
      <c r="F12" s="57"/>
      <c r="G12" s="57"/>
      <c r="H12" s="57"/>
    </row>
    <row r="13" ht="14.25" customHeight="1" spans="1:8">
      <c r="A13" s="49" t="s">
        <v>22</v>
      </c>
      <c r="B13" s="49"/>
      <c r="C13" s="49"/>
      <c r="D13" s="49"/>
      <c r="E13" s="49"/>
      <c r="F13" s="49"/>
      <c r="G13" s="49"/>
      <c r="H13" s="49"/>
    </row>
    <row r="14" ht="14" spans="1:8">
      <c r="A14" s="50" t="s">
        <v>23</v>
      </c>
      <c r="B14" s="50" t="s">
        <v>10</v>
      </c>
      <c r="C14" s="57" t="s">
        <v>11</v>
      </c>
      <c r="D14" s="61" t="s">
        <v>4</v>
      </c>
      <c r="E14" s="57" t="s">
        <v>12</v>
      </c>
      <c r="F14" s="53" t="s">
        <v>6</v>
      </c>
      <c r="G14" s="55" t="s">
        <v>13</v>
      </c>
      <c r="H14" s="56"/>
    </row>
    <row r="15" ht="28" spans="1:8">
      <c r="A15" s="62" t="s">
        <v>24</v>
      </c>
      <c r="B15" s="62" t="s">
        <v>25</v>
      </c>
      <c r="C15" s="57" t="s">
        <v>26</v>
      </c>
      <c r="D15" s="62" t="s">
        <v>27</v>
      </c>
      <c r="E15" s="62" t="s">
        <v>28</v>
      </c>
      <c r="F15" s="62" t="s">
        <v>29</v>
      </c>
      <c r="G15" s="86"/>
      <c r="H15" s="79"/>
    </row>
    <row r="16" ht="15.2" spans="1:8">
      <c r="A16" s="62"/>
      <c r="B16" s="63" t="s">
        <v>30</v>
      </c>
      <c r="C16" s="64" t="s">
        <v>31</v>
      </c>
      <c r="D16" s="62" t="s">
        <v>32</v>
      </c>
      <c r="E16" s="62">
        <v>0</v>
      </c>
      <c r="F16" s="77" t="s">
        <v>33</v>
      </c>
      <c r="G16" s="82"/>
      <c r="H16" s="83"/>
    </row>
    <row r="17" ht="14" spans="1:8">
      <c r="A17" s="62"/>
      <c r="B17" s="65"/>
      <c r="C17" s="64" t="s">
        <v>34</v>
      </c>
      <c r="D17" s="62" t="s">
        <v>35</v>
      </c>
      <c r="E17" s="62" t="s">
        <v>36</v>
      </c>
      <c r="F17" s="67" t="s">
        <v>36</v>
      </c>
      <c r="G17" s="82"/>
      <c r="H17" s="83"/>
    </row>
    <row r="18" ht="14" spans="1:8">
      <c r="A18" s="62"/>
      <c r="B18" s="62" t="s">
        <v>37</v>
      </c>
      <c r="C18" s="64" t="s">
        <v>31</v>
      </c>
      <c r="D18" s="62" t="s">
        <v>38</v>
      </c>
      <c r="E18" s="62" t="s">
        <v>36</v>
      </c>
      <c r="F18" s="67" t="s">
        <v>36</v>
      </c>
      <c r="G18" s="82"/>
      <c r="H18" s="83"/>
    </row>
    <row r="19" ht="14" spans="1:8">
      <c r="A19" s="62"/>
      <c r="B19" s="62" t="s">
        <v>39</v>
      </c>
      <c r="C19" s="64" t="s">
        <v>40</v>
      </c>
      <c r="D19" s="62" t="s">
        <v>36</v>
      </c>
      <c r="E19" s="62" t="s">
        <v>41</v>
      </c>
      <c r="F19" s="62" t="s">
        <v>29</v>
      </c>
      <c r="G19" s="82"/>
      <c r="H19" s="83"/>
    </row>
    <row r="20" ht="15.2" spans="1:8">
      <c r="A20" s="62"/>
      <c r="B20" s="62" t="s">
        <v>42</v>
      </c>
      <c r="C20" s="57" t="s">
        <v>43</v>
      </c>
      <c r="D20" s="62" t="s">
        <v>44</v>
      </c>
      <c r="E20" s="62" t="s">
        <v>45</v>
      </c>
      <c r="F20" s="77" t="s">
        <v>33</v>
      </c>
      <c r="G20" s="82"/>
      <c r="H20" s="83"/>
    </row>
    <row r="21" ht="16" customHeight="1" spans="1:8">
      <c r="A21" s="66" t="s">
        <v>46</v>
      </c>
      <c r="B21" s="67" t="s">
        <v>47</v>
      </c>
      <c r="C21" s="67"/>
      <c r="D21" s="68"/>
      <c r="E21" s="87"/>
      <c r="F21" s="88" t="s">
        <v>48</v>
      </c>
      <c r="G21" s="82"/>
      <c r="H21" s="83"/>
    </row>
    <row r="22" ht="15.2" spans="1:8">
      <c r="A22" s="66"/>
      <c r="B22" s="67"/>
      <c r="C22" s="67"/>
      <c r="D22" s="69"/>
      <c r="E22" s="89"/>
      <c r="F22" s="90"/>
      <c r="G22" s="82"/>
      <c r="H22" s="83"/>
    </row>
    <row r="23" ht="16" customHeight="1" spans="1:8">
      <c r="A23" s="66"/>
      <c r="B23" s="67" t="s">
        <v>49</v>
      </c>
      <c r="C23" s="67"/>
      <c r="D23" s="68"/>
      <c r="E23" s="89"/>
      <c r="F23" s="90"/>
      <c r="G23" s="82"/>
      <c r="H23" s="83"/>
    </row>
    <row r="24" ht="15.2" spans="1:8">
      <c r="A24" s="66"/>
      <c r="B24" s="67"/>
      <c r="C24" s="67"/>
      <c r="D24" s="69"/>
      <c r="E24" s="89"/>
      <c r="F24" s="90"/>
      <c r="G24" s="82"/>
      <c r="H24" s="83"/>
    </row>
    <row r="25" ht="16" customHeight="1" spans="1:8">
      <c r="A25" s="66"/>
      <c r="B25" s="62" t="s">
        <v>50</v>
      </c>
      <c r="C25" s="62"/>
      <c r="D25" s="68"/>
      <c r="E25" s="89"/>
      <c r="F25" s="90"/>
      <c r="G25" s="82"/>
      <c r="H25" s="83"/>
    </row>
    <row r="26" ht="15.2" spans="1:8">
      <c r="A26" s="66"/>
      <c r="B26" s="62"/>
      <c r="C26" s="62"/>
      <c r="D26" s="69"/>
      <c r="E26" s="89"/>
      <c r="F26" s="90"/>
      <c r="G26" s="82"/>
      <c r="H26" s="83"/>
    </row>
    <row r="27" ht="16" customHeight="1" spans="1:8">
      <c r="A27" s="66"/>
      <c r="B27" s="62" t="s">
        <v>51</v>
      </c>
      <c r="C27" s="62"/>
      <c r="D27" s="68"/>
      <c r="E27" s="89"/>
      <c r="F27" s="90"/>
      <c r="G27" s="82"/>
      <c r="H27" s="83"/>
    </row>
    <row r="28" ht="15.2" spans="1:8">
      <c r="A28" s="66"/>
      <c r="B28" s="62"/>
      <c r="C28" s="62"/>
      <c r="D28" s="69"/>
      <c r="E28" s="89"/>
      <c r="F28" s="90"/>
      <c r="G28" s="82"/>
      <c r="H28" s="83"/>
    </row>
    <row r="29" ht="16" customHeight="1" spans="1:8">
      <c r="A29" s="66"/>
      <c r="B29" s="62"/>
      <c r="C29" s="62"/>
      <c r="D29" s="68"/>
      <c r="E29" s="89"/>
      <c r="F29" s="90"/>
      <c r="G29" s="82"/>
      <c r="H29" s="83"/>
    </row>
    <row r="30" ht="15.2" spans="1:8">
      <c r="A30" s="66"/>
      <c r="B30" s="62"/>
      <c r="C30" s="62"/>
      <c r="D30" s="69"/>
      <c r="E30" s="89"/>
      <c r="F30" s="91"/>
      <c r="G30" s="84"/>
      <c r="H30" s="85"/>
    </row>
    <row r="31" ht="13.6" spans="1:8">
      <c r="A31" s="62"/>
      <c r="B31" s="62"/>
      <c r="C31" s="62"/>
      <c r="D31" s="62"/>
      <c r="E31" s="62"/>
      <c r="F31" s="62"/>
      <c r="G31" s="62"/>
      <c r="H31" s="62"/>
    </row>
    <row r="32" ht="14.25" customHeight="1" spans="1:8">
      <c r="A32" s="49" t="s">
        <v>52</v>
      </c>
      <c r="B32" s="49"/>
      <c r="C32" s="49"/>
      <c r="D32" s="49"/>
      <c r="E32" s="49"/>
      <c r="F32" s="49"/>
      <c r="G32" s="49"/>
      <c r="H32" s="49"/>
    </row>
    <row r="33" ht="14" spans="1:8">
      <c r="A33" s="53" t="s">
        <v>53</v>
      </c>
      <c r="B33" s="50" t="s">
        <v>10</v>
      </c>
      <c r="C33" s="50" t="s">
        <v>11</v>
      </c>
      <c r="D33" s="70" t="s">
        <v>4</v>
      </c>
      <c r="E33" s="50" t="s">
        <v>12</v>
      </c>
      <c r="F33" s="53" t="s">
        <v>6</v>
      </c>
      <c r="G33" s="55" t="s">
        <v>13</v>
      </c>
      <c r="H33" s="56"/>
    </row>
    <row r="34" s="1" customFormat="1" ht="14" spans="1:8">
      <c r="A34" s="62" t="s">
        <v>54</v>
      </c>
      <c r="B34" s="64" t="s">
        <v>55</v>
      </c>
      <c r="C34" s="64" t="s">
        <v>56</v>
      </c>
      <c r="D34" s="64" t="s">
        <v>57</v>
      </c>
      <c r="E34" s="64" t="s">
        <v>58</v>
      </c>
      <c r="F34" s="92" t="s">
        <v>16</v>
      </c>
      <c r="G34" s="86" t="s">
        <v>59</v>
      </c>
      <c r="H34" s="79"/>
    </row>
    <row r="35" s="1" customFormat="1" ht="14" spans="1:8">
      <c r="A35" s="62"/>
      <c r="B35" s="64" t="s">
        <v>60</v>
      </c>
      <c r="C35" s="64" t="s">
        <v>61</v>
      </c>
      <c r="D35" s="64" t="s">
        <v>57</v>
      </c>
      <c r="E35" s="64" t="s">
        <v>62</v>
      </c>
      <c r="F35" s="92" t="s">
        <v>16</v>
      </c>
      <c r="G35" s="82"/>
      <c r="H35" s="83"/>
    </row>
    <row r="36" ht="13.6" spans="1:8">
      <c r="A36" s="62"/>
      <c r="B36" s="62"/>
      <c r="C36" s="64"/>
      <c r="D36" s="57"/>
      <c r="E36" s="64"/>
      <c r="F36" s="67"/>
      <c r="G36" s="82"/>
      <c r="H36" s="83"/>
    </row>
    <row r="37" ht="13.6" spans="1:8">
      <c r="A37" s="62"/>
      <c r="B37" s="62"/>
      <c r="C37" s="62"/>
      <c r="D37" s="57"/>
      <c r="E37" s="62"/>
      <c r="F37" s="67"/>
      <c r="G37" s="82"/>
      <c r="H37" s="83"/>
    </row>
    <row r="38" ht="13.6" spans="1:8">
      <c r="A38" s="62"/>
      <c r="B38" s="62"/>
      <c r="C38" s="62"/>
      <c r="D38" s="57"/>
      <c r="E38" s="62"/>
      <c r="F38" s="67"/>
      <c r="G38" s="82"/>
      <c r="H38" s="83"/>
    </row>
    <row r="39" ht="13.6" spans="1:8">
      <c r="A39" s="62"/>
      <c r="B39" s="62"/>
      <c r="C39" s="62"/>
      <c r="D39" s="57"/>
      <c r="E39" s="62"/>
      <c r="F39" s="67"/>
      <c r="G39" s="82"/>
      <c r="H39" s="83"/>
    </row>
    <row r="40" ht="13.6" spans="1:8">
      <c r="A40" s="62"/>
      <c r="B40" s="62"/>
      <c r="C40" s="62"/>
      <c r="D40" s="62"/>
      <c r="E40" s="62"/>
      <c r="F40" s="62"/>
      <c r="G40" s="62"/>
      <c r="H40" s="62"/>
    </row>
    <row r="41" ht="15" customHeight="1" spans="1:8">
      <c r="A41" s="49" t="s">
        <v>63</v>
      </c>
      <c r="B41" s="49"/>
      <c r="C41" s="49"/>
      <c r="D41" s="49"/>
      <c r="E41" s="49"/>
      <c r="F41" s="49"/>
      <c r="G41" s="49"/>
      <c r="H41" s="49"/>
    </row>
    <row r="42" ht="13.6" spans="1:8">
      <c r="A42" s="71" t="s">
        <v>64</v>
      </c>
      <c r="B42" s="71" t="s">
        <v>65</v>
      </c>
      <c r="C42" s="71"/>
      <c r="D42" s="71" t="s">
        <v>66</v>
      </c>
      <c r="E42" s="71" t="s">
        <v>11</v>
      </c>
      <c r="F42" s="71" t="s">
        <v>12</v>
      </c>
      <c r="G42" s="71" t="s">
        <v>6</v>
      </c>
      <c r="H42" s="71" t="s">
        <v>67</v>
      </c>
    </row>
    <row r="43" ht="16" customHeight="1" spans="1:8">
      <c r="A43" s="72" t="s">
        <v>68</v>
      </c>
      <c r="B43" s="72">
        <v>1893</v>
      </c>
      <c r="C43" s="72"/>
      <c r="D43" s="72">
        <v>1893</v>
      </c>
      <c r="E43" s="93">
        <v>1</v>
      </c>
      <c r="F43" s="93">
        <v>1</v>
      </c>
      <c r="G43" s="72" t="s">
        <v>33</v>
      </c>
      <c r="H43" s="72"/>
    </row>
    <row r="44" ht="13.6" spans="1:8">
      <c r="A44" s="62"/>
      <c r="B44" s="62"/>
      <c r="C44" s="62"/>
      <c r="D44" s="62"/>
      <c r="E44" s="62"/>
      <c r="F44" s="62"/>
      <c r="G44" s="62"/>
      <c r="H44" s="62"/>
    </row>
    <row r="45" ht="13.6" spans="1:8">
      <c r="A45" s="73" t="s">
        <v>69</v>
      </c>
      <c r="B45" s="73"/>
      <c r="C45" s="73"/>
      <c r="D45" s="73"/>
      <c r="E45" s="73"/>
      <c r="F45" s="73"/>
      <c r="G45" s="73"/>
      <c r="H45" s="73"/>
    </row>
    <row r="46" ht="15.2" spans="1:8">
      <c r="A46" s="74" t="s">
        <v>64</v>
      </c>
      <c r="B46" s="74" t="s">
        <v>70</v>
      </c>
      <c r="C46" s="74"/>
      <c r="D46" s="74" t="s">
        <v>11</v>
      </c>
      <c r="E46" s="74" t="s">
        <v>6</v>
      </c>
      <c r="F46" s="94" t="s">
        <v>13</v>
      </c>
      <c r="G46" s="95"/>
      <c r="H46" s="96"/>
    </row>
    <row r="47" ht="16" customHeight="1" spans="1:8">
      <c r="A47" s="75" t="s">
        <v>68</v>
      </c>
      <c r="B47" s="72" t="s">
        <v>71</v>
      </c>
      <c r="C47" s="72"/>
      <c r="D47" s="72" t="s">
        <v>72</v>
      </c>
      <c r="E47" s="72" t="s">
        <v>71</v>
      </c>
      <c r="F47" s="97" t="s">
        <v>71</v>
      </c>
      <c r="G47" s="98"/>
      <c r="H47" s="99"/>
    </row>
    <row r="48" ht="13.6" spans="1:8">
      <c r="A48" s="66"/>
      <c r="B48" s="66"/>
      <c r="C48" s="66"/>
      <c r="D48" s="66"/>
      <c r="E48" s="66"/>
      <c r="F48" s="66"/>
      <c r="G48" s="66"/>
      <c r="H48" s="66"/>
    </row>
    <row r="49" ht="13.6" spans="1:8">
      <c r="A49" s="49" t="s">
        <v>73</v>
      </c>
      <c r="B49" s="49"/>
      <c r="C49" s="49"/>
      <c r="D49" s="49"/>
      <c r="E49" s="49"/>
      <c r="F49" s="49"/>
      <c r="G49" s="49"/>
      <c r="H49" s="49"/>
    </row>
    <row r="50" ht="13.6" spans="1:8">
      <c r="A50" s="71" t="s">
        <v>74</v>
      </c>
      <c r="B50" s="71" t="s">
        <v>75</v>
      </c>
      <c r="C50" s="71"/>
      <c r="D50" s="76"/>
      <c r="E50" s="76"/>
      <c r="F50" s="76"/>
      <c r="G50" s="76"/>
      <c r="H50" s="76"/>
    </row>
    <row r="51" ht="13.6" spans="1:8">
      <c r="A51" s="72" t="s">
        <v>76</v>
      </c>
      <c r="B51" s="72"/>
      <c r="C51" s="72"/>
      <c r="D51" s="76"/>
      <c r="E51" s="76"/>
      <c r="F51" s="76"/>
      <c r="G51" s="76"/>
      <c r="H51" s="76"/>
    </row>
    <row r="52" ht="13.6" spans="1:8">
      <c r="A52" s="72" t="s">
        <v>77</v>
      </c>
      <c r="B52" s="72"/>
      <c r="C52" s="72"/>
      <c r="D52" s="76"/>
      <c r="E52" s="76"/>
      <c r="F52" s="76"/>
      <c r="G52" s="76"/>
      <c r="H52" s="76"/>
    </row>
    <row r="53" ht="13.6" spans="1:8">
      <c r="A53" s="72" t="s">
        <v>78</v>
      </c>
      <c r="B53" s="72"/>
      <c r="C53" s="72"/>
      <c r="D53" s="76"/>
      <c r="E53" s="76"/>
      <c r="F53" s="76"/>
      <c r="G53" s="76"/>
      <c r="H53" s="76"/>
    </row>
    <row r="54" ht="13.6" spans="1:8">
      <c r="A54" s="72" t="s">
        <v>79</v>
      </c>
      <c r="B54" s="72"/>
      <c r="C54" s="72"/>
      <c r="D54" s="76"/>
      <c r="E54" s="76"/>
      <c r="F54" s="76"/>
      <c r="G54" s="76"/>
      <c r="H54" s="76"/>
    </row>
    <row r="55" ht="13.6" spans="1:8">
      <c r="A55" s="72" t="s">
        <v>80</v>
      </c>
      <c r="B55" s="72"/>
      <c r="C55" s="72"/>
      <c r="D55" s="76"/>
      <c r="E55" s="76"/>
      <c r="F55" s="76"/>
      <c r="G55" s="76"/>
      <c r="H55" s="76"/>
    </row>
    <row r="56" ht="13.6" spans="1:8">
      <c r="A56" s="72" t="s">
        <v>81</v>
      </c>
      <c r="B56" s="72"/>
      <c r="C56" s="72"/>
      <c r="D56" s="76"/>
      <c r="E56" s="76"/>
      <c r="F56" s="76"/>
      <c r="G56" s="76"/>
      <c r="H56" s="76"/>
    </row>
    <row r="57" ht="13.6" spans="1:8">
      <c r="A57" s="57"/>
      <c r="B57" s="57"/>
      <c r="C57" s="57"/>
      <c r="D57" s="57"/>
      <c r="E57" s="57"/>
      <c r="F57" s="57"/>
      <c r="G57" s="57"/>
      <c r="H57" s="57"/>
    </row>
    <row r="58" ht="13.6" spans="1:8">
      <c r="A58" s="48" t="s">
        <v>82</v>
      </c>
      <c r="B58" s="48"/>
      <c r="C58" s="48"/>
      <c r="D58" s="48"/>
      <c r="E58" s="48"/>
      <c r="F58" s="48"/>
      <c r="G58" s="48"/>
      <c r="H58" s="48"/>
    </row>
    <row r="59" ht="36" customHeight="1" spans="1:8">
      <c r="A59" s="57" t="s">
        <v>83</v>
      </c>
      <c r="B59" s="57"/>
      <c r="C59" s="57"/>
      <c r="D59" s="57"/>
      <c r="E59" s="57"/>
      <c r="F59" s="57"/>
      <c r="G59" s="57"/>
      <c r="H59" s="57"/>
    </row>
    <row r="60" ht="17" customHeight="1" spans="1:8">
      <c r="A60" s="48" t="s">
        <v>84</v>
      </c>
      <c r="B60" s="48"/>
      <c r="C60" s="48"/>
      <c r="D60" s="48"/>
      <c r="E60" s="48"/>
      <c r="F60" s="48"/>
      <c r="G60" s="48"/>
      <c r="H60" s="48"/>
    </row>
    <row r="61" ht="13.6" spans="1:8">
      <c r="A61" s="49" t="s">
        <v>85</v>
      </c>
      <c r="B61" s="49"/>
      <c r="C61" s="49"/>
      <c r="D61" s="49"/>
      <c r="E61" s="49"/>
      <c r="F61" s="49"/>
      <c r="G61" s="49"/>
      <c r="H61" s="49"/>
    </row>
    <row r="62" ht="47" customHeight="1" spans="1:8">
      <c r="A62" s="57"/>
      <c r="B62" s="57"/>
      <c r="C62" s="57"/>
      <c r="D62" s="57"/>
      <c r="E62" s="57"/>
      <c r="F62" s="57"/>
      <c r="G62" s="57"/>
      <c r="H62" s="57"/>
    </row>
    <row r="63" ht="17" customHeight="1" spans="1:8">
      <c r="A63" s="49" t="s">
        <v>86</v>
      </c>
      <c r="B63" s="49"/>
      <c r="C63" s="49"/>
      <c r="D63" s="49"/>
      <c r="E63" s="49"/>
      <c r="F63" s="49"/>
      <c r="G63" s="49"/>
      <c r="H63" s="49"/>
    </row>
    <row r="64" ht="143" customHeight="1" spans="1:8">
      <c r="A64" s="57"/>
      <c r="B64" s="57"/>
      <c r="C64" s="57"/>
      <c r="D64" s="57"/>
      <c r="E64" s="57"/>
      <c r="F64" s="57"/>
      <c r="G64" s="57"/>
      <c r="H64" s="57"/>
    </row>
    <row r="65" ht="13.6" spans="1:8">
      <c r="A65" s="48" t="s">
        <v>87</v>
      </c>
      <c r="B65" s="48"/>
      <c r="C65" s="48"/>
      <c r="D65" s="48"/>
      <c r="E65" s="48"/>
      <c r="F65" s="48"/>
      <c r="G65" s="48"/>
      <c r="H65" s="48"/>
    </row>
    <row r="66" ht="17" customHeight="1" spans="1:8">
      <c r="A66" s="53" t="s">
        <v>88</v>
      </c>
      <c r="B66" s="50" t="s">
        <v>89</v>
      </c>
      <c r="C66" s="74" t="s">
        <v>90</v>
      </c>
      <c r="D66" s="50" t="s">
        <v>91</v>
      </c>
      <c r="E66" s="50" t="s">
        <v>92</v>
      </c>
      <c r="F66" s="50" t="s">
        <v>93</v>
      </c>
      <c r="G66" s="112" t="s">
        <v>94</v>
      </c>
      <c r="H66" s="113" t="s">
        <v>13</v>
      </c>
    </row>
    <row r="67" ht="31" spans="1:8">
      <c r="A67" s="62" t="s">
        <v>68</v>
      </c>
      <c r="B67" s="100" t="s">
        <v>95</v>
      </c>
      <c r="C67" s="101">
        <v>0.9993</v>
      </c>
      <c r="D67" s="102" t="s">
        <v>96</v>
      </c>
      <c r="E67" s="114">
        <v>6</v>
      </c>
      <c r="F67" s="77"/>
      <c r="G67" s="101">
        <f>C67</f>
        <v>0.9993</v>
      </c>
      <c r="H67" s="115"/>
    </row>
    <row r="68" ht="17" customHeight="1" spans="1:8">
      <c r="A68" s="62"/>
      <c r="B68" s="76" t="s">
        <v>97</v>
      </c>
      <c r="C68" s="103">
        <v>1</v>
      </c>
      <c r="D68" s="76"/>
      <c r="E68" s="114">
        <v>0</v>
      </c>
      <c r="F68" s="77"/>
      <c r="G68" s="101">
        <f t="shared" ref="G68:G74" si="0">C68</f>
        <v>1</v>
      </c>
      <c r="H68" s="116"/>
    </row>
    <row r="69" ht="17" customHeight="1" spans="1:8">
      <c r="A69" s="62"/>
      <c r="B69" s="76" t="s">
        <v>98</v>
      </c>
      <c r="C69" s="104">
        <v>0.9984</v>
      </c>
      <c r="D69" s="76"/>
      <c r="E69" s="114">
        <v>1</v>
      </c>
      <c r="F69" s="77"/>
      <c r="G69" s="101">
        <f t="shared" si="0"/>
        <v>0.9984</v>
      </c>
      <c r="H69" s="116"/>
    </row>
    <row r="70" ht="17" customHeight="1" spans="1:8">
      <c r="A70" s="62"/>
      <c r="B70" s="100" t="s">
        <v>99</v>
      </c>
      <c r="C70" s="101">
        <v>0.9956</v>
      </c>
      <c r="D70" s="76"/>
      <c r="E70" s="114">
        <v>0</v>
      </c>
      <c r="F70" s="117"/>
      <c r="G70" s="101">
        <f t="shared" si="0"/>
        <v>0.9956</v>
      </c>
      <c r="H70" s="116"/>
    </row>
    <row r="71" ht="17" customHeight="1" spans="1:8">
      <c r="A71" s="62"/>
      <c r="B71" s="100" t="s">
        <v>100</v>
      </c>
      <c r="C71" s="101">
        <v>1</v>
      </c>
      <c r="D71" s="76"/>
      <c r="E71" s="114">
        <v>0</v>
      </c>
      <c r="F71" s="117"/>
      <c r="G71" s="101">
        <f t="shared" si="0"/>
        <v>1</v>
      </c>
      <c r="H71" s="116"/>
    </row>
    <row r="72" ht="17" customHeight="1" spans="1:8">
      <c r="A72" s="62"/>
      <c r="B72" s="100" t="s">
        <v>101</v>
      </c>
      <c r="C72" s="101" t="s">
        <v>36</v>
      </c>
      <c r="D72" s="76"/>
      <c r="E72" s="114">
        <v>2</v>
      </c>
      <c r="F72" s="117"/>
      <c r="G72" s="101" t="s">
        <v>36</v>
      </c>
      <c r="H72" s="116"/>
    </row>
    <row r="73" ht="17" customHeight="1" spans="1:8">
      <c r="A73" s="62"/>
      <c r="B73" s="100" t="s">
        <v>102</v>
      </c>
      <c r="C73" s="101" t="s">
        <v>36</v>
      </c>
      <c r="D73" s="76"/>
      <c r="E73" s="118" t="s">
        <v>36</v>
      </c>
      <c r="F73" s="117"/>
      <c r="G73" s="101" t="s">
        <v>36</v>
      </c>
      <c r="H73" s="116"/>
    </row>
    <row r="74" ht="17" customHeight="1" spans="1:8">
      <c r="A74" s="62"/>
      <c r="B74" s="100" t="s">
        <v>103</v>
      </c>
      <c r="C74" s="105">
        <v>1</v>
      </c>
      <c r="D74" s="76"/>
      <c r="E74" s="114">
        <v>1</v>
      </c>
      <c r="F74" s="77"/>
      <c r="G74" s="101">
        <f t="shared" si="0"/>
        <v>1</v>
      </c>
      <c r="H74" s="116"/>
    </row>
    <row r="75" ht="16" customHeight="1" spans="1:8">
      <c r="A75" s="48" t="s">
        <v>104</v>
      </c>
      <c r="B75" s="48"/>
      <c r="C75" s="48"/>
      <c r="D75" s="48"/>
      <c r="E75" s="48"/>
      <c r="F75" s="48"/>
      <c r="G75" s="48"/>
      <c r="H75" s="48"/>
    </row>
    <row r="76" ht="17" customHeight="1" spans="1:8">
      <c r="A76" s="72" t="s">
        <v>105</v>
      </c>
      <c r="B76" s="72" t="s">
        <v>106</v>
      </c>
      <c r="C76" s="72"/>
      <c r="D76" s="72" t="s">
        <v>107</v>
      </c>
      <c r="E76" s="72" t="s">
        <v>108</v>
      </c>
      <c r="F76" s="119" t="s">
        <v>109</v>
      </c>
      <c r="G76" s="120"/>
      <c r="H76" s="121"/>
    </row>
    <row r="77" ht="17" customHeight="1" spans="1:8">
      <c r="A77" s="72" t="s">
        <v>68</v>
      </c>
      <c r="B77" s="106">
        <v>4094</v>
      </c>
      <c r="C77" s="72"/>
      <c r="D77" s="106">
        <v>4048</v>
      </c>
      <c r="E77" s="122">
        <f>D77/B77</f>
        <v>0.98876404494382</v>
      </c>
      <c r="F77" s="119" t="s">
        <v>110</v>
      </c>
      <c r="G77" s="120"/>
      <c r="H77" s="121"/>
    </row>
    <row r="78" ht="13.6" spans="1:8">
      <c r="A78" s="62"/>
      <c r="B78" s="62"/>
      <c r="C78" s="62"/>
      <c r="D78" s="62"/>
      <c r="E78" s="62"/>
      <c r="F78" s="62"/>
      <c r="G78" s="62"/>
      <c r="H78" s="62"/>
    </row>
    <row r="79" ht="17" customHeight="1" spans="1:8">
      <c r="A79" s="48" t="s">
        <v>111</v>
      </c>
      <c r="B79" s="48"/>
      <c r="C79" s="48"/>
      <c r="D79" s="48"/>
      <c r="E79" s="48"/>
      <c r="F79" s="48"/>
      <c r="G79" s="48"/>
      <c r="H79" s="48"/>
    </row>
    <row r="80" ht="14" spans="1:8">
      <c r="A80" s="107" t="s">
        <v>112</v>
      </c>
      <c r="B80" s="62" t="s">
        <v>113</v>
      </c>
      <c r="C80" s="62"/>
      <c r="D80" s="62"/>
      <c r="E80" s="62"/>
      <c r="F80" s="62"/>
      <c r="G80" s="62"/>
      <c r="H80" s="62"/>
    </row>
    <row r="81" ht="14" spans="1:8">
      <c r="A81" s="107" t="s">
        <v>114</v>
      </c>
      <c r="B81" s="62" t="s">
        <v>115</v>
      </c>
      <c r="C81" s="62"/>
      <c r="D81" s="62"/>
      <c r="E81" s="62"/>
      <c r="F81" s="62"/>
      <c r="G81" s="62"/>
      <c r="H81" s="62"/>
    </row>
    <row r="82" ht="14" spans="1:8">
      <c r="A82" s="107" t="s">
        <v>116</v>
      </c>
      <c r="B82" s="58" t="s">
        <v>113</v>
      </c>
      <c r="C82" s="108"/>
      <c r="D82" s="108"/>
      <c r="E82" s="108"/>
      <c r="F82" s="108"/>
      <c r="G82" s="108"/>
      <c r="H82" s="59"/>
    </row>
    <row r="83" ht="14" spans="1:8">
      <c r="A83" s="107" t="s">
        <v>117</v>
      </c>
      <c r="B83" s="58" t="s">
        <v>118</v>
      </c>
      <c r="C83" s="108"/>
      <c r="D83" s="108"/>
      <c r="E83" s="108"/>
      <c r="F83" s="108"/>
      <c r="G83" s="108"/>
      <c r="H83" s="59"/>
    </row>
    <row r="84" ht="14" spans="1:8">
      <c r="A84" s="107" t="s">
        <v>119</v>
      </c>
      <c r="B84" s="58" t="s">
        <v>120</v>
      </c>
      <c r="C84" s="108"/>
      <c r="D84" s="108"/>
      <c r="E84" s="108"/>
      <c r="F84" s="108"/>
      <c r="G84" s="108"/>
      <c r="H84" s="59"/>
    </row>
    <row r="85" spans="1:5">
      <c r="A85" s="109"/>
      <c r="B85" s="109"/>
      <c r="C85" s="109"/>
      <c r="D85" s="109"/>
      <c r="E85" s="109"/>
    </row>
    <row r="86" spans="1:5">
      <c r="A86" s="110"/>
      <c r="B86" s="110"/>
      <c r="C86" s="110"/>
      <c r="D86" s="110"/>
      <c r="E86" s="110"/>
    </row>
    <row r="87" spans="1:5">
      <c r="A87" s="109"/>
      <c r="B87" s="109"/>
      <c r="C87" s="109"/>
      <c r="D87" s="109"/>
      <c r="E87" s="109"/>
    </row>
    <row r="88" spans="1:5">
      <c r="A88" s="111"/>
      <c r="B88" s="111"/>
      <c r="C88" s="111"/>
      <c r="D88" s="111"/>
      <c r="E88" s="111"/>
    </row>
    <row r="103" ht="28" customHeight="1"/>
  </sheetData>
  <sheetProtection formatCells="0" insertHyperlinks="0" autoFilter="0"/>
  <mergeCells count="68">
    <mergeCell ref="A1:H1"/>
    <mergeCell ref="A2:H2"/>
    <mergeCell ref="B3:H3"/>
    <mergeCell ref="B4:H4"/>
    <mergeCell ref="B5:H5"/>
    <mergeCell ref="A6:H6"/>
    <mergeCell ref="A7:H7"/>
    <mergeCell ref="B8:C8"/>
    <mergeCell ref="G8:H8"/>
    <mergeCell ref="B9:C9"/>
    <mergeCell ref="B10:C10"/>
    <mergeCell ref="B11:C11"/>
    <mergeCell ref="A12:H12"/>
    <mergeCell ref="A13:H13"/>
    <mergeCell ref="G14:H14"/>
    <mergeCell ref="A31:H31"/>
    <mergeCell ref="A32:H32"/>
    <mergeCell ref="G33:H33"/>
    <mergeCell ref="A40:H40"/>
    <mergeCell ref="A41:H41"/>
    <mergeCell ref="A44:H44"/>
    <mergeCell ref="A45:H45"/>
    <mergeCell ref="F46:H46"/>
    <mergeCell ref="F47:H47"/>
    <mergeCell ref="A48:H48"/>
    <mergeCell ref="A49:H49"/>
    <mergeCell ref="A57:H57"/>
    <mergeCell ref="A58:H58"/>
    <mergeCell ref="A59:H59"/>
    <mergeCell ref="A60:H60"/>
    <mergeCell ref="A61:H61"/>
    <mergeCell ref="A62:H62"/>
    <mergeCell ref="A63:H63"/>
    <mergeCell ref="A64:H64"/>
    <mergeCell ref="A65:H65"/>
    <mergeCell ref="A75:H75"/>
    <mergeCell ref="F76:H76"/>
    <mergeCell ref="F77:H77"/>
    <mergeCell ref="A78:H78"/>
    <mergeCell ref="A79:H79"/>
    <mergeCell ref="B80:H80"/>
    <mergeCell ref="B81:H81"/>
    <mergeCell ref="B82:H82"/>
    <mergeCell ref="B83:H83"/>
    <mergeCell ref="B84:H84"/>
    <mergeCell ref="A10:A11"/>
    <mergeCell ref="A15:A20"/>
    <mergeCell ref="A21:A30"/>
    <mergeCell ref="A34:A38"/>
    <mergeCell ref="A67:A74"/>
    <mergeCell ref="B16:B17"/>
    <mergeCell ref="B21:B22"/>
    <mergeCell ref="B23:B24"/>
    <mergeCell ref="B25:B26"/>
    <mergeCell ref="B27:B28"/>
    <mergeCell ref="B29:B30"/>
    <mergeCell ref="D21:D22"/>
    <mergeCell ref="D23:D24"/>
    <mergeCell ref="D25:D26"/>
    <mergeCell ref="D27:D28"/>
    <mergeCell ref="D29:D30"/>
    <mergeCell ref="D67:D74"/>
    <mergeCell ref="F21:F30"/>
    <mergeCell ref="H67:H74"/>
    <mergeCell ref="G9:H11"/>
    <mergeCell ref="G34:H38"/>
    <mergeCell ref="G15:H30"/>
    <mergeCell ref="D50:H5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"/>
  <sheetViews>
    <sheetView workbookViewId="0">
      <selection activeCell="B4" sqref="B4:B13"/>
    </sheetView>
  </sheetViews>
  <sheetFormatPr defaultColWidth="11" defaultRowHeight="13.2"/>
  <cols>
    <col min="2" max="2" width="123.166666666667" customWidth="1"/>
    <col min="3" max="3" width="10.5" customWidth="1"/>
  </cols>
  <sheetData>
    <row r="1" s="40" customFormat="1" ht="20" customHeight="1" spans="1:17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6"/>
    </row>
    <row r="2" s="40" customFormat="1" ht="20" customHeight="1" spans="1:17">
      <c r="A2" s="43" t="s">
        <v>121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7"/>
    </row>
    <row r="3" spans="1:10">
      <c r="A3" t="s">
        <v>122</v>
      </c>
      <c r="B3" t="s">
        <v>123</v>
      </c>
      <c r="C3" t="s">
        <v>124</v>
      </c>
      <c r="D3" t="s">
        <v>125</v>
      </c>
      <c r="E3" t="s">
        <v>126</v>
      </c>
      <c r="F3" t="s">
        <v>127</v>
      </c>
      <c r="G3" t="s">
        <v>128</v>
      </c>
      <c r="H3" t="s">
        <v>129</v>
      </c>
      <c r="I3" t="s">
        <v>130</v>
      </c>
      <c r="J3" t="s">
        <v>13</v>
      </c>
    </row>
    <row r="4" spans="1:9">
      <c r="A4" t="s">
        <v>131</v>
      </c>
      <c r="B4" t="s">
        <v>132</v>
      </c>
      <c r="C4" t="s">
        <v>133</v>
      </c>
      <c r="D4" t="s">
        <v>134</v>
      </c>
      <c r="E4" t="s">
        <v>135</v>
      </c>
      <c r="F4" t="s">
        <v>36</v>
      </c>
      <c r="G4" s="45">
        <v>44972</v>
      </c>
      <c r="H4" t="s">
        <v>136</v>
      </c>
      <c r="I4" t="s">
        <v>137</v>
      </c>
    </row>
    <row r="5" spans="1:9">
      <c r="A5" t="s">
        <v>138</v>
      </c>
      <c r="B5" t="s">
        <v>139</v>
      </c>
      <c r="C5" t="s">
        <v>133</v>
      </c>
      <c r="D5" t="s">
        <v>134</v>
      </c>
      <c r="E5" t="s">
        <v>135</v>
      </c>
      <c r="F5" t="s">
        <v>36</v>
      </c>
      <c r="G5" s="45">
        <v>44988</v>
      </c>
      <c r="H5" t="s">
        <v>136</v>
      </c>
      <c r="I5" t="s">
        <v>137</v>
      </c>
    </row>
    <row r="6" spans="1:9">
      <c r="A6" t="s">
        <v>140</v>
      </c>
      <c r="B6" t="s">
        <v>141</v>
      </c>
      <c r="C6" t="s">
        <v>133</v>
      </c>
      <c r="D6" t="s">
        <v>134</v>
      </c>
      <c r="E6" t="s">
        <v>135</v>
      </c>
      <c r="F6" t="s">
        <v>36</v>
      </c>
      <c r="G6" s="45">
        <v>44972</v>
      </c>
      <c r="H6" t="s">
        <v>136</v>
      </c>
      <c r="I6" t="s">
        <v>137</v>
      </c>
    </row>
    <row r="7" spans="1:9">
      <c r="A7" t="s">
        <v>142</v>
      </c>
      <c r="B7" t="s">
        <v>143</v>
      </c>
      <c r="C7" t="s">
        <v>133</v>
      </c>
      <c r="D7" t="s">
        <v>134</v>
      </c>
      <c r="E7" t="s">
        <v>135</v>
      </c>
      <c r="F7" t="s">
        <v>36</v>
      </c>
      <c r="G7" s="45">
        <v>44972</v>
      </c>
      <c r="H7" t="s">
        <v>136</v>
      </c>
      <c r="I7" t="s">
        <v>137</v>
      </c>
    </row>
    <row r="8" spans="1:9">
      <c r="A8" t="s">
        <v>144</v>
      </c>
      <c r="B8" t="s">
        <v>145</v>
      </c>
      <c r="C8" t="s">
        <v>133</v>
      </c>
      <c r="D8" t="s">
        <v>134</v>
      </c>
      <c r="E8" t="s">
        <v>135</v>
      </c>
      <c r="F8" t="s">
        <v>36</v>
      </c>
      <c r="G8" s="45">
        <v>44972</v>
      </c>
      <c r="H8" t="s">
        <v>136</v>
      </c>
      <c r="I8" t="s">
        <v>137</v>
      </c>
    </row>
    <row r="9" spans="1:9">
      <c r="A9" t="s">
        <v>146</v>
      </c>
      <c r="B9" t="s">
        <v>147</v>
      </c>
      <c r="C9" t="s">
        <v>133</v>
      </c>
      <c r="D9" t="s">
        <v>134</v>
      </c>
      <c r="E9" t="s">
        <v>135</v>
      </c>
      <c r="F9" t="s">
        <v>36</v>
      </c>
      <c r="G9" s="45">
        <v>44972</v>
      </c>
      <c r="H9" t="s">
        <v>136</v>
      </c>
      <c r="I9" t="s">
        <v>137</v>
      </c>
    </row>
    <row r="10" spans="1:10">
      <c r="A10" t="s">
        <v>148</v>
      </c>
      <c r="B10" t="s">
        <v>149</v>
      </c>
      <c r="C10" t="s">
        <v>133</v>
      </c>
      <c r="D10" t="s">
        <v>150</v>
      </c>
      <c r="E10" t="s">
        <v>36</v>
      </c>
      <c r="F10" t="s">
        <v>36</v>
      </c>
      <c r="G10" t="s">
        <v>36</v>
      </c>
      <c r="H10" t="s">
        <v>151</v>
      </c>
      <c r="I10" t="s">
        <v>152</v>
      </c>
      <c r="J10" t="s">
        <v>153</v>
      </c>
    </row>
    <row r="11" spans="1:9">
      <c r="A11" t="s">
        <v>154</v>
      </c>
      <c r="B11" t="s">
        <v>155</v>
      </c>
      <c r="C11" t="s">
        <v>133</v>
      </c>
      <c r="D11" t="s">
        <v>134</v>
      </c>
      <c r="E11" t="s">
        <v>135</v>
      </c>
      <c r="F11" t="s">
        <v>36</v>
      </c>
      <c r="G11" s="45">
        <v>44972</v>
      </c>
      <c r="H11" t="s">
        <v>136</v>
      </c>
      <c r="I11" t="s">
        <v>137</v>
      </c>
    </row>
    <row r="12" spans="1:9">
      <c r="A12" t="s">
        <v>156</v>
      </c>
      <c r="B12" t="s">
        <v>157</v>
      </c>
      <c r="C12" t="s">
        <v>133</v>
      </c>
      <c r="D12" t="s">
        <v>134</v>
      </c>
      <c r="E12" t="s">
        <v>135</v>
      </c>
      <c r="F12" t="s">
        <v>36</v>
      </c>
      <c r="G12" s="45">
        <v>44972</v>
      </c>
      <c r="H12" t="s">
        <v>136</v>
      </c>
      <c r="I12" t="s">
        <v>137</v>
      </c>
    </row>
    <row r="13" spans="1:9">
      <c r="A13" t="s">
        <v>158</v>
      </c>
      <c r="B13" t="s">
        <v>159</v>
      </c>
      <c r="C13" t="s">
        <v>133</v>
      </c>
      <c r="D13" t="s">
        <v>134</v>
      </c>
      <c r="E13" t="s">
        <v>135</v>
      </c>
      <c r="F13" t="s">
        <v>36</v>
      </c>
      <c r="G13" s="45">
        <v>44972</v>
      </c>
      <c r="H13" t="s">
        <v>136</v>
      </c>
      <c r="I13" t="s">
        <v>137</v>
      </c>
    </row>
  </sheetData>
  <mergeCells count="2">
    <mergeCell ref="A1:Q1"/>
    <mergeCell ref="A2:Q2"/>
  </mergeCells>
  <hyperlinks>
    <hyperlink ref="A2" r:id="rId2" display="Jira"/>
  </hyperlink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7"/>
  <sheetViews>
    <sheetView workbookViewId="0">
      <selection activeCell="X1" sqref="X$1:X$1048576"/>
    </sheetView>
  </sheetViews>
  <sheetFormatPr defaultColWidth="8.83333333333333" defaultRowHeight="13.2"/>
  <cols>
    <col min="1" max="1" width="7.66666666666667" style="5" customWidth="1"/>
    <col min="2" max="2" width="22" style="5" customWidth="1"/>
    <col min="3" max="3" width="54.8333333333333" style="5" customWidth="1"/>
    <col min="4" max="4" width="32.3333333333333" style="5" customWidth="1"/>
    <col min="5" max="5" width="7.16666666666667" style="5" customWidth="1"/>
    <col min="6" max="6" width="9.66666666666667" style="5" customWidth="1"/>
    <col min="7" max="7" width="8.16666666666667" style="5" customWidth="1"/>
    <col min="8" max="8" width="9.33333333333333" style="5" customWidth="1"/>
    <col min="9" max="9" width="8" style="6" customWidth="1"/>
    <col min="10" max="10" width="7.16666666666667" style="6" customWidth="1"/>
    <col min="11" max="11" width="15.8333333333333" style="7" customWidth="1"/>
    <col min="12" max="12" width="14.1666666666667" style="8" customWidth="1"/>
    <col min="13" max="13" width="50.5" style="5" customWidth="1"/>
    <col min="14" max="15" width="8.83333333333333" style="5" hidden="1" customWidth="1"/>
    <col min="16" max="16" width="0.166666666666667" style="5" hidden="1" customWidth="1"/>
    <col min="17" max="17" width="60.6666666666667" style="5" hidden="1" customWidth="1"/>
    <col min="18" max="18" width="8.83333333333333" style="5" hidden="1" customWidth="1"/>
    <col min="19" max="19" width="15.6666666666667" style="5" customWidth="1"/>
    <col min="20" max="20" width="20.3333333333333" style="5" customWidth="1"/>
    <col min="21" max="21" width="21" style="5" customWidth="1"/>
    <col min="22" max="22" width="17.3333333333333" style="9" customWidth="1"/>
    <col min="23" max="23" width="12.5" style="5" customWidth="1"/>
    <col min="24" max="24" width="13.8" style="5"/>
    <col min="25" max="16384" width="8.83333333333333" style="5"/>
  </cols>
  <sheetData>
    <row r="1" ht="40" spans="1:23">
      <c r="A1" s="4" t="s">
        <v>160</v>
      </c>
      <c r="B1" s="10" t="s">
        <v>161</v>
      </c>
      <c r="C1" s="11" t="s">
        <v>162</v>
      </c>
      <c r="D1" s="11" t="s">
        <v>163</v>
      </c>
      <c r="E1" s="11" t="s">
        <v>164</v>
      </c>
      <c r="F1" s="11" t="s">
        <v>165</v>
      </c>
      <c r="G1" s="17" t="s">
        <v>166</v>
      </c>
      <c r="H1" s="17" t="s">
        <v>167</v>
      </c>
      <c r="I1" s="21" t="s">
        <v>168</v>
      </c>
      <c r="J1" s="18" t="s">
        <v>169</v>
      </c>
      <c r="K1" s="22" t="s">
        <v>170</v>
      </c>
      <c r="L1" s="23" t="s">
        <v>171</v>
      </c>
      <c r="M1" s="28" t="s">
        <v>172</v>
      </c>
      <c r="N1" s="4" t="s">
        <v>173</v>
      </c>
      <c r="O1" s="4" t="s">
        <v>174</v>
      </c>
      <c r="P1" s="4" t="s">
        <v>175</v>
      </c>
      <c r="Q1" s="4" t="s">
        <v>176</v>
      </c>
      <c r="S1" s="30" t="s">
        <v>177</v>
      </c>
      <c r="T1" s="30" t="s">
        <v>178</v>
      </c>
      <c r="U1" s="30" t="s">
        <v>179</v>
      </c>
      <c r="V1" s="37" t="s">
        <v>180</v>
      </c>
      <c r="W1" s="30" t="s">
        <v>181</v>
      </c>
    </row>
    <row r="2" ht="53" spans="1:22">
      <c r="A2" s="12">
        <v>0.2</v>
      </c>
      <c r="B2" s="10" t="s">
        <v>182</v>
      </c>
      <c r="C2" s="11" t="s">
        <v>183</v>
      </c>
      <c r="D2" s="11" t="s">
        <v>184</v>
      </c>
      <c r="E2" s="11" t="s">
        <v>185</v>
      </c>
      <c r="F2" s="18">
        <v>5</v>
      </c>
      <c r="G2" s="18">
        <v>8</v>
      </c>
      <c r="H2" s="18">
        <v>12</v>
      </c>
      <c r="I2" s="21">
        <v>8</v>
      </c>
      <c r="J2" s="18">
        <f>IF(I2&lt;=$F2,100,IF(I2&lt;=$G2,(80+20/($G2-$F2)*($G2-I2)),IF(I2&lt;=$H2,(60+20/($H2-$G2)*($H2-I2)),40)))*20%/2</f>
        <v>8</v>
      </c>
      <c r="K2" s="24">
        <f>V2</f>
        <v>8.40666666666667</v>
      </c>
      <c r="L2" s="18">
        <f>IF(K2&lt;=$F2,100,IF(K2&lt;=$G2,(80+20/($G2-$F2)*($G2-K2)),IF(K2&lt;=$H2,(60+20/($H2-$G2)*($H2-K2)),40)))*20%/2</f>
        <v>7.79666666666667</v>
      </c>
      <c r="M2" s="28" t="s">
        <v>186</v>
      </c>
      <c r="N2" s="4">
        <v>5.1</v>
      </c>
      <c r="O2" s="4">
        <v>0</v>
      </c>
      <c r="P2" s="4"/>
      <c r="Q2" s="4"/>
      <c r="S2" s="31">
        <v>7.91</v>
      </c>
      <c r="T2" s="5">
        <v>8.24</v>
      </c>
      <c r="U2" s="31">
        <v>9.07</v>
      </c>
      <c r="V2" s="9">
        <f>(S2+T2+U2)/3</f>
        <v>8.40666666666667</v>
      </c>
    </row>
    <row r="3" ht="66" spans="1:22">
      <c r="A3" s="12"/>
      <c r="B3" s="10" t="s">
        <v>182</v>
      </c>
      <c r="C3" s="11" t="s">
        <v>187</v>
      </c>
      <c r="D3" s="11" t="s">
        <v>188</v>
      </c>
      <c r="E3" s="11" t="s">
        <v>185</v>
      </c>
      <c r="F3" s="18">
        <v>2</v>
      </c>
      <c r="G3" s="18">
        <v>3</v>
      </c>
      <c r="H3" s="18">
        <v>5</v>
      </c>
      <c r="I3" s="21">
        <v>3</v>
      </c>
      <c r="J3" s="18">
        <f>IF(I3&lt;=$F3,100,IF(I3&lt;=$G3,(80+20/($G3-$F3)*($G3-I3)),IF(I3&lt;=$H3,(60+20/($H3-$G3)*($H3-I3)),40)))*20%/2</f>
        <v>8</v>
      </c>
      <c r="K3" s="25">
        <v>2.8</v>
      </c>
      <c r="L3" s="18">
        <f>IF(K3&lt;=$F3,100,IF(K3&lt;=$G3,(80+20/($G3-$F3)*($G3-K3)),IF(K3&lt;=$H3,(60+20/($H3-$G3)*($H3-K3)),40)))*20%/2</f>
        <v>8.4</v>
      </c>
      <c r="M3" s="28" t="s">
        <v>189</v>
      </c>
      <c r="N3" s="4">
        <v>1.88</v>
      </c>
      <c r="O3" s="4"/>
      <c r="P3" s="4"/>
      <c r="Q3" s="4"/>
      <c r="S3" s="5">
        <v>2.47</v>
      </c>
      <c r="T3" s="5">
        <v>2.02</v>
      </c>
      <c r="U3" s="5">
        <v>2.03</v>
      </c>
      <c r="V3" s="9">
        <f>(S3+T3+U3)/3</f>
        <v>2.17333333333333</v>
      </c>
    </row>
    <row r="4" s="4" customFormat="1" ht="27" spans="1:24">
      <c r="A4" s="13">
        <v>0.08</v>
      </c>
      <c r="B4" s="10" t="s">
        <v>190</v>
      </c>
      <c r="C4" s="11" t="s">
        <v>191</v>
      </c>
      <c r="D4" s="11" t="s">
        <v>192</v>
      </c>
      <c r="E4" s="11" t="s">
        <v>193</v>
      </c>
      <c r="F4" s="18">
        <v>200</v>
      </c>
      <c r="G4" s="18">
        <v>350</v>
      </c>
      <c r="H4" s="18">
        <v>500</v>
      </c>
      <c r="I4" s="21">
        <v>200</v>
      </c>
      <c r="J4" s="18">
        <f>IF(I4&lt;=$F4,100,IF(I4&lt;=$G4,(80+20/($G4-$F4)*($G4-I4)),IF(I4&lt;=$H4,(60+20/($H4-$G4)*($H4-I4)),40)))*8%/2</f>
        <v>4</v>
      </c>
      <c r="K4" s="26">
        <f>V4</f>
        <v>380</v>
      </c>
      <c r="L4" s="18">
        <f>IF(K4&lt;=$F4,100,IF(K4&lt;=$G4,(80+20/($G4-$F4)*($G4-K4)),IF(K4&lt;=$H4,(60+20/($H4-$G4)*($H4-K4)),40)))*8%/2</f>
        <v>3.04</v>
      </c>
      <c r="M4" s="28" t="s">
        <v>194</v>
      </c>
      <c r="S4" s="5">
        <v>410</v>
      </c>
      <c r="T4" s="4">
        <v>350</v>
      </c>
      <c r="U4" s="4">
        <v>380</v>
      </c>
      <c r="V4" s="9">
        <f>(S4+T4+U4)/3</f>
        <v>380</v>
      </c>
      <c r="W4" s="5"/>
      <c r="X4" s="5"/>
    </row>
    <row r="5" s="4" customFormat="1" ht="40" spans="1:24">
      <c r="A5" s="13"/>
      <c r="B5" s="10"/>
      <c r="C5" s="11" t="s">
        <v>195</v>
      </c>
      <c r="D5" s="11" t="s">
        <v>196</v>
      </c>
      <c r="E5" s="11" t="s">
        <v>193</v>
      </c>
      <c r="F5" s="18">
        <v>200</v>
      </c>
      <c r="G5" s="18">
        <v>350</v>
      </c>
      <c r="H5" s="18">
        <v>500</v>
      </c>
      <c r="I5" s="21">
        <v>200</v>
      </c>
      <c r="J5" s="18">
        <f>IF(I5&lt;=$F5,100,IF(I5&lt;=$G5,(80+20/($G5-$F5)*($G5-I5)),IF(I5&lt;=$H5,(60+20/($H5-$G5)*($H5-I5)),40)))*8%/2</f>
        <v>4</v>
      </c>
      <c r="K5" s="26">
        <f>V5</f>
        <v>250</v>
      </c>
      <c r="L5" s="18">
        <f>IF(K5&lt;=$F5,100,IF(K5&lt;=$G5,(80+20/($G5-$F5)*($G5-K5)),IF(K5&lt;=$H5,(60+20/($H5-$G5)*($H5-K5)),40)))*8%/2</f>
        <v>3.73333333333333</v>
      </c>
      <c r="M5" s="28" t="s">
        <v>194</v>
      </c>
      <c r="S5" s="4">
        <v>280</v>
      </c>
      <c r="T5" s="4">
        <v>240</v>
      </c>
      <c r="U5" s="4">
        <v>230</v>
      </c>
      <c r="V5" s="9">
        <f>(S5+T5+U5)/3</f>
        <v>250</v>
      </c>
      <c r="W5" s="5"/>
      <c r="X5" s="5"/>
    </row>
    <row r="6" ht="14" spans="1:19">
      <c r="A6" s="12">
        <v>0.04</v>
      </c>
      <c r="B6" s="10" t="s">
        <v>197</v>
      </c>
      <c r="C6" s="11" t="s">
        <v>198</v>
      </c>
      <c r="D6" s="11" t="s">
        <v>199</v>
      </c>
      <c r="E6" s="11" t="s">
        <v>200</v>
      </c>
      <c r="F6" s="18">
        <v>300</v>
      </c>
      <c r="G6" s="18">
        <v>350</v>
      </c>
      <c r="H6" s="18">
        <v>500</v>
      </c>
      <c r="I6" s="21">
        <v>500</v>
      </c>
      <c r="J6" s="18">
        <f>IF(I6&lt;=$F6,100,IF(I6&lt;=$G6,(80+20/($G6-$F6)*($G6-I6)),IF(I6&lt;=$H6,(60+20/($H6-$G6)*($H6-I6)),40)))*4%/4</f>
        <v>0.6</v>
      </c>
      <c r="K6" s="25">
        <v>476</v>
      </c>
      <c r="L6" s="27">
        <v>0.4</v>
      </c>
      <c r="M6" s="28"/>
      <c r="N6" s="4"/>
      <c r="O6" s="4"/>
      <c r="P6" s="4"/>
      <c r="Q6" s="4"/>
      <c r="S6" s="32"/>
    </row>
    <row r="7" ht="14" spans="1:19">
      <c r="A7" s="12"/>
      <c r="B7" s="10"/>
      <c r="C7" s="11"/>
      <c r="D7" s="11" t="s">
        <v>201</v>
      </c>
      <c r="E7" s="11" t="s">
        <v>200</v>
      </c>
      <c r="F7" s="18">
        <v>300</v>
      </c>
      <c r="G7" s="18">
        <v>350</v>
      </c>
      <c r="H7" s="18">
        <v>500</v>
      </c>
      <c r="I7" s="21">
        <v>500</v>
      </c>
      <c r="J7" s="18">
        <f>IF(I7&lt;=$F7,100,IF(I7&lt;=$G7,(80+20/($G7-$F7)*($G7-I7)),IF(I7&lt;=$H7,(60+20/($H7-$G7)*($H7-I7)),40)))*4%/4</f>
        <v>0.6</v>
      </c>
      <c r="K7" s="25">
        <v>388</v>
      </c>
      <c r="L7" s="18">
        <f>IF(K7&lt;=$F7,100,IF(K7&lt;=$G7,(80+20/($G7-$F7)*($G7-K7)),IF(K7&lt;=$H7,(60+20/($H7-$G7)*($H7-K7)),40)))*4%/4</f>
        <v>0.749333333333333</v>
      </c>
      <c r="M7" s="28"/>
      <c r="N7" s="4"/>
      <c r="O7" s="4"/>
      <c r="P7" s="4"/>
      <c r="Q7" s="4"/>
      <c r="S7" s="32"/>
    </row>
    <row r="8" ht="14" spans="1:19">
      <c r="A8" s="12"/>
      <c r="B8" s="10"/>
      <c r="C8" s="11"/>
      <c r="D8" s="11" t="s">
        <v>202</v>
      </c>
      <c r="E8" s="11" t="s">
        <v>200</v>
      </c>
      <c r="F8" s="18">
        <v>300</v>
      </c>
      <c r="G8" s="19">
        <v>350</v>
      </c>
      <c r="H8" s="18">
        <v>500</v>
      </c>
      <c r="I8" s="21">
        <v>700</v>
      </c>
      <c r="J8" s="18">
        <f>IF(I8&lt;=$F8,100,IF(I8&lt;=$G8,(80+20/($G8-$F8)*($G8-I8)),IF(I8&lt;=$H8,(60+20/($H8-$G8)*($H8-I8)),40)))*4%/4</f>
        <v>0.4</v>
      </c>
      <c r="K8" s="25">
        <v>599</v>
      </c>
      <c r="L8" s="18">
        <f>IF(K8&lt;=$F8,100,IF(K8&lt;=$G8,(80+20/($G8-$F8)*($G8-K8)),IF(K8&lt;=$H8,(60+20/($H8-$G8)*($H8-K8)),40)))*4%/4</f>
        <v>0.4</v>
      </c>
      <c r="M8" s="28"/>
      <c r="N8" s="4"/>
      <c r="O8" s="4"/>
      <c r="P8" s="4"/>
      <c r="Q8" s="4"/>
      <c r="S8" s="32"/>
    </row>
    <row r="9" ht="14" spans="1:19">
      <c r="A9" s="12"/>
      <c r="B9" s="10"/>
      <c r="C9" s="11"/>
      <c r="D9" s="11" t="s">
        <v>203</v>
      </c>
      <c r="E9" s="11" t="s">
        <v>200</v>
      </c>
      <c r="F9" s="18">
        <v>300</v>
      </c>
      <c r="G9" s="18">
        <v>350</v>
      </c>
      <c r="H9" s="18">
        <v>500</v>
      </c>
      <c r="I9" s="21">
        <v>600</v>
      </c>
      <c r="J9" s="18">
        <f>IF(I9&lt;=$F9,100,IF(I9&lt;=$G9,(80+20/($G9-$F9)*($G9-I9)),IF(I9&lt;=$H9,(60+20/($H9-$G9)*($H9-I9)),40)))*4%/4</f>
        <v>0.4</v>
      </c>
      <c r="K9" s="25">
        <v>434</v>
      </c>
      <c r="L9" s="18">
        <f>IF(K9&lt;=$F9,100,IF(K9&lt;=$G9,(80+20/($G9-$F9)*($G9-K9)),IF(K9&lt;=$H9,(60+20/($H9-$G9)*($H9-K9)),40)))*4%/4</f>
        <v>0.688</v>
      </c>
      <c r="M9" s="28"/>
      <c r="N9" s="4"/>
      <c r="O9" s="4"/>
      <c r="P9" s="4"/>
      <c r="Q9" s="4"/>
      <c r="S9" s="32"/>
    </row>
    <row r="10" s="4" customFormat="1" ht="14" spans="1:23">
      <c r="A10" s="12"/>
      <c r="B10" s="10"/>
      <c r="C10" s="11"/>
      <c r="D10" s="11" t="s">
        <v>204</v>
      </c>
      <c r="E10" s="11" t="s">
        <v>205</v>
      </c>
      <c r="F10" s="20">
        <v>15</v>
      </c>
      <c r="G10" s="20">
        <v>12</v>
      </c>
      <c r="H10" s="20">
        <v>10</v>
      </c>
      <c r="I10" s="21">
        <v>15</v>
      </c>
      <c r="J10" s="18">
        <f>IF(I10&gt;=$F10,100,IF(I10&gt;=$G10,(80+20/($F10-$G10)*(I10-$G10)),IF(I10&gt;=$H10,(60+20/($H10-$G10)*(I10-$H10)),40)))*3%/3</f>
        <v>1</v>
      </c>
      <c r="K10" s="25">
        <v>19.79</v>
      </c>
      <c r="L10" s="18">
        <f>IF(K10&gt;=$F10,100,IF(K10&gt;=$G10,(80+20/($F10-$G10)*(K10-$G10)),IF(K10&gt;=$H10,(60+20/($H10-$G10)*(K10-$H10)),40)))*3%/3</f>
        <v>1</v>
      </c>
      <c r="M10" s="28" t="s">
        <v>206</v>
      </c>
      <c r="Q10" s="33"/>
      <c r="V10" s="9"/>
      <c r="W10" s="5"/>
    </row>
    <row r="11" s="4" customFormat="1" ht="27" spans="1:23">
      <c r="A11" s="12"/>
      <c r="B11" s="10"/>
      <c r="C11" s="11"/>
      <c r="D11" s="11" t="s">
        <v>207</v>
      </c>
      <c r="E11" s="11" t="s">
        <v>205</v>
      </c>
      <c r="F11" s="20">
        <v>15</v>
      </c>
      <c r="G11" s="20">
        <v>12</v>
      </c>
      <c r="H11" s="20">
        <v>10</v>
      </c>
      <c r="I11" s="21">
        <v>15</v>
      </c>
      <c r="J11" s="18">
        <f>IF(I11&gt;=$F11,100,IF(I11&gt;=$G11,(80+20/($F11-$G11)*(I11-$G11)),IF(I11&gt;=$H11,(60+20/($H11-$G11)*(I11-$H11)),40)))*8%/8</f>
        <v>1</v>
      </c>
      <c r="K11" s="25">
        <v>26.16</v>
      </c>
      <c r="L11" s="18">
        <f>IF(K11&gt;=$F11,100,IF(K11&gt;=$G11,(80+20/($F11-$G11)*(K11-$G11)),IF(K11&gt;=$H11,(60+20/($H11-$G11)*(K11-$H11)),40)))*8%/8</f>
        <v>1</v>
      </c>
      <c r="M11" s="28" t="s">
        <v>206</v>
      </c>
      <c r="Q11" s="33"/>
      <c r="V11" s="9"/>
      <c r="W11" s="5"/>
    </row>
    <row r="12" ht="53" spans="1:22">
      <c r="A12" s="12">
        <v>0.03</v>
      </c>
      <c r="B12" s="10" t="s">
        <v>208</v>
      </c>
      <c r="C12" s="11" t="s">
        <v>209</v>
      </c>
      <c r="D12" s="11" t="s">
        <v>210</v>
      </c>
      <c r="E12" s="11" t="s">
        <v>193</v>
      </c>
      <c r="F12" s="18">
        <v>200</v>
      </c>
      <c r="G12" s="18">
        <v>800</v>
      </c>
      <c r="H12" s="18">
        <v>1000</v>
      </c>
      <c r="I12" s="21">
        <v>300</v>
      </c>
      <c r="J12" s="18">
        <f>IF(I12&lt;=$F12,100,IF(I12&lt;=$G12,(80+20/($G12-$F12)*($G12-I12)),IF(I12&lt;=$H12,(60+20/($H12-$G12)*($H12-I12)),40)))*3%/3</f>
        <v>0.966666666666667</v>
      </c>
      <c r="K12" s="26">
        <f>V12</f>
        <v>556.666666666667</v>
      </c>
      <c r="L12" s="18">
        <f>IF(K12&lt;=$F12,100,IF(K12&lt;=$G12,(80+20/($G12-$F12)*($G12-K12)),IF(K12&lt;=$H12,(60+20/($H12-$G12)*($H12-K12)),40)))*3%/3</f>
        <v>0.881111111111111</v>
      </c>
      <c r="M12" s="29" t="s">
        <v>211</v>
      </c>
      <c r="N12" s="4"/>
      <c r="O12" s="4"/>
      <c r="P12" s="4"/>
      <c r="Q12" s="33" t="s">
        <v>212</v>
      </c>
      <c r="S12" s="5">
        <v>510</v>
      </c>
      <c r="T12" s="5">
        <v>570</v>
      </c>
      <c r="U12" s="5">
        <v>590</v>
      </c>
      <c r="V12" s="9">
        <f>(S12+T12+U12)/3</f>
        <v>556.666666666667</v>
      </c>
    </row>
    <row r="13" ht="27" spans="1:22">
      <c r="A13" s="12"/>
      <c r="B13" s="10"/>
      <c r="C13" s="11" t="s">
        <v>213</v>
      </c>
      <c r="D13" s="11" t="s">
        <v>214</v>
      </c>
      <c r="E13" s="11" t="s">
        <v>193</v>
      </c>
      <c r="F13" s="18">
        <v>200</v>
      </c>
      <c r="G13" s="18">
        <v>800</v>
      </c>
      <c r="H13" s="18">
        <v>1000</v>
      </c>
      <c r="I13" s="21">
        <v>300</v>
      </c>
      <c r="J13" s="18">
        <f>IF(I13&lt;=$F13,100,IF(I13&lt;=$G13,(80+20/($G13-$F13)*($G13-I13)),IF(I13&lt;=$H13,(60+20/($H13-$G13)*($H13-I13)),40)))*3%/3</f>
        <v>0.966666666666667</v>
      </c>
      <c r="K13" s="26">
        <f t="shared" ref="K13:K20" si="0">V13</f>
        <v>513.333333333333</v>
      </c>
      <c r="L13" s="18">
        <f>IF(K13&lt;=$F13,100,IF(K13&lt;=$G13,(80+20/($G13-$F13)*($G13-K13)),IF(K13&lt;=$H13,(60+20/($H13-$G13)*($H13-K13)),40)))*3%/3</f>
        <v>0.895555555555556</v>
      </c>
      <c r="M13" s="29"/>
      <c r="N13" s="4"/>
      <c r="O13" s="4"/>
      <c r="P13" s="4"/>
      <c r="Q13" s="33"/>
      <c r="S13" s="5">
        <v>550</v>
      </c>
      <c r="T13" s="5">
        <v>460</v>
      </c>
      <c r="U13" s="5">
        <v>530</v>
      </c>
      <c r="V13" s="9">
        <f>(S13+T13+U13)/3</f>
        <v>513.333333333333</v>
      </c>
    </row>
    <row r="14" ht="27" spans="1:22">
      <c r="A14" s="12"/>
      <c r="B14" s="10"/>
      <c r="C14" s="11" t="s">
        <v>209</v>
      </c>
      <c r="D14" s="11" t="s">
        <v>215</v>
      </c>
      <c r="E14" s="11" t="s">
        <v>193</v>
      </c>
      <c r="F14" s="18">
        <v>200</v>
      </c>
      <c r="G14" s="18">
        <v>800</v>
      </c>
      <c r="H14" s="18">
        <v>1000</v>
      </c>
      <c r="I14" s="21">
        <v>300</v>
      </c>
      <c r="J14" s="18">
        <f>IF(I14&lt;=$F14,100,IF(I14&lt;=$G14,(80+20/($G14-$F14)*($G14-I14)),IF(I14&lt;=$H14,(60+20/($H14-$G14)*($H14-I14)),40)))*3%/3</f>
        <v>0.966666666666667</v>
      </c>
      <c r="K14" s="26">
        <f t="shared" si="0"/>
        <v>373.333333333333</v>
      </c>
      <c r="L14" s="18">
        <f>IF(K14&lt;=$F14,100,IF(K14&lt;=$G14,(80+20/($G14-$F14)*($G14-K14)),IF(K14&lt;=$H14,(60+20/($H14-$G14)*($H14-K14)),40)))*3%/3</f>
        <v>0.942222222222222</v>
      </c>
      <c r="M14" s="29"/>
      <c r="N14" s="4"/>
      <c r="O14" s="4"/>
      <c r="P14" s="4"/>
      <c r="Q14" s="33"/>
      <c r="S14" s="5">
        <v>390</v>
      </c>
      <c r="T14" s="5">
        <v>360</v>
      </c>
      <c r="U14" s="5">
        <v>370</v>
      </c>
      <c r="V14" s="9">
        <f>(S14+T14+U14)/3</f>
        <v>373.333333333333</v>
      </c>
    </row>
    <row r="15" ht="27" spans="1:22">
      <c r="A15" s="12">
        <v>0.02</v>
      </c>
      <c r="B15" s="10" t="s">
        <v>216</v>
      </c>
      <c r="C15" s="11" t="s">
        <v>217</v>
      </c>
      <c r="D15" s="11" t="s">
        <v>218</v>
      </c>
      <c r="E15" s="11" t="s">
        <v>193</v>
      </c>
      <c r="F15" s="18">
        <v>200</v>
      </c>
      <c r="G15" s="18">
        <v>800</v>
      </c>
      <c r="H15" s="18">
        <v>1000</v>
      </c>
      <c r="I15" s="21">
        <v>800</v>
      </c>
      <c r="J15" s="18">
        <f>IF(I15&lt;=$F15,100,IF(I15&lt;=$G15,(80+20/($G15-$F15)*($G15-I15)),IF(I15&lt;=$H15,(60+20/($H15-$G15)*($H15-I15)),40)))*2%/2</f>
        <v>0.8</v>
      </c>
      <c r="K15" s="26">
        <f t="shared" si="0"/>
        <v>496.666666666667</v>
      </c>
      <c r="L15" s="18">
        <f>IF(K15&lt;=$F15,100,IF(K15&lt;=$G15,(80+20/($G15-$F15)*($G15-K15)),IF(K15&lt;=$H15,(60+20/($H15-$G15)*($H15-K15)),40)))*2%/2</f>
        <v>0.901111111111111</v>
      </c>
      <c r="M15" s="28" t="s">
        <v>219</v>
      </c>
      <c r="N15" s="4"/>
      <c r="O15" s="4"/>
      <c r="P15" s="4"/>
      <c r="Q15" s="4" t="s">
        <v>220</v>
      </c>
      <c r="S15" s="5">
        <v>460</v>
      </c>
      <c r="T15" s="5">
        <v>550</v>
      </c>
      <c r="U15" s="5">
        <v>480</v>
      </c>
      <c r="V15" s="9">
        <f t="shared" ref="V15:V23" si="1">(S15+T15+U15)/3</f>
        <v>496.666666666667</v>
      </c>
    </row>
    <row r="16" ht="27" spans="1:22">
      <c r="A16" s="12"/>
      <c r="B16" s="10"/>
      <c r="C16" s="11" t="s">
        <v>221</v>
      </c>
      <c r="D16" s="11" t="s">
        <v>222</v>
      </c>
      <c r="E16" s="11" t="s">
        <v>193</v>
      </c>
      <c r="F16" s="18">
        <v>200</v>
      </c>
      <c r="G16" s="18">
        <v>800</v>
      </c>
      <c r="H16" s="18">
        <v>1000</v>
      </c>
      <c r="I16" s="21">
        <v>800</v>
      </c>
      <c r="J16" s="18">
        <f>IF(I16&lt;=$F16,100,IF(I16&lt;=$G16,(80+20/($G16-$F16)*($G16-I16)),IF(I16&lt;=$H16,(60+20/($H16-$G16)*($H16-I16)),40)))*2%/2</f>
        <v>0.8</v>
      </c>
      <c r="K16" s="26">
        <f t="shared" si="0"/>
        <v>466.666666666667</v>
      </c>
      <c r="L16" s="18">
        <f>IF(K16&lt;=$F16,100,IF(K16&lt;=$G16,(80+20/($G16-$F16)*($G16-K16)),IF(K16&lt;=$H16,(60+20/($H16-$G16)*($H16-K16)),40)))*2%/2</f>
        <v>0.911111111111111</v>
      </c>
      <c r="M16" s="28"/>
      <c r="N16" s="4"/>
      <c r="O16" s="4"/>
      <c r="P16" s="4"/>
      <c r="Q16" s="4"/>
      <c r="S16" s="5">
        <v>430</v>
      </c>
      <c r="T16" s="5">
        <v>530</v>
      </c>
      <c r="U16" s="5">
        <v>440</v>
      </c>
      <c r="V16" s="9">
        <f t="shared" si="1"/>
        <v>466.666666666667</v>
      </c>
    </row>
    <row r="17" ht="27" spans="1:22">
      <c r="A17" s="13">
        <v>0.1</v>
      </c>
      <c r="B17" s="10" t="s">
        <v>223</v>
      </c>
      <c r="C17" s="11" t="s">
        <v>224</v>
      </c>
      <c r="D17" s="11" t="s">
        <v>225</v>
      </c>
      <c r="E17" s="11" t="s">
        <v>193</v>
      </c>
      <c r="F17" s="18">
        <v>1000</v>
      </c>
      <c r="G17" s="18">
        <v>2000</v>
      </c>
      <c r="H17" s="18">
        <v>3000</v>
      </c>
      <c r="I17" s="21">
        <v>1300</v>
      </c>
      <c r="J17" s="18">
        <f>IF(I17&lt;=$F17,100,IF(I17&lt;=$G17,(80+20/($G17-$F17)*($G17-I17)),IF(I17&lt;=$H17,(60+20/($H17-$G17)*($H17-I17)),40)))*10%/4</f>
        <v>2.35</v>
      </c>
      <c r="K17" s="26">
        <f t="shared" si="0"/>
        <v>2076.66666666667</v>
      </c>
      <c r="L17" s="18">
        <f>IF(K17&lt;=$F17,100,IF(K17&lt;=$G17,(80+20/($G17-$F17)*($G17-K17)),IF(K17&lt;=$H17,(60+20/($H17-$G17)*($H17-K17)),40)))*10%/4</f>
        <v>1.96166666666667</v>
      </c>
      <c r="M17" s="28" t="s">
        <v>226</v>
      </c>
      <c r="N17" s="4"/>
      <c r="O17" s="4"/>
      <c r="P17" s="4"/>
      <c r="Q17" s="4" t="s">
        <v>227</v>
      </c>
      <c r="S17" s="5">
        <v>2160</v>
      </c>
      <c r="T17" s="5">
        <v>2240</v>
      </c>
      <c r="U17" s="5">
        <v>1830</v>
      </c>
      <c r="V17" s="9">
        <f t="shared" si="1"/>
        <v>2076.66666666667</v>
      </c>
    </row>
    <row r="18" ht="27" spans="1:22">
      <c r="A18" s="13"/>
      <c r="B18" s="10"/>
      <c r="C18" s="11" t="s">
        <v>228</v>
      </c>
      <c r="D18" s="11" t="s">
        <v>229</v>
      </c>
      <c r="E18" s="11" t="s">
        <v>193</v>
      </c>
      <c r="F18" s="18">
        <v>1000</v>
      </c>
      <c r="G18" s="18">
        <v>2000</v>
      </c>
      <c r="H18" s="18">
        <v>3000</v>
      </c>
      <c r="I18" s="21">
        <v>1300</v>
      </c>
      <c r="J18" s="18">
        <f>IF(I18&lt;=$F18,100,IF(I18&lt;=$G18,(80+20/($G18-$F18)*($G18-I18)),IF(I18&lt;=$H18,(60+20/($H18-$G18)*($H18-I18)),40)))*10%/4</f>
        <v>2.35</v>
      </c>
      <c r="K18" s="26">
        <f t="shared" si="0"/>
        <v>2536.66666666667</v>
      </c>
      <c r="L18" s="18">
        <f>IF(K18&lt;=$F18,100,IF(K18&lt;=$G18,(80+20/($G18-$F18)*($G18-K18)),IF(K18&lt;=$H18,(60+20/($H18-$G18)*($H18-K18)),40)))*10%/4</f>
        <v>1.73166666666667</v>
      </c>
      <c r="M18" s="28"/>
      <c r="N18" s="4"/>
      <c r="O18" s="4"/>
      <c r="P18" s="4"/>
      <c r="Q18" s="4"/>
      <c r="S18" s="5">
        <v>2680</v>
      </c>
      <c r="T18" s="5">
        <v>2350</v>
      </c>
      <c r="U18" s="5">
        <v>2580</v>
      </c>
      <c r="V18" s="9">
        <f t="shared" si="1"/>
        <v>2536.66666666667</v>
      </c>
    </row>
    <row r="19" ht="27" spans="1:22">
      <c r="A19" s="13"/>
      <c r="B19" s="10"/>
      <c r="C19" s="11" t="s">
        <v>230</v>
      </c>
      <c r="D19" s="11" t="s">
        <v>231</v>
      </c>
      <c r="E19" s="11" t="s">
        <v>193</v>
      </c>
      <c r="F19" s="18">
        <v>1000</v>
      </c>
      <c r="G19" s="18">
        <v>2000</v>
      </c>
      <c r="H19" s="18">
        <v>3000</v>
      </c>
      <c r="I19" s="21">
        <v>2000</v>
      </c>
      <c r="J19" s="18">
        <f>IF(I19&lt;=$F19,100,IF(I19&lt;=$G19,(80+20/($G19-$F19)*($G19-I19)),IF(I19&lt;=$H19,(60+20/($H19-$G19)*($H19-I19)),40)))*10%/4</f>
        <v>2</v>
      </c>
      <c r="K19" s="26">
        <f t="shared" si="0"/>
        <v>2123.33333333333</v>
      </c>
      <c r="L19" s="18">
        <f>IF(K19&lt;=$F19,100,IF(K19&lt;=$G19,(80+20/($G19-$F19)*($G19-K19)),IF(K19&lt;=$H19,(60+20/($H19-$G19)*($H19-K19)),40)))*10%/4</f>
        <v>1.93833333333333</v>
      </c>
      <c r="M19" s="28"/>
      <c r="N19" s="4"/>
      <c r="O19" s="4"/>
      <c r="P19" s="4"/>
      <c r="Q19" s="4"/>
      <c r="S19" s="5">
        <v>1680</v>
      </c>
      <c r="T19" s="5">
        <v>2360</v>
      </c>
      <c r="U19" s="5">
        <v>2330</v>
      </c>
      <c r="V19" s="9">
        <f t="shared" si="1"/>
        <v>2123.33333333333</v>
      </c>
    </row>
    <row r="20" ht="27" spans="1:22">
      <c r="A20" s="13"/>
      <c r="B20" s="10"/>
      <c r="C20" s="11" t="s">
        <v>232</v>
      </c>
      <c r="D20" s="11" t="s">
        <v>233</v>
      </c>
      <c r="E20" s="11" t="s">
        <v>193</v>
      </c>
      <c r="F20" s="18">
        <v>2000</v>
      </c>
      <c r="G20" s="18">
        <v>3000</v>
      </c>
      <c r="H20" s="18">
        <v>3000</v>
      </c>
      <c r="I20" s="21">
        <v>2500</v>
      </c>
      <c r="J20" s="18">
        <f>IF(I20&lt;=$F20,100,IF(I20&lt;=$G20,(80+20/($G20-$F20)*($G20-I20)),IF(I20&lt;=$H20,(60+20/($H20-$G20)*($H20-I20)),40)))*10%/4</f>
        <v>2.25</v>
      </c>
      <c r="K20" s="26">
        <f t="shared" si="0"/>
        <v>2406.66666666667</v>
      </c>
      <c r="L20" s="18">
        <f>IF(K20&lt;=$F20,100,IF(K20&lt;=$G20,(80+20/($G20-$F20)*($G20-K20)),IF(K20&lt;=$H20,(60+20/($H20-$G20)*($H20-K20)),40)))*10%/4</f>
        <v>2.29666666666667</v>
      </c>
      <c r="M20" s="28"/>
      <c r="N20" s="4"/>
      <c r="O20" s="4"/>
      <c r="P20" s="4"/>
      <c r="Q20" s="4"/>
      <c r="S20" s="5">
        <v>2130</v>
      </c>
      <c r="T20" s="5">
        <v>2750</v>
      </c>
      <c r="U20" s="5">
        <v>2340</v>
      </c>
      <c r="V20" s="9">
        <f t="shared" si="1"/>
        <v>2406.66666666667</v>
      </c>
    </row>
    <row r="21" ht="27" spans="1:22">
      <c r="A21" s="13">
        <v>0.2</v>
      </c>
      <c r="B21" s="10" t="s">
        <v>98</v>
      </c>
      <c r="C21" s="11" t="s">
        <v>234</v>
      </c>
      <c r="D21" s="11" t="s">
        <v>235</v>
      </c>
      <c r="E21" s="11" t="s">
        <v>185</v>
      </c>
      <c r="F21" s="18">
        <v>1</v>
      </c>
      <c r="G21" s="18">
        <v>3</v>
      </c>
      <c r="H21" s="18">
        <v>5</v>
      </c>
      <c r="I21" s="21">
        <v>1.5</v>
      </c>
      <c r="J21" s="18">
        <f t="shared" ref="J21:J31" si="2">IF(I21&lt;=$F21,100,IF(I21&lt;=$G21,(80+20/($G21-$F21)*($G21-I21)),IF(I21&lt;=$H21,(60+20/($H21-$G21)*($H21-I21)),40)))*20%/11</f>
        <v>1.72727272727273</v>
      </c>
      <c r="K21" s="22">
        <v>2.84</v>
      </c>
      <c r="L21" s="18">
        <f t="shared" ref="L21:L31" si="3">IF(K21&lt;=$F21,100,IF(K21&lt;=$G21,(80+20/($G21-$F21)*($G21-K21)),IF(K21&lt;=$H21,(60+20/($H21-$G21)*($H21-K21)),40)))*20%/11</f>
        <v>1.48363636363636</v>
      </c>
      <c r="M21" s="28" t="s">
        <v>236</v>
      </c>
      <c r="N21" s="4"/>
      <c r="O21" s="4"/>
      <c r="P21" s="4"/>
      <c r="Q21" s="4" t="s">
        <v>237</v>
      </c>
      <c r="S21" s="5">
        <v>2.35</v>
      </c>
      <c r="T21" s="5">
        <v>1.86</v>
      </c>
      <c r="U21" s="5">
        <v>2.02</v>
      </c>
      <c r="V21" s="9">
        <f t="shared" si="1"/>
        <v>2.07666666666667</v>
      </c>
    </row>
    <row r="22" ht="27" spans="1:22">
      <c r="A22" s="13"/>
      <c r="B22" s="10"/>
      <c r="C22" s="11" t="s">
        <v>234</v>
      </c>
      <c r="D22" s="11" t="s">
        <v>238</v>
      </c>
      <c r="E22" s="11" t="s">
        <v>185</v>
      </c>
      <c r="F22" s="18">
        <v>1</v>
      </c>
      <c r="G22" s="18">
        <v>3</v>
      </c>
      <c r="H22" s="18">
        <v>5</v>
      </c>
      <c r="I22" s="21">
        <v>2</v>
      </c>
      <c r="J22" s="18">
        <f t="shared" si="2"/>
        <v>1.63636363636364</v>
      </c>
      <c r="K22" s="22">
        <v>2.8</v>
      </c>
      <c r="L22" s="18">
        <f t="shared" si="3"/>
        <v>1.49090909090909</v>
      </c>
      <c r="M22" s="28"/>
      <c r="N22" s="4"/>
      <c r="O22" s="4"/>
      <c r="P22" s="4"/>
      <c r="Q22" s="4"/>
      <c r="S22" s="5">
        <v>2.25</v>
      </c>
      <c r="T22" s="5">
        <v>2.42</v>
      </c>
      <c r="U22" s="5">
        <v>2.21</v>
      </c>
      <c r="V22" s="9">
        <f t="shared" si="1"/>
        <v>2.29333333333333</v>
      </c>
    </row>
    <row r="23" s="4" customFormat="1" ht="27" spans="1:23">
      <c r="A23" s="13"/>
      <c r="B23" s="10"/>
      <c r="C23" s="11" t="s">
        <v>234</v>
      </c>
      <c r="D23" s="11" t="s">
        <v>239</v>
      </c>
      <c r="E23" s="11" t="s">
        <v>185</v>
      </c>
      <c r="F23" s="18">
        <v>3</v>
      </c>
      <c r="G23" s="18">
        <v>5</v>
      </c>
      <c r="H23" s="18">
        <v>8</v>
      </c>
      <c r="I23" s="21">
        <v>2.3</v>
      </c>
      <c r="J23" s="18">
        <f t="shared" si="2"/>
        <v>1.81818181818182</v>
      </c>
      <c r="K23" s="22">
        <v>3.04</v>
      </c>
      <c r="L23" s="18">
        <f t="shared" si="3"/>
        <v>1.81090909090909</v>
      </c>
      <c r="M23" s="28" t="s">
        <v>240</v>
      </c>
      <c r="Q23" s="4" t="s">
        <v>241</v>
      </c>
      <c r="S23" s="4">
        <v>2.27</v>
      </c>
      <c r="T23" s="4">
        <v>2.85</v>
      </c>
      <c r="U23" s="4">
        <v>2.65</v>
      </c>
      <c r="V23" s="9">
        <f t="shared" si="1"/>
        <v>2.59</v>
      </c>
      <c r="W23" s="5"/>
    </row>
    <row r="24" s="4" customFormat="1" ht="27" spans="1:23">
      <c r="A24" s="13"/>
      <c r="B24" s="10"/>
      <c r="C24" s="11" t="s">
        <v>234</v>
      </c>
      <c r="D24" s="11" t="s">
        <v>242</v>
      </c>
      <c r="E24" s="11" t="s">
        <v>185</v>
      </c>
      <c r="F24" s="18">
        <v>3</v>
      </c>
      <c r="G24" s="18">
        <v>5</v>
      </c>
      <c r="H24" s="18">
        <v>8</v>
      </c>
      <c r="I24" s="21">
        <v>3</v>
      </c>
      <c r="J24" s="18">
        <f t="shared" si="2"/>
        <v>1.81818181818182</v>
      </c>
      <c r="K24" s="25">
        <v>3.22</v>
      </c>
      <c r="L24" s="18">
        <f t="shared" si="3"/>
        <v>1.77818181818182</v>
      </c>
      <c r="M24" s="28" t="s">
        <v>240</v>
      </c>
      <c r="Q24" s="4" t="s">
        <v>241</v>
      </c>
      <c r="V24" s="9"/>
      <c r="W24" s="5"/>
    </row>
    <row r="25" ht="27" spans="1:17">
      <c r="A25" s="13"/>
      <c r="B25" s="10"/>
      <c r="C25" s="11" t="s">
        <v>234</v>
      </c>
      <c r="D25" s="11" t="s">
        <v>243</v>
      </c>
      <c r="E25" s="11" t="s">
        <v>185</v>
      </c>
      <c r="F25" s="18">
        <v>5</v>
      </c>
      <c r="G25" s="18">
        <v>8</v>
      </c>
      <c r="H25" s="18">
        <v>10</v>
      </c>
      <c r="I25" s="21">
        <v>4</v>
      </c>
      <c r="J25" s="18">
        <f t="shared" si="2"/>
        <v>1.81818181818182</v>
      </c>
      <c r="K25" s="25">
        <v>4.81</v>
      </c>
      <c r="L25" s="18">
        <f t="shared" si="3"/>
        <v>1.81818181818182</v>
      </c>
      <c r="M25" s="28" t="s">
        <v>240</v>
      </c>
      <c r="N25" s="4"/>
      <c r="O25" s="4"/>
      <c r="P25" s="4"/>
      <c r="Q25" s="4" t="s">
        <v>241</v>
      </c>
    </row>
    <row r="26" ht="40" spans="1:17">
      <c r="A26" s="13"/>
      <c r="B26" s="10"/>
      <c r="C26" s="11" t="s">
        <v>244</v>
      </c>
      <c r="D26" s="11" t="s">
        <v>245</v>
      </c>
      <c r="E26" s="11" t="s">
        <v>185</v>
      </c>
      <c r="F26" s="18">
        <v>3</v>
      </c>
      <c r="G26" s="18">
        <v>5</v>
      </c>
      <c r="H26" s="18">
        <v>8</v>
      </c>
      <c r="I26" s="21">
        <v>3</v>
      </c>
      <c r="J26" s="18">
        <f t="shared" si="2"/>
        <v>1.81818181818182</v>
      </c>
      <c r="K26" s="25">
        <v>3.64</v>
      </c>
      <c r="L26" s="18">
        <f t="shared" si="3"/>
        <v>1.70181818181818</v>
      </c>
      <c r="M26" s="28" t="s">
        <v>240</v>
      </c>
      <c r="N26" s="4"/>
      <c r="O26" s="4"/>
      <c r="P26" s="4"/>
      <c r="Q26" s="4" t="s">
        <v>241</v>
      </c>
    </row>
    <row r="27" ht="53" spans="1:17">
      <c r="A27" s="13"/>
      <c r="B27" s="10"/>
      <c r="C27" s="11" t="s">
        <v>246</v>
      </c>
      <c r="D27" s="11" t="s">
        <v>247</v>
      </c>
      <c r="E27" s="11" t="s">
        <v>185</v>
      </c>
      <c r="F27" s="18">
        <v>2</v>
      </c>
      <c r="G27" s="18">
        <v>3</v>
      </c>
      <c r="H27" s="18">
        <v>5</v>
      </c>
      <c r="I27" s="21">
        <v>1.8</v>
      </c>
      <c r="J27" s="18">
        <f t="shared" si="2"/>
        <v>1.81818181818182</v>
      </c>
      <c r="K27" s="25">
        <v>4.74</v>
      </c>
      <c r="L27" s="18">
        <f t="shared" si="3"/>
        <v>1.13818181818182</v>
      </c>
      <c r="M27" s="28" t="s">
        <v>240</v>
      </c>
      <c r="N27" s="4"/>
      <c r="O27" s="4"/>
      <c r="P27" s="4"/>
      <c r="Q27" s="4"/>
    </row>
    <row r="28" ht="53" spans="1:17">
      <c r="A28" s="13"/>
      <c r="B28" s="10"/>
      <c r="C28" s="11" t="s">
        <v>246</v>
      </c>
      <c r="D28" s="11" t="s">
        <v>248</v>
      </c>
      <c r="E28" s="11" t="s">
        <v>185</v>
      </c>
      <c r="F28" s="18">
        <v>3</v>
      </c>
      <c r="G28" s="18">
        <v>5</v>
      </c>
      <c r="H28" s="18">
        <v>8</v>
      </c>
      <c r="I28" s="21">
        <v>2.3</v>
      </c>
      <c r="J28" s="18">
        <f t="shared" si="2"/>
        <v>1.81818181818182</v>
      </c>
      <c r="K28" s="25">
        <v>4.35</v>
      </c>
      <c r="L28" s="18">
        <f t="shared" si="3"/>
        <v>1.57272727272727</v>
      </c>
      <c r="M28" s="28" t="s">
        <v>240</v>
      </c>
      <c r="N28" s="4"/>
      <c r="O28" s="4"/>
      <c r="P28" s="4"/>
      <c r="Q28" s="4" t="s">
        <v>241</v>
      </c>
    </row>
    <row r="29" ht="53" spans="1:17">
      <c r="A29" s="13"/>
      <c r="B29" s="10"/>
      <c r="C29" s="11" t="s">
        <v>246</v>
      </c>
      <c r="D29" s="11" t="s">
        <v>249</v>
      </c>
      <c r="E29" s="11" t="s">
        <v>185</v>
      </c>
      <c r="F29" s="18">
        <v>3</v>
      </c>
      <c r="G29" s="18">
        <v>5</v>
      </c>
      <c r="H29" s="18">
        <v>8</v>
      </c>
      <c r="I29" s="21">
        <v>2.5</v>
      </c>
      <c r="J29" s="18">
        <f t="shared" si="2"/>
        <v>1.81818181818182</v>
      </c>
      <c r="K29" s="25">
        <v>3.64</v>
      </c>
      <c r="L29" s="18">
        <f t="shared" si="3"/>
        <v>1.70181818181818</v>
      </c>
      <c r="M29" s="28" t="s">
        <v>240</v>
      </c>
      <c r="N29" s="4"/>
      <c r="O29" s="4"/>
      <c r="P29" s="4"/>
      <c r="Q29" s="4" t="s">
        <v>241</v>
      </c>
    </row>
    <row r="30" ht="53" spans="1:17">
      <c r="A30" s="13"/>
      <c r="B30" s="10"/>
      <c r="C30" s="11" t="s">
        <v>246</v>
      </c>
      <c r="D30" s="11" t="s">
        <v>250</v>
      </c>
      <c r="E30" s="11" t="s">
        <v>185</v>
      </c>
      <c r="F30" s="18">
        <v>5</v>
      </c>
      <c r="G30" s="18">
        <v>8</v>
      </c>
      <c r="H30" s="18">
        <v>10</v>
      </c>
      <c r="I30" s="21">
        <v>3.3</v>
      </c>
      <c r="J30" s="18">
        <f t="shared" si="2"/>
        <v>1.81818181818182</v>
      </c>
      <c r="K30" s="25">
        <v>5.27</v>
      </c>
      <c r="L30" s="18">
        <f t="shared" si="3"/>
        <v>1.78545454545455</v>
      </c>
      <c r="M30" s="28" t="s">
        <v>240</v>
      </c>
      <c r="N30" s="4"/>
      <c r="O30" s="4"/>
      <c r="P30" s="4"/>
      <c r="Q30" s="4" t="s">
        <v>241</v>
      </c>
    </row>
    <row r="31" ht="53" spans="1:17">
      <c r="A31" s="13"/>
      <c r="B31" s="10"/>
      <c r="C31" s="11" t="s">
        <v>246</v>
      </c>
      <c r="D31" s="11" t="s">
        <v>251</v>
      </c>
      <c r="E31" s="11" t="s">
        <v>185</v>
      </c>
      <c r="F31" s="18">
        <v>6</v>
      </c>
      <c r="G31" s="18">
        <v>10</v>
      </c>
      <c r="H31" s="18">
        <v>12</v>
      </c>
      <c r="I31" s="21">
        <v>4.3</v>
      </c>
      <c r="J31" s="18">
        <f t="shared" si="2"/>
        <v>1.81818181818182</v>
      </c>
      <c r="K31" s="25">
        <v>5.64</v>
      </c>
      <c r="L31" s="18">
        <f t="shared" si="3"/>
        <v>1.81818181818182</v>
      </c>
      <c r="M31" s="28"/>
      <c r="N31" s="4"/>
      <c r="O31" s="4"/>
      <c r="P31" s="4"/>
      <c r="Q31" s="4"/>
    </row>
    <row r="32" ht="27" spans="1:22">
      <c r="A32" s="13">
        <v>0.2</v>
      </c>
      <c r="B32" s="10" t="s">
        <v>252</v>
      </c>
      <c r="C32" s="11" t="s">
        <v>253</v>
      </c>
      <c r="D32" s="11" t="s">
        <v>254</v>
      </c>
      <c r="E32" s="11" t="s">
        <v>185</v>
      </c>
      <c r="F32" s="18">
        <v>2</v>
      </c>
      <c r="G32" s="18">
        <v>3</v>
      </c>
      <c r="H32" s="18">
        <v>3</v>
      </c>
      <c r="I32" s="21">
        <v>3</v>
      </c>
      <c r="J32" s="18">
        <f>IF(I32&lt;=$F32,100,IF(I32&lt;=$G32,(80+20/($G32-$F32)*($G32-I32)),IF(I32&lt;=$H32,(60+20/($H32-$G32)*($H32-I32)),40)))*20%/5</f>
        <v>3.2</v>
      </c>
      <c r="K32" s="25">
        <v>0.498</v>
      </c>
      <c r="L32" s="18">
        <f>IF(K32&lt;=$F32,100,IF(K32&lt;=$G32,(80+20/($G32-$F32)*($G32-K32)),IF(K32&lt;=$H32,(60+20/($H32-$G32)*($H32-K32)),40)))*20%/5</f>
        <v>4</v>
      </c>
      <c r="M32" s="28" t="s">
        <v>240</v>
      </c>
      <c r="N32" s="4"/>
      <c r="O32" s="4"/>
      <c r="P32" s="4"/>
      <c r="Q32" s="4" t="s">
        <v>241</v>
      </c>
      <c r="S32" s="34"/>
      <c r="T32" s="34"/>
      <c r="U32" s="35"/>
      <c r="V32" s="38"/>
    </row>
    <row r="33" ht="27" spans="1:22">
      <c r="A33" s="14"/>
      <c r="B33" s="10"/>
      <c r="C33" s="11" t="s">
        <v>255</v>
      </c>
      <c r="D33" s="11" t="s">
        <v>256</v>
      </c>
      <c r="E33" s="11" t="s">
        <v>185</v>
      </c>
      <c r="F33" s="18">
        <v>2</v>
      </c>
      <c r="G33" s="18">
        <v>3</v>
      </c>
      <c r="H33" s="18">
        <v>5</v>
      </c>
      <c r="I33" s="21">
        <v>3</v>
      </c>
      <c r="J33" s="18">
        <f>IF(I33&lt;=$F33,100,IF(I33&lt;=$G33,(80+20/($G33-$F33)*($G33-I33)),IF(I33&lt;=$H33,(60+20/($H33-$G33)*($H33-I33)),40)))*20%/5</f>
        <v>3.2</v>
      </c>
      <c r="K33" s="25">
        <v>0.152</v>
      </c>
      <c r="L33" s="18">
        <f>IF(K33&lt;=$F33,100,IF(K33&lt;=$G33,(80+20/($G33-$F33)*($G33-K33)),IF(K33&lt;=$H33,(60+20/($H33-$G33)*($H33-K33)),40)))*20%/5</f>
        <v>4</v>
      </c>
      <c r="M33" s="28" t="s">
        <v>240</v>
      </c>
      <c r="N33" s="4"/>
      <c r="O33" s="4"/>
      <c r="P33" s="4"/>
      <c r="Q33" s="4" t="s">
        <v>241</v>
      </c>
      <c r="S33" s="35"/>
      <c r="T33" s="35"/>
      <c r="U33" s="35"/>
      <c r="V33" s="39"/>
    </row>
    <row r="34" ht="27" spans="1:22">
      <c r="A34" s="14"/>
      <c r="B34" s="10"/>
      <c r="C34" s="11" t="s">
        <v>257</v>
      </c>
      <c r="D34" s="11" t="s">
        <v>258</v>
      </c>
      <c r="E34" s="11" t="s">
        <v>185</v>
      </c>
      <c r="F34" s="18">
        <v>2</v>
      </c>
      <c r="G34" s="18">
        <v>3</v>
      </c>
      <c r="H34" s="18">
        <v>5</v>
      </c>
      <c r="I34" s="21">
        <v>3</v>
      </c>
      <c r="J34" s="18">
        <f>IF(I34&lt;=$F34,100,IF(I34&lt;=$G34,(80+20/($G34-$F34)*($G34-I34)),IF(I34&lt;=$H34,(60+20/($H34-$G34)*($H34-I34)),40)))*20%/5</f>
        <v>3.2</v>
      </c>
      <c r="K34" s="25">
        <v>0</v>
      </c>
      <c r="L34" s="18">
        <f>IF(K34&lt;=$F34,100,IF(K34&lt;=$G34,(80+20/($G34-$F34)*($G34-K34)),IF(K34&lt;=$H34,(60+20/($H34-$G34)*($H34-K34)),40)))*20%/5</f>
        <v>4</v>
      </c>
      <c r="M34" s="28"/>
      <c r="N34" s="4"/>
      <c r="O34" s="4"/>
      <c r="P34" s="4"/>
      <c r="Q34" s="4"/>
      <c r="S34" s="34"/>
      <c r="T34" s="35"/>
      <c r="U34" s="35"/>
      <c r="V34" s="38"/>
    </row>
    <row r="35" ht="27" spans="1:22">
      <c r="A35" s="14"/>
      <c r="B35" s="10"/>
      <c r="C35" s="11" t="s">
        <v>255</v>
      </c>
      <c r="D35" s="11" t="s">
        <v>259</v>
      </c>
      <c r="E35" s="11" t="s">
        <v>185</v>
      </c>
      <c r="F35" s="18">
        <v>2</v>
      </c>
      <c r="G35" s="18">
        <v>3</v>
      </c>
      <c r="H35" s="18">
        <v>6</v>
      </c>
      <c r="I35" s="21">
        <v>3</v>
      </c>
      <c r="J35" s="18">
        <f>IF(I35&lt;=$F35,100,IF(I35&lt;=$G35,(80+20/($G35-$F35)*($G35-I35)),IF(I35&lt;=$H35,(60+20/($H35-$G35)*($H35-I35)),40)))*20%/5</f>
        <v>3.2</v>
      </c>
      <c r="K35" s="25">
        <v>1.194</v>
      </c>
      <c r="L35" s="18">
        <f>IF(K35&lt;=$F35,100,IF(K35&lt;=$G35,(80+20/($G35-$F35)*($G35-K35)),IF(K35&lt;=$H35,(60+20/($H35-$G35)*($H35-K35)),40)))*20%/5</f>
        <v>4</v>
      </c>
      <c r="M35" s="28" t="s">
        <v>240</v>
      </c>
      <c r="N35" s="4"/>
      <c r="O35" s="4"/>
      <c r="P35" s="4"/>
      <c r="Q35" s="4" t="s">
        <v>241</v>
      </c>
      <c r="S35" s="35"/>
      <c r="T35" s="35"/>
      <c r="U35" s="35"/>
      <c r="V35" s="39"/>
    </row>
    <row r="36" ht="27" spans="1:22">
      <c r="A36" s="14"/>
      <c r="B36" s="10"/>
      <c r="C36" s="11" t="s">
        <v>260</v>
      </c>
      <c r="D36" s="11" t="s">
        <v>261</v>
      </c>
      <c r="E36" s="11" t="s">
        <v>185</v>
      </c>
      <c r="F36" s="18"/>
      <c r="G36" s="18"/>
      <c r="H36" s="18"/>
      <c r="I36" s="21">
        <v>3</v>
      </c>
      <c r="J36" s="18"/>
      <c r="K36" s="25">
        <v>2.83</v>
      </c>
      <c r="L36" s="27"/>
      <c r="M36" s="28"/>
      <c r="N36" s="4"/>
      <c r="O36" s="4"/>
      <c r="P36" s="4"/>
      <c r="Q36" s="4"/>
      <c r="S36" s="35"/>
      <c r="T36" s="35"/>
      <c r="U36" s="35"/>
      <c r="V36" s="39"/>
    </row>
    <row r="37" ht="27" spans="1:22">
      <c r="A37" s="14"/>
      <c r="B37" s="10"/>
      <c r="C37" s="11" t="s">
        <v>257</v>
      </c>
      <c r="D37" s="11" t="s">
        <v>262</v>
      </c>
      <c r="E37" s="11" t="s">
        <v>185</v>
      </c>
      <c r="F37" s="18"/>
      <c r="G37" s="18"/>
      <c r="H37" s="18"/>
      <c r="I37" s="21">
        <v>3</v>
      </c>
      <c r="J37" s="18"/>
      <c r="K37" s="25">
        <v>0.52</v>
      </c>
      <c r="L37" s="27"/>
      <c r="M37" s="28"/>
      <c r="N37" s="4"/>
      <c r="O37" s="4"/>
      <c r="P37" s="4"/>
      <c r="Q37" s="4"/>
      <c r="S37" s="35"/>
      <c r="T37" s="35"/>
      <c r="U37" s="35"/>
      <c r="V37" s="39"/>
    </row>
    <row r="38" ht="27" spans="1:22">
      <c r="A38" s="14"/>
      <c r="B38" s="10"/>
      <c r="C38" s="11" t="s">
        <v>253</v>
      </c>
      <c r="D38" s="11" t="s">
        <v>263</v>
      </c>
      <c r="E38" s="11" t="s">
        <v>185</v>
      </c>
      <c r="F38" s="18"/>
      <c r="G38" s="18"/>
      <c r="H38" s="18"/>
      <c r="I38" s="21">
        <v>3</v>
      </c>
      <c r="J38" s="18"/>
      <c r="K38" s="25">
        <v>2.53</v>
      </c>
      <c r="L38" s="27"/>
      <c r="M38" s="28"/>
      <c r="N38" s="4"/>
      <c r="O38" s="4"/>
      <c r="P38" s="4"/>
      <c r="Q38" s="4"/>
      <c r="S38" s="35"/>
      <c r="T38" s="35"/>
      <c r="U38" s="35"/>
      <c r="V38" s="39"/>
    </row>
    <row r="39" ht="27" spans="1:22">
      <c r="A39" s="14"/>
      <c r="B39" s="10"/>
      <c r="C39" s="11" t="s">
        <v>255</v>
      </c>
      <c r="D39" s="11" t="s">
        <v>264</v>
      </c>
      <c r="E39" s="11" t="s">
        <v>185</v>
      </c>
      <c r="F39" s="18"/>
      <c r="G39" s="18"/>
      <c r="H39" s="18"/>
      <c r="I39" s="21">
        <v>3</v>
      </c>
      <c r="J39" s="18"/>
      <c r="K39" s="25">
        <v>0</v>
      </c>
      <c r="L39" s="27"/>
      <c r="M39" s="28"/>
      <c r="N39" s="4"/>
      <c r="O39" s="4"/>
      <c r="P39" s="4"/>
      <c r="Q39" s="4"/>
      <c r="S39" s="35"/>
      <c r="T39" s="35"/>
      <c r="U39" s="35"/>
      <c r="V39" s="39"/>
    </row>
    <row r="40" ht="27" spans="1:22">
      <c r="A40" s="14"/>
      <c r="B40" s="10"/>
      <c r="C40" s="11" t="s">
        <v>260</v>
      </c>
      <c r="D40" s="11" t="s">
        <v>265</v>
      </c>
      <c r="E40" s="11" t="s">
        <v>185</v>
      </c>
      <c r="F40" s="18"/>
      <c r="G40" s="18"/>
      <c r="H40" s="18"/>
      <c r="I40" s="21">
        <v>3</v>
      </c>
      <c r="J40" s="18"/>
      <c r="K40" s="25">
        <v>3.473</v>
      </c>
      <c r="L40" s="27"/>
      <c r="M40" s="28"/>
      <c r="N40" s="4"/>
      <c r="O40" s="4"/>
      <c r="P40" s="4"/>
      <c r="Q40" s="4"/>
      <c r="S40" s="35"/>
      <c r="T40" s="35"/>
      <c r="U40" s="35"/>
      <c r="V40" s="39"/>
    </row>
    <row r="41" ht="27" spans="1:22">
      <c r="A41" s="14"/>
      <c r="B41" s="10"/>
      <c r="C41" s="11" t="s">
        <v>253</v>
      </c>
      <c r="D41" s="11" t="s">
        <v>266</v>
      </c>
      <c r="E41" s="11" t="s">
        <v>185</v>
      </c>
      <c r="F41" s="18"/>
      <c r="G41" s="18"/>
      <c r="H41" s="18"/>
      <c r="I41" s="21">
        <v>3</v>
      </c>
      <c r="J41" s="18"/>
      <c r="K41" s="25">
        <v>0</v>
      </c>
      <c r="L41" s="27"/>
      <c r="M41" s="28"/>
      <c r="N41" s="4"/>
      <c r="O41" s="4"/>
      <c r="P41" s="4"/>
      <c r="Q41" s="4"/>
      <c r="S41" s="35"/>
      <c r="T41" s="35"/>
      <c r="U41" s="35"/>
      <c r="V41" s="39"/>
    </row>
    <row r="42" ht="27" spans="1:22">
      <c r="A42" s="14"/>
      <c r="B42" s="10"/>
      <c r="C42" s="11" t="s">
        <v>260</v>
      </c>
      <c r="D42" s="11" t="s">
        <v>267</v>
      </c>
      <c r="E42" s="11" t="s">
        <v>185</v>
      </c>
      <c r="F42" s="18"/>
      <c r="G42" s="18"/>
      <c r="H42" s="18"/>
      <c r="I42" s="21">
        <v>3</v>
      </c>
      <c r="J42" s="18"/>
      <c r="K42" s="25">
        <v>1.574</v>
      </c>
      <c r="L42" s="27"/>
      <c r="M42" s="28"/>
      <c r="N42" s="4"/>
      <c r="O42" s="4"/>
      <c r="P42" s="4"/>
      <c r="Q42" s="4"/>
      <c r="S42" s="35"/>
      <c r="T42" s="35"/>
      <c r="U42" s="35"/>
      <c r="V42" s="39"/>
    </row>
    <row r="43" ht="27" spans="1:22">
      <c r="A43" s="14"/>
      <c r="B43" s="10"/>
      <c r="C43" s="11" t="s">
        <v>257</v>
      </c>
      <c r="D43" s="11" t="s">
        <v>268</v>
      </c>
      <c r="E43" s="11" t="s">
        <v>185</v>
      </c>
      <c r="F43" s="18">
        <v>3</v>
      </c>
      <c r="G43" s="18">
        <v>5</v>
      </c>
      <c r="H43" s="18">
        <v>8</v>
      </c>
      <c r="I43" s="21">
        <v>3</v>
      </c>
      <c r="J43" s="18">
        <f>IF(I43&lt;=$F43,100,IF(I43&lt;=$G43,(80+20/($G43-$F43)*($G43-I43)),IF(I43&lt;=$H43,(60+20/($H43-$G43)*($H43-I43)),40)))*20%/5</f>
        <v>4</v>
      </c>
      <c r="K43" s="25">
        <v>0</v>
      </c>
      <c r="L43" s="18">
        <f>IF(K43&lt;=$F43,100,IF(K43&lt;=$G43,(80+20/($G43-$F43)*($G43-K43)),IF(K43&lt;=$H43,(60+20/($H43-$G43)*($H43-K43)),40)))*20%/5</f>
        <v>4</v>
      </c>
      <c r="M43" s="28" t="s">
        <v>240</v>
      </c>
      <c r="N43" s="4"/>
      <c r="O43" s="4"/>
      <c r="P43" s="4"/>
      <c r="Q43" s="4" t="s">
        <v>241</v>
      </c>
      <c r="S43" s="35"/>
      <c r="T43" s="35"/>
      <c r="U43" s="35"/>
      <c r="V43" s="39"/>
    </row>
    <row r="44" ht="40" spans="1:17">
      <c r="A44" s="13">
        <v>0.1</v>
      </c>
      <c r="B44" s="10" t="s">
        <v>269</v>
      </c>
      <c r="C44" s="11"/>
      <c r="D44" s="15" t="s">
        <v>270</v>
      </c>
      <c r="E44" s="11" t="s">
        <v>271</v>
      </c>
      <c r="F44" s="18">
        <v>0</v>
      </c>
      <c r="G44" s="18">
        <v>1</v>
      </c>
      <c r="H44" s="18">
        <v>3</v>
      </c>
      <c r="I44" s="21">
        <v>1</v>
      </c>
      <c r="J44" s="18">
        <f>IF(I44&lt;=$F44,100,IF(I44&lt;=$G44,(80+20/($G44-$F44)*($G44-I44)),IF(I44&lt;=$H44,(60+20/($H44-$G44)*($H44-I44)),40)))*10%/1</f>
        <v>8</v>
      </c>
      <c r="K44" s="25">
        <v>0.04</v>
      </c>
      <c r="L44" s="18">
        <f>IF(K44&lt;=$F44,100,IF(K44&lt;=$G44,(80+20/($G44-$F44)*($G44-K44)),IF(K44&lt;=$H44,(60+20/($H44-$G44)*($H44-K44)),40)))*10%/1</f>
        <v>9.92</v>
      </c>
      <c r="M44" s="28"/>
      <c r="N44" s="4"/>
      <c r="O44" s="4"/>
      <c r="P44" s="4"/>
      <c r="Q44" s="4" t="s">
        <v>272</v>
      </c>
    </row>
    <row r="45" spans="1:17">
      <c r="A45" s="13" t="s">
        <v>273</v>
      </c>
      <c r="B45" s="10"/>
      <c r="C45" s="11"/>
      <c r="D45" s="11"/>
      <c r="E45" s="11"/>
      <c r="F45" s="18"/>
      <c r="G45" s="18"/>
      <c r="H45" s="18"/>
      <c r="I45" s="21"/>
      <c r="J45" s="18">
        <f>SUM(J2:J44)</f>
        <v>85.9772727272727</v>
      </c>
      <c r="K45" s="25"/>
      <c r="L45" s="18">
        <f>SUM(L2:L44)</f>
        <v>87.6867777777778</v>
      </c>
      <c r="M45" s="28"/>
      <c r="N45" s="4"/>
      <c r="O45" s="4"/>
      <c r="P45" s="4"/>
      <c r="Q45" s="4"/>
    </row>
    <row r="46" ht="27" spans="1:17">
      <c r="A46" s="16" t="s">
        <v>274</v>
      </c>
      <c r="B46" s="10"/>
      <c r="C46" s="11"/>
      <c r="D46" s="11" t="s">
        <v>275</v>
      </c>
      <c r="E46" s="11" t="s">
        <v>276</v>
      </c>
      <c r="F46" s="11" t="s">
        <v>277</v>
      </c>
      <c r="G46" s="11" t="s">
        <v>278</v>
      </c>
      <c r="H46" s="11" t="s">
        <v>279</v>
      </c>
      <c r="I46" s="21"/>
      <c r="M46" s="28" t="s">
        <v>280</v>
      </c>
      <c r="N46" s="4"/>
      <c r="O46" s="4"/>
      <c r="P46" s="4"/>
      <c r="Q46" s="36" t="s">
        <v>281</v>
      </c>
    </row>
    <row r="47" ht="14" spans="1:17">
      <c r="A47" s="16"/>
      <c r="B47" s="10"/>
      <c r="C47" s="11"/>
      <c r="D47" s="11" t="s">
        <v>282</v>
      </c>
      <c r="E47" s="11" t="s">
        <v>276</v>
      </c>
      <c r="F47" s="11" t="s">
        <v>278</v>
      </c>
      <c r="G47" s="11" t="s">
        <v>279</v>
      </c>
      <c r="H47" s="11" t="s">
        <v>283</v>
      </c>
      <c r="I47" s="18"/>
      <c r="J47" s="18"/>
      <c r="K47" s="25"/>
      <c r="L47" s="18"/>
      <c r="M47" s="28"/>
      <c r="N47" s="4"/>
      <c r="O47" s="4"/>
      <c r="P47" s="4"/>
      <c r="Q47" s="36"/>
    </row>
  </sheetData>
  <sheetProtection formatCells="0" insertHyperlinks="0" autoFilter="0"/>
  <mergeCells count="21">
    <mergeCell ref="A2:A3"/>
    <mergeCell ref="A4:A5"/>
    <mergeCell ref="A6:A9"/>
    <mergeCell ref="A10:A11"/>
    <mergeCell ref="A12:A14"/>
    <mergeCell ref="A15:A16"/>
    <mergeCell ref="A17:A20"/>
    <mergeCell ref="A21:A31"/>
    <mergeCell ref="A32:A43"/>
    <mergeCell ref="A46:A47"/>
    <mergeCell ref="B4:B5"/>
    <mergeCell ref="B6:B9"/>
    <mergeCell ref="B10:B11"/>
    <mergeCell ref="B12:B14"/>
    <mergeCell ref="B15:B16"/>
    <mergeCell ref="B17:B20"/>
    <mergeCell ref="B21:B31"/>
    <mergeCell ref="B32:B43"/>
    <mergeCell ref="C6:C9"/>
    <mergeCell ref="C10:C11"/>
    <mergeCell ref="Q46:Q47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workbookViewId="0">
      <selection activeCell="A1" sqref="A1:J17"/>
    </sheetView>
  </sheetViews>
  <sheetFormatPr defaultColWidth="10.8333333333333" defaultRowHeight="13.2"/>
  <cols>
    <col min="1" max="9" width="10.8333333333333" style="1"/>
    <col min="10" max="10" width="31.1666666666667" style="1" customWidth="1"/>
    <col min="11" max="16384" width="10.8333333333333" style="1"/>
  </cols>
  <sheetData>
    <row r="1" spans="1:10">
      <c r="A1" s="2" t="s">
        <v>284</v>
      </c>
      <c r="B1" s="3"/>
      <c r="C1" s="3"/>
      <c r="D1" s="3"/>
      <c r="E1" s="3"/>
      <c r="F1" s="3"/>
      <c r="G1" s="3"/>
      <c r="H1" s="3"/>
      <c r="I1" s="3"/>
      <c r="J1" s="3"/>
    </row>
    <row r="2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0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ht="409" customHeight="1" spans="1:10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</sheetData>
  <sheetProtection formatCells="0" insertHyperlinks="0" autoFilter="0"/>
  <mergeCells count="1">
    <mergeCell ref="A1:J17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s D a s h B o a r d S h e e t = " 0 "   s h e e t S t i d = " 1 "   i n t e r l i n e C o l o r = " 0 "   i n t e r l i n e O n O f f = " 0 "   i s D b S h e e t = " 0 " / > 
     < w o S h e e t P r o p s   i s D a s h B o a r d S h e e t = " 0 "   s h e e t S t i d = " 3 "   i n t e r l i n e C o l o r = " 0 "   i n t e r l i n e O n O f f = " 0 "   i s D b S h e e t = " 0 " / > 
     < w o S h e e t P r o p s   i s D a s h B o a r d S h e e t = " 0 "   s h e e t S t i d = " 4 "   i n t e r l i n e C o l o r = " 0 "   i n t e r l i n e O n O f f = " 0 "   i s D b S h e e t = " 0 " / > 
     < w o S h e e t P r o p s   i s D a s h B o a r d S h e e t = " 0 "   s h e e t S t i d = " 5 "   i n t e r l i n e C o l o r = " 0 "   i n t e r l i n e O n O f f = " 0 "   i s D b S h e e t = " 0 " / > 
   < / w o S h e e t s P r o p s > 
   < w o B o o k P r o p s > 
     < b o o k S e t t i n g s   f i l t e r T y p e = " c o n n "   i s A u t o U p d a t e P a u s e d = " 0 "   i s M e r g e T a s k s A u t o U p d a t e = " 0 "   i s F i l t e r S h a r e d = " 1 "   i s I n s e r P i c A s A t t a c h m e n t = " 0 " / > 
   < / w o B o o k P r o p s > 
 < / w o P r o p s > 
 
</file>

<file path=customXml/item2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3 " / > 
   < p i x e l a t o r L i s t   s h e e t S t i d = " 4 " / > 
   < p i x e l a t o r L i s t   s h e e t S t i d = " 5 " / > 
   < p i x e l a t o r L i s t   s h e e t S t i d = " 6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CD542ICA H R05测试报告</vt:lpstr>
      <vt:lpstr>遗留问题P0P1</vt:lpstr>
      <vt:lpstr>性能测试</vt:lpstr>
      <vt:lpstr>定位专项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WPS_1644740627</cp:lastModifiedBy>
  <dcterms:created xsi:type="dcterms:W3CDTF">2020-06-05T14:49:00Z</dcterms:created>
  <dcterms:modified xsi:type="dcterms:W3CDTF">2023-01-13T17:19:30Z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2052-5.1.1.7676</vt:lpwstr>
  </property>
  <property fmtid="{D5CDD505-2E9C-101B-9397-08002B2CF9AE}" pid="3" name="ICV">
    <vt:lpwstr>458CBF1ECBB35AF7BAF07A634AAB8EC7</vt:lpwstr>
  </property>
</Properties>
</file>