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40"/>
  </bookViews>
  <sheets>
    <sheet name="CD542ICA H R07.1测试报告" sheetId="1" r:id="rId1"/>
    <sheet name="遗留问题P0P1（icafe）" sheetId="9" r:id="rId2"/>
    <sheet name="遗留问题P0P1（jira）" sheetId="7" r:id="rId3"/>
    <sheet name="性能测试" sheetId="4" r:id="rId4"/>
    <sheet name="定位专项" sheetId="8" r:id="rId5"/>
  </sheets>
  <definedNames>
    <definedName name="_xlnm._FilterDatabase" localSheetId="4" hidden="1">定位专项!$A$92:$D$93</definedName>
  </definedNames>
  <calcPr calcId="144525"/>
</workbook>
</file>

<file path=xl/sharedStrings.xml><?xml version="1.0" encoding="utf-8"?>
<sst xmlns="http://schemas.openxmlformats.org/spreadsheetml/2006/main" count="451" uniqueCount="302">
  <si>
    <t>一、测试报告总论</t>
  </si>
  <si>
    <t>1.测试概要</t>
  </si>
  <si>
    <t>提测内容</t>
  </si>
  <si>
    <t>CD542ICA H R07.1地图测试报告</t>
  </si>
  <si>
    <t>测试范围</t>
  </si>
  <si>
    <t>功能测试，性能测试，稳定性测试，路试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</si>
  <si>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</si>
  <si>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FF0000"/>
        <rFont val="微软雅黑"/>
        <charset val="134"/>
      </rPr>
      <t>Fail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</si>
  <si>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</si>
  <si>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</si>
  <si>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</si>
  <si>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</si>
  <si>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</si>
  <si>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</si>
  <si>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</si>
  <si>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</si>
  <si>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</si>
  <si>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</si>
  <si>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</si>
  <si>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Fail</t>
  </si>
  <si>
    <t>R07.1计划合入20个地图P1，最终遗留1个P1open</t>
  </si>
  <si>
    <t>ALL</t>
  </si>
  <si>
    <t>&gt;95%</t>
  </si>
  <si>
    <t>jira共216个地图问题，open状态109个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</si>
  <si>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</si>
  <si>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</si>
  <si>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</si>
  <si>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</si>
  <si>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</si>
  <si>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</si>
  <si>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</si>
  <si>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</si>
  <si>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</si>
  <si>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</si>
  <si>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</si>
  <si>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</si>
  <si>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</si>
  <si>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</si>
  <si>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</si>
  <si>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</si>
  <si>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</si>
  <si>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</si>
  <si>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</si>
  <si>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</si>
  <si>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</si>
  <si>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</si>
  <si>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</si>
  <si>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</si>
  <si>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巡航模式</t>
  </si>
  <si>
    <t>导航模式</t>
  </si>
  <si>
    <t>……</t>
  </si>
  <si>
    <t>`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</si>
  <si>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</si>
  <si>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</si>
  <si>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</si>
  <si>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</si>
  <si>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</si>
  <si>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</si>
  <si>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</si>
  <si>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</si>
  <si>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</si>
  <si>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</si>
  <si>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</si>
  <si>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</si>
  <si>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</si>
  <si>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</si>
  <si>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</si>
  <si>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</si>
  <si>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</si>
  <si>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此功能已删除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</si>
  <si>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</si>
  <si>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</si>
  <si>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</si>
  <si>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</si>
  <si>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</si>
  <si>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</si>
  <si>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</si>
  <si>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</si>
  <si>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</si>
  <si>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识别率70%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</si>
  <si>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</si>
  <si>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</si>
  <si>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</si>
  <si>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</si>
  <si>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</si>
  <si>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</si>
  <si>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</si>
  <si>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</si>
  <si>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NA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</si>
  <si>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</si>
  <si>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</si>
  <si>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</si>
  <si>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</si>
  <si>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</si>
  <si>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</si>
  <si>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</si>
  <si>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</si>
  <si>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</si>
  <si>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</si>
  <si>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</si>
  <si>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</si>
  <si>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</si>
  <si>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</si>
  <si>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</si>
  <si>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</si>
  <si>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</si>
  <si>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</si>
  <si>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</si>
  <si>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</si>
  <si>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</si>
  <si>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</si>
  <si>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</si>
  <si>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</si>
  <si>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</si>
  <si>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 xml:space="preserve"> 是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</si>
  <si>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</si>
  <si>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</si>
  <si>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</si>
  <si>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</si>
  <si>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</si>
  <si>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</si>
  <si>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79.48</t>
  </si>
  <si>
    <t>地图启动时间与KPI分值差距较大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</si>
  <si>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</si>
  <si>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</si>
  <si>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</si>
  <si>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</si>
  <si>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</si>
  <si>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</si>
  <si>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</si>
  <si>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</si>
  <si>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</si>
  <si>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20230424_0907_F2F27_R07.1.PRO_Debug</t>
  </si>
  <si>
    <t>屏幕尺寸</t>
  </si>
  <si>
    <t>27寸</t>
  </si>
  <si>
    <t>ROM版本</t>
  </si>
  <si>
    <t>MCU版本</t>
  </si>
  <si>
    <t>20230424_613_PRO</t>
  </si>
  <si>
    <t>地图版本</t>
  </si>
  <si>
    <t>V5.0.1.145</t>
  </si>
  <si>
    <t>标题</t>
  </si>
  <si>
    <t>类型</t>
  </si>
  <si>
    <t>【台架】【CD542H_ICA】【地图】【必现】黑夜模式下第一次进入地图，选择小地图模式发起导航，语音切换为白天模式，小地图还显示黑夜模式</t>
  </si>
  <si>
    <t>Bug</t>
  </si>
  <si>
    <t>【实车】【542ICA-H】【地图】11-08 发起仪表AR导航，大屏切换小地图模式不显示（必现）</t>
  </si>
  <si>
    <t>【实车】【CD542H_ICA】【地图】【必现】组队出行关闭队友排名后，诱导面板路况条显示异常</t>
  </si>
  <si>
    <t>【台驾】【CD542H_ICA】【地图】【必现】长按home键后清除地图进程，发起导航，小地图闪烁且闪白</t>
  </si>
  <si>
    <r>
      <rPr>
        <u/>
        <sz val="11"/>
        <color rgb="FF0066CC"/>
        <rFont val="宋体-简"/>
        <charset val="134"/>
      </rPr>
      <t>【实车】【</t>
    </r>
    <r>
      <rPr>
        <u/>
        <sz val="11"/>
        <color rgb="FF0066CC"/>
        <rFont val="Calibri"/>
        <charset val="134"/>
      </rPr>
      <t>CD542ICA-H</t>
    </r>
    <r>
      <rPr>
        <u/>
        <sz val="11"/>
        <color rgb="FF0066CC"/>
        <rFont val="宋体-简"/>
        <charset val="134"/>
      </rPr>
      <t>】【地图】</t>
    </r>
    <r>
      <rPr>
        <u/>
        <sz val="11"/>
        <color rgb="FF0066CC"/>
        <rFont val="Calibri"/>
        <charset val="134"/>
      </rPr>
      <t xml:space="preserve">17-09 </t>
    </r>
    <r>
      <rPr>
        <u/>
        <sz val="11"/>
        <color rgb="FF0066CC"/>
        <rFont val="宋体-简"/>
        <charset val="134"/>
      </rPr>
      <t>发起熟路导航，打开分屏，蚯蚓线被遮盖（必现）</t>
    </r>
  </si>
  <si>
    <t xml:space="preserve">  </t>
  </si>
  <si>
    <t>密钥</t>
  </si>
  <si>
    <t>摘要</t>
  </si>
  <si>
    <t>经办人</t>
  </si>
  <si>
    <t>报告人</t>
  </si>
  <si>
    <t>优先级</t>
  </si>
  <si>
    <t>状态</t>
  </si>
  <si>
    <t>修复版本</t>
  </si>
  <si>
    <t>解决方案</t>
  </si>
  <si>
    <t>已创建</t>
  </si>
  <si>
    <t>已更新</t>
  </si>
  <si>
    <t>截止日期</t>
  </si>
  <si>
    <t>组件</t>
  </si>
  <si>
    <t>标签</t>
  </si>
  <si>
    <t>缺陷</t>
  </si>
  <si>
    <t>AW2-13692</t>
  </si>
  <si>
    <t>【CD542ICA H】【必现】【地图】退出AR导航时右侧闪现小地图</t>
  </si>
  <si>
    <t>LinYuzhang</t>
  </si>
  <si>
    <t>Luyao Han</t>
  </si>
  <si>
    <t>Gating</t>
  </si>
  <si>
    <t>Defined</t>
  </si>
  <si>
    <r>
      <rPr>
        <sz val="12"/>
        <color rgb="FF000000"/>
        <rFont val="Arial"/>
        <charset val="134"/>
      </rPr>
      <t xml:space="preserve">F2F27_R07.PRO
reopen </t>
    </r>
    <r>
      <rPr>
        <sz val="12"/>
        <color rgb="FF000000"/>
        <rFont val="宋体-简"/>
        <charset val="134"/>
      </rPr>
      <t>分析中</t>
    </r>
  </si>
  <si>
    <t>未解决</t>
  </si>
  <si>
    <t>16/一月/23 8:51 上午</t>
  </si>
  <si>
    <t>23/三月/23 1:00 上午</t>
  </si>
  <si>
    <t>Map - Navigation</t>
  </si>
  <si>
    <t>APIMCIS_WAVE2, Baidu, CD542ICA_H, Phase4_IVITst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</si>
  <si>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</si>
  <si>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</si>
  <si>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</si>
  <si>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</si>
  <si>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</si>
  <si>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</si>
  <si>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</si>
  <si>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</si>
  <si>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</si>
  <si>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</si>
  <si>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CD542ICA H 5.0量产版本(PL24)测试结果</t>
  </si>
  <si>
    <t>CD542ICA H 5.0量产版本（PL24)分值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</si>
  <si>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</si>
  <si>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</si>
  <si>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</si>
  <si>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</si>
  <si>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</si>
  <si>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</si>
  <si>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</si>
  <si>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</si>
  <si>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</si>
  <si>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</si>
  <si>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</si>
  <si>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</si>
  <si>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Launcher显示1s内启动地图（出现搜索框）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</si>
  <si>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</si>
  <si>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</si>
  <si>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</si>
  <si>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</si>
  <si>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</si>
  <si>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</si>
  <si>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</si>
  <si>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</si>
  <si>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</si>
  <si>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</si>
  <si>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</si>
  <si>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</si>
  <si>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</si>
  <si>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</si>
  <si>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</si>
  <si>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</si>
  <si>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</si>
  <si>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</si>
  <si>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</si>
  <si>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</si>
  <si>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</si>
  <si>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</si>
  <si>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</si>
  <si>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</si>
  <si>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</si>
  <si>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</si>
  <si>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</si>
  <si>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</si>
  <si>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</si>
  <si>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</si>
  <si>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</si>
  <si>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</si>
  <si>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</si>
  <si>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</si>
  <si>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</si>
  <si>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</si>
  <si>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</si>
  <si>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</si>
  <si>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</si>
  <si>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</si>
  <si>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</si>
  <si>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</si>
  <si>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</si>
  <si>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</si>
  <si>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</si>
  <si>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</si>
  <si>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</si>
  <si>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</si>
  <si>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</si>
  <si>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</si>
  <si>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</si>
  <si>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</si>
  <si>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</si>
  <si>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</si>
  <si>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</si>
  <si>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</si>
  <si>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</si>
  <si>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</si>
  <si>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</si>
  <si>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</si>
  <si>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</si>
  <si>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</si>
  <si>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</si>
  <si>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</si>
  <si>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</si>
  <si>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</si>
  <si>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</si>
  <si>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</si>
  <si>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</si>
  <si>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</si>
  <si>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</si>
  <si>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</si>
  <si>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</si>
  <si>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</si>
  <si>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</si>
  <si>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</si>
  <si>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</si>
  <si>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</si>
  <si>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</si>
  <si>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</si>
  <si>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</si>
  <si>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</si>
  <si>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</si>
  <si>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</si>
  <si>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</si>
  <si>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</si>
  <si>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</si>
  <si>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</si>
  <si>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</si>
  <si>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</si>
  <si>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</si>
  <si>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</si>
  <si>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</si>
  <si>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</si>
  <si>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</si>
  <si>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</si>
  <si>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</si>
  <si>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</si>
  <si>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</si>
  <si>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本次福特CD542ICA-H 项目定位专项南京城市路测结论为：pass
详细测试情况如下：
路测总公里数2200KM，路测过程中出现1次定位问题（P0 0个，P1 1个）
具体表现如下：其中高架桥上发生误偏航0 次、高架下发生误偏航0次、隧道发生车标漂移0次、隧道误偏航1次、高速误偏航0次，普通道路误偏航0次，出现车标漂移0次、停车场（含地下无网络场景）定位错误0次、主动偏航绑路错误0次、定位滞后0次，launcher，仪表TBT信息显示一致，底图/道路/底图元素/显示异常4次，实时路况更新不及时0次，稳定性问题3次，路口放大图延时0次，路况放大图错误2次，仪表车速和导航车速不一致0次，语音引导错误/延迟0次，导航TBT信息错误0次
里程数：2200公里
总时长：总共90个小时
覆盖道路类型：高架桥、隧道、普通道路、快速路、山路、高速、环岛、停车场、立交、主辅路、桥梁、楼层密集处、二叉路、三岔路
测试结论：Pass
路网覆盖率：100%
路线：
4月10日 ：福特汽车研发中心-夹江隧道-横江大道-扬子江隧道-玄武湖隧道-福特汽车研发中心
覆盖道路类型：高架、隧道、普通道路、二叉路、三叉路、环岛、桥梁、快速路、高速、主辅路
隧道：夹江隧道，行知路隧道，路西安门隧道，通济门隧道，九华山隧道，玄武湖隧道
高架：双桥门立交，双龙街立交桥，内环东线，新庄立交
桥梁：江心洲大桥
4月11日：福特汽车研发中心-江心洲大桥-横江大道-扬子江隧道-江心洲大桥-福特汽车研发中心
覆盖道路类型：高架、隧道、普通道路、二叉路、三叉路、环岛、桥梁、快速路、高速、主辅路，内部路
隧道：夹江隧道，西安门隧道，通济门隧道，九华山隧道，玄武湖隧道，江心洲夹江隧，行知路隧道
高架：双桥门立交，双龙街立交桥，内环南线
4月12日：福特汽车研发中心-紫金山–玄武湖公园-九华山隧道-福特汽车研发中心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4月12日：福特汽车研发中心–夹江隧道-扬子江隧道-玄武湖隧道-福特汽车研发中心
覆盖道路类型：高架、隧道、普通道路、二叉路、三叉路、环岛、高速、主辅路，快速路、内部路、桥梁
隧道：夹江隧道，西安门隧道，通济门隧道，九华山隧道，玄武湖隧道
高架：双桥门立交，新庄立交，双龙街立交桥，内环东线
桥梁：江心洲大桥
4月13日：福特汽车研发中心-九华山隧道-玄武湖隧道-夹江隧道-福特汽车研发中心
覆盖道路类型：高架、隧道、普通道路、二叉路、三叉路、环岛、高速、主辅路，内部路、
隧道：西安门隧道，通济门隧道，九华山隧道，玄武湖隧道，新模范马路隧道
高架：双桥门立交，双龙街立交桥，内环东线
桥梁：江心洲大桥
4月14日：福特汽车研发中心-夹江隧道-扬子江隧道-玄武湖隧道-福特汽车研发中心
覆盖道路类型：高架、隧道、普通道路、二叉路、三叉路、环岛、高速、主辅路，内部路、桥梁、快速路
隧道：西安门隧道，通济门隧道，九华山隧道，玄武湖隧道、扬子江隧道
高架：双桥门立交，双龙街立交桥，内环东线
桥梁：江心洲大桥
4月17日：福特汽车研发中心-紫金山–玄武湖公园-仙林中心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4月18日：福特汽车研究所-浦滨路隧道-舍村-紫创路隧道-钟山风景区-福特汽车研究所
覆盖道路类型：高架、隧道、普通道路、二叉路、三叉路、环岛、高速、主辅路
隧道：通济门隧道，西安门隧道，九华山隧道，玄武湖隧道，模范马路隧道，扬子江隧道，浦滨路隧道，天浦路隧道，康华路隧道，团结路隧道，行知路隧道，紫创路隧道，长江隧道，水西门隧道，大校场隧道
高架：内环东线，卡子门高架，内环北线，内环南线
桥梁：秦淮河大桥，江心洲大桥
4月19日：福特汽车研究所-西安门-浦滨路-紫创路隧道-丁家庄-五塘广场隧道-福特汽车研究所
覆盖道路类型：高架、隧道、普通道路、二叉路、三叉路、环岛、高速、主辅路
隧道：凤台南路隧道，西安门隧道，通济门隧道，九华山隧道，玄武湖隧道，模范马路隧道，扬子江隧道，浦滨路隧道，万寿路隧道，长江隧道，五塘广场隧道，晓庄广场隧道
高架：赛虹桥立交，内环南线，内环北线
4月20日：福特汽车研究所-江苏软件园-江心洲大桥-紫创路隧道-福特汽车研究所
覆盖道路类型：高架、隧道、普通道路、二叉路、三叉路、环岛、高速、主辅路
隧道：夹江隧道，青奥轴线隧道，江山大街隧道，江心洲夹江隧道，紫创路隧道，团结路隧道
高架：内环南线
桥梁：江心洲大桥
4月22日：福特汽车研究所-江苏软件园-雨润大街-江心洲大桥-夹江隧道-福特汽车研究所
覆盖道路类型：高架、隧道、普通道路、二叉路、三叉路、环岛、高速、主辅路
隧道：隧道：夹江隧道，青奥轴线隧道，江山大街隧道，江心洲夹江隧道，紫创路隧道，行知路隧道，天浦路隧道，团结路隧道
高架：机场高速
桥梁：江心洲大桥
4月23日：福特汽车研发中心-夹江隧道-扬子江隧道-九华山隧道-福特汽车研发中心
覆盖道路类型：高架、隧道、普通道路、二叉路、三叉路、环岛、高速、主辅路，内部路、桥梁，快速路
隧道：西安门隧道，通济门隧道，九华山隧道，玄武湖隧道、扬子江隧道
高架：卡子门立交，内环西线，内环东线
桥梁：江心洲大桥
4月24日：福特汽车研发中心-夹江隧道-横江大道-扬子江隧道-玄武湖隧道-九华山隧道-福特汽车研发中
覆盖道路类型：高架、隧道、普通道路、二叉路、三叉路、环岛、高速、主辅路，内部路、桥梁，快速路
隧道：西安门隧道，通济门隧道，扬子江隧道
高架：双桥门立交，内环南线，内环东线
桥梁：江心洲大桥</t>
  </si>
  <si>
    <t>编号</t>
  </si>
  <si>
    <t>【实车】【542ICA-H】【地图】12-56 进入扬子江隧道，发生偏航，定位错误（偶现） 13-01恢复</t>
  </si>
</sst>
</file>

<file path=xl/styles.xml><?xml version="1.0" encoding="utf-8"?>
<styleSheet xmlns="http://schemas.openxmlformats.org/spreadsheetml/2006/main">
  <numFmts count="5">
    <numFmt numFmtId="176" formatCode="0.000;[Red]0.000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2"/>
      <color rgb="FF800080"/>
      <name val="等线"/>
      <charset val="134"/>
      <scheme val="minor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sz val="12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u/>
      <sz val="11"/>
      <color indexed="30"/>
      <name val="Calibri"/>
      <charset val="134"/>
    </font>
    <font>
      <u/>
      <sz val="11"/>
      <color rgb="FF0066CC"/>
      <name val="宋体-简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FF0000"/>
      <name val="微软雅黑"/>
      <charset val="134"/>
    </font>
    <font>
      <sz val="12"/>
      <color rgb="FFFF0000"/>
      <name val="微软雅黑"/>
      <charset val="134"/>
    </font>
    <font>
      <sz val="10.5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000000"/>
      <name val="宋体-简"/>
      <charset val="134"/>
    </font>
    <font>
      <u/>
      <sz val="11"/>
      <color rgb="FF0066CC"/>
      <name val="Calibri"/>
      <charset val="134"/>
    </font>
    <font>
      <b/>
      <sz val="10.5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32" fillId="0" borderId="0"/>
    <xf numFmtId="0" fontId="31" fillId="3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7" fillId="36" borderId="2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6" fillId="21" borderId="27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5" fillId="26" borderId="26" applyNumberFormat="0" applyAlignment="0" applyProtection="0">
      <alignment vertical="center"/>
    </xf>
    <xf numFmtId="0" fontId="42" fillId="21" borderId="24" applyNumberFormat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11" borderId="21" applyNumberFormat="0" applyFon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Fill="1" applyAlignment="1">
      <alignment vertical="center"/>
    </xf>
    <xf numFmtId="0" fontId="2" fillId="0" borderId="3" xfId="42" applyFont="1" applyBorder="1" applyAlignment="1"/>
    <xf numFmtId="0" fontId="2" fillId="0" borderId="4" xfId="42" applyFont="1" applyBorder="1" applyAlignment="1"/>
    <xf numFmtId="0" fontId="0" fillId="3" borderId="5" xfId="0" applyFill="1" applyBorder="1" applyAlignment="1"/>
    <xf numFmtId="0" fontId="0" fillId="0" borderId="5" xfId="0" applyBorder="1" applyAlignment="1"/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9" fontId="0" fillId="3" borderId="5" xfId="0" applyNumberForma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wrapText="1"/>
    </xf>
    <xf numFmtId="0" fontId="3" fillId="3" borderId="5" xfId="0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76" fontId="3" fillId="0" borderId="5" xfId="0" applyNumberFormat="1" applyFont="1" applyBorder="1" applyAlignment="1">
      <alignment horizontal="left" vertical="center" wrapText="1"/>
    </xf>
    <xf numFmtId="176" fontId="3" fillId="3" borderId="5" xfId="0" applyNumberFormat="1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/>
    <xf numFmtId="0" fontId="6" fillId="3" borderId="5" xfId="0" applyFont="1" applyFill="1" applyBorder="1" applyAlignment="1">
      <alignment wrapText="1"/>
    </xf>
    <xf numFmtId="0" fontId="0" fillId="2" borderId="5" xfId="0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3" borderId="5" xfId="0" applyFill="1" applyBorder="1" applyAlignment="1">
      <alignment wrapText="1"/>
    </xf>
    <xf numFmtId="0" fontId="0" fillId="0" borderId="7" xfId="0" applyFont="1" applyBorder="1" applyAlignment="1">
      <alignment horizontal="left" wrapText="1"/>
    </xf>
    <xf numFmtId="0" fontId="0" fillId="3" borderId="5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left"/>
    </xf>
    <xf numFmtId="0" fontId="0" fillId="2" borderId="5" xfId="0" applyFill="1" applyBorder="1" applyAlignment="1"/>
    <xf numFmtId="0" fontId="7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>
      <alignment horizontal="left" vertical="top" wrapText="1"/>
    </xf>
    <xf numFmtId="49" fontId="9" fillId="0" borderId="6" xfId="42" applyNumberFormat="1" applyBorder="1" applyAlignment="1">
      <alignment horizontal="left" vertical="top" wrapText="1"/>
    </xf>
    <xf numFmtId="0" fontId="7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center"/>
    </xf>
    <xf numFmtId="0" fontId="12" fillId="2" borderId="5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4" fillId="0" borderId="5" xfId="0" applyFont="1" applyFill="1" applyBorder="1" applyAlignment="1"/>
    <xf numFmtId="0" fontId="12" fillId="0" borderId="5" xfId="0" applyFont="1" applyFill="1" applyBorder="1" applyAlignment="1"/>
    <xf numFmtId="0" fontId="15" fillId="0" borderId="5" xfId="0" applyFont="1" applyFill="1" applyBorder="1" applyAlignment="1"/>
    <xf numFmtId="0" fontId="0" fillId="0" borderId="0" xfId="0" applyAlignment="1">
      <alignment horizontal="left" vertical="center"/>
    </xf>
    <xf numFmtId="0" fontId="16" fillId="5" borderId="5" xfId="0" applyFont="1" applyFill="1" applyBorder="1" applyAlignment="1">
      <alignment horizontal="justify" vertical="center" wrapText="1"/>
    </xf>
    <xf numFmtId="0" fontId="16" fillId="6" borderId="5" xfId="0" applyFont="1" applyFill="1" applyBorder="1" applyAlignment="1">
      <alignment horizontal="justify" vertical="center" wrapText="1"/>
    </xf>
    <xf numFmtId="0" fontId="16" fillId="0" borderId="5" xfId="0" applyFont="1" applyBorder="1" applyAlignment="1">
      <alignment horizontal="justify" vertical="center" wrapText="1"/>
    </xf>
    <xf numFmtId="0" fontId="16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justify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9" fontId="18" fillId="0" borderId="5" xfId="0" applyNumberFormat="1" applyFont="1" applyBorder="1" applyAlignment="1">
      <alignment horizontal="justify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 wrapText="1"/>
    </xf>
    <xf numFmtId="0" fontId="20" fillId="0" borderId="5" xfId="0" applyFont="1" applyBorder="1">
      <alignment vertical="center"/>
    </xf>
    <xf numFmtId="0" fontId="21" fillId="0" borderId="0" xfId="0" applyFont="1">
      <alignment vertical="center"/>
    </xf>
    <xf numFmtId="0" fontId="18" fillId="0" borderId="5" xfId="0" applyFont="1" applyBorder="1" applyAlignment="1">
      <alignment vertical="center" wrapText="1"/>
    </xf>
    <xf numFmtId="0" fontId="17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17" fillId="6" borderId="5" xfId="0" applyFont="1" applyFill="1" applyBorder="1" applyAlignment="1">
      <alignment horizontal="justify" vertical="center" wrapText="1"/>
    </xf>
    <xf numFmtId="0" fontId="17" fillId="0" borderId="5" xfId="0" applyFont="1" applyBorder="1" applyAlignment="1">
      <alignment horizontal="justify" vertical="center" wrapText="1"/>
    </xf>
    <xf numFmtId="0" fontId="19" fillId="0" borderId="5" xfId="0" applyFont="1" applyBorder="1" applyAlignment="1">
      <alignment horizontal="justify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10" fontId="18" fillId="0" borderId="5" xfId="0" applyNumberFormat="1" applyFont="1" applyBorder="1" applyAlignment="1">
      <alignment horizontal="justify" vertical="center" wrapText="1"/>
    </xf>
    <xf numFmtId="0" fontId="24" fillId="0" borderId="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9" fontId="19" fillId="0" borderId="5" xfId="0" applyNumberFormat="1" applyFont="1" applyBorder="1">
      <alignment vertical="center"/>
    </xf>
    <xf numFmtId="0" fontId="26" fillId="0" borderId="5" xfId="0" applyFont="1" applyBorder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10" fontId="22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9" fontId="22" fillId="0" borderId="5" xfId="0" applyNumberFormat="1" applyFont="1" applyBorder="1" applyAlignment="1">
      <alignment horizontal="center" vertical="center"/>
    </xf>
    <xf numFmtId="10" fontId="22" fillId="0" borderId="5" xfId="0" applyNumberFormat="1" applyFont="1" applyBorder="1" applyAlignment="1">
      <alignment horizontal="center" vertical="center"/>
    </xf>
    <xf numFmtId="49" fontId="25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8" fillId="0" borderId="19" xfId="0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2" fillId="0" borderId="5" xfId="0" applyFont="1" applyBorder="1">
      <alignment vertical="center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right" vertical="center"/>
    </xf>
    <xf numFmtId="10" fontId="25" fillId="0" borderId="5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9" fontId="19" fillId="0" borderId="5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3675340"/>
          <a:ext cx="6589395" cy="7086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87600" y="24526875"/>
          <a:ext cx="6962140" cy="576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console.cloud.baidu-int.com/devops/icafe/issue/FordPhase4Scrum-54568/show" TargetMode="External"/><Relationship Id="rId4" Type="http://schemas.openxmlformats.org/officeDocument/2006/relationships/hyperlink" Target="https://console.cloud.baidu-int.com/devops/icafe/issue/FordPhase4Scrum-56341/show" TargetMode="External"/><Relationship Id="rId3" Type="http://schemas.openxmlformats.org/officeDocument/2006/relationships/hyperlink" Target="https://console.cloud.baidu-int.com/devops/icafe/issue/FordPhase4Scrum-56346/show" TargetMode="External"/><Relationship Id="rId2" Type="http://schemas.openxmlformats.org/officeDocument/2006/relationships/hyperlink" Target="https://console.cloud.baidu-int.com/devops/icafe/issue/FordPhase4Scrum-56375/show" TargetMode="External"/><Relationship Id="rId1" Type="http://schemas.openxmlformats.org/officeDocument/2006/relationships/hyperlink" Target="https://console.cloud.baidu-int.com/devops/icafe/issue/FordPhase4Scrum-56726/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369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baidu-int.com/devops/icafe/issue/FordPhase4Scrum-55112/show" TargetMode="External"/><Relationship Id="rId1" Type="http://schemas.openxmlformats.org/officeDocument/2006/relationships/hyperlink" Target="https://console.cloud.baidu-int.com/devops/icafe/issue/FordPhase4Scrum-55465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tabSelected="1" zoomScale="101" zoomScaleNormal="101" topLeftCell="A78" workbookViewId="0">
      <selection activeCell="E93" sqref="E93"/>
    </sheetView>
  </sheetViews>
  <sheetFormatPr defaultColWidth="11" defaultRowHeight="17.6" outlineLevelCol="7"/>
  <cols>
    <col min="1" max="1" width="15" customWidth="1"/>
    <col min="2" max="2" width="29.8333333333333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31.625" customWidth="1"/>
  </cols>
  <sheetData>
    <row r="1" spans="1:8">
      <c r="A1" s="54" t="s">
        <v>0</v>
      </c>
      <c r="B1" s="54"/>
      <c r="C1" s="54"/>
      <c r="D1" s="54"/>
      <c r="E1" s="54"/>
      <c r="F1" s="54"/>
      <c r="G1" s="54"/>
      <c r="H1" s="54"/>
    </row>
    <row r="2" ht="16" customHeight="1" spans="1:8">
      <c r="A2" s="55" t="s">
        <v>1</v>
      </c>
      <c r="B2" s="55"/>
      <c r="C2" s="55"/>
      <c r="D2" s="55"/>
      <c r="E2" s="55"/>
      <c r="F2" s="55"/>
      <c r="G2" s="55"/>
      <c r="H2" s="55"/>
    </row>
    <row r="3" ht="16" customHeight="1" spans="1:8">
      <c r="A3" s="56" t="s">
        <v>2</v>
      </c>
      <c r="B3" s="57" t="s">
        <v>3</v>
      </c>
      <c r="C3" s="57"/>
      <c r="D3" s="57"/>
      <c r="E3" s="57"/>
      <c r="F3" s="57"/>
      <c r="G3" s="57"/>
      <c r="H3" s="57"/>
    </row>
    <row r="4" spans="1:8">
      <c r="A4" s="56" t="s">
        <v>4</v>
      </c>
      <c r="B4" s="57" t="s">
        <v>5</v>
      </c>
      <c r="C4" s="57"/>
      <c r="D4" s="57"/>
      <c r="E4" s="57"/>
      <c r="F4" s="57"/>
      <c r="G4" s="57"/>
      <c r="H4" s="57"/>
    </row>
    <row r="5" ht="16" customHeight="1" spans="1:8">
      <c r="A5" s="56" t="s">
        <v>6</v>
      </c>
      <c r="B5" s="58" t="s">
        <v>7</v>
      </c>
      <c r="C5" s="57"/>
      <c r="D5" s="57"/>
      <c r="E5" s="57"/>
      <c r="F5" s="57"/>
      <c r="G5" s="57"/>
      <c r="H5" s="57"/>
    </row>
    <row r="6" ht="16" customHeight="1" spans="1:8">
      <c r="A6" s="59"/>
      <c r="B6" s="59"/>
      <c r="C6" s="59"/>
      <c r="D6" s="59"/>
      <c r="E6" s="59"/>
      <c r="F6" s="59"/>
      <c r="G6" s="59"/>
      <c r="H6" s="59"/>
    </row>
    <row r="7" spans="1:8">
      <c r="A7" s="60" t="s">
        <v>8</v>
      </c>
      <c r="B7" s="60"/>
      <c r="C7" s="60"/>
      <c r="D7" s="60"/>
      <c r="E7" s="60"/>
      <c r="F7" s="60"/>
      <c r="G7" s="60"/>
      <c r="H7" s="60"/>
    </row>
    <row r="8" spans="1:8">
      <c r="A8" s="56" t="s">
        <v>9</v>
      </c>
      <c r="B8" s="61" t="s">
        <v>10</v>
      </c>
      <c r="C8" s="62"/>
      <c r="D8" s="56" t="s">
        <v>11</v>
      </c>
      <c r="E8" s="56" t="s">
        <v>12</v>
      </c>
      <c r="F8" s="59" t="s">
        <v>6</v>
      </c>
      <c r="G8" s="61" t="s">
        <v>13</v>
      </c>
      <c r="H8" s="62"/>
    </row>
    <row r="9" spans="1:8">
      <c r="A9" s="63" t="s">
        <v>14</v>
      </c>
      <c r="B9" s="64" t="s">
        <v>15</v>
      </c>
      <c r="C9" s="65"/>
      <c r="D9" s="66">
        <v>1</v>
      </c>
      <c r="E9" s="66">
        <v>1</v>
      </c>
      <c r="F9" s="84" t="s">
        <v>16</v>
      </c>
      <c r="G9" s="85"/>
      <c r="H9" s="86"/>
    </row>
    <row r="10" ht="18" customHeight="1" spans="1:8">
      <c r="A10" s="63" t="s">
        <v>17</v>
      </c>
      <c r="B10" s="64" t="s">
        <v>18</v>
      </c>
      <c r="C10" s="65"/>
      <c r="D10" s="66">
        <v>1</v>
      </c>
      <c r="E10" s="87">
        <v>0.9524</v>
      </c>
      <c r="F10" s="88" t="s">
        <v>19</v>
      </c>
      <c r="G10" s="85" t="s">
        <v>20</v>
      </c>
      <c r="H10" s="86"/>
    </row>
    <row r="11" spans="1:8">
      <c r="A11" s="63"/>
      <c r="B11" s="64" t="s">
        <v>21</v>
      </c>
      <c r="C11" s="65"/>
      <c r="D11" s="63" t="s">
        <v>22</v>
      </c>
      <c r="E11" s="87">
        <v>0.4954</v>
      </c>
      <c r="F11" s="88" t="s">
        <v>19</v>
      </c>
      <c r="G11" s="85" t="s">
        <v>23</v>
      </c>
      <c r="H11" s="86"/>
    </row>
    <row r="12" spans="1:8">
      <c r="A12" s="63"/>
      <c r="B12" s="63"/>
      <c r="C12" s="63"/>
      <c r="D12" s="63"/>
      <c r="E12" s="63"/>
      <c r="F12" s="63"/>
      <c r="G12" s="63"/>
      <c r="H12" s="63"/>
    </row>
    <row r="13" ht="14.25" customHeight="1" spans="1:8">
      <c r="A13" s="55" t="s">
        <v>24</v>
      </c>
      <c r="B13" s="55"/>
      <c r="C13" s="55"/>
      <c r="D13" s="55"/>
      <c r="E13" s="55"/>
      <c r="F13" s="55"/>
      <c r="G13" s="55"/>
      <c r="H13" s="55"/>
    </row>
    <row r="14" spans="1:8">
      <c r="A14" s="56" t="s">
        <v>25</v>
      </c>
      <c r="B14" s="56" t="s">
        <v>10</v>
      </c>
      <c r="C14" s="63" t="s">
        <v>11</v>
      </c>
      <c r="D14" s="67" t="s">
        <v>4</v>
      </c>
      <c r="E14" s="63" t="s">
        <v>12</v>
      </c>
      <c r="F14" s="59" t="s">
        <v>6</v>
      </c>
      <c r="G14" s="61" t="s">
        <v>13</v>
      </c>
      <c r="H14" s="62"/>
    </row>
    <row r="15" ht="32" spans="1:8">
      <c r="A15" s="68" t="s">
        <v>26</v>
      </c>
      <c r="B15" s="68" t="s">
        <v>27</v>
      </c>
      <c r="C15" s="63" t="s">
        <v>28</v>
      </c>
      <c r="D15" s="68" t="s">
        <v>29</v>
      </c>
      <c r="E15" s="68">
        <v>0</v>
      </c>
      <c r="F15" s="84" t="s">
        <v>30</v>
      </c>
      <c r="G15" s="89"/>
      <c r="H15" s="90"/>
    </row>
    <row r="16" spans="1:8">
      <c r="A16" s="68"/>
      <c r="B16" s="69" t="s">
        <v>31</v>
      </c>
      <c r="C16" s="70" t="s">
        <v>32</v>
      </c>
      <c r="D16" s="68" t="s">
        <v>33</v>
      </c>
      <c r="E16" s="68">
        <v>0</v>
      </c>
      <c r="F16" s="84" t="s">
        <v>30</v>
      </c>
      <c r="G16" s="91"/>
      <c r="H16" s="92"/>
    </row>
    <row r="17" spans="1:8">
      <c r="A17" s="68"/>
      <c r="B17" s="71"/>
      <c r="C17" s="70" t="s">
        <v>34</v>
      </c>
      <c r="D17" s="68" t="s">
        <v>35</v>
      </c>
      <c r="E17" s="68" t="s">
        <v>36</v>
      </c>
      <c r="F17" s="73" t="s">
        <v>36</v>
      </c>
      <c r="G17" s="91"/>
      <c r="H17" s="92"/>
    </row>
    <row r="18" spans="1:8">
      <c r="A18" s="68"/>
      <c r="B18" s="68" t="s">
        <v>37</v>
      </c>
      <c r="C18" s="70" t="s">
        <v>32</v>
      </c>
      <c r="D18" s="68" t="s">
        <v>38</v>
      </c>
      <c r="E18" s="68">
        <v>0</v>
      </c>
      <c r="F18" s="84" t="s">
        <v>30</v>
      </c>
      <c r="G18" s="91"/>
      <c r="H18" s="92"/>
    </row>
    <row r="19" spans="1:8">
      <c r="A19" s="68"/>
      <c r="B19" s="68" t="s">
        <v>39</v>
      </c>
      <c r="C19" s="70" t="s">
        <v>40</v>
      </c>
      <c r="D19" s="68" t="s">
        <v>36</v>
      </c>
      <c r="E19" s="68">
        <v>0</v>
      </c>
      <c r="F19" s="84" t="s">
        <v>30</v>
      </c>
      <c r="G19" s="91"/>
      <c r="H19" s="92"/>
    </row>
    <row r="20" spans="1:8">
      <c r="A20" s="68"/>
      <c r="B20" s="68" t="s">
        <v>41</v>
      </c>
      <c r="C20" s="63" t="s">
        <v>42</v>
      </c>
      <c r="D20" s="68" t="s">
        <v>43</v>
      </c>
      <c r="E20" s="68" t="s">
        <v>44</v>
      </c>
      <c r="F20" s="84" t="s">
        <v>30</v>
      </c>
      <c r="G20" s="91"/>
      <c r="H20" s="92"/>
    </row>
    <row r="21" ht="16" customHeight="1" spans="1:8">
      <c r="A21" s="72" t="s">
        <v>45</v>
      </c>
      <c r="B21" s="73" t="s">
        <v>46</v>
      </c>
      <c r="C21" s="73"/>
      <c r="D21" s="74"/>
      <c r="E21" s="93"/>
      <c r="F21" s="94" t="s">
        <v>47</v>
      </c>
      <c r="G21" s="91"/>
      <c r="H21" s="92"/>
    </row>
    <row r="22" spans="1:8">
      <c r="A22" s="72"/>
      <c r="B22" s="73"/>
      <c r="C22" s="73"/>
      <c r="D22" s="75"/>
      <c r="E22" s="95"/>
      <c r="F22" s="96"/>
      <c r="G22" s="91"/>
      <c r="H22" s="92"/>
    </row>
    <row r="23" ht="16" customHeight="1" spans="1:8">
      <c r="A23" s="72"/>
      <c r="B23" s="73" t="s">
        <v>48</v>
      </c>
      <c r="C23" s="73"/>
      <c r="D23" s="74"/>
      <c r="E23" s="95"/>
      <c r="F23" s="96"/>
      <c r="G23" s="91"/>
      <c r="H23" s="92"/>
    </row>
    <row r="24" spans="1:8">
      <c r="A24" s="72"/>
      <c r="B24" s="73"/>
      <c r="C24" s="73"/>
      <c r="D24" s="75"/>
      <c r="E24" s="95"/>
      <c r="F24" s="96"/>
      <c r="G24" s="91"/>
      <c r="H24" s="92"/>
    </row>
    <row r="25" ht="16" customHeight="1" spans="1:8">
      <c r="A25" s="72"/>
      <c r="B25" s="68" t="s">
        <v>49</v>
      </c>
      <c r="C25" s="68"/>
      <c r="D25" s="74"/>
      <c r="E25" s="95"/>
      <c r="F25" s="96"/>
      <c r="G25" s="91"/>
      <c r="H25" s="92"/>
    </row>
    <row r="26" spans="1:8">
      <c r="A26" s="72"/>
      <c r="B26" s="68"/>
      <c r="C26" s="68"/>
      <c r="D26" s="75"/>
      <c r="E26" s="95"/>
      <c r="F26" s="96"/>
      <c r="G26" s="91"/>
      <c r="H26" s="92"/>
    </row>
    <row r="27" ht="16" customHeight="1" spans="1:8">
      <c r="A27" s="72"/>
      <c r="B27" s="68" t="s">
        <v>50</v>
      </c>
      <c r="C27" s="68"/>
      <c r="D27" s="74"/>
      <c r="E27" s="95"/>
      <c r="F27" s="96"/>
      <c r="G27" s="91"/>
      <c r="H27" s="92"/>
    </row>
    <row r="28" ht="18" spans="1:8">
      <c r="A28" s="72"/>
      <c r="B28" s="68"/>
      <c r="C28" s="68"/>
      <c r="D28" s="75"/>
      <c r="E28" s="95" t="s">
        <v>51</v>
      </c>
      <c r="F28" s="96"/>
      <c r="G28" s="91"/>
      <c r="H28" s="92"/>
    </row>
    <row r="29" ht="16" customHeight="1" spans="1:8">
      <c r="A29" s="72"/>
      <c r="B29" s="68"/>
      <c r="C29" s="68"/>
      <c r="D29" s="74"/>
      <c r="E29" s="95"/>
      <c r="F29" s="96"/>
      <c r="G29" s="91"/>
      <c r="H29" s="92"/>
    </row>
    <row r="30" spans="1:8">
      <c r="A30" s="72"/>
      <c r="B30" s="68"/>
      <c r="C30" s="68"/>
      <c r="D30" s="75"/>
      <c r="E30" s="95"/>
      <c r="F30" s="97"/>
      <c r="G30" s="98"/>
      <c r="H30" s="99"/>
    </row>
    <row r="31" spans="1:8">
      <c r="A31" s="68"/>
      <c r="B31" s="68"/>
      <c r="C31" s="68"/>
      <c r="D31" s="68"/>
      <c r="E31" s="68"/>
      <c r="F31" s="68"/>
      <c r="G31" s="68"/>
      <c r="H31" s="68"/>
    </row>
    <row r="32" ht="14.25" customHeight="1" spans="1:8">
      <c r="A32" s="55" t="s">
        <v>52</v>
      </c>
      <c r="B32" s="55"/>
      <c r="C32" s="55"/>
      <c r="D32" s="55"/>
      <c r="E32" s="55"/>
      <c r="F32" s="55"/>
      <c r="G32" s="55"/>
      <c r="H32" s="55"/>
    </row>
    <row r="33" spans="1:8">
      <c r="A33" s="59" t="s">
        <v>53</v>
      </c>
      <c r="B33" s="56" t="s">
        <v>10</v>
      </c>
      <c r="C33" s="56" t="s">
        <v>11</v>
      </c>
      <c r="D33" s="76" t="s">
        <v>4</v>
      </c>
      <c r="E33" s="56" t="s">
        <v>12</v>
      </c>
      <c r="F33" s="59" t="s">
        <v>6</v>
      </c>
      <c r="G33" s="61" t="s">
        <v>13</v>
      </c>
      <c r="H33" s="62"/>
    </row>
    <row r="34" s="53" customFormat="1" spans="1:8">
      <c r="A34" s="68" t="s">
        <v>54</v>
      </c>
      <c r="B34" s="70" t="s">
        <v>55</v>
      </c>
      <c r="C34" s="70" t="s">
        <v>56</v>
      </c>
      <c r="D34" s="70" t="s">
        <v>57</v>
      </c>
      <c r="E34" s="70" t="s">
        <v>58</v>
      </c>
      <c r="F34" s="100" t="s">
        <v>16</v>
      </c>
      <c r="G34" s="89" t="s">
        <v>59</v>
      </c>
      <c r="H34" s="90"/>
    </row>
    <row r="35" s="53" customFormat="1" spans="1:8">
      <c r="A35" s="68"/>
      <c r="B35" s="70" t="s">
        <v>60</v>
      </c>
      <c r="C35" s="70" t="s">
        <v>61</v>
      </c>
      <c r="D35" s="70" t="s">
        <v>57</v>
      </c>
      <c r="E35" s="70" t="s">
        <v>62</v>
      </c>
      <c r="F35" s="100" t="s">
        <v>16</v>
      </c>
      <c r="G35" s="91"/>
      <c r="H35" s="92"/>
    </row>
    <row r="36" spans="1:8">
      <c r="A36" s="68"/>
      <c r="B36" s="68"/>
      <c r="C36" s="70"/>
      <c r="D36" s="63"/>
      <c r="E36" s="70"/>
      <c r="F36" s="73"/>
      <c r="G36" s="91"/>
      <c r="H36" s="92"/>
    </row>
    <row r="37" spans="1:8">
      <c r="A37" s="68"/>
      <c r="B37" s="68"/>
      <c r="C37" s="68"/>
      <c r="D37" s="63"/>
      <c r="E37" s="68"/>
      <c r="F37" s="73"/>
      <c r="G37" s="91"/>
      <c r="H37" s="92"/>
    </row>
    <row r="38" spans="1:8">
      <c r="A38" s="68"/>
      <c r="B38" s="68"/>
      <c r="C38" s="68"/>
      <c r="D38" s="63"/>
      <c r="E38" s="68"/>
      <c r="F38" s="73"/>
      <c r="G38" s="91"/>
      <c r="H38" s="92"/>
    </row>
    <row r="39" spans="1:8">
      <c r="A39" s="68"/>
      <c r="B39" s="68"/>
      <c r="C39" s="68"/>
      <c r="D39" s="63"/>
      <c r="E39" s="68"/>
      <c r="F39" s="73"/>
      <c r="G39" s="91"/>
      <c r="H39" s="92"/>
    </row>
    <row r="40" ht="14.25" customHeight="1" spans="1:8">
      <c r="A40" s="55" t="s">
        <v>63</v>
      </c>
      <c r="B40" s="55"/>
      <c r="C40" s="55"/>
      <c r="D40" s="55"/>
      <c r="E40" s="55"/>
      <c r="F40" s="55"/>
      <c r="G40" s="55"/>
      <c r="H40" s="55"/>
    </row>
    <row r="41" spans="1:8">
      <c r="A41" s="59" t="s">
        <v>53</v>
      </c>
      <c r="B41" s="56" t="s">
        <v>10</v>
      </c>
      <c r="C41" s="56" t="s">
        <v>11</v>
      </c>
      <c r="D41" s="76" t="s">
        <v>4</v>
      </c>
      <c r="E41" s="56" t="s">
        <v>12</v>
      </c>
      <c r="F41" s="59" t="s">
        <v>6</v>
      </c>
      <c r="G41" s="61" t="s">
        <v>13</v>
      </c>
      <c r="H41" s="62"/>
    </row>
    <row r="42" s="53" customFormat="1" spans="1:8">
      <c r="A42" s="68" t="s">
        <v>64</v>
      </c>
      <c r="B42" s="70" t="s">
        <v>65</v>
      </c>
      <c r="C42" s="70" t="s">
        <v>66</v>
      </c>
      <c r="D42" s="70" t="s">
        <v>67</v>
      </c>
      <c r="E42" s="70" t="s">
        <v>68</v>
      </c>
      <c r="F42" s="101" t="s">
        <v>69</v>
      </c>
      <c r="G42" s="89"/>
      <c r="H42" s="90"/>
    </row>
    <row r="43" s="53" customFormat="1" spans="1:8">
      <c r="A43" s="68"/>
      <c r="B43" s="70" t="s">
        <v>70</v>
      </c>
      <c r="C43" s="70" t="s">
        <v>71</v>
      </c>
      <c r="D43" s="70" t="s">
        <v>67</v>
      </c>
      <c r="E43" s="70" t="s">
        <v>72</v>
      </c>
      <c r="F43" s="100" t="s">
        <v>16</v>
      </c>
      <c r="G43" s="91"/>
      <c r="H43" s="92"/>
    </row>
    <row r="44" s="53" customFormat="1" spans="1:8">
      <c r="A44" s="68"/>
      <c r="B44" s="70" t="s">
        <v>73</v>
      </c>
      <c r="C44" s="70" t="s">
        <v>74</v>
      </c>
      <c r="D44" s="70" t="s">
        <v>75</v>
      </c>
      <c r="E44" s="70" t="s">
        <v>76</v>
      </c>
      <c r="F44" s="101" t="s">
        <v>69</v>
      </c>
      <c r="G44" s="91"/>
      <c r="H44" s="92"/>
    </row>
    <row r="45" spans="1:8">
      <c r="A45" s="68"/>
      <c r="B45" s="77" t="s">
        <v>77</v>
      </c>
      <c r="C45" s="77" t="s">
        <v>74</v>
      </c>
      <c r="D45" s="77" t="s">
        <v>78</v>
      </c>
      <c r="E45" s="70" t="s">
        <v>79</v>
      </c>
      <c r="F45" s="101" t="s">
        <v>19</v>
      </c>
      <c r="G45" s="91"/>
      <c r="H45" s="92"/>
    </row>
    <row r="46" spans="1:8">
      <c r="A46" s="68"/>
      <c r="B46" s="68"/>
      <c r="C46" s="68"/>
      <c r="D46" s="63"/>
      <c r="E46" s="68"/>
      <c r="F46" s="73"/>
      <c r="G46" s="91"/>
      <c r="H46" s="92"/>
    </row>
    <row r="47" spans="1:8">
      <c r="A47" s="68"/>
      <c r="B47" s="68"/>
      <c r="C47" s="68"/>
      <c r="D47" s="68"/>
      <c r="E47" s="68"/>
      <c r="F47" s="68"/>
      <c r="G47" s="68"/>
      <c r="H47" s="68"/>
    </row>
    <row r="48" ht="15" customHeight="1" spans="1:8">
      <c r="A48" s="55" t="s">
        <v>80</v>
      </c>
      <c r="B48" s="55"/>
      <c r="C48" s="55"/>
      <c r="D48" s="55"/>
      <c r="E48" s="55"/>
      <c r="F48" s="55"/>
      <c r="G48" s="55"/>
      <c r="H48" s="55"/>
    </row>
    <row r="49" spans="1:8">
      <c r="A49" s="78" t="s">
        <v>81</v>
      </c>
      <c r="B49" s="78" t="s">
        <v>82</v>
      </c>
      <c r="C49" s="78"/>
      <c r="D49" s="78" t="s">
        <v>83</v>
      </c>
      <c r="E49" s="78" t="s">
        <v>11</v>
      </c>
      <c r="F49" s="78" t="s">
        <v>12</v>
      </c>
      <c r="G49" s="78" t="s">
        <v>6</v>
      </c>
      <c r="H49" s="78" t="s">
        <v>84</v>
      </c>
    </row>
    <row r="50" ht="16" customHeight="1" spans="1:8">
      <c r="A50" s="79" t="s">
        <v>85</v>
      </c>
      <c r="B50" s="79">
        <v>1893</v>
      </c>
      <c r="C50" s="79"/>
      <c r="D50" s="79">
        <v>1893</v>
      </c>
      <c r="E50" s="102">
        <v>1</v>
      </c>
      <c r="F50" s="102">
        <v>1</v>
      </c>
      <c r="G50" s="103" t="s">
        <v>30</v>
      </c>
      <c r="H50" s="79"/>
    </row>
    <row r="51" spans="1:8">
      <c r="A51" s="68"/>
      <c r="B51" s="68"/>
      <c r="C51" s="68"/>
      <c r="D51" s="68"/>
      <c r="E51" s="68"/>
      <c r="F51" s="68"/>
      <c r="G51" s="68"/>
      <c r="H51" s="68"/>
    </row>
    <row r="52" spans="1:8">
      <c r="A52" s="80" t="s">
        <v>86</v>
      </c>
      <c r="B52" s="80"/>
      <c r="C52" s="80"/>
      <c r="D52" s="80"/>
      <c r="E52" s="80"/>
      <c r="F52" s="80"/>
      <c r="G52" s="80"/>
      <c r="H52" s="80"/>
    </row>
    <row r="53" spans="1:8">
      <c r="A53" s="81" t="s">
        <v>81</v>
      </c>
      <c r="B53" s="81" t="s">
        <v>87</v>
      </c>
      <c r="C53" s="81"/>
      <c r="D53" s="81" t="s">
        <v>11</v>
      </c>
      <c r="E53" s="81" t="s">
        <v>6</v>
      </c>
      <c r="F53" s="104" t="s">
        <v>13</v>
      </c>
      <c r="G53" s="105"/>
      <c r="H53" s="106"/>
    </row>
    <row r="54" ht="16" customHeight="1" spans="1:8">
      <c r="A54" s="82" t="s">
        <v>85</v>
      </c>
      <c r="B54" s="79" t="s">
        <v>88</v>
      </c>
      <c r="C54" s="79"/>
      <c r="D54" s="79" t="s">
        <v>89</v>
      </c>
      <c r="E54" s="79" t="s">
        <v>88</v>
      </c>
      <c r="F54" s="107" t="s">
        <v>88</v>
      </c>
      <c r="G54" s="108"/>
      <c r="H54" s="109"/>
    </row>
    <row r="55" spans="1:8">
      <c r="A55" s="72"/>
      <c r="B55" s="72"/>
      <c r="C55" s="72"/>
      <c r="D55" s="72"/>
      <c r="E55" s="72"/>
      <c r="F55" s="72"/>
      <c r="G55" s="72"/>
      <c r="H55" s="72"/>
    </row>
    <row r="56" spans="1:8">
      <c r="A56" s="55" t="s">
        <v>90</v>
      </c>
      <c r="B56" s="55"/>
      <c r="C56" s="55"/>
      <c r="D56" s="55"/>
      <c r="E56" s="55"/>
      <c r="F56" s="55"/>
      <c r="G56" s="55"/>
      <c r="H56" s="55"/>
    </row>
    <row r="57" spans="1:8">
      <c r="A57" s="78" t="s">
        <v>91</v>
      </c>
      <c r="B57" s="78" t="s">
        <v>92</v>
      </c>
      <c r="C57" s="78"/>
      <c r="D57" s="83"/>
      <c r="E57" s="83"/>
      <c r="F57" s="83"/>
      <c r="G57" s="83"/>
      <c r="H57" s="83"/>
    </row>
    <row r="58" spans="1:8">
      <c r="A58" s="79" t="s">
        <v>93</v>
      </c>
      <c r="B58" s="79"/>
      <c r="C58" s="79"/>
      <c r="D58" s="83"/>
      <c r="E58" s="83"/>
      <c r="F58" s="83"/>
      <c r="G58" s="83"/>
      <c r="H58" s="83"/>
    </row>
    <row r="59" spans="1:8">
      <c r="A59" s="79" t="s">
        <v>94</v>
      </c>
      <c r="B59" s="79"/>
      <c r="C59" s="79"/>
      <c r="D59" s="83"/>
      <c r="E59" s="83"/>
      <c r="F59" s="83"/>
      <c r="G59" s="83"/>
      <c r="H59" s="83"/>
    </row>
    <row r="60" spans="1:8">
      <c r="A60" s="79" t="s">
        <v>95</v>
      </c>
      <c r="B60" s="79"/>
      <c r="C60" s="79"/>
      <c r="D60" s="83"/>
      <c r="E60" s="83"/>
      <c r="F60" s="83"/>
      <c r="G60" s="83"/>
      <c r="H60" s="83"/>
    </row>
    <row r="61" spans="1:8">
      <c r="A61" s="79" t="s">
        <v>96</v>
      </c>
      <c r="B61" s="79"/>
      <c r="C61" s="79"/>
      <c r="D61" s="83"/>
      <c r="E61" s="83"/>
      <c r="F61" s="83"/>
      <c r="G61" s="83"/>
      <c r="H61" s="83"/>
    </row>
    <row r="62" spans="1:8">
      <c r="A62" s="79" t="s">
        <v>97</v>
      </c>
      <c r="B62" s="79"/>
      <c r="C62" s="79"/>
      <c r="D62" s="83"/>
      <c r="E62" s="83"/>
      <c r="F62" s="83"/>
      <c r="G62" s="83"/>
      <c r="H62" s="83"/>
    </row>
    <row r="63" spans="1:8">
      <c r="A63" s="79" t="s">
        <v>98</v>
      </c>
      <c r="B63" s="79"/>
      <c r="C63" s="79"/>
      <c r="D63" s="83"/>
      <c r="E63" s="83"/>
      <c r="F63" s="83"/>
      <c r="G63" s="83"/>
      <c r="H63" s="83"/>
    </row>
    <row r="64" spans="1:8">
      <c r="A64" s="63"/>
      <c r="B64" s="63"/>
      <c r="C64" s="63"/>
      <c r="D64" s="63"/>
      <c r="E64" s="63"/>
      <c r="F64" s="63"/>
      <c r="G64" s="63"/>
      <c r="H64" s="63"/>
    </row>
    <row r="65" spans="1:8">
      <c r="A65" s="54" t="s">
        <v>99</v>
      </c>
      <c r="B65" s="54"/>
      <c r="C65" s="54"/>
      <c r="D65" s="54"/>
      <c r="E65" s="54"/>
      <c r="F65" s="54"/>
      <c r="G65" s="54"/>
      <c r="H65" s="54"/>
    </row>
    <row r="66" ht="36" customHeight="1" spans="1:8">
      <c r="A66" s="63" t="s">
        <v>100</v>
      </c>
      <c r="B66" s="63"/>
      <c r="C66" s="63"/>
      <c r="D66" s="63"/>
      <c r="E66" s="63"/>
      <c r="F66" s="63"/>
      <c r="G66" s="63"/>
      <c r="H66" s="63"/>
    </row>
    <row r="67" ht="17" customHeight="1" spans="1:8">
      <c r="A67" s="54" t="s">
        <v>101</v>
      </c>
      <c r="B67" s="54"/>
      <c r="C67" s="54"/>
      <c r="D67" s="54"/>
      <c r="E67" s="54"/>
      <c r="F67" s="54"/>
      <c r="G67" s="54"/>
      <c r="H67" s="54"/>
    </row>
    <row r="68" spans="1:8">
      <c r="A68" s="55" t="s">
        <v>102</v>
      </c>
      <c r="B68" s="55"/>
      <c r="C68" s="55"/>
      <c r="D68" s="55"/>
      <c r="E68" s="55"/>
      <c r="F68" s="55"/>
      <c r="G68" s="55"/>
      <c r="H68" s="55"/>
    </row>
    <row r="69" ht="47" customHeight="1" spans="1:8">
      <c r="A69" s="63"/>
      <c r="B69" s="63"/>
      <c r="C69" s="63"/>
      <c r="D69" s="63"/>
      <c r="E69" s="63"/>
      <c r="F69" s="63"/>
      <c r="G69" s="63"/>
      <c r="H69" s="63"/>
    </row>
    <row r="70" ht="17" customHeight="1" spans="1:8">
      <c r="A70" s="55" t="s">
        <v>103</v>
      </c>
      <c r="B70" s="55"/>
      <c r="C70" s="55"/>
      <c r="D70" s="55"/>
      <c r="E70" s="55"/>
      <c r="F70" s="55"/>
      <c r="G70" s="55"/>
      <c r="H70" s="55"/>
    </row>
    <row r="71" ht="143" customHeight="1" spans="1:8">
      <c r="A71" s="63"/>
      <c r="B71" s="63"/>
      <c r="C71" s="63"/>
      <c r="D71" s="63"/>
      <c r="E71" s="63"/>
      <c r="F71" s="63"/>
      <c r="G71" s="63"/>
      <c r="H71" s="63"/>
    </row>
    <row r="72" spans="1:8">
      <c r="A72" s="54" t="s">
        <v>104</v>
      </c>
      <c r="B72" s="54"/>
      <c r="C72" s="54"/>
      <c r="D72" s="54"/>
      <c r="E72" s="54"/>
      <c r="F72" s="54"/>
      <c r="G72" s="54"/>
      <c r="H72" s="54"/>
    </row>
    <row r="73" ht="17" customHeight="1" spans="1:8">
      <c r="A73" s="59" t="s">
        <v>105</v>
      </c>
      <c r="B73" s="56" t="s">
        <v>106</v>
      </c>
      <c r="C73" s="81" t="s">
        <v>107</v>
      </c>
      <c r="D73" s="56" t="s">
        <v>108</v>
      </c>
      <c r="E73" s="56" t="s">
        <v>109</v>
      </c>
      <c r="F73" s="56" t="s">
        <v>110</v>
      </c>
      <c r="G73" s="121" t="s">
        <v>111</v>
      </c>
      <c r="H73" s="122" t="s">
        <v>13</v>
      </c>
    </row>
    <row r="74" ht="36" spans="1:8">
      <c r="A74" s="68" t="s">
        <v>85</v>
      </c>
      <c r="B74" s="110" t="s">
        <v>112</v>
      </c>
      <c r="C74" s="111">
        <v>0.9993</v>
      </c>
      <c r="D74" s="112" t="s">
        <v>113</v>
      </c>
      <c r="E74" s="123">
        <v>0</v>
      </c>
      <c r="F74" s="84" t="s">
        <v>114</v>
      </c>
      <c r="G74" s="111">
        <f>C74</f>
        <v>0.9993</v>
      </c>
      <c r="H74" s="124"/>
    </row>
    <row r="75" ht="17" customHeight="1" spans="1:8">
      <c r="A75" s="68"/>
      <c r="B75" s="83" t="s">
        <v>115</v>
      </c>
      <c r="C75" s="113">
        <v>1</v>
      </c>
      <c r="D75" s="83"/>
      <c r="E75" s="123">
        <v>0</v>
      </c>
      <c r="F75" s="84" t="s">
        <v>114</v>
      </c>
      <c r="G75" s="111">
        <f t="shared" ref="G75:G81" si="0">C75</f>
        <v>1</v>
      </c>
      <c r="H75" s="124"/>
    </row>
    <row r="76" ht="17" customHeight="1" spans="1:8">
      <c r="A76" s="68"/>
      <c r="B76" s="83" t="s">
        <v>116</v>
      </c>
      <c r="C76" s="114">
        <v>0.9984</v>
      </c>
      <c r="D76" s="83"/>
      <c r="E76" s="123">
        <v>0</v>
      </c>
      <c r="F76" s="84" t="s">
        <v>114</v>
      </c>
      <c r="G76" s="111">
        <f t="shared" si="0"/>
        <v>0.9984</v>
      </c>
      <c r="H76" s="124"/>
    </row>
    <row r="77" ht="17" customHeight="1" spans="1:8">
      <c r="A77" s="68"/>
      <c r="B77" s="110" t="s">
        <v>117</v>
      </c>
      <c r="C77" s="111">
        <v>0.9884</v>
      </c>
      <c r="D77" s="83"/>
      <c r="E77" s="123">
        <v>0</v>
      </c>
      <c r="F77" s="84" t="s">
        <v>114</v>
      </c>
      <c r="G77" s="111">
        <f t="shared" si="0"/>
        <v>0.9884</v>
      </c>
      <c r="H77" s="124"/>
    </row>
    <row r="78" ht="17" customHeight="1" spans="1:8">
      <c r="A78" s="68"/>
      <c r="B78" s="110" t="s">
        <v>118</v>
      </c>
      <c r="C78" s="111">
        <v>1</v>
      </c>
      <c r="D78" s="83"/>
      <c r="E78" s="123">
        <v>0</v>
      </c>
      <c r="F78" s="84" t="s">
        <v>114</v>
      </c>
      <c r="G78" s="111">
        <f t="shared" si="0"/>
        <v>1</v>
      </c>
      <c r="H78" s="124"/>
    </row>
    <row r="79" ht="17" customHeight="1" spans="1:8">
      <c r="A79" s="68"/>
      <c r="B79" s="110" t="s">
        <v>119</v>
      </c>
      <c r="C79" s="111" t="s">
        <v>36</v>
      </c>
      <c r="D79" s="83"/>
      <c r="E79" s="123">
        <v>0</v>
      </c>
      <c r="F79" s="84" t="s">
        <v>114</v>
      </c>
      <c r="G79" s="111" t="s">
        <v>36</v>
      </c>
      <c r="H79" s="124"/>
    </row>
    <row r="80" ht="17" customHeight="1" spans="1:8">
      <c r="A80" s="68"/>
      <c r="B80" s="110" t="s">
        <v>120</v>
      </c>
      <c r="C80" s="115" t="s">
        <v>121</v>
      </c>
      <c r="D80" s="83"/>
      <c r="E80" s="125">
        <v>0</v>
      </c>
      <c r="F80" s="126" t="s">
        <v>19</v>
      </c>
      <c r="G80" s="111" t="s">
        <v>36</v>
      </c>
      <c r="H80" s="124" t="s">
        <v>122</v>
      </c>
    </row>
    <row r="81" ht="17" customHeight="1" spans="1:8">
      <c r="A81" s="68"/>
      <c r="B81" s="110" t="s">
        <v>123</v>
      </c>
      <c r="C81" s="111">
        <v>0.9956</v>
      </c>
      <c r="D81" s="83"/>
      <c r="E81" s="123">
        <v>0</v>
      </c>
      <c r="F81" s="84" t="s">
        <v>114</v>
      </c>
      <c r="G81" s="111">
        <f t="shared" si="0"/>
        <v>0.9956</v>
      </c>
      <c r="H81" s="124"/>
    </row>
    <row r="82" ht="16" customHeight="1" spans="1:8">
      <c r="A82" s="54" t="s">
        <v>124</v>
      </c>
      <c r="B82" s="54"/>
      <c r="C82" s="54"/>
      <c r="D82" s="54"/>
      <c r="E82" s="54"/>
      <c r="F82" s="54"/>
      <c r="G82" s="54"/>
      <c r="H82" s="54"/>
    </row>
    <row r="83" ht="17" customHeight="1" spans="1:8">
      <c r="A83" s="79" t="s">
        <v>125</v>
      </c>
      <c r="B83" s="79" t="s">
        <v>126</v>
      </c>
      <c r="C83" s="79"/>
      <c r="D83" s="79" t="s">
        <v>127</v>
      </c>
      <c r="E83" s="79" t="s">
        <v>128</v>
      </c>
      <c r="F83" s="127" t="s">
        <v>129</v>
      </c>
      <c r="G83" s="128"/>
      <c r="H83" s="129"/>
    </row>
    <row r="84" ht="17" customHeight="1" spans="1:8">
      <c r="A84" s="79" t="s">
        <v>85</v>
      </c>
      <c r="B84" s="116">
        <v>4348</v>
      </c>
      <c r="C84" s="79"/>
      <c r="D84" s="116">
        <v>4348</v>
      </c>
      <c r="E84" s="130">
        <f>D84/B84</f>
        <v>1</v>
      </c>
      <c r="F84" s="127"/>
      <c r="G84" s="128"/>
      <c r="H84" s="129"/>
    </row>
    <row r="85" spans="1:8">
      <c r="A85" s="68"/>
      <c r="B85" s="68"/>
      <c r="C85" s="68"/>
      <c r="D85" s="68"/>
      <c r="E85" s="68"/>
      <c r="F85" s="68"/>
      <c r="G85" s="68"/>
      <c r="H85" s="68"/>
    </row>
    <row r="86" ht="17" customHeight="1" spans="1:8">
      <c r="A86" s="54" t="s">
        <v>130</v>
      </c>
      <c r="B86" s="54"/>
      <c r="C86" s="54"/>
      <c r="D86" s="54"/>
      <c r="E86" s="54"/>
      <c r="F86" s="54"/>
      <c r="G86" s="54"/>
      <c r="H86" s="54"/>
    </row>
    <row r="87" spans="1:8">
      <c r="A87" s="77" t="s">
        <v>131</v>
      </c>
      <c r="B87" s="68" t="s">
        <v>132</v>
      </c>
      <c r="C87" s="68"/>
      <c r="D87" s="68"/>
      <c r="E87" s="68"/>
      <c r="F87" s="68"/>
      <c r="G87" s="68"/>
      <c r="H87" s="68"/>
    </row>
    <row r="88" spans="1:8">
      <c r="A88" s="77" t="s">
        <v>133</v>
      </c>
      <c r="B88" s="68" t="s">
        <v>134</v>
      </c>
      <c r="C88" s="68"/>
      <c r="D88" s="68"/>
      <c r="E88" s="68"/>
      <c r="F88" s="68"/>
      <c r="G88" s="68"/>
      <c r="H88" s="68"/>
    </row>
    <row r="89" spans="1:8">
      <c r="A89" s="77" t="s">
        <v>135</v>
      </c>
      <c r="B89" s="64" t="s">
        <v>132</v>
      </c>
      <c r="C89" s="117"/>
      <c r="D89" s="117"/>
      <c r="E89" s="117"/>
      <c r="F89" s="117"/>
      <c r="G89" s="117"/>
      <c r="H89" s="65"/>
    </row>
    <row r="90" spans="1:8">
      <c r="A90" s="77" t="s">
        <v>136</v>
      </c>
      <c r="B90" s="64" t="s">
        <v>137</v>
      </c>
      <c r="C90" s="117"/>
      <c r="D90" s="117"/>
      <c r="E90" s="117"/>
      <c r="F90" s="117"/>
      <c r="G90" s="117"/>
      <c r="H90" s="65"/>
    </row>
    <row r="91" spans="1:8">
      <c r="A91" s="77" t="s">
        <v>138</v>
      </c>
      <c r="B91" s="64" t="s">
        <v>139</v>
      </c>
      <c r="C91" s="117"/>
      <c r="D91" s="117"/>
      <c r="E91" s="117"/>
      <c r="F91" s="117"/>
      <c r="G91" s="117"/>
      <c r="H91" s="65"/>
    </row>
    <row r="92" spans="1:5">
      <c r="A92" s="118"/>
      <c r="B92" s="118"/>
      <c r="C92" s="118"/>
      <c r="D92" s="118"/>
      <c r="E92" s="118"/>
    </row>
    <row r="93" spans="1:5">
      <c r="A93" s="119"/>
      <c r="B93" s="119"/>
      <c r="C93" s="119"/>
      <c r="D93" s="119"/>
      <c r="E93" s="119"/>
    </row>
    <row r="94" spans="1:5">
      <c r="A94" s="118"/>
      <c r="B94" s="118"/>
      <c r="C94" s="118"/>
      <c r="D94" s="118"/>
      <c r="E94" s="118"/>
    </row>
    <row r="95" spans="1:5">
      <c r="A95" s="120"/>
      <c r="B95" s="120"/>
      <c r="C95" s="120"/>
      <c r="D95" s="120"/>
      <c r="E95" s="120"/>
    </row>
    <row r="110" ht="28" customHeight="1"/>
  </sheetData>
  <sheetProtection formatCells="0" insertHyperlinks="0" autoFilter="0"/>
  <mergeCells count="73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G9:H9"/>
    <mergeCell ref="B10:C10"/>
    <mergeCell ref="G10:H10"/>
    <mergeCell ref="B11:C11"/>
    <mergeCell ref="G11:H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30"/>
    <mergeCell ref="D57:H63"/>
    <mergeCell ref="G42:H46"/>
    <mergeCell ref="G34:H38"/>
    <mergeCell ref="G15:H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1" sqref="A11"/>
    </sheetView>
  </sheetViews>
  <sheetFormatPr defaultColWidth="11" defaultRowHeight="17.6" outlineLevelRow="5" outlineLevelCol="7"/>
  <cols>
    <col min="1" max="1" width="135.333333333333" customWidth="1"/>
    <col min="2" max="2" width="5.2" customWidth="1"/>
    <col min="6" max="6" width="21.3333333333333" customWidth="1"/>
  </cols>
  <sheetData>
    <row r="1" s="47" customFormat="1" spans="1:8">
      <c r="A1" s="48" t="s">
        <v>140</v>
      </c>
      <c r="B1" s="48" t="s">
        <v>141</v>
      </c>
      <c r="C1" s="49"/>
      <c r="D1" s="49"/>
      <c r="E1" s="49"/>
      <c r="F1" s="49"/>
      <c r="G1" s="49"/>
      <c r="H1" s="49"/>
    </row>
    <row r="2" s="47" customFormat="1" spans="1:8">
      <c r="A2" s="50" t="s">
        <v>142</v>
      </c>
      <c r="B2" s="51" t="s">
        <v>143</v>
      </c>
      <c r="C2" s="49"/>
      <c r="D2" s="49"/>
      <c r="E2" s="49"/>
      <c r="F2" s="49"/>
      <c r="G2" s="49"/>
      <c r="H2" s="49"/>
    </row>
    <row r="3" s="47" customFormat="1" spans="1:8">
      <c r="A3" s="50" t="s">
        <v>144</v>
      </c>
      <c r="B3" s="51" t="s">
        <v>143</v>
      </c>
      <c r="C3" s="49"/>
      <c r="D3" s="49"/>
      <c r="E3" s="49"/>
      <c r="F3" s="49"/>
      <c r="G3" s="49"/>
      <c r="H3" s="49"/>
    </row>
    <row r="4" s="47" customFormat="1" spans="1:8">
      <c r="A4" s="50" t="s">
        <v>145</v>
      </c>
      <c r="B4" s="51" t="s">
        <v>143</v>
      </c>
      <c r="C4" s="49"/>
      <c r="D4" s="49"/>
      <c r="E4" s="49"/>
      <c r="F4" s="49"/>
      <c r="G4" s="49"/>
      <c r="H4" s="49"/>
    </row>
    <row r="5" s="47" customFormat="1" spans="1:8">
      <c r="A5" s="50" t="s">
        <v>146</v>
      </c>
      <c r="B5" s="51" t="s">
        <v>143</v>
      </c>
      <c r="C5" s="49"/>
      <c r="D5" s="49"/>
      <c r="E5" s="49"/>
      <c r="F5" s="49"/>
      <c r="G5" s="49"/>
      <c r="H5" s="49"/>
    </row>
    <row r="6" s="47" customFormat="1" spans="1:8">
      <c r="A6" s="52" t="s">
        <v>147</v>
      </c>
      <c r="B6" s="51" t="s">
        <v>143</v>
      </c>
      <c r="C6" s="49"/>
      <c r="D6" s="49"/>
      <c r="E6" s="49"/>
      <c r="F6" s="49"/>
      <c r="G6" s="49"/>
      <c r="H6" s="49"/>
    </row>
  </sheetData>
  <hyperlinks>
    <hyperlink ref="A2" r:id="rId1" display="【台架】【CD542H_ICA】【地图】【必现】黑夜模式下第一次进入地图，选择小地图模式发起导航，语音切换为白天模式，小地图还显示黑夜模式"/>
    <hyperlink ref="A3" r:id="rId2" display="【实车】【542ICA-H】【地图】11-08 发起仪表AR导航，大屏切换小地图模式不显示（必现）"/>
    <hyperlink ref="A4" r:id="rId3" display="【实车】【CD542H_ICA】【地图】【必现】组队出行关闭队友排名后，诱导面板路况条显示异常"/>
    <hyperlink ref="A5" r:id="rId4" display="【台驾】【CD542H_ICA】【地图】【必现】长按home键后清除地图进程，发起导航，小地图闪烁且闪白"/>
    <hyperlink ref="A6" r:id="rId5" display="【实车】【CD542ICA-H】【地图】17-09 发起熟路导航，打开分屏，蚯蚓线被遮盖（必现）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C8" sqref="C8"/>
    </sheetView>
  </sheetViews>
  <sheetFormatPr defaultColWidth="11" defaultRowHeight="17.6" outlineLevelRow="1"/>
  <cols>
    <col min="2" max="2" width="15.5" customWidth="1"/>
    <col min="3" max="3" width="47.5" customWidth="1"/>
    <col min="14" max="14" width="32.3333333333333" customWidth="1"/>
  </cols>
  <sheetData>
    <row r="1" s="41" customFormat="1" ht="18" spans="1:14">
      <c r="A1" s="42" t="s">
        <v>148</v>
      </c>
      <c r="B1" s="42" t="s">
        <v>149</v>
      </c>
      <c r="C1" s="42" t="s">
        <v>150</v>
      </c>
      <c r="D1" s="42" t="s">
        <v>151</v>
      </c>
      <c r="E1" s="42" t="s">
        <v>152</v>
      </c>
      <c r="F1" s="42" t="s">
        <v>153</v>
      </c>
      <c r="G1" s="42" t="s">
        <v>154</v>
      </c>
      <c r="H1" s="42" t="s">
        <v>155</v>
      </c>
      <c r="I1" s="42" t="s">
        <v>156</v>
      </c>
      <c r="J1" s="42" t="s">
        <v>157</v>
      </c>
      <c r="K1" s="42" t="s">
        <v>158</v>
      </c>
      <c r="L1" s="42" t="s">
        <v>159</v>
      </c>
      <c r="M1" s="42" t="s">
        <v>160</v>
      </c>
      <c r="N1" s="42" t="s">
        <v>161</v>
      </c>
    </row>
    <row r="2" s="41" customFormat="1" ht="71" spans="1:14">
      <c r="A2" s="43" t="s">
        <v>162</v>
      </c>
      <c r="B2" s="44" t="s">
        <v>163</v>
      </c>
      <c r="C2" s="45" t="s">
        <v>164</v>
      </c>
      <c r="D2" s="45" t="s">
        <v>165</v>
      </c>
      <c r="E2" s="45" t="s">
        <v>166</v>
      </c>
      <c r="F2" s="45" t="s">
        <v>167</v>
      </c>
      <c r="G2" s="43" t="s">
        <v>168</v>
      </c>
      <c r="H2" s="45" t="s">
        <v>169</v>
      </c>
      <c r="I2" s="46" t="s">
        <v>170</v>
      </c>
      <c r="J2" s="45" t="s">
        <v>171</v>
      </c>
      <c r="K2" s="45" t="s">
        <v>172</v>
      </c>
      <c r="L2" s="45"/>
      <c r="M2" s="45" t="s">
        <v>173</v>
      </c>
      <c r="N2" s="45" t="s">
        <v>174</v>
      </c>
    </row>
  </sheetData>
  <hyperlinks>
    <hyperlink ref="B2" r:id="rId1" display="AW2-13692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selection activeCell="L45" sqref="L45"/>
    </sheetView>
  </sheetViews>
  <sheetFormatPr defaultColWidth="8.83333333333333" defaultRowHeight="17.6"/>
  <cols>
    <col min="1" max="1" width="7.66666666666667" style="10" customWidth="1"/>
    <col min="2" max="2" width="22" style="10" customWidth="1"/>
    <col min="3" max="3" width="54.8333333333333" style="10" customWidth="1"/>
    <col min="4" max="4" width="34" style="10" customWidth="1"/>
    <col min="5" max="5" width="7.16666666666667" style="10" customWidth="1"/>
    <col min="6" max="6" width="9.66666666666667" style="10" customWidth="1"/>
    <col min="7" max="7" width="8.16666666666667" style="10" customWidth="1"/>
    <col min="8" max="8" width="9.33333333333333" style="10" customWidth="1"/>
    <col min="9" max="9" width="8" style="11" customWidth="1"/>
    <col min="10" max="10" width="7.16666666666667" style="11" customWidth="1"/>
    <col min="11" max="11" width="15.8333333333333" style="12" customWidth="1"/>
    <col min="12" max="12" width="14.1666666666667" style="12" customWidth="1"/>
    <col min="13" max="13" width="50.5" style="10" hidden="1" customWidth="1"/>
    <col min="14" max="15" width="8.83333333333333" style="10" hidden="1" customWidth="1"/>
    <col min="16" max="16" width="0.166666666666667" style="10" hidden="1" customWidth="1"/>
    <col min="17" max="17" width="60.6666666666667" style="10" hidden="1" customWidth="1"/>
    <col min="18" max="18" width="8.83333333333333" style="10" hidden="1" customWidth="1"/>
    <col min="19" max="19" width="15.6666666666667" style="12" customWidth="1"/>
    <col min="20" max="20" width="20.3333333333333" style="12" customWidth="1"/>
    <col min="21" max="21" width="21" style="12" customWidth="1"/>
    <col min="22" max="22" width="17.3333333333333" style="13" customWidth="1"/>
    <col min="23" max="23" width="12.5" style="10" customWidth="1"/>
    <col min="24" max="16384" width="8.83333333333333" style="10"/>
  </cols>
  <sheetData>
    <row r="1" ht="46" spans="1:23">
      <c r="A1" s="9" t="s">
        <v>175</v>
      </c>
      <c r="B1" s="14" t="s">
        <v>176</v>
      </c>
      <c r="C1" s="15" t="s">
        <v>177</v>
      </c>
      <c r="D1" s="15" t="s">
        <v>178</v>
      </c>
      <c r="E1" s="15" t="s">
        <v>179</v>
      </c>
      <c r="F1" s="15" t="s">
        <v>180</v>
      </c>
      <c r="G1" s="21" t="s">
        <v>181</v>
      </c>
      <c r="H1" s="21" t="s">
        <v>182</v>
      </c>
      <c r="I1" s="25" t="s">
        <v>183</v>
      </c>
      <c r="J1" s="22" t="s">
        <v>184</v>
      </c>
      <c r="K1" s="26" t="s">
        <v>185</v>
      </c>
      <c r="L1" s="26" t="s">
        <v>186</v>
      </c>
      <c r="M1" s="32" t="s">
        <v>187</v>
      </c>
      <c r="N1" s="9" t="s">
        <v>188</v>
      </c>
      <c r="O1" s="9" t="s">
        <v>189</v>
      </c>
      <c r="P1" s="9" t="s">
        <v>190</v>
      </c>
      <c r="Q1" s="9" t="s">
        <v>191</v>
      </c>
      <c r="S1" s="34" t="s">
        <v>192</v>
      </c>
      <c r="T1" s="34" t="s">
        <v>193</v>
      </c>
      <c r="U1" s="34" t="s">
        <v>194</v>
      </c>
      <c r="V1" s="39" t="s">
        <v>195</v>
      </c>
      <c r="W1" s="40" t="s">
        <v>196</v>
      </c>
    </row>
    <row r="2" ht="61" spans="1:22">
      <c r="A2" s="16">
        <v>0.2</v>
      </c>
      <c r="B2" s="14" t="s">
        <v>197</v>
      </c>
      <c r="C2" s="15" t="s">
        <v>198</v>
      </c>
      <c r="D2" s="15" t="s">
        <v>199</v>
      </c>
      <c r="E2" s="15" t="s">
        <v>200</v>
      </c>
      <c r="F2" s="22">
        <v>5</v>
      </c>
      <c r="G2" s="22">
        <v>8</v>
      </c>
      <c r="H2" s="22">
        <v>12</v>
      </c>
      <c r="I2" s="25">
        <v>8</v>
      </c>
      <c r="J2" s="22">
        <f>IF(I2&lt;=$F2,100,IF(I2&lt;=$G2,(80+20/($G2-$F2)*($G2-I2)),IF(I2&lt;=$H2,(60+20/($H2-$G2)*($H2-I2)),40)))*20%/2</f>
        <v>8</v>
      </c>
      <c r="K2" s="27">
        <f>V2</f>
        <v>15.76</v>
      </c>
      <c r="L2" s="22">
        <f>IF(K2&lt;=$F2,100,IF(K2&lt;=$G2,(80+20/($G2-$F2)*($G2-K2)),IF(K2&lt;=$H2,(60+20/($H2-$G2)*($H2-K2)),40)))*20%/2</f>
        <v>4</v>
      </c>
      <c r="M2" s="32" t="s">
        <v>201</v>
      </c>
      <c r="N2" s="9">
        <v>5.1</v>
      </c>
      <c r="O2" s="9">
        <v>0</v>
      </c>
      <c r="P2" s="9"/>
      <c r="Q2" s="9"/>
      <c r="S2" s="12">
        <v>17.8</v>
      </c>
      <c r="T2" s="12">
        <v>16.87</v>
      </c>
      <c r="U2" s="12">
        <v>12.61</v>
      </c>
      <c r="V2" s="13">
        <f>(S2+T2+U2)/3</f>
        <v>15.76</v>
      </c>
    </row>
    <row r="3" ht="76" spans="1:22">
      <c r="A3" s="16"/>
      <c r="B3" s="14" t="s">
        <v>197</v>
      </c>
      <c r="C3" s="15" t="s">
        <v>202</v>
      </c>
      <c r="D3" s="15" t="s">
        <v>203</v>
      </c>
      <c r="E3" s="15" t="s">
        <v>200</v>
      </c>
      <c r="F3" s="22">
        <v>2</v>
      </c>
      <c r="G3" s="22">
        <v>3</v>
      </c>
      <c r="H3" s="22">
        <v>5</v>
      </c>
      <c r="I3" s="25">
        <v>3</v>
      </c>
      <c r="J3" s="22">
        <f>IF(I3&lt;=$F3,100,IF(I3&lt;=$G3,(80+20/($G3-$F3)*($G3-I3)),IF(I3&lt;=$H3,(60+20/($H3-$G3)*($H3-I3)),40)))*20%/2</f>
        <v>8</v>
      </c>
      <c r="K3" s="28">
        <f>V3</f>
        <v>5.05333333333333</v>
      </c>
      <c r="L3" s="22">
        <f>IF(K3&lt;=$F3,100,IF(K3&lt;=$G3,(80+20/($G3-$F3)*($G3-K3)),IF(K3&lt;=$H3,(60+20/($H3-$G3)*($H3-K3)),40)))*20%/2</f>
        <v>4</v>
      </c>
      <c r="M3" s="32" t="s">
        <v>204</v>
      </c>
      <c r="N3" s="9">
        <v>1.88</v>
      </c>
      <c r="O3" s="9"/>
      <c r="P3" s="9"/>
      <c r="Q3" s="9"/>
      <c r="S3" s="12">
        <v>4.76</v>
      </c>
      <c r="T3" s="12">
        <v>5.27</v>
      </c>
      <c r="U3" s="12">
        <v>5.13</v>
      </c>
      <c r="V3" s="13">
        <f>(S3+T3+U3)/3</f>
        <v>5.05333333333333</v>
      </c>
    </row>
    <row r="4" s="9" customFormat="1" ht="31" spans="1:23">
      <c r="A4" s="17">
        <v>0.08</v>
      </c>
      <c r="B4" s="14" t="s">
        <v>205</v>
      </c>
      <c r="C4" s="15" t="s">
        <v>206</v>
      </c>
      <c r="D4" s="15" t="s">
        <v>207</v>
      </c>
      <c r="E4" s="15" t="s">
        <v>208</v>
      </c>
      <c r="F4" s="22">
        <v>200</v>
      </c>
      <c r="G4" s="22">
        <v>350</v>
      </c>
      <c r="H4" s="22">
        <v>500</v>
      </c>
      <c r="I4" s="25">
        <v>200</v>
      </c>
      <c r="J4" s="22">
        <f>IF(I4&lt;=$F4,100,IF(I4&lt;=$G4,(80+20/($G4-$F4)*($G4-I4)),IF(I4&lt;=$H4,(60+20/($H4-$G4)*($H4-I4)),40)))*8%/2</f>
        <v>4</v>
      </c>
      <c r="K4" s="28">
        <f t="shared" ref="K4:K5" si="0">V4</f>
        <v>643.333333333333</v>
      </c>
      <c r="L4" s="22">
        <f>IF(K4&lt;=$F4,100,IF(K4&lt;=$G4,(80+20/($G4-$F4)*($G4-K4)),IF(K4&lt;=$H4,(60+20/($H4-$G4)*($H4-K4)),40)))*8%/2</f>
        <v>1.6</v>
      </c>
      <c r="M4" s="32" t="s">
        <v>209</v>
      </c>
      <c r="S4" s="12">
        <v>660</v>
      </c>
      <c r="T4" s="11">
        <v>560</v>
      </c>
      <c r="U4" s="11">
        <v>710</v>
      </c>
      <c r="V4" s="13">
        <f>(S4+T4+U4)/3</f>
        <v>643.333333333333</v>
      </c>
      <c r="W4" s="10"/>
    </row>
    <row r="5" s="9" customFormat="1" ht="46" spans="1:23">
      <c r="A5" s="17"/>
      <c r="B5" s="14"/>
      <c r="C5" s="15" t="s">
        <v>210</v>
      </c>
      <c r="D5" s="15" t="s">
        <v>211</v>
      </c>
      <c r="E5" s="15" t="s">
        <v>208</v>
      </c>
      <c r="F5" s="22">
        <v>200</v>
      </c>
      <c r="G5" s="22">
        <v>350</v>
      </c>
      <c r="H5" s="22">
        <v>500</v>
      </c>
      <c r="I5" s="25">
        <v>200</v>
      </c>
      <c r="J5" s="22">
        <f>IF(I5&lt;=$F5,100,IF(I5&lt;=$G5,(80+20/($G5-$F5)*($G5-I5)),IF(I5&lt;=$H5,(60+20/($H5-$G5)*($H5-I5)),40)))*8%/2</f>
        <v>4</v>
      </c>
      <c r="K5" s="28">
        <f t="shared" si="0"/>
        <v>193.333333333333</v>
      </c>
      <c r="L5" s="22">
        <f>IF(K5&lt;=$F5,100,IF(K5&lt;=$G5,(80+20/($G5-$F5)*($G5-K5)),IF(K5&lt;=$H5,(60+20/($H5-$G5)*($H5-K5)),40)))*8%/2</f>
        <v>4</v>
      </c>
      <c r="M5" s="32" t="s">
        <v>209</v>
      </c>
      <c r="S5" s="11">
        <v>190</v>
      </c>
      <c r="T5" s="11">
        <v>210</v>
      </c>
      <c r="U5" s="11">
        <v>180</v>
      </c>
      <c r="V5" s="13">
        <f>(S5+T5+U5)/3</f>
        <v>193.333333333333</v>
      </c>
      <c r="W5" s="10"/>
    </row>
    <row r="6" spans="1:19">
      <c r="A6" s="16">
        <v>0.04</v>
      </c>
      <c r="B6" s="14" t="s">
        <v>212</v>
      </c>
      <c r="C6" s="15" t="s">
        <v>213</v>
      </c>
      <c r="D6" s="15" t="s">
        <v>214</v>
      </c>
      <c r="E6" s="15" t="s">
        <v>215</v>
      </c>
      <c r="F6" s="22">
        <v>300</v>
      </c>
      <c r="G6" s="22">
        <v>350</v>
      </c>
      <c r="H6" s="22">
        <v>500</v>
      </c>
      <c r="I6" s="25">
        <v>500</v>
      </c>
      <c r="J6" s="22">
        <f>IF(I6&lt;=$F6,100,IF(I6&lt;=$G6,(80+20/($G6-$F6)*($G6-I6)),IF(I6&lt;=$H6,(60+20/($H6-$G6)*($H6-I6)),40)))*4%/4</f>
        <v>0.6</v>
      </c>
      <c r="K6" s="22">
        <v>409</v>
      </c>
      <c r="L6" s="29">
        <v>0.4</v>
      </c>
      <c r="M6" s="32"/>
      <c r="N6" s="9"/>
      <c r="O6" s="9"/>
      <c r="P6" s="9"/>
      <c r="Q6" s="9"/>
      <c r="S6" s="35"/>
    </row>
    <row r="7" spans="1:19">
      <c r="A7" s="16"/>
      <c r="B7" s="14"/>
      <c r="C7" s="15"/>
      <c r="D7" s="15" t="s">
        <v>216</v>
      </c>
      <c r="E7" s="15" t="s">
        <v>215</v>
      </c>
      <c r="F7" s="22">
        <v>300</v>
      </c>
      <c r="G7" s="22">
        <v>350</v>
      </c>
      <c r="H7" s="22">
        <v>500</v>
      </c>
      <c r="I7" s="25">
        <v>500</v>
      </c>
      <c r="J7" s="22">
        <f>IF(I7&lt;=$F7,100,IF(I7&lt;=$G7,(80+20/($G7-$F7)*($G7-I7)),IF(I7&lt;=$H7,(60+20/($H7-$G7)*($H7-I7)),40)))*4%/4</f>
        <v>0.6</v>
      </c>
      <c r="K7" s="22">
        <v>384</v>
      </c>
      <c r="L7" s="22">
        <f>IF(K7&lt;=$F7,100,IF(K7&lt;=$G7,(80+20/($G7-$F7)*($G7-K7)),IF(K7&lt;=$H7,(60+20/($H7-$G7)*($H7-K7)),40)))*4%/4</f>
        <v>0.754666666666667</v>
      </c>
      <c r="M7" s="32"/>
      <c r="N7" s="9"/>
      <c r="O7" s="9"/>
      <c r="P7" s="9"/>
      <c r="Q7" s="9"/>
      <c r="S7" s="35"/>
    </row>
    <row r="8" spans="1:19">
      <c r="A8" s="16"/>
      <c r="B8" s="14"/>
      <c r="C8" s="15"/>
      <c r="D8" s="15" t="s">
        <v>217</v>
      </c>
      <c r="E8" s="15" t="s">
        <v>215</v>
      </c>
      <c r="F8" s="22">
        <v>300</v>
      </c>
      <c r="G8" s="23">
        <v>350</v>
      </c>
      <c r="H8" s="22">
        <v>500</v>
      </c>
      <c r="I8" s="25">
        <v>700</v>
      </c>
      <c r="J8" s="22">
        <f>IF(I8&lt;=$F8,100,IF(I8&lt;=$G8,(80+20/($G8-$F8)*($G8-I8)),IF(I8&lt;=$H8,(60+20/($H8-$G8)*($H8-I8)),40)))*4%/4</f>
        <v>0.4</v>
      </c>
      <c r="K8" s="22">
        <v>370.44</v>
      </c>
      <c r="L8" s="22">
        <f>IF(K8&lt;=$F8,100,IF(K8&lt;=$G8,(80+20/($G8-$F8)*($G8-K8)),IF(K8&lt;=$H8,(60+20/($H8-$G8)*($H8-K8)),40)))*4%/4</f>
        <v>0.772746666666667</v>
      </c>
      <c r="M8" s="32"/>
      <c r="N8" s="9"/>
      <c r="O8" s="9"/>
      <c r="P8" s="9"/>
      <c r="Q8" s="9"/>
      <c r="S8" s="35"/>
    </row>
    <row r="9" spans="1:19">
      <c r="A9" s="16"/>
      <c r="B9" s="14"/>
      <c r="C9" s="15"/>
      <c r="D9" s="15" t="s">
        <v>218</v>
      </c>
      <c r="E9" s="15" t="s">
        <v>215</v>
      </c>
      <c r="F9" s="22">
        <v>300</v>
      </c>
      <c r="G9" s="22">
        <v>350</v>
      </c>
      <c r="H9" s="22">
        <v>500</v>
      </c>
      <c r="I9" s="25">
        <v>600</v>
      </c>
      <c r="J9" s="22">
        <f>IF(I9&lt;=$F9,100,IF(I9&lt;=$G9,(80+20/($G9-$F9)*($G9-I9)),IF(I9&lt;=$H9,(60+20/($H9-$G9)*($H9-I9)),40)))*4%/4</f>
        <v>0.4</v>
      </c>
      <c r="K9" s="22">
        <v>352.26</v>
      </c>
      <c r="L9" s="22">
        <f>IF(K9&lt;=$F9,100,IF(K9&lt;=$G9,(80+20/($G9-$F9)*($G9-K9)),IF(K9&lt;=$H9,(60+20/($H9-$G9)*($H9-K9)),40)))*4%/4</f>
        <v>0.796986666666667</v>
      </c>
      <c r="M9" s="32"/>
      <c r="N9" s="9"/>
      <c r="O9" s="9"/>
      <c r="P9" s="9"/>
      <c r="Q9" s="9"/>
      <c r="S9" s="35"/>
    </row>
    <row r="10" s="9" customFormat="1" spans="1:23">
      <c r="A10" s="16"/>
      <c r="B10" s="14"/>
      <c r="C10" s="15"/>
      <c r="D10" s="15" t="s">
        <v>219</v>
      </c>
      <c r="E10" s="15" t="s">
        <v>220</v>
      </c>
      <c r="F10" s="24">
        <v>15</v>
      </c>
      <c r="G10" s="24">
        <v>12</v>
      </c>
      <c r="H10" s="24">
        <v>10</v>
      </c>
      <c r="I10" s="25">
        <v>15</v>
      </c>
      <c r="J10" s="22">
        <f>IF(I10&gt;=$F10,100,IF(I10&gt;=$G10,(80+20/($F10-$G10)*(I10-$G10)),IF(I10&gt;=$H10,(60+20/($H10-$G10)*(I10-$H10)),40)))*3%/3</f>
        <v>1</v>
      </c>
      <c r="K10" s="22">
        <v>19.82</v>
      </c>
      <c r="L10" s="22">
        <f>IF(K10&gt;=$F10,100,IF(K10&gt;=$G10,(80+20/($F10-$G10)*(K10-$G10)),IF(K10&gt;=$H10,(60+20/($H10-$G10)*(K10-$H10)),40)))*3%/3</f>
        <v>1</v>
      </c>
      <c r="M10" s="32" t="s">
        <v>221</v>
      </c>
      <c r="Q10" s="36"/>
      <c r="S10" s="11"/>
      <c r="T10" s="11"/>
      <c r="U10" s="11"/>
      <c r="V10" s="13"/>
      <c r="W10" s="10"/>
    </row>
    <row r="11" s="9" customFormat="1" ht="31" spans="1:23">
      <c r="A11" s="16"/>
      <c r="B11" s="14"/>
      <c r="C11" s="15"/>
      <c r="D11" s="15" t="s">
        <v>222</v>
      </c>
      <c r="E11" s="15" t="s">
        <v>220</v>
      </c>
      <c r="F11" s="24">
        <v>15</v>
      </c>
      <c r="G11" s="24">
        <v>12</v>
      </c>
      <c r="H11" s="24">
        <v>10</v>
      </c>
      <c r="I11" s="25">
        <v>15</v>
      </c>
      <c r="J11" s="22">
        <f>IF(I11&gt;=$F11,100,IF(I11&gt;=$G11,(80+20/($F11-$G11)*(I11-$G11)),IF(I11&gt;=$H11,(60+20/($H11-$G11)*(I11-$H11)),40)))*8%/8</f>
        <v>1</v>
      </c>
      <c r="K11" s="22">
        <v>24.17</v>
      </c>
      <c r="L11" s="22">
        <f>IF(K11&gt;=$F11,100,IF(K11&gt;=$G11,(80+20/($F11-$G11)*(K11-$G11)),IF(K11&gt;=$H11,(60+20/($H11-$G11)*(K11-$H11)),40)))*8%/8</f>
        <v>1</v>
      </c>
      <c r="M11" s="32" t="s">
        <v>221</v>
      </c>
      <c r="Q11" s="36"/>
      <c r="S11" s="11"/>
      <c r="T11" s="11"/>
      <c r="U11" s="11"/>
      <c r="V11" s="13"/>
      <c r="W11" s="10"/>
    </row>
    <row r="12" ht="71" spans="1:22">
      <c r="A12" s="16">
        <v>0.03</v>
      </c>
      <c r="B12" s="14" t="s">
        <v>223</v>
      </c>
      <c r="C12" s="15" t="s">
        <v>224</v>
      </c>
      <c r="D12" s="15" t="s">
        <v>225</v>
      </c>
      <c r="E12" s="15" t="s">
        <v>208</v>
      </c>
      <c r="F12" s="22">
        <v>200</v>
      </c>
      <c r="G12" s="22">
        <v>800</v>
      </c>
      <c r="H12" s="22">
        <v>1000</v>
      </c>
      <c r="I12" s="25">
        <v>300</v>
      </c>
      <c r="J12" s="22">
        <f>IF(I12&lt;=$F12,100,IF(I12&lt;=$G12,(80+20/($G12-$F12)*($G12-I12)),IF(I12&lt;=$H12,(60+20/($H12-$G12)*($H12-I12)),40)))*3%/3</f>
        <v>0.966666666666667</v>
      </c>
      <c r="K12" s="30">
        <f>V12</f>
        <v>436.666666666667</v>
      </c>
      <c r="L12" s="22">
        <f>IF(K12&lt;=$F12,100,IF(K12&lt;=$G12,(80+20/($G12-$F12)*($G12-K12)),IF(K12&lt;=$H12,(60+20/($H12-$G12)*($H12-K12)),40)))*3%/3</f>
        <v>0.921111111111111</v>
      </c>
      <c r="M12" s="33" t="s">
        <v>226</v>
      </c>
      <c r="N12" s="9"/>
      <c r="O12" s="9"/>
      <c r="P12" s="9"/>
      <c r="Q12" s="36" t="s">
        <v>227</v>
      </c>
      <c r="S12" s="12">
        <v>480</v>
      </c>
      <c r="T12" s="12">
        <v>470</v>
      </c>
      <c r="U12" s="12">
        <v>480</v>
      </c>
      <c r="V12" s="13">
        <f>(S15+T15+U15)/3</f>
        <v>436.666666666667</v>
      </c>
    </row>
    <row r="13" ht="31" spans="1:22">
      <c r="A13" s="16"/>
      <c r="B13" s="14"/>
      <c r="C13" s="15" t="s">
        <v>228</v>
      </c>
      <c r="D13" s="15" t="s">
        <v>229</v>
      </c>
      <c r="E13" s="15" t="s">
        <v>208</v>
      </c>
      <c r="F13" s="22">
        <v>200</v>
      </c>
      <c r="G13" s="22">
        <v>800</v>
      </c>
      <c r="H13" s="22">
        <v>1000</v>
      </c>
      <c r="I13" s="25">
        <v>300</v>
      </c>
      <c r="J13" s="22">
        <f>IF(I13&lt;=$F13,100,IF(I13&lt;=$G13,(80+20/($G13-$F13)*($G13-I13)),IF(I13&lt;=$H13,(60+20/($H13-$G13)*($H13-I13)),40)))*3%/3</f>
        <v>0.966666666666667</v>
      </c>
      <c r="K13" s="30">
        <f t="shared" ref="K13:K32" si="1">V13</f>
        <v>476.666666666667</v>
      </c>
      <c r="L13" s="22">
        <f>IF(K13&lt;=$F13,100,IF(K13&lt;=$G13,(80+20/($G13-$F13)*($G13-K13)),IF(K13&lt;=$H13,(60+20/($H13-$G13)*($H13-K13)),40)))*3%/3</f>
        <v>0.907777777777778</v>
      </c>
      <c r="M13" s="33"/>
      <c r="N13" s="9"/>
      <c r="O13" s="9"/>
      <c r="P13" s="9"/>
      <c r="Q13" s="36"/>
      <c r="S13" s="12">
        <v>460</v>
      </c>
      <c r="T13" s="12">
        <v>480</v>
      </c>
      <c r="U13" s="12">
        <v>490</v>
      </c>
      <c r="V13" s="13">
        <f>(S13+T13+U13)/3</f>
        <v>476.666666666667</v>
      </c>
    </row>
    <row r="14" ht="31" spans="1:22">
      <c r="A14" s="16"/>
      <c r="B14" s="14"/>
      <c r="C14" s="15" t="s">
        <v>224</v>
      </c>
      <c r="D14" s="15" t="s">
        <v>230</v>
      </c>
      <c r="E14" s="15" t="s">
        <v>208</v>
      </c>
      <c r="F14" s="22">
        <v>200</v>
      </c>
      <c r="G14" s="22">
        <v>800</v>
      </c>
      <c r="H14" s="22">
        <v>1000</v>
      </c>
      <c r="I14" s="25">
        <v>300</v>
      </c>
      <c r="J14" s="22">
        <f>IF(I14&lt;=$F14,100,IF(I14&lt;=$G14,(80+20/($G14-$F14)*($G14-I14)),IF(I14&lt;=$H14,(60+20/($H14-$G14)*($H14-I14)),40)))*3%/3</f>
        <v>0.966666666666667</v>
      </c>
      <c r="K14" s="30">
        <f t="shared" si="1"/>
        <v>473.333333333333</v>
      </c>
      <c r="L14" s="22">
        <f>IF(K14&lt;=$F14,100,IF(K14&lt;=$G14,(80+20/($G14-$F14)*($G14-K14)),IF(K14&lt;=$H14,(60+20/($H14-$G14)*($H14-K14)),40)))*3%/3</f>
        <v>0.908888888888889</v>
      </c>
      <c r="M14" s="33"/>
      <c r="N14" s="9"/>
      <c r="O14" s="9"/>
      <c r="P14" s="9"/>
      <c r="Q14" s="36"/>
      <c r="S14" s="12">
        <v>490</v>
      </c>
      <c r="T14" s="12">
        <v>440</v>
      </c>
      <c r="U14" s="12">
        <v>490</v>
      </c>
      <c r="V14" s="13">
        <f>(S14+T14+U14)/3</f>
        <v>473.333333333333</v>
      </c>
    </row>
    <row r="15" ht="31" spans="1:22">
      <c r="A15" s="16">
        <v>0.02</v>
      </c>
      <c r="B15" s="14" t="s">
        <v>231</v>
      </c>
      <c r="C15" s="15" t="s">
        <v>232</v>
      </c>
      <c r="D15" s="15" t="s">
        <v>233</v>
      </c>
      <c r="E15" s="15" t="s">
        <v>208</v>
      </c>
      <c r="F15" s="22">
        <v>200</v>
      </c>
      <c r="G15" s="22">
        <v>800</v>
      </c>
      <c r="H15" s="22">
        <v>1000</v>
      </c>
      <c r="I15" s="25">
        <v>800</v>
      </c>
      <c r="J15" s="22">
        <f>IF(I15&lt;=$F15,100,IF(I15&lt;=$G15,(80+20/($G15-$F15)*($G15-I15)),IF(I15&lt;=$H15,(60+20/($H15-$G15)*($H15-I15)),40)))*2%/2</f>
        <v>0.8</v>
      </c>
      <c r="K15" s="30">
        <f t="shared" si="1"/>
        <v>436.666666666667</v>
      </c>
      <c r="L15" s="22">
        <f>IF(K15&lt;=$F15,100,IF(K15&lt;=$G15,(80+20/($G15-$F15)*($G15-K15)),IF(K15&lt;=$H15,(60+20/($H15-$G15)*($H15-K15)),40)))*2%/2</f>
        <v>0.921111111111111</v>
      </c>
      <c r="M15" s="32" t="s">
        <v>234</v>
      </c>
      <c r="N15" s="9"/>
      <c r="O15" s="9"/>
      <c r="P15" s="9"/>
      <c r="Q15" s="9" t="s">
        <v>235</v>
      </c>
      <c r="S15" s="12">
        <v>410</v>
      </c>
      <c r="T15" s="12">
        <v>440</v>
      </c>
      <c r="U15" s="12">
        <v>460</v>
      </c>
      <c r="V15" s="13">
        <f>(S15+T15+U15)/3</f>
        <v>436.666666666667</v>
      </c>
    </row>
    <row r="16" ht="31" spans="1:22">
      <c r="A16" s="16"/>
      <c r="B16" s="14"/>
      <c r="C16" s="15" t="s">
        <v>236</v>
      </c>
      <c r="D16" s="15" t="s">
        <v>237</v>
      </c>
      <c r="E16" s="15" t="s">
        <v>208</v>
      </c>
      <c r="F16" s="22">
        <v>200</v>
      </c>
      <c r="G16" s="22">
        <v>800</v>
      </c>
      <c r="H16" s="22">
        <v>1000</v>
      </c>
      <c r="I16" s="25">
        <v>800</v>
      </c>
      <c r="J16" s="22">
        <f>IF(I16&lt;=$F16,100,IF(I16&lt;=$G16,(80+20/($G16-$F16)*($G16-I16)),IF(I16&lt;=$H16,(60+20/($H16-$G16)*($H16-I16)),40)))*2%/2</f>
        <v>0.8</v>
      </c>
      <c r="K16" s="30">
        <f t="shared" si="1"/>
        <v>500</v>
      </c>
      <c r="L16" s="22">
        <f>IF(K16&lt;=$F16,100,IF(K16&lt;=$G16,(80+20/($G16-$F16)*($G16-K16)),IF(K16&lt;=$H16,(60+20/($H16-$G16)*($H16-K16)),40)))*2%/2</f>
        <v>0.9</v>
      </c>
      <c r="M16" s="32"/>
      <c r="N16" s="9"/>
      <c r="O16" s="9"/>
      <c r="P16" s="9"/>
      <c r="Q16" s="9"/>
      <c r="S16" s="12">
        <v>440</v>
      </c>
      <c r="T16" s="12">
        <v>570</v>
      </c>
      <c r="U16" s="12">
        <v>490</v>
      </c>
      <c r="V16" s="13">
        <f t="shared" ref="V16:V32" si="2">(S16+T16+U16)/3</f>
        <v>500</v>
      </c>
    </row>
    <row r="17" ht="31" spans="1:22">
      <c r="A17" s="17">
        <v>0.1</v>
      </c>
      <c r="B17" s="14" t="s">
        <v>238</v>
      </c>
      <c r="C17" s="15" t="s">
        <v>239</v>
      </c>
      <c r="D17" s="15" t="s">
        <v>240</v>
      </c>
      <c r="E17" s="15" t="s">
        <v>208</v>
      </c>
      <c r="F17" s="22">
        <v>1000</v>
      </c>
      <c r="G17" s="22">
        <v>2000</v>
      </c>
      <c r="H17" s="22">
        <v>3000</v>
      </c>
      <c r="I17" s="25">
        <v>1300</v>
      </c>
      <c r="J17" s="22">
        <f>IF(I17&lt;=$F17,100,IF(I17&lt;=$G17,(80+20/($G17-$F17)*($G17-I17)),IF(I17&lt;=$H17,(60+20/($H17-$G17)*($H17-I17)),40)))*10%/4</f>
        <v>2.35</v>
      </c>
      <c r="K17" s="30">
        <f t="shared" si="1"/>
        <v>1376.66666666667</v>
      </c>
      <c r="L17" s="22">
        <f>IF(K17&lt;=$F17,100,IF(K17&lt;=$G17,(80+20/($G17-$F17)*($G17-K17)),IF(K17&lt;=$H17,(60+20/($H17-$G17)*($H17-K17)),40)))*10%/4</f>
        <v>2.31166666666667</v>
      </c>
      <c r="M17" s="32" t="s">
        <v>241</v>
      </c>
      <c r="N17" s="9"/>
      <c r="O17" s="9"/>
      <c r="P17" s="9"/>
      <c r="Q17" s="9" t="s">
        <v>242</v>
      </c>
      <c r="S17" s="37">
        <v>1760</v>
      </c>
      <c r="T17" s="37">
        <v>1240</v>
      </c>
      <c r="U17" s="37">
        <v>1130</v>
      </c>
      <c r="V17" s="13">
        <f t="shared" si="2"/>
        <v>1376.66666666667</v>
      </c>
    </row>
    <row r="18" ht="31" spans="1:22">
      <c r="A18" s="17"/>
      <c r="B18" s="14"/>
      <c r="C18" s="15" t="s">
        <v>243</v>
      </c>
      <c r="D18" s="15" t="s">
        <v>244</v>
      </c>
      <c r="E18" s="15" t="s">
        <v>208</v>
      </c>
      <c r="F18" s="22">
        <v>1000</v>
      </c>
      <c r="G18" s="22">
        <v>2000</v>
      </c>
      <c r="H18" s="22">
        <v>3000</v>
      </c>
      <c r="I18" s="25">
        <v>1300</v>
      </c>
      <c r="J18" s="22">
        <f>IF(I18&lt;=$F18,100,IF(I18&lt;=$G18,(80+20/($G18-$F18)*($G18-I18)),IF(I18&lt;=$H18,(60+20/($H18-$G18)*($H18-I18)),40)))*10%/4</f>
        <v>2.35</v>
      </c>
      <c r="K18" s="30">
        <f t="shared" si="1"/>
        <v>2180</v>
      </c>
      <c r="L18" s="22">
        <f>IF(K18&lt;=$F18,100,IF(K18&lt;=$G18,(80+20/($G18-$F18)*($G18-K18)),IF(K18&lt;=$H18,(60+20/($H18-$G18)*($H18-K18)),40)))*10%/4</f>
        <v>1.91</v>
      </c>
      <c r="M18" s="32"/>
      <c r="N18" s="9"/>
      <c r="O18" s="9"/>
      <c r="P18" s="9"/>
      <c r="Q18" s="9"/>
      <c r="S18" s="37">
        <v>2520</v>
      </c>
      <c r="T18" s="37">
        <v>2050</v>
      </c>
      <c r="U18" s="37">
        <v>1970</v>
      </c>
      <c r="V18" s="13">
        <f t="shared" si="2"/>
        <v>2180</v>
      </c>
    </row>
    <row r="19" ht="31" spans="1:22">
      <c r="A19" s="17"/>
      <c r="B19" s="14"/>
      <c r="C19" s="15" t="s">
        <v>245</v>
      </c>
      <c r="D19" s="15" t="s">
        <v>246</v>
      </c>
      <c r="E19" s="15" t="s">
        <v>208</v>
      </c>
      <c r="F19" s="22">
        <v>1000</v>
      </c>
      <c r="G19" s="22">
        <v>2000</v>
      </c>
      <c r="H19" s="22">
        <v>3000</v>
      </c>
      <c r="I19" s="25">
        <v>2000</v>
      </c>
      <c r="J19" s="22">
        <f>IF(I19&lt;=$F19,100,IF(I19&lt;=$G19,(80+20/($G19-$F19)*($G19-I19)),IF(I19&lt;=$H19,(60+20/($H19-$G19)*($H19-I19)),40)))*10%/4</f>
        <v>2</v>
      </c>
      <c r="K19" s="30">
        <f t="shared" si="1"/>
        <v>2233.33333333333</v>
      </c>
      <c r="L19" s="22">
        <f>IF(K19&lt;=$F19,100,IF(K19&lt;=$G19,(80+20/($G19-$F19)*($G19-K19)),IF(K19&lt;=$H19,(60+20/($H19-$G19)*($H19-K19)),40)))*10%/4</f>
        <v>1.88333333333333</v>
      </c>
      <c r="M19" s="32"/>
      <c r="N19" s="9"/>
      <c r="O19" s="9"/>
      <c r="P19" s="9"/>
      <c r="Q19" s="9"/>
      <c r="S19" s="37">
        <v>2340</v>
      </c>
      <c r="T19" s="37">
        <v>2350</v>
      </c>
      <c r="U19" s="37">
        <v>2010</v>
      </c>
      <c r="V19" s="13">
        <f t="shared" si="2"/>
        <v>2233.33333333333</v>
      </c>
    </row>
    <row r="20" ht="31" spans="1:22">
      <c r="A20" s="17"/>
      <c r="B20" s="14"/>
      <c r="C20" s="15" t="s">
        <v>247</v>
      </c>
      <c r="D20" s="15" t="s">
        <v>248</v>
      </c>
      <c r="E20" s="15" t="s">
        <v>208</v>
      </c>
      <c r="F20" s="22">
        <v>2000</v>
      </c>
      <c r="G20" s="22">
        <v>3000</v>
      </c>
      <c r="H20" s="22">
        <v>3000</v>
      </c>
      <c r="I20" s="25">
        <v>2500</v>
      </c>
      <c r="J20" s="22">
        <f>IF(I20&lt;=$F20,100,IF(I20&lt;=$G20,(80+20/($G20-$F20)*($G20-I20)),IF(I20&lt;=$H20,(60+20/($H20-$G20)*($H20-I20)),40)))*10%/4</f>
        <v>2.25</v>
      </c>
      <c r="K20" s="30">
        <f t="shared" si="1"/>
        <v>2296.66666666667</v>
      </c>
      <c r="L20" s="22">
        <f>IF(K20&lt;=$F20,100,IF(K20&lt;=$G20,(80+20/($G20-$F20)*($G20-K20)),IF(K20&lt;=$H20,(60+20/($H20-$G20)*($H20-K20)),40)))*10%/4</f>
        <v>2.35166666666667</v>
      </c>
      <c r="M20" s="32"/>
      <c r="N20" s="9"/>
      <c r="O20" s="9"/>
      <c r="P20" s="9"/>
      <c r="Q20" s="9"/>
      <c r="S20" s="37">
        <v>2040</v>
      </c>
      <c r="T20" s="37">
        <v>2360</v>
      </c>
      <c r="U20" s="37">
        <v>2490</v>
      </c>
      <c r="V20" s="13">
        <f t="shared" si="2"/>
        <v>2296.66666666667</v>
      </c>
    </row>
    <row r="21" ht="31" spans="1:22">
      <c r="A21" s="17">
        <v>0.2</v>
      </c>
      <c r="B21" s="14" t="s">
        <v>116</v>
      </c>
      <c r="C21" s="15" t="s">
        <v>249</v>
      </c>
      <c r="D21" s="15" t="s">
        <v>250</v>
      </c>
      <c r="E21" s="15" t="s">
        <v>200</v>
      </c>
      <c r="F21" s="22">
        <v>1</v>
      </c>
      <c r="G21" s="22">
        <v>3</v>
      </c>
      <c r="H21" s="22">
        <v>5</v>
      </c>
      <c r="I21" s="25">
        <v>1.5</v>
      </c>
      <c r="J21" s="22">
        <f t="shared" ref="J21:J31" si="3">IF(I21&lt;=$F21,100,IF(I21&lt;=$G21,(80+20/($G21-$F21)*($G21-I21)),IF(I21&lt;=$H21,(60+20/($H21-$G21)*($H21-I21)),40)))*20%/11</f>
        <v>1.72727272727273</v>
      </c>
      <c r="K21" s="30">
        <f t="shared" si="1"/>
        <v>2.28333333333333</v>
      </c>
      <c r="L21" s="22">
        <f t="shared" ref="L21:L31" si="4">IF(K21&lt;=$F21,100,IF(K21&lt;=$G21,(80+20/($G21-$F21)*($G21-K21)),IF(K21&lt;=$H21,(60+20/($H21-$G21)*($H21-K21)),40)))*20%/11</f>
        <v>1.58484848484848</v>
      </c>
      <c r="M21" s="32" t="s">
        <v>251</v>
      </c>
      <c r="N21" s="9"/>
      <c r="O21" s="9"/>
      <c r="P21" s="9"/>
      <c r="Q21" s="9" t="s">
        <v>252</v>
      </c>
      <c r="S21" s="37">
        <v>2.25</v>
      </c>
      <c r="T21" s="37">
        <v>2.31</v>
      </c>
      <c r="U21" s="37">
        <v>2.29</v>
      </c>
      <c r="V21" s="13">
        <f t="shared" si="2"/>
        <v>2.28333333333333</v>
      </c>
    </row>
    <row r="22" ht="31" spans="1:22">
      <c r="A22" s="17"/>
      <c r="B22" s="14"/>
      <c r="C22" s="15" t="s">
        <v>249</v>
      </c>
      <c r="D22" s="15" t="s">
        <v>253</v>
      </c>
      <c r="E22" s="15" t="s">
        <v>200</v>
      </c>
      <c r="F22" s="22">
        <v>1</v>
      </c>
      <c r="G22" s="22">
        <v>3</v>
      </c>
      <c r="H22" s="22">
        <v>5</v>
      </c>
      <c r="I22" s="25">
        <v>2</v>
      </c>
      <c r="J22" s="22">
        <f t="shared" si="3"/>
        <v>1.63636363636364</v>
      </c>
      <c r="K22" s="30">
        <f t="shared" si="1"/>
        <v>2.30666666666667</v>
      </c>
      <c r="L22" s="22">
        <f t="shared" si="4"/>
        <v>1.58060606060606</v>
      </c>
      <c r="M22" s="32"/>
      <c r="N22" s="9"/>
      <c r="O22" s="9"/>
      <c r="P22" s="9"/>
      <c r="Q22" s="9"/>
      <c r="S22" s="37">
        <v>2.39</v>
      </c>
      <c r="T22" s="37">
        <v>2.01</v>
      </c>
      <c r="U22" s="37">
        <v>2.52</v>
      </c>
      <c r="V22" s="13">
        <f t="shared" si="2"/>
        <v>2.30666666666667</v>
      </c>
    </row>
    <row r="23" s="9" customFormat="1" ht="31" spans="1:23">
      <c r="A23" s="17"/>
      <c r="B23" s="14"/>
      <c r="C23" s="15" t="s">
        <v>249</v>
      </c>
      <c r="D23" s="15" t="s">
        <v>254</v>
      </c>
      <c r="E23" s="15" t="s">
        <v>200</v>
      </c>
      <c r="F23" s="22">
        <v>3</v>
      </c>
      <c r="G23" s="22">
        <v>5</v>
      </c>
      <c r="H23" s="22">
        <v>8</v>
      </c>
      <c r="I23" s="25">
        <v>2.3</v>
      </c>
      <c r="J23" s="22">
        <f t="shared" si="3"/>
        <v>1.81818181818182</v>
      </c>
      <c r="K23" s="30">
        <f t="shared" si="1"/>
        <v>2.45</v>
      </c>
      <c r="L23" s="22">
        <f t="shared" si="4"/>
        <v>1.81818181818182</v>
      </c>
      <c r="M23" s="32" t="s">
        <v>255</v>
      </c>
      <c r="Q23" s="9" t="s">
        <v>256</v>
      </c>
      <c r="S23" s="37">
        <v>2.55</v>
      </c>
      <c r="T23" s="37">
        <v>2.49</v>
      </c>
      <c r="U23" s="37">
        <v>2.31</v>
      </c>
      <c r="V23" s="13">
        <f t="shared" si="2"/>
        <v>2.45</v>
      </c>
      <c r="W23" s="10"/>
    </row>
    <row r="24" s="9" customFormat="1" ht="31" spans="1:23">
      <c r="A24" s="17"/>
      <c r="B24" s="14"/>
      <c r="C24" s="15" t="s">
        <v>249</v>
      </c>
      <c r="D24" s="15" t="s">
        <v>257</v>
      </c>
      <c r="E24" s="15" t="s">
        <v>200</v>
      </c>
      <c r="F24" s="22">
        <v>3</v>
      </c>
      <c r="G24" s="22">
        <v>5</v>
      </c>
      <c r="H24" s="22">
        <v>8</v>
      </c>
      <c r="I24" s="25">
        <v>3</v>
      </c>
      <c r="J24" s="22">
        <f t="shared" si="3"/>
        <v>1.81818181818182</v>
      </c>
      <c r="K24" s="30">
        <f t="shared" si="1"/>
        <v>2.99</v>
      </c>
      <c r="L24" s="22">
        <f t="shared" si="4"/>
        <v>1.81818181818182</v>
      </c>
      <c r="M24" s="32" t="s">
        <v>255</v>
      </c>
      <c r="Q24" s="9" t="s">
        <v>256</v>
      </c>
      <c r="S24" s="37">
        <v>2.79</v>
      </c>
      <c r="T24" s="37">
        <v>3.51</v>
      </c>
      <c r="U24" s="37">
        <v>2.67</v>
      </c>
      <c r="V24" s="13">
        <f t="shared" si="2"/>
        <v>2.99</v>
      </c>
      <c r="W24" s="10"/>
    </row>
    <row r="25" ht="31" spans="1:22">
      <c r="A25" s="17"/>
      <c r="B25" s="14"/>
      <c r="C25" s="15" t="s">
        <v>249</v>
      </c>
      <c r="D25" s="15" t="s">
        <v>258</v>
      </c>
      <c r="E25" s="15" t="s">
        <v>200</v>
      </c>
      <c r="F25" s="22">
        <v>5</v>
      </c>
      <c r="G25" s="22">
        <v>8</v>
      </c>
      <c r="H25" s="22">
        <v>10</v>
      </c>
      <c r="I25" s="25">
        <v>4</v>
      </c>
      <c r="J25" s="22">
        <f t="shared" si="3"/>
        <v>1.81818181818182</v>
      </c>
      <c r="K25" s="30">
        <f t="shared" si="1"/>
        <v>3.95666666666667</v>
      </c>
      <c r="L25" s="22">
        <f t="shared" si="4"/>
        <v>1.81818181818182</v>
      </c>
      <c r="M25" s="32" t="s">
        <v>255</v>
      </c>
      <c r="N25" s="9"/>
      <c r="O25" s="9"/>
      <c r="P25" s="9"/>
      <c r="Q25" s="9" t="s">
        <v>256</v>
      </c>
      <c r="S25" s="37">
        <v>4.28</v>
      </c>
      <c r="T25" s="37">
        <v>3.21</v>
      </c>
      <c r="U25" s="37">
        <v>4.38</v>
      </c>
      <c r="V25" s="13">
        <f t="shared" si="2"/>
        <v>3.95666666666667</v>
      </c>
    </row>
    <row r="26" ht="46" spans="1:22">
      <c r="A26" s="17"/>
      <c r="B26" s="14"/>
      <c r="C26" s="15" t="s">
        <v>259</v>
      </c>
      <c r="D26" s="15" t="s">
        <v>260</v>
      </c>
      <c r="E26" s="15" t="s">
        <v>200</v>
      </c>
      <c r="F26" s="22">
        <v>3</v>
      </c>
      <c r="G26" s="22">
        <v>5</v>
      </c>
      <c r="H26" s="22">
        <v>8</v>
      </c>
      <c r="I26" s="25">
        <v>3</v>
      </c>
      <c r="J26" s="22">
        <f t="shared" si="3"/>
        <v>1.81818181818182</v>
      </c>
      <c r="K26" s="30">
        <f t="shared" si="1"/>
        <v>3.45</v>
      </c>
      <c r="L26" s="22">
        <f t="shared" si="4"/>
        <v>1.73636363636364</v>
      </c>
      <c r="M26" s="32" t="s">
        <v>255</v>
      </c>
      <c r="N26" s="9"/>
      <c r="O26" s="9"/>
      <c r="P26" s="9"/>
      <c r="Q26" s="9" t="s">
        <v>256</v>
      </c>
      <c r="S26" s="37">
        <v>4.61</v>
      </c>
      <c r="T26" s="37">
        <v>2.89</v>
      </c>
      <c r="U26" s="37">
        <v>2.85</v>
      </c>
      <c r="V26" s="13">
        <f t="shared" si="2"/>
        <v>3.45</v>
      </c>
    </row>
    <row r="27" ht="61" spans="1:22">
      <c r="A27" s="17"/>
      <c r="B27" s="14"/>
      <c r="C27" s="15" t="s">
        <v>261</v>
      </c>
      <c r="D27" s="15" t="s">
        <v>262</v>
      </c>
      <c r="E27" s="15" t="s">
        <v>200</v>
      </c>
      <c r="F27" s="22">
        <v>2</v>
      </c>
      <c r="G27" s="22">
        <v>3</v>
      </c>
      <c r="H27" s="22">
        <v>5</v>
      </c>
      <c r="I27" s="25">
        <v>1.8</v>
      </c>
      <c r="J27" s="22">
        <f t="shared" si="3"/>
        <v>1.81818181818182</v>
      </c>
      <c r="K27" s="30">
        <f t="shared" si="1"/>
        <v>4.42333333333333</v>
      </c>
      <c r="L27" s="22">
        <f t="shared" si="4"/>
        <v>1.19575757575758</v>
      </c>
      <c r="M27" s="32" t="s">
        <v>255</v>
      </c>
      <c r="N27" s="9"/>
      <c r="O27" s="9"/>
      <c r="P27" s="9"/>
      <c r="Q27" s="9"/>
      <c r="S27" s="37">
        <v>3.89</v>
      </c>
      <c r="T27" s="37">
        <v>4.63</v>
      </c>
      <c r="U27" s="37">
        <v>4.75</v>
      </c>
      <c r="V27" s="13">
        <f t="shared" si="2"/>
        <v>4.42333333333333</v>
      </c>
    </row>
    <row r="28" ht="61" spans="1:22">
      <c r="A28" s="17"/>
      <c r="B28" s="14"/>
      <c r="C28" s="15" t="s">
        <v>261</v>
      </c>
      <c r="D28" s="15" t="s">
        <v>263</v>
      </c>
      <c r="E28" s="15" t="s">
        <v>200</v>
      </c>
      <c r="F28" s="22">
        <v>3</v>
      </c>
      <c r="G28" s="22">
        <v>5</v>
      </c>
      <c r="H28" s="22">
        <v>8</v>
      </c>
      <c r="I28" s="25">
        <v>2.3</v>
      </c>
      <c r="J28" s="22">
        <f t="shared" si="3"/>
        <v>1.81818181818182</v>
      </c>
      <c r="K28" s="30">
        <f t="shared" si="1"/>
        <v>4.99333333333333</v>
      </c>
      <c r="L28" s="22">
        <f t="shared" si="4"/>
        <v>1.45575757575758</v>
      </c>
      <c r="M28" s="32" t="s">
        <v>255</v>
      </c>
      <c r="N28" s="9"/>
      <c r="O28" s="9"/>
      <c r="P28" s="9"/>
      <c r="Q28" s="9" t="s">
        <v>256</v>
      </c>
      <c r="S28" s="37">
        <v>4.62</v>
      </c>
      <c r="T28" s="37">
        <v>5.17</v>
      </c>
      <c r="U28" s="37">
        <v>5.19</v>
      </c>
      <c r="V28" s="13">
        <f t="shared" si="2"/>
        <v>4.99333333333333</v>
      </c>
    </row>
    <row r="29" ht="61" spans="1:22">
      <c r="A29" s="17"/>
      <c r="B29" s="14"/>
      <c r="C29" s="15" t="s">
        <v>261</v>
      </c>
      <c r="D29" s="15" t="s">
        <v>264</v>
      </c>
      <c r="E29" s="15" t="s">
        <v>200</v>
      </c>
      <c r="F29" s="22">
        <v>3</v>
      </c>
      <c r="G29" s="22">
        <v>5</v>
      </c>
      <c r="H29" s="22">
        <v>8</v>
      </c>
      <c r="I29" s="25">
        <v>2.5</v>
      </c>
      <c r="J29" s="22">
        <f t="shared" si="3"/>
        <v>1.81818181818182</v>
      </c>
      <c r="K29" s="30">
        <f t="shared" si="1"/>
        <v>4.31333333333333</v>
      </c>
      <c r="L29" s="22">
        <f t="shared" si="4"/>
        <v>1.57939393939394</v>
      </c>
      <c r="M29" s="32" t="s">
        <v>255</v>
      </c>
      <c r="N29" s="9"/>
      <c r="O29" s="9"/>
      <c r="P29" s="9"/>
      <c r="Q29" s="9" t="s">
        <v>256</v>
      </c>
      <c r="S29" s="37">
        <v>4.39</v>
      </c>
      <c r="T29" s="37">
        <v>4.29</v>
      </c>
      <c r="U29" s="37">
        <v>4.26</v>
      </c>
      <c r="V29" s="13">
        <f t="shared" si="2"/>
        <v>4.31333333333333</v>
      </c>
    </row>
    <row r="30" ht="61" spans="1:22">
      <c r="A30" s="17"/>
      <c r="B30" s="14"/>
      <c r="C30" s="15" t="s">
        <v>261</v>
      </c>
      <c r="D30" s="15" t="s">
        <v>265</v>
      </c>
      <c r="E30" s="15" t="s">
        <v>200</v>
      </c>
      <c r="F30" s="22">
        <v>5</v>
      </c>
      <c r="G30" s="22">
        <v>8</v>
      </c>
      <c r="H30" s="22">
        <v>10</v>
      </c>
      <c r="I30" s="25">
        <v>3.3</v>
      </c>
      <c r="J30" s="22">
        <f t="shared" si="3"/>
        <v>1.81818181818182</v>
      </c>
      <c r="K30" s="30">
        <f t="shared" si="1"/>
        <v>4.76333333333333</v>
      </c>
      <c r="L30" s="22">
        <f t="shared" si="4"/>
        <v>1.81818181818182</v>
      </c>
      <c r="M30" s="32" t="s">
        <v>255</v>
      </c>
      <c r="N30" s="9"/>
      <c r="O30" s="9"/>
      <c r="P30" s="9"/>
      <c r="Q30" s="9" t="s">
        <v>256</v>
      </c>
      <c r="S30" s="37">
        <v>4.82</v>
      </c>
      <c r="T30" s="37">
        <v>3.96</v>
      </c>
      <c r="U30" s="37">
        <v>5.51</v>
      </c>
      <c r="V30" s="13">
        <f t="shared" si="2"/>
        <v>4.76333333333333</v>
      </c>
    </row>
    <row r="31" ht="61" spans="1:22">
      <c r="A31" s="17"/>
      <c r="B31" s="14"/>
      <c r="C31" s="15" t="s">
        <v>261</v>
      </c>
      <c r="D31" s="15" t="s">
        <v>266</v>
      </c>
      <c r="E31" s="15" t="s">
        <v>200</v>
      </c>
      <c r="F31" s="22">
        <v>6</v>
      </c>
      <c r="G31" s="22">
        <v>10</v>
      </c>
      <c r="H31" s="22">
        <v>12</v>
      </c>
      <c r="I31" s="25">
        <v>4.3</v>
      </c>
      <c r="J31" s="22">
        <f t="shared" si="3"/>
        <v>1.81818181818182</v>
      </c>
      <c r="K31" s="30">
        <f t="shared" si="1"/>
        <v>4.88</v>
      </c>
      <c r="L31" s="22">
        <f t="shared" si="4"/>
        <v>1.81818181818182</v>
      </c>
      <c r="M31" s="32"/>
      <c r="N31" s="9"/>
      <c r="O31" s="9"/>
      <c r="P31" s="9"/>
      <c r="Q31" s="9"/>
      <c r="S31" s="37">
        <v>4.99</v>
      </c>
      <c r="T31" s="37">
        <v>4.42</v>
      </c>
      <c r="U31" s="37">
        <v>5.23</v>
      </c>
      <c r="V31" s="13">
        <f t="shared" si="2"/>
        <v>4.88</v>
      </c>
    </row>
    <row r="32" ht="31" spans="1:22">
      <c r="A32" s="17">
        <v>0.2</v>
      </c>
      <c r="B32" s="14" t="s">
        <v>267</v>
      </c>
      <c r="C32" s="15" t="s">
        <v>268</v>
      </c>
      <c r="D32" s="15" t="s">
        <v>269</v>
      </c>
      <c r="E32" s="15" t="s">
        <v>200</v>
      </c>
      <c r="F32" s="22">
        <v>2</v>
      </c>
      <c r="G32" s="22">
        <v>3</v>
      </c>
      <c r="H32" s="22">
        <v>3</v>
      </c>
      <c r="I32" s="25">
        <v>3</v>
      </c>
      <c r="J32" s="22">
        <f>IF(I32&lt;=$F32,100,IF(I32&lt;=$G32,(80+20/($G32-$F32)*($G32-I32)),IF(I32&lt;=$H32,(60+20/($H32-$G32)*($H32-I32)),40)))*20%/5</f>
        <v>3.2</v>
      </c>
      <c r="K32" s="28">
        <f t="shared" si="1"/>
        <v>1.05</v>
      </c>
      <c r="L32" s="22">
        <f>IF(K32&lt;=$F32,100,IF(K32&lt;=$G32,(80+20/($G32-$F32)*($G32-K32)),IF(K32&lt;=$H32,(60+20/($H32-$G32)*($H32-K32)),40)))*20%/5</f>
        <v>4</v>
      </c>
      <c r="M32" s="32" t="s">
        <v>255</v>
      </c>
      <c r="N32" s="9"/>
      <c r="O32" s="9"/>
      <c r="P32" s="9"/>
      <c r="Q32" s="9" t="s">
        <v>256</v>
      </c>
      <c r="S32" s="37">
        <v>1.33</v>
      </c>
      <c r="T32" s="37">
        <v>0.97</v>
      </c>
      <c r="U32" s="37">
        <v>0.85</v>
      </c>
      <c r="V32" s="37">
        <f t="shared" si="2"/>
        <v>1.05</v>
      </c>
    </row>
    <row r="33" ht="31" spans="1:22">
      <c r="A33" s="18"/>
      <c r="B33" s="14"/>
      <c r="C33" s="15" t="s">
        <v>270</v>
      </c>
      <c r="D33" s="15" t="s">
        <v>271</v>
      </c>
      <c r="E33" s="15" t="s">
        <v>200</v>
      </c>
      <c r="F33" s="22">
        <v>2</v>
      </c>
      <c r="G33" s="22">
        <v>3</v>
      </c>
      <c r="H33" s="22">
        <v>5</v>
      </c>
      <c r="I33" s="25">
        <v>3</v>
      </c>
      <c r="J33" s="22">
        <f>IF(I33&lt;=$F33,100,IF(I33&lt;=$G33,(80+20/($G33-$F33)*($G33-I33)),IF(I33&lt;=$H33,(60+20/($H33-$G33)*($H33-I33)),40)))*20%/5</f>
        <v>3.2</v>
      </c>
      <c r="K33" s="28">
        <f t="shared" ref="K33:K43" si="5">V33</f>
        <v>1.33666666666667</v>
      </c>
      <c r="L33" s="22">
        <f>IF(K33&lt;=$F33,100,IF(K33&lt;=$G33,(80+20/($G33-$F33)*($G33-K33)),IF(K33&lt;=$H33,(60+20/($H33-$G33)*($H33-K33)),40)))*20%/5</f>
        <v>4</v>
      </c>
      <c r="M33" s="32" t="s">
        <v>255</v>
      </c>
      <c r="N33" s="9"/>
      <c r="O33" s="9"/>
      <c r="P33" s="9"/>
      <c r="Q33" s="9" t="s">
        <v>256</v>
      </c>
      <c r="S33" s="37">
        <v>0.89</v>
      </c>
      <c r="T33" s="37">
        <v>1.35</v>
      </c>
      <c r="U33" s="37">
        <v>1.77</v>
      </c>
      <c r="V33" s="37">
        <f t="shared" ref="V33:V43" si="6">(S33+T33+U33)/3</f>
        <v>1.33666666666667</v>
      </c>
    </row>
    <row r="34" ht="31" spans="1:22">
      <c r="A34" s="18"/>
      <c r="B34" s="14"/>
      <c r="C34" s="15" t="s">
        <v>272</v>
      </c>
      <c r="D34" s="15" t="s">
        <v>273</v>
      </c>
      <c r="E34" s="15" t="s">
        <v>200</v>
      </c>
      <c r="F34" s="22">
        <v>2</v>
      </c>
      <c r="G34" s="22">
        <v>3</v>
      </c>
      <c r="H34" s="22">
        <v>5</v>
      </c>
      <c r="I34" s="25">
        <v>3</v>
      </c>
      <c r="J34" s="22">
        <f>IF(I34&lt;=$F34,100,IF(I34&lt;=$G34,(80+20/($G34-$F34)*($G34-I34)),IF(I34&lt;=$H34,(60+20/($H34-$G34)*($H34-I34)),40)))*20%/5</f>
        <v>3.2</v>
      </c>
      <c r="K34" s="28">
        <f t="shared" si="5"/>
        <v>1.99333333333333</v>
      </c>
      <c r="L34" s="22">
        <f>IF(K34&lt;=$F34,100,IF(K34&lt;=$G34,(80+20/($G34-$F34)*($G34-K34)),IF(K34&lt;=$H34,(60+20/($H34-$G34)*($H34-K34)),40)))*20%/5</f>
        <v>4</v>
      </c>
      <c r="M34" s="32"/>
      <c r="N34" s="9"/>
      <c r="O34" s="9"/>
      <c r="P34" s="9"/>
      <c r="Q34" s="9"/>
      <c r="S34" s="37">
        <v>0.87</v>
      </c>
      <c r="T34" s="37">
        <v>2.78</v>
      </c>
      <c r="U34" s="37">
        <v>2.33</v>
      </c>
      <c r="V34" s="37">
        <f t="shared" si="6"/>
        <v>1.99333333333333</v>
      </c>
    </row>
    <row r="35" ht="31" spans="1:22">
      <c r="A35" s="18"/>
      <c r="B35" s="14"/>
      <c r="C35" s="15" t="s">
        <v>270</v>
      </c>
      <c r="D35" s="15" t="s">
        <v>274</v>
      </c>
      <c r="E35" s="15" t="s">
        <v>200</v>
      </c>
      <c r="F35" s="22">
        <v>2</v>
      </c>
      <c r="G35" s="22">
        <v>3</v>
      </c>
      <c r="H35" s="22">
        <v>6</v>
      </c>
      <c r="I35" s="25">
        <v>3</v>
      </c>
      <c r="J35" s="22">
        <f>IF(I35&lt;=$F35,100,IF(I35&lt;=$G35,(80+20/($G35-$F35)*($G35-I35)),IF(I35&lt;=$H35,(60+20/($H35-$G35)*($H35-I35)),40)))*20%/5</f>
        <v>3.2</v>
      </c>
      <c r="K35" s="28">
        <f t="shared" si="5"/>
        <v>1.24</v>
      </c>
      <c r="L35" s="22">
        <f>IF(K35&lt;=$F35,100,IF(K35&lt;=$G35,(80+20/($G35-$F35)*($G35-K35)),IF(K35&lt;=$H35,(60+20/($H35-$G35)*($H35-K35)),40)))*20%/5</f>
        <v>4</v>
      </c>
      <c r="M35" s="32" t="s">
        <v>255</v>
      </c>
      <c r="N35" s="9"/>
      <c r="O35" s="9"/>
      <c r="P35" s="9"/>
      <c r="Q35" s="9" t="s">
        <v>256</v>
      </c>
      <c r="S35" s="37">
        <v>1.42</v>
      </c>
      <c r="T35" s="37">
        <v>1.19</v>
      </c>
      <c r="U35" s="37">
        <v>1.11</v>
      </c>
      <c r="V35" s="37">
        <f t="shared" si="6"/>
        <v>1.24</v>
      </c>
    </row>
    <row r="36" ht="31" spans="1:22">
      <c r="A36" s="18"/>
      <c r="B36" s="14"/>
      <c r="C36" s="15" t="s">
        <v>275</v>
      </c>
      <c r="D36" s="15" t="s">
        <v>276</v>
      </c>
      <c r="E36" s="15" t="s">
        <v>200</v>
      </c>
      <c r="F36" s="22"/>
      <c r="G36" s="22"/>
      <c r="H36" s="22"/>
      <c r="I36" s="25">
        <v>3</v>
      </c>
      <c r="J36" s="22"/>
      <c r="K36" s="28">
        <f t="shared" si="5"/>
        <v>1.60666666666667</v>
      </c>
      <c r="L36" s="29"/>
      <c r="M36" s="32"/>
      <c r="N36" s="9"/>
      <c r="O36" s="9"/>
      <c r="P36" s="9"/>
      <c r="Q36" s="9"/>
      <c r="S36" s="37">
        <v>1.92</v>
      </c>
      <c r="T36" s="37">
        <v>1.36</v>
      </c>
      <c r="U36" s="37">
        <v>1.54</v>
      </c>
      <c r="V36" s="37">
        <f t="shared" si="6"/>
        <v>1.60666666666667</v>
      </c>
    </row>
    <row r="37" ht="31" spans="1:22">
      <c r="A37" s="18"/>
      <c r="B37" s="14"/>
      <c r="C37" s="15" t="s">
        <v>272</v>
      </c>
      <c r="D37" s="15" t="s">
        <v>277</v>
      </c>
      <c r="E37" s="15" t="s">
        <v>200</v>
      </c>
      <c r="F37" s="22"/>
      <c r="G37" s="22"/>
      <c r="H37" s="22"/>
      <c r="I37" s="25">
        <v>3</v>
      </c>
      <c r="J37" s="22"/>
      <c r="K37" s="28">
        <f t="shared" si="5"/>
        <v>1.77333333333333</v>
      </c>
      <c r="L37" s="29"/>
      <c r="M37" s="32"/>
      <c r="N37" s="9"/>
      <c r="O37" s="9"/>
      <c r="P37" s="9"/>
      <c r="Q37" s="9"/>
      <c r="S37" s="37">
        <v>1.57</v>
      </c>
      <c r="T37" s="37">
        <v>3.09</v>
      </c>
      <c r="U37" s="37">
        <v>0.66</v>
      </c>
      <c r="V37" s="37">
        <f t="shared" si="6"/>
        <v>1.77333333333333</v>
      </c>
    </row>
    <row r="38" ht="31" spans="1:22">
      <c r="A38" s="18"/>
      <c r="B38" s="14"/>
      <c r="C38" s="15" t="s">
        <v>268</v>
      </c>
      <c r="D38" s="15" t="s">
        <v>278</v>
      </c>
      <c r="E38" s="15" t="s">
        <v>200</v>
      </c>
      <c r="F38" s="22"/>
      <c r="G38" s="22"/>
      <c r="H38" s="22"/>
      <c r="I38" s="25">
        <v>3</v>
      </c>
      <c r="J38" s="22"/>
      <c r="K38" s="28">
        <f t="shared" si="5"/>
        <v>3.51666666666667</v>
      </c>
      <c r="L38" s="29"/>
      <c r="M38" s="32"/>
      <c r="N38" s="9"/>
      <c r="O38" s="9"/>
      <c r="P38" s="9"/>
      <c r="Q38" s="9"/>
      <c r="S38" s="37">
        <v>6.01</v>
      </c>
      <c r="T38" s="37">
        <v>3.23</v>
      </c>
      <c r="U38" s="37">
        <v>1.31</v>
      </c>
      <c r="V38" s="37">
        <f t="shared" si="6"/>
        <v>3.51666666666667</v>
      </c>
    </row>
    <row r="39" ht="31" spans="1:22">
      <c r="A39" s="18"/>
      <c r="B39" s="14"/>
      <c r="C39" s="15" t="s">
        <v>270</v>
      </c>
      <c r="D39" s="15" t="s">
        <v>279</v>
      </c>
      <c r="E39" s="15" t="s">
        <v>200</v>
      </c>
      <c r="F39" s="22"/>
      <c r="G39" s="22"/>
      <c r="H39" s="22"/>
      <c r="I39" s="25">
        <v>3</v>
      </c>
      <c r="J39" s="22"/>
      <c r="K39" s="28">
        <f t="shared" si="5"/>
        <v>2.17333333333333</v>
      </c>
      <c r="L39" s="29"/>
      <c r="M39" s="32"/>
      <c r="N39" s="9"/>
      <c r="O39" s="9"/>
      <c r="P39" s="9"/>
      <c r="Q39" s="9"/>
      <c r="S39" s="37">
        <v>1.21</v>
      </c>
      <c r="T39" s="37">
        <v>1.85</v>
      </c>
      <c r="U39" s="37">
        <v>3.46</v>
      </c>
      <c r="V39" s="37">
        <f t="shared" si="6"/>
        <v>2.17333333333333</v>
      </c>
    </row>
    <row r="40" ht="31" spans="1:22">
      <c r="A40" s="18"/>
      <c r="B40" s="14"/>
      <c r="C40" s="15" t="s">
        <v>275</v>
      </c>
      <c r="D40" s="15" t="s">
        <v>280</v>
      </c>
      <c r="E40" s="15" t="s">
        <v>200</v>
      </c>
      <c r="F40" s="22"/>
      <c r="G40" s="22"/>
      <c r="H40" s="22"/>
      <c r="I40" s="25">
        <v>3</v>
      </c>
      <c r="J40" s="22"/>
      <c r="K40" s="28">
        <f t="shared" si="5"/>
        <v>2.16</v>
      </c>
      <c r="L40" s="29"/>
      <c r="M40" s="32"/>
      <c r="N40" s="9"/>
      <c r="O40" s="9"/>
      <c r="P40" s="9"/>
      <c r="Q40" s="9"/>
      <c r="S40" s="37">
        <v>0.88</v>
      </c>
      <c r="T40" s="37">
        <v>2.38</v>
      </c>
      <c r="U40" s="37">
        <v>3.22</v>
      </c>
      <c r="V40" s="37">
        <f t="shared" si="6"/>
        <v>2.16</v>
      </c>
    </row>
    <row r="41" ht="31" spans="1:22">
      <c r="A41" s="18"/>
      <c r="B41" s="14"/>
      <c r="C41" s="15" t="s">
        <v>268</v>
      </c>
      <c r="D41" s="15" t="s">
        <v>281</v>
      </c>
      <c r="E41" s="15" t="s">
        <v>200</v>
      </c>
      <c r="F41" s="22"/>
      <c r="G41" s="22"/>
      <c r="H41" s="22"/>
      <c r="I41" s="25">
        <v>3</v>
      </c>
      <c r="J41" s="22"/>
      <c r="K41" s="28">
        <f t="shared" si="5"/>
        <v>1.24666666666667</v>
      </c>
      <c r="L41" s="29"/>
      <c r="M41" s="32"/>
      <c r="N41" s="9"/>
      <c r="O41" s="9"/>
      <c r="P41" s="9"/>
      <c r="Q41" s="9"/>
      <c r="S41" s="37">
        <v>0.54</v>
      </c>
      <c r="T41" s="37">
        <v>2.53</v>
      </c>
      <c r="U41" s="37">
        <v>0.67</v>
      </c>
      <c r="V41" s="37">
        <f t="shared" si="6"/>
        <v>1.24666666666667</v>
      </c>
    </row>
    <row r="42" ht="31" spans="1:22">
      <c r="A42" s="18"/>
      <c r="B42" s="14"/>
      <c r="C42" s="15" t="s">
        <v>275</v>
      </c>
      <c r="D42" s="15" t="s">
        <v>282</v>
      </c>
      <c r="E42" s="15" t="s">
        <v>200</v>
      </c>
      <c r="F42" s="22"/>
      <c r="G42" s="22"/>
      <c r="H42" s="22"/>
      <c r="I42" s="25">
        <v>3</v>
      </c>
      <c r="J42" s="22"/>
      <c r="K42" s="28">
        <f t="shared" si="5"/>
        <v>2.08666666666667</v>
      </c>
      <c r="L42" s="29"/>
      <c r="M42" s="32"/>
      <c r="N42" s="9"/>
      <c r="O42" s="9"/>
      <c r="P42" s="9"/>
      <c r="Q42" s="9"/>
      <c r="S42" s="37">
        <v>1.92</v>
      </c>
      <c r="T42" s="37">
        <v>3.25</v>
      </c>
      <c r="U42" s="37">
        <v>1.09</v>
      </c>
      <c r="V42" s="37">
        <f t="shared" si="6"/>
        <v>2.08666666666667</v>
      </c>
    </row>
    <row r="43" ht="31" spans="1:22">
      <c r="A43" s="18"/>
      <c r="B43" s="14"/>
      <c r="C43" s="15" t="s">
        <v>272</v>
      </c>
      <c r="D43" s="15" t="s">
        <v>283</v>
      </c>
      <c r="E43" s="15" t="s">
        <v>200</v>
      </c>
      <c r="F43" s="22">
        <v>3</v>
      </c>
      <c r="G43" s="22">
        <v>5</v>
      </c>
      <c r="H43" s="22">
        <v>8</v>
      </c>
      <c r="I43" s="25">
        <v>3</v>
      </c>
      <c r="J43" s="22">
        <f>IF(I43&lt;=$F43,100,IF(I43&lt;=$G43,(80+20/($G43-$F43)*($G43-I43)),IF(I43&lt;=$H43,(60+20/($H43-$G43)*($H43-I43)),40)))*20%/5</f>
        <v>4</v>
      </c>
      <c r="K43" s="28">
        <f t="shared" si="5"/>
        <v>0.466666666666667</v>
      </c>
      <c r="L43" s="22">
        <f>IF(K43&lt;=$F43,100,IF(K43&lt;=$G43,(80+20/($G43-$F43)*($G43-K43)),IF(K43&lt;=$H43,(60+20/($H43-$G43)*($H43-K43)),40)))*20%/5</f>
        <v>4</v>
      </c>
      <c r="M43" s="32" t="s">
        <v>255</v>
      </c>
      <c r="N43" s="9"/>
      <c r="O43" s="9"/>
      <c r="P43" s="9"/>
      <c r="Q43" s="9" t="s">
        <v>256</v>
      </c>
      <c r="S43" s="37">
        <v>0.27</v>
      </c>
      <c r="T43" s="37">
        <v>0.41</v>
      </c>
      <c r="U43" s="37">
        <v>0.72</v>
      </c>
      <c r="V43" s="37">
        <f t="shared" si="6"/>
        <v>0.466666666666667</v>
      </c>
    </row>
    <row r="44" ht="46" spans="1:22">
      <c r="A44" s="17">
        <v>0.1</v>
      </c>
      <c r="B44" s="14" t="s">
        <v>284</v>
      </c>
      <c r="C44" s="15"/>
      <c r="D44" s="19" t="s">
        <v>285</v>
      </c>
      <c r="E44" s="15" t="s">
        <v>286</v>
      </c>
      <c r="F44" s="22">
        <v>0</v>
      </c>
      <c r="G44" s="22">
        <v>1</v>
      </c>
      <c r="H44" s="22">
        <v>3</v>
      </c>
      <c r="I44" s="25">
        <v>1</v>
      </c>
      <c r="J44" s="22">
        <f>IF(I44&lt;=$F44,100,IF(I44&lt;=$G44,(80+20/($G44-$F44)*($G44-I44)),IF(I44&lt;=$H44,(60+20/($H44-$G44)*($H44-I44)),40)))*10%/1</f>
        <v>8</v>
      </c>
      <c r="K44" s="22">
        <v>0.04</v>
      </c>
      <c r="L44" s="22">
        <f>IF(K44&lt;=$F44,100,IF(K44&lt;=$G44,(80+20/($G44-$F44)*($G44-K44)),IF(K44&lt;=$H44,(60+20/($H44-$G44)*($H44-K44)),40)))*10%/1</f>
        <v>9.92</v>
      </c>
      <c r="M44" s="32"/>
      <c r="N44" s="9"/>
      <c r="O44" s="9"/>
      <c r="P44" s="9"/>
      <c r="Q44" s="9" t="s">
        <v>287</v>
      </c>
      <c r="S44" s="37"/>
      <c r="T44" s="37"/>
      <c r="U44" s="37"/>
      <c r="V44" s="37"/>
    </row>
    <row r="45" spans="1:17">
      <c r="A45" s="17" t="s">
        <v>288</v>
      </c>
      <c r="B45" s="14"/>
      <c r="C45" s="15"/>
      <c r="D45" s="15"/>
      <c r="E45" s="15"/>
      <c r="F45" s="22"/>
      <c r="G45" s="22"/>
      <c r="H45" s="22"/>
      <c r="I45" s="25"/>
      <c r="J45" s="22">
        <f>SUM(J2:J44)</f>
        <v>85.9772727272727</v>
      </c>
      <c r="K45" s="22"/>
      <c r="L45" s="31">
        <f>SUM(L2:L44)</f>
        <v>79.4835919191919</v>
      </c>
      <c r="M45" s="32"/>
      <c r="N45" s="9"/>
      <c r="O45" s="9"/>
      <c r="P45" s="9"/>
      <c r="Q45" s="9"/>
    </row>
    <row r="46" ht="31" spans="1:17">
      <c r="A46" s="20" t="s">
        <v>289</v>
      </c>
      <c r="B46" s="14"/>
      <c r="C46" s="15"/>
      <c r="D46" s="15" t="s">
        <v>290</v>
      </c>
      <c r="E46" s="15" t="s">
        <v>291</v>
      </c>
      <c r="F46" s="15" t="s">
        <v>292</v>
      </c>
      <c r="G46" s="15" t="s">
        <v>293</v>
      </c>
      <c r="H46" s="15" t="s">
        <v>294</v>
      </c>
      <c r="I46" s="25"/>
      <c r="M46" s="32" t="s">
        <v>295</v>
      </c>
      <c r="N46" s="9"/>
      <c r="O46" s="9"/>
      <c r="P46" s="9"/>
      <c r="Q46" s="38" t="s">
        <v>296</v>
      </c>
    </row>
    <row r="47" spans="1:17">
      <c r="A47" s="20"/>
      <c r="B47" s="14"/>
      <c r="C47" s="15"/>
      <c r="D47" s="15" t="s">
        <v>297</v>
      </c>
      <c r="E47" s="15" t="s">
        <v>291</v>
      </c>
      <c r="F47" s="15" t="s">
        <v>293</v>
      </c>
      <c r="G47" s="15" t="s">
        <v>294</v>
      </c>
      <c r="H47" s="15" t="s">
        <v>298</v>
      </c>
      <c r="I47" s="22"/>
      <c r="J47" s="22"/>
      <c r="K47" s="22"/>
      <c r="L47" s="22"/>
      <c r="M47" s="32"/>
      <c r="N47" s="9"/>
      <c r="O47" s="9"/>
      <c r="P47" s="9"/>
      <c r="Q47" s="38"/>
    </row>
  </sheetData>
  <sheetProtection formatCells="0" insertHyperlinks="0" autoFilter="0"/>
  <mergeCells count="21"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workbookViewId="0">
      <selection activeCell="A1" sqref="A1:L90"/>
    </sheetView>
  </sheetViews>
  <sheetFormatPr defaultColWidth="11" defaultRowHeight="17.6"/>
  <cols>
    <col min="1" max="1" width="5.66666666666667" customWidth="1"/>
    <col min="2" max="2" width="89.1666666666667" customWidth="1"/>
  </cols>
  <sheetData>
    <row r="1" spans="1:13">
      <c r="A1" s="1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</row>
    <row r="91" ht="16" customHeight="1" spans="1: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8.35" spans="1:4">
      <c r="A92" s="4" t="s">
        <v>300</v>
      </c>
      <c r="B92" s="5" t="s">
        <v>140</v>
      </c>
      <c r="C92" s="6"/>
      <c r="D92" s="6"/>
    </row>
    <row r="93" ht="18.35" spans="1:4">
      <c r="A93" s="7">
        <v>1</v>
      </c>
      <c r="B93" s="8" t="s">
        <v>301</v>
      </c>
      <c r="C93" s="6"/>
      <c r="D93" s="6"/>
    </row>
    <row r="94" spans="3:4">
      <c r="C94" s="6"/>
      <c r="D94" s="6"/>
    </row>
  </sheetData>
  <mergeCells count="1">
    <mergeCell ref="A1:L90"/>
  </mergeCells>
  <hyperlinks>
    <hyperlink ref="A93" r:id="rId1" display="1"/>
    <hyperlink ref="B93" r:id="rId2" display="【实车】【542ICA-H】【地图】12-56 进入扬子江隧道，发生偏航，定位错误（偶现） 13-01恢复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3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5 "   i s D a s h B o a r d S h e e t = " 0 "   i s D b S h e e t = " 0 "   i n t e r l i n e C o l o r = " 0 " / > 
   < / w o S h e e t s P r o p s > 
   < w o B o o k P r o p s > 
     < b o o k S e t t i n g s   i s I n s e r P i c A s A t t a c h m e n t = " 0 "   i s F i l t e r S h a r e d = " 1 "   i s A u t o U p d a t e P a u s e d = " 0 "   i s M e r g e T a s k s A u t o U p d a t e = " 0 "   f i l t e r T y p e = " c o n n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CD542ICA H R07.1测试报告</vt:lpstr>
      <vt:lpstr>遗留问题P0P1（icafe）</vt:lpstr>
      <vt:lpstr>遗留问题P0P1（jira）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2020-06-05T14:49:00Z</dcterms:created>
  <dcterms:modified xsi:type="dcterms:W3CDTF">2023-05-06T13:50:05Z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458CBF1ECBB35AF7BAF07A634AAB8EC7</vt:lpwstr>
  </property>
</Properties>
</file>