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CD542ICA H R07测试报告" sheetId="1" r:id="rId1"/>
    <sheet name="jira遗留问题P0P1" sheetId="7" r:id="rId2"/>
    <sheet name="百度自测遗留P0P1" sheetId="9" r:id="rId3"/>
    <sheet name="性能测试" sheetId="4" r:id="rId4"/>
    <sheet name="定位专项-南京" sheetId="8" r:id="rId5"/>
  </sheets>
  <calcPr calcId="144525"/>
</workbook>
</file>

<file path=xl/sharedStrings.xml><?xml version="1.0" encoding="utf-8"?>
<sst xmlns="http://schemas.openxmlformats.org/spreadsheetml/2006/main" count="507" uniqueCount="335">
  <si>
    <t>一、测试报告总论</t>
  </si>
  <si>
    <t>1.测试概要</t>
  </si>
  <si>
    <t>提测内容</t>
  </si>
  <si>
    <t>CD542ICA H R07地图测试报告</t>
  </si>
  <si>
    <t>测试范围</t>
  </si>
  <si>
    <t>功能测试，性能测试，稳定性测试，路试</t>
  </si>
  <si>
    <t>测试结论</t>
  </si>
  <si>
    <r>
      <rPr>
        <b/>
        <sz val="10.5"/>
        <color rgb="FF000000"/>
        <rFont val="微软雅黑"/>
        <charset val="134"/>
      </rPr>
      <t>本次测试结论为</t>
    </r>
    <r>
      <rPr>
        <b/>
        <sz val="10.5"/>
        <color rgb="FF00B050"/>
        <rFont val="微软雅黑"/>
        <charset val="134"/>
      </rPr>
      <t>Pass</t>
    </r>
    <r>
      <rPr>
        <b/>
        <sz val="10.5"/>
        <color rgb="FF000000"/>
        <rFont val="微软雅黑"/>
        <charset val="134"/>
      </rPr>
      <t>，测试标准为无P0, P1BUG &lt;5，整体修复率&gt;95%</t>
    </r>
  </si>
  <si>
    <t>2.质量标准基础指标达成情况</t>
  </si>
  <si>
    <t>基础质量</t>
  </si>
  <si>
    <t>指标项</t>
  </si>
  <si>
    <t>通过标准</t>
  </si>
  <si>
    <t>实测结果</t>
  </si>
  <si>
    <t>备注</t>
  </si>
  <si>
    <t>功能完备度</t>
  </si>
  <si>
    <t>提测需求项/计划交付项</t>
  </si>
  <si>
    <t>Pass</t>
  </si>
  <si>
    <t>Bug修复率</t>
  </si>
  <si>
    <t>P0P1</t>
  </si>
  <si>
    <t>Fail</t>
  </si>
  <si>
    <t>ALL</t>
  </si>
  <si>
    <t>&gt;95%</t>
  </si>
  <si>
    <t>3.版本稳定性及性能指标达成情况</t>
  </si>
  <si>
    <t>稳定性及性能</t>
  </si>
  <si>
    <t>版本稳定性</t>
  </si>
  <si>
    <t>Monkey</t>
  </si>
  <si>
    <t xml:space="preserve">7*24小时无crash/anr
</t>
  </si>
  <si>
    <t>10*24小时</t>
  </si>
  <si>
    <t>ANR 1次</t>
  </si>
  <si>
    <t>台架测试</t>
  </si>
  <si>
    <t xml:space="preserve">当前迭代无新增anr&amp;crash </t>
  </si>
  <si>
    <t>10*8小时</t>
  </si>
  <si>
    <t>pass</t>
  </si>
  <si>
    <t>UI 自动化</t>
  </si>
  <si>
    <t>600条*10次</t>
  </si>
  <si>
    <t>暂无测试条件</t>
  </si>
  <si>
    <t>/</t>
  </si>
  <si>
    <t>路测</t>
  </si>
  <si>
    <t>10*200km(10*8小时)</t>
  </si>
  <si>
    <t>遗留crash&amp;anr</t>
  </si>
  <si>
    <t>无遗留anr&amp;crash</t>
  </si>
  <si>
    <t>1 ANR</t>
  </si>
  <si>
    <t>内存泄露</t>
  </si>
  <si>
    <t>无内存泄漏</t>
  </si>
  <si>
    <t>内存泄漏case执行</t>
  </si>
  <si>
    <t>无内存泄露</t>
  </si>
  <si>
    <t>性能场景</t>
  </si>
  <si>
    <t>首页静置</t>
  </si>
  <si>
    <t>参考新能专项Sheet</t>
  </si>
  <si>
    <t>巡航模式</t>
  </si>
  <si>
    <t>导航模式</t>
  </si>
  <si>
    <t>……</t>
  </si>
  <si>
    <t>4.定位指标达成情况</t>
  </si>
  <si>
    <t>专项</t>
  </si>
  <si>
    <t>定位专项</t>
  </si>
  <si>
    <t>误偏航</t>
  </si>
  <si>
    <t>百公里误偏航不超过一次</t>
  </si>
  <si>
    <t>2000公里数</t>
  </si>
  <si>
    <t>具体测试内容见定位专项sheet</t>
  </si>
  <si>
    <t>车标异常次数</t>
  </si>
  <si>
    <t>百公里不超过一次</t>
  </si>
  <si>
    <t>4.效果类标达成情况</t>
  </si>
  <si>
    <t>AR导航评测</t>
  </si>
  <si>
    <t>前车检测</t>
  </si>
  <si>
    <t>出错小于1次/20辆车</t>
  </si>
  <si>
    <t>公里数</t>
  </si>
  <si>
    <t>路测经过的车辆数</t>
  </si>
  <si>
    <t>此功能已删除</t>
  </si>
  <si>
    <t>车道识别</t>
  </si>
  <si>
    <t>出错小于1次/10公里</t>
  </si>
  <si>
    <t>路测总公里数</t>
  </si>
  <si>
    <t>前车启动</t>
  </si>
  <si>
    <t>准确率90%</t>
  </si>
  <si>
    <t>总启动次数</t>
  </si>
  <si>
    <t>错误次数/总启动次数</t>
  </si>
  <si>
    <t>公交车车道识别</t>
  </si>
  <si>
    <t>总成功次数</t>
  </si>
  <si>
    <t>识别率70%</t>
  </si>
  <si>
    <t>5.接口协议测试情况</t>
  </si>
  <si>
    <t>模块名</t>
  </si>
  <si>
    <t>接口总数量</t>
  </si>
  <si>
    <t>完成测试接口数量</t>
  </si>
  <si>
    <t>未测/漏测原因</t>
  </si>
  <si>
    <t>地图</t>
  </si>
  <si>
    <t xml:space="preserve">6.安全性测试质量情况							</t>
  </si>
  <si>
    <t>遗留漏洞数量</t>
  </si>
  <si>
    <t>NA</t>
  </si>
  <si>
    <t>无高危漏洞</t>
  </si>
  <si>
    <r>
      <rPr>
        <b/>
        <sz val="10.5"/>
        <color theme="1"/>
        <rFont val="微软雅黑"/>
        <charset val="134"/>
      </rPr>
      <t>7.流程质量符合情况：</t>
    </r>
    <r>
      <rPr>
        <sz val="10.5"/>
        <color rgb="FF000000"/>
        <rFont val="微软雅黑"/>
        <charset val="134"/>
      </rPr>
      <t>功能清单、产品指标、MRD、技术文档、单云测试、CodeReview各环节交付物是否缺失及评审是否通过情况概述</t>
    </r>
  </si>
  <si>
    <t>流程环节</t>
  </si>
  <si>
    <t>通过情况</t>
  </si>
  <si>
    <t>功能清单</t>
  </si>
  <si>
    <t>产品指标</t>
  </si>
  <si>
    <t>MRD</t>
  </si>
  <si>
    <t>技术文档</t>
  </si>
  <si>
    <t>单元测试报告</t>
  </si>
  <si>
    <t>Codereview结论</t>
  </si>
  <si>
    <t>二、Bug解决情况</t>
  </si>
  <si>
    <t>详情见遗留P0P1问题sheet</t>
  </si>
  <si>
    <t>三、版本已知风险/遗留问题</t>
  </si>
  <si>
    <t>项目风险</t>
  </si>
  <si>
    <t>严重问题</t>
  </si>
  <si>
    <t>JIRA：
AW2-13921 [CD542ICAH] [地图] [必现]AR导航中，点击Home键回到launcher界面后再进入地图，会闪一下
AW2-13029 【CD542ICA H】【偶现】导航中，路口放大图展示黑框，没有图片
AW2-12192 【CD542ICA H】【偶现】行驶中，发起实景导航，摄像头显示黑色
百度自测：
【实车】【CD542ICA-H】【地图】15-16 IVI实景导航中，切换到主页，按OK键，无响应（必现）
【实车】【542ICA-H】【地图】【必现】14-09 IVI实景导航中，①点击沿途搜，无操作，页面返回ar后；②专业导航中，打开分屏，切换至副驾，关闭分屏，打开地图，发起AR导航==&gt;实景导航窗口显示异常（必现）</t>
  </si>
  <si>
    <t>四、质量达标情况</t>
  </si>
  <si>
    <t>服务</t>
  </si>
  <si>
    <t>模块</t>
  </si>
  <si>
    <t>自测通过率</t>
  </si>
  <si>
    <t>发布标准</t>
  </si>
  <si>
    <t>实际遗留</t>
  </si>
  <si>
    <t>是否达标</t>
  </si>
  <si>
    <t>case通过率</t>
  </si>
  <si>
    <t>显示与图区操作（含互联互动等以及各车型unique的地图操作）</t>
  </si>
  <si>
    <t>无P0，Jira 遗留 P1 bug&lt;5</t>
  </si>
  <si>
    <t>（查询）检索</t>
  </si>
  <si>
    <t>路径规划</t>
  </si>
  <si>
    <t>路径引导</t>
  </si>
  <si>
    <t>（移动）定位</t>
  </si>
  <si>
    <t>稳定性（故障处理）</t>
  </si>
  <si>
    <t>性能（得分见性能测试-不少于KPI得分）</t>
  </si>
  <si>
    <t>语音交互</t>
  </si>
  <si>
    <t>五、测试用例执行情况</t>
  </si>
  <si>
    <t>模块名称</t>
  </si>
  <si>
    <t>用例总数</t>
  </si>
  <si>
    <t>测试执行数</t>
  </si>
  <si>
    <t>测试执行率</t>
  </si>
  <si>
    <t>未测原因和分析</t>
  </si>
  <si>
    <t>六、测试环境及版本说明</t>
  </si>
  <si>
    <t>系统版本</t>
  </si>
  <si>
    <t>20230318_0893_F2F27_R07.PRO_Debug</t>
  </si>
  <si>
    <t>屏幕尺寸</t>
  </si>
  <si>
    <t>27寸</t>
  </si>
  <si>
    <t>ROM版本</t>
  </si>
  <si>
    <t>MCU版本</t>
  </si>
  <si>
    <t>20230316_583_PRO</t>
  </si>
  <si>
    <t>地图版本</t>
  </si>
  <si>
    <t>V5.0.1.134</t>
  </si>
  <si>
    <t>事务类型</t>
  </si>
  <si>
    <t>密钥</t>
  </si>
  <si>
    <t>摘要</t>
  </si>
  <si>
    <t>经办人</t>
  </si>
  <si>
    <t>报告人</t>
  </si>
  <si>
    <t>优先级</t>
  </si>
  <si>
    <t>状态</t>
  </si>
  <si>
    <t>修复版本</t>
  </si>
  <si>
    <t>解决方案</t>
  </si>
  <si>
    <t>已创建</t>
  </si>
  <si>
    <t>已更新</t>
  </si>
  <si>
    <t>截止日期</t>
  </si>
  <si>
    <t>组件</t>
  </si>
  <si>
    <t>标签</t>
  </si>
  <si>
    <t>缺陷</t>
  </si>
  <si>
    <t>AW2-13921</t>
  </si>
  <si>
    <r>
      <rPr>
        <sz val="12"/>
        <color rgb="FFFF0000"/>
        <rFont val="Arial"/>
        <charset val="134"/>
      </rPr>
      <t>[CD542ICAH] [</t>
    </r>
    <r>
      <rPr>
        <sz val="12"/>
        <color rgb="FFFF0000"/>
        <rFont val="宋体-简"/>
        <charset val="134"/>
      </rPr>
      <t>地图</t>
    </r>
    <r>
      <rPr>
        <sz val="12"/>
        <color rgb="FFFF0000"/>
        <rFont val="Arial"/>
        <charset val="134"/>
      </rPr>
      <t>] [</t>
    </r>
    <r>
      <rPr>
        <sz val="12"/>
        <color rgb="FFFF0000"/>
        <rFont val="宋体-简"/>
        <charset val="134"/>
      </rPr>
      <t>必现</t>
    </r>
    <r>
      <rPr>
        <sz val="12"/>
        <color rgb="FFFF0000"/>
        <rFont val="Arial"/>
        <charset val="134"/>
      </rPr>
      <t>]AR</t>
    </r>
    <r>
      <rPr>
        <sz val="12"/>
        <color rgb="FFFF0000"/>
        <rFont val="宋体-简"/>
        <charset val="134"/>
      </rPr>
      <t>导航中，点击</t>
    </r>
    <r>
      <rPr>
        <sz val="12"/>
        <color rgb="FFFF0000"/>
        <rFont val="Arial"/>
        <charset val="134"/>
      </rPr>
      <t>Home</t>
    </r>
    <r>
      <rPr>
        <sz val="12"/>
        <color rgb="FFFF0000"/>
        <rFont val="宋体-简"/>
        <charset val="134"/>
      </rPr>
      <t>键回到</t>
    </r>
    <r>
      <rPr>
        <sz val="12"/>
        <color rgb="FFFF0000"/>
        <rFont val="Arial"/>
        <charset val="134"/>
      </rPr>
      <t>launcher</t>
    </r>
    <r>
      <rPr>
        <sz val="12"/>
        <color rgb="FFFF0000"/>
        <rFont val="宋体-简"/>
        <charset val="134"/>
      </rPr>
      <t>界面后再进入地图，会闪一下</t>
    </r>
  </si>
  <si>
    <t>Sun, Ying (Y.)</t>
  </si>
  <si>
    <t>changjiang Jing</t>
  </si>
  <si>
    <t>Gating</t>
  </si>
  <si>
    <t>Analysis</t>
  </si>
  <si>
    <t>未解决</t>
  </si>
  <si>
    <t>18/一月/23 8:35 上午</t>
  </si>
  <si>
    <t>09/三月/23 7:07 上午</t>
  </si>
  <si>
    <t>百度-地图</t>
  </si>
  <si>
    <t>APIMCIS_WAVE2, Baidu, CD542ICA_H, SW_FLEET</t>
  </si>
  <si>
    <t>AW2-13029</t>
  </si>
  <si>
    <r>
      <rPr>
        <sz val="12"/>
        <color rgb="FFFF0000"/>
        <rFont val="宋体-简"/>
        <charset val="134"/>
      </rPr>
      <t>【</t>
    </r>
    <r>
      <rPr>
        <sz val="12"/>
        <color rgb="FFFF0000"/>
        <rFont val="Arial"/>
        <charset val="134"/>
      </rPr>
      <t>CD542ICA H</t>
    </r>
    <r>
      <rPr>
        <sz val="12"/>
        <color rgb="FFFF0000"/>
        <rFont val="宋体-简"/>
        <charset val="134"/>
      </rPr>
      <t>】【偶现】导航中，路口放大图展示黑框，没有图片</t>
    </r>
  </si>
  <si>
    <t>Tang Manman</t>
  </si>
  <si>
    <t>10/一月/23 1:40 下午</t>
  </si>
  <si>
    <t>17/三月/23 6:48 上午</t>
  </si>
  <si>
    <t>APIMCIS_WAVE2,, CD542ICA_H, Map5.0, Phase4_IVITst, REC_SW_FLEET, baidu</t>
  </si>
  <si>
    <t>AW2-12192</t>
  </si>
  <si>
    <r>
      <rPr>
        <sz val="12"/>
        <color rgb="FFFF0000"/>
        <rFont val="宋体-简"/>
        <charset val="134"/>
      </rPr>
      <t>【</t>
    </r>
    <r>
      <rPr>
        <sz val="12"/>
        <color rgb="FFFF0000"/>
        <rFont val="Arial"/>
        <charset val="134"/>
      </rPr>
      <t>CD542ICA H</t>
    </r>
    <r>
      <rPr>
        <sz val="12"/>
        <color rgb="FFFF0000"/>
        <rFont val="宋体-简"/>
        <charset val="134"/>
      </rPr>
      <t>】【偶现】行驶中，发起实景导航，摄像头显示黑色</t>
    </r>
  </si>
  <si>
    <t>sunduo01</t>
  </si>
  <si>
    <t>03/一月/23 6:42 上午</t>
  </si>
  <si>
    <t>15/三月/23 10:23 上午</t>
  </si>
  <si>
    <t>CD542ICA_H, Map5.0, Phase4_IVITst, REC_SW_FLEET, baidu</t>
  </si>
  <si>
    <t>标题</t>
  </si>
  <si>
    <t>类型</t>
  </si>
  <si>
    <t>所属模块</t>
  </si>
  <si>
    <t>【实车】【CD542ICA-H】【地图】11-04 IVI 实景导航中，设置语音播报、路线偏好，无高亮（必现）</t>
  </si>
  <si>
    <t>Bug</t>
  </si>
  <si>
    <t>【台架】【CD542H_ICA】【地图】【必现】路线全览模式自动关闭开关应该默认开启，不是默认关闭</t>
  </si>
  <si>
    <t>【实车】【542ICA-H】【地图】【必现】14-09 IVI实景导航中，①点击沿途搜，无操作，页面返回ar后；②专业导航中，打开分屏，切换至副驾，关闭分屏，打开地图，发起AR导航==&gt;实景导航窗口显示异常（必现）</t>
  </si>
  <si>
    <t>【实车】【CD542ICA-H】【地图】15-16 IVI实景导航中，切换到主页，按OK键，无响应（必现）</t>
  </si>
  <si>
    <t>【实车】【CD542ICA-H】【地图】10-09 实景导航中，打开分屏，全览地图闪烁专业导航页面（必现）</t>
  </si>
  <si>
    <t>【实车】【CD542H_ICA】【地图】【必现】当前在南京，限行提醒显示0123456789尾号限行，且部分字被隐藏5.0.1.131</t>
  </si>
  <si>
    <t>权重</t>
  </si>
  <si>
    <t>项目</t>
  </si>
  <si>
    <t>测试说明</t>
  </si>
  <si>
    <t>要求</t>
  </si>
  <si>
    <t>单位</t>
  </si>
  <si>
    <t>A级别-手机（100分）</t>
  </si>
  <si>
    <t>B级别（80分）</t>
  </si>
  <si>
    <t>C级别（60分）</t>
  </si>
  <si>
    <t>福特KPI</t>
  </si>
  <si>
    <t>福特KPI分数</t>
  </si>
  <si>
    <t>CD542ICA H 5.0量产版本(PL21)测试结果</t>
  </si>
  <si>
    <t>CD542ICA H 5.0量产版本（PL21)分值</t>
  </si>
  <si>
    <t>福特备注</t>
  </si>
  <si>
    <t>Neza 2</t>
  </si>
  <si>
    <t>小鹏P7</t>
  </si>
  <si>
    <t>小鹏P5</t>
  </si>
  <si>
    <t>百度备注</t>
  </si>
  <si>
    <t>第一次响应时间</t>
  </si>
  <si>
    <t>第二次响应时间</t>
  </si>
  <si>
    <t>第三次响应时间</t>
  </si>
  <si>
    <t>平均响应时间</t>
  </si>
  <si>
    <t>版本</t>
  </si>
  <si>
    <t>地图启动</t>
  </si>
  <si>
    <t xml:space="preserve">
1. 先打开地图勾选一次“下次不再提醒”，重新关机，再次开机
2. 在开机出现launcher后，立即（1s内）点击地图入口（录视频记录）
3. 从视频逐帧获取点击地图入口到启动页消失出现第一帧底图</t>
  </si>
  <si>
    <t>Launcher显示1s内启动地图（底图出现）</t>
  </si>
  <si>
    <t>秒</t>
  </si>
  <si>
    <t>参考Neza 2（5.1s）等竞品车</t>
  </si>
  <si>
    <t xml:space="preserve">
1. 先打开地图勾选一次“下次不再提醒”，重新关机，再次开机
2. 在开机出现launcher后，不要进入地图，过5分钟后，再次点击地图入口（录视频记录）
3. 从视频逐帧获取点击地图入口到启动页消失出现第一帧底图</t>
  </si>
  <si>
    <t>稳定状态下首次进入地图界面时间</t>
  </si>
  <si>
    <t>参考Neza 2（1.88s）等竞品车，CX727现在是3s</t>
  </si>
  <si>
    <t>界面内纯本地操作的响应速度（以导航设置菜单操作响应菜单作为测试验收项）</t>
  </si>
  <si>
    <t>1. 在开机进入launcher至少1min后，进入地图，再打开导航设置
2. 记录操作视频，逐帧分析从点击到进入设置的时间</t>
  </si>
  <si>
    <t>打开导航设置</t>
  </si>
  <si>
    <t>毫秒</t>
  </si>
  <si>
    <t>参考Neza 2、小鹏P7等竞品车</t>
  </si>
  <si>
    <t>1. 在开机进入launcher至少1min后，进入地图，进入设置，打开车标到终点连线开关
2. 记录操作视频，逐帧分析从点击到开关打开完成的时间</t>
  </si>
  <si>
    <t>设置内操作页面-打开车标到终点连线开关</t>
  </si>
  <si>
    <t>内存</t>
  </si>
  <si>
    <t>1.打开开发者选项，GPU呈现模式分析选择在屏幕上显示为线型图或在adb shell dumpsys gxfinfo中
2.执行命令1，adb shell dumpsys gfxinfo com.baidu.naviauto reset
3.打开地图，进行对应场景操作
4.执行命令2，adb shell dumpsys gfxinfo com.baidu.naviauto xx/xx.txt
5. 分析对应数据，每行数据相加的值就是fps值，求对应场景的平均值</t>
  </si>
  <si>
    <t>首页开路况静置 20min</t>
  </si>
  <si>
    <t>MB</t>
  </si>
  <si>
    <t>后台首页静置 20min</t>
  </si>
  <si>
    <t>导航开路况 20min</t>
  </si>
  <si>
    <t>巡航开路况 20min</t>
  </si>
  <si>
    <t>首页地图切换视图（平均刷图帧数）</t>
  </si>
  <si>
    <t>fps</t>
  </si>
  <si>
    <t>帧速越大越流畅</t>
  </si>
  <si>
    <t>跑轨迹，导航中，自动比例尺缩放（平均刷图帧数）</t>
  </si>
  <si>
    <t>比例尺</t>
  </si>
  <si>
    <t>1.进入地图，在首页地图，点击比例尺放大按钮
2.记录操作视频，逐帧分析从点击到底图放大完成的时间</t>
  </si>
  <si>
    <t>比例尺放大200m-100m</t>
  </si>
  <si>
    <t>切换流畅,GB/T19392 要求＜3s
GB/T 39744-2021 要求＜1s</t>
  </si>
  <si>
    <t>50m-100m(放大）
200-100m（缩小）
2km-500m几个级别都验证
（3个场景）</t>
  </si>
  <si>
    <t>1.进入地图，在首页地图，点击比例尺放大按钮
2.记录操作视频，逐帧分析从点击到底图缩小完成的时间</t>
  </si>
  <si>
    <t>比例尺缩小50m-100m</t>
  </si>
  <si>
    <t>比例尺放大2公里-1km</t>
  </si>
  <si>
    <t>视图模式切换</t>
  </si>
  <si>
    <t>1.进入地图，在首页地图，点击视图切换大按钮
2.记录操作视频，逐帧分析从点击到视图切换完成的时间</t>
  </si>
  <si>
    <t>首页比例尺20m从2D模式切换到3D模式，点击视图切换按钮</t>
  </si>
  <si>
    <t>切换流畅,GB/T19392 要求＜3s</t>
  </si>
  <si>
    <t>正北/跟随模式（需要覆盖3D模式）</t>
  </si>
  <si>
    <t>1.进入地图，在导航中，点击路线全览按钮
2.记录操作视频，逐帧分析从点击到视图切换完成的时间</t>
  </si>
  <si>
    <t>导航中比例尺10m从2D模式切换到3D模式，点击路线全览按钮</t>
  </si>
  <si>
    <t>搜索</t>
  </si>
  <si>
    <t>1.进入地图，在周边搜，点击加油站
2.记录操作视频，逐帧分析从点击到底图加载完成的时间</t>
  </si>
  <si>
    <t>周边搜索加油站</t>
  </si>
  <si>
    <t>GB/T19392-2013 &amp; GB/T 39744-2021 要求＜5s ，且输入虚假POI 能超时退出</t>
  </si>
  <si>
    <t>确定一个类型（加油站）</t>
  </si>
  <si>
    <t>1.进入地图，进行精确搜市内POI
2.记录操作视频，逐帧分析从点击检索按钮到底图加载完成的时间</t>
  </si>
  <si>
    <t>市内POI</t>
  </si>
  <si>
    <t>1.进入地图，进行精确搜跨市POI
2.记录操作视频，逐帧分析从点击检索按钮到底图加载完成的时间</t>
  </si>
  <si>
    <t>跨市POI</t>
  </si>
  <si>
    <t>1.进入地图，进行精确搜跨省POI
2.记录操作视频，逐帧分析从点击检索按钮到底图加载完成的时间</t>
  </si>
  <si>
    <t>跨省POI</t>
  </si>
  <si>
    <t>1.确保网络状态良好，进入地图，选择POI，点击去这里按钮触发算路
2.记录操作视频，逐帧分析从点击去这里按钮到蚯蚓线显示出来的时间</t>
  </si>
  <si>
    <t>路径规划 算路距离30km（无途径点）</t>
  </si>
  <si>
    <t>GB/T 39744-2021 要求不大于100km的目的地，算路＜5s</t>
  </si>
  <si>
    <t>30km/90km/300km/500km/1500km</t>
  </si>
  <si>
    <t>路径规划 算路距离90km（无途径点）</t>
  </si>
  <si>
    <t>路径规划 算路距离300km（无途径点）</t>
  </si>
  <si>
    <t>测试距离的偏差在10%以内</t>
  </si>
  <si>
    <t>建议用具体路径值</t>
  </si>
  <si>
    <t>路径规划 算路距离500km（无途径点）</t>
  </si>
  <si>
    <t>路径规划 算路距离1500km（无途径点）</t>
  </si>
  <si>
    <t>1.下载定位城市的离线数据，进入地图，选择POI，点击去这里按钮触发算路
2.记录操作视频，逐帧分析从点击去这里按钮到蚯蚓线显示出来的时间</t>
  </si>
  <si>
    <t>路径规划 算路距离30km(离线）（无途径点）</t>
  </si>
  <si>
    <t>1.确保网络状态良好，进入地图，使用语音指令"导航到xx途经xx"，点击确定按钮
2.记录操作视频，逐帧分析从点击确定(语音进行确认)到蚯蚓线显示出来的时间</t>
  </si>
  <si>
    <t>加1个途经点，路径距离 30km</t>
  </si>
  <si>
    <t>加1个途经点，路径距离 90km</t>
  </si>
  <si>
    <t>加1个途经点 ，路径距离300km</t>
  </si>
  <si>
    <t>加1个途经点 ，路径距离500km</t>
  </si>
  <si>
    <t>加1个途经点，路径距离 1500km</t>
  </si>
  <si>
    <t>偏航(除正转弯或掉头时，时速&gt;30km，三次平均值）</t>
  </si>
  <si>
    <t>计时开始：实车偏离既定导航路线，车辆刚与左转道平行
计时结束：成功识别偏航，开始进行偏航，出现重算路弹框，即计时结束</t>
  </si>
  <si>
    <t>诱导直行，实际左转</t>
  </si>
  <si>
    <t>计时开始：实车偏离既定导航路线，车辆刚与右转道平行
计时结束：成功识别偏航，开始进行偏航，出现重算路弹框，即计时结束</t>
  </si>
  <si>
    <t>诱导直行，实际右转</t>
  </si>
  <si>
    <t>计时开始：实车偏离既定导航路线，车辆完成掉头与掉头道平行
计时结束：成功识别偏航，开始进行偏航，出现重算路弹框，即计时结束</t>
  </si>
  <si>
    <t>诱导直行，实际掉头</t>
  </si>
  <si>
    <t>诱导左转，实际右转</t>
  </si>
  <si>
    <t>计时开始：车辆直行驶过路口后，接触直行道斑马线
计时结束：成功识别偏航，开始进行偏航，出现重算路弹框，即计时结束</t>
  </si>
  <si>
    <t>诱导左转，实际直行</t>
  </si>
  <si>
    <t>诱导左转，实际掉头</t>
  </si>
  <si>
    <t>诱导掉头，实际左转</t>
  </si>
  <si>
    <t>诱导掉头，实际右转</t>
  </si>
  <si>
    <t>诱导掉头，实际直行</t>
  </si>
  <si>
    <t>诱导右转，实际左转</t>
  </si>
  <si>
    <t>诱导右转，实际直行</t>
  </si>
  <si>
    <t>诱导右转，实际掉头</t>
  </si>
  <si>
    <t>定位</t>
  </si>
  <si>
    <t>百公里误偏航次数/车标异常次数（GNSS 上报频率10HZ,GNSS信号时延＜2s,超过的数据范围小于1%)</t>
  </si>
  <si>
    <t>次</t>
  </si>
  <si>
    <t>100km</t>
  </si>
  <si>
    <t>总得分</t>
  </si>
  <si>
    <t>不计入性能评分</t>
  </si>
  <si>
    <t>车辆在地图上显示或语音提示的位置与车辆实际位置应一致,且错误概率应</t>
  </si>
  <si>
    <t>百分比</t>
  </si>
  <si>
    <t>＜＝1%</t>
  </si>
  <si>
    <t>＜＝3%</t>
  </si>
  <si>
    <t>＜＝5%</t>
  </si>
  <si>
    <t>GB/T 19392-2013</t>
  </si>
  <si>
    <t>不要求每个版本测试</t>
  </si>
  <si>
    <t>距离累计误差</t>
  </si>
  <si>
    <t>＜＝8%</t>
  </si>
  <si>
    <r>
      <t xml:space="preserve">
本次福特CD542ICA-H 项目定位专项南京城市路测结论为：pass
详细测试情况如下：
路测总公里数2600KM，路测过程中出现3次定位问题（P0 0个，P1 3个）；
具体表现如下：其中高架桥上发生误偏航0 次、高架下发生误偏航0次、隧道发生车标漂移</t>
    </r>
    <r>
      <rPr>
        <sz val="12"/>
        <color rgb="FFFF0000"/>
        <rFont val="等线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次、隧道误偏航</t>
    </r>
    <r>
      <rPr>
        <sz val="12"/>
        <color rgb="FFFF0000"/>
        <rFont val="等线"/>
        <charset val="134"/>
        <scheme val="minor"/>
      </rPr>
      <t>2</t>
    </r>
    <r>
      <rPr>
        <sz val="12"/>
        <color theme="1"/>
        <rFont val="等线"/>
        <charset val="134"/>
        <scheme val="minor"/>
      </rPr>
      <t>次、高速误偏航0次，普通道路误偏航0次，出现车标漂移0次、停车场（含地下无网络场景）定位错误0次、主动偏航绑路错误</t>
    </r>
    <r>
      <rPr>
        <sz val="12"/>
        <color rgb="FFFF0000"/>
        <rFont val="等线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次、定位滞后0次，launcher，仪表TBT信息显示一致，底图/道路/底图元素/显示异常</t>
    </r>
    <r>
      <rPr>
        <sz val="12"/>
        <color rgb="FFFF0000"/>
        <rFont val="等线"/>
        <charset val="134"/>
        <scheme val="minor"/>
      </rPr>
      <t>8</t>
    </r>
    <r>
      <rPr>
        <sz val="12"/>
        <color theme="1"/>
        <rFont val="等线"/>
        <charset val="134"/>
        <scheme val="minor"/>
      </rPr>
      <t>次，实时路况更新不及时0次，稳定性问题0次，路口放大图延时0次，路况放大图错误</t>
    </r>
    <r>
      <rPr>
        <sz val="12"/>
        <color rgb="FFFF0000"/>
        <rFont val="等线"/>
        <charset val="134"/>
        <scheme val="minor"/>
      </rPr>
      <t>2</t>
    </r>
    <r>
      <rPr>
        <sz val="12"/>
        <color theme="1"/>
        <rFont val="等线"/>
        <charset val="134"/>
        <scheme val="minor"/>
      </rPr>
      <t>次，仪表车速和导航车速不一致0次，语音引导错误/延迟0次，导航TBT信息错误0次
总时长：总共100个小时
覆盖道路类型：高架桥、隧道、普通道路、快速路、山路、高速、环岛、停车场、立交、主辅路、桥梁、楼层密集处、二叉路、三岔路
测试结论：Pass
路网覆盖率：100%
路线：
3月1日 ：福特汽车研发中心-玄武湖隧道-南京长江隧道-横江快速路-福特汽车研发中心
覆盖道路类型：高架、隧道、普通道路、二叉路、三叉路、环岛、桥梁、快速路、高速、主辅路
隧道：夹江隧道，行知路隧道，路西安门隧道，通济门隧道，九华山隧道，玄武湖隧道
高架：双桥门立交，双龙街立交桥，内环东线，新庄立交
桥梁：江心洲大桥
3月2日：福特汽车研发中心-万达茂-南京南站-景枫-福特汽车研发中心
覆盖道路类型：高架、隧道、普通道路、二叉路、三叉路、环岛、桥梁、快速路、高速、主辅路，内部路
隧道：夹江隧道，西安门隧道，通济门隧道，九华山隧道，玄武湖隧道，江心洲夹江隧，行知路隧道
高架：双桥门立交，双龙街立交桥，内环南线
3月3日：福特汽车研发中心-紫金山–玄武湖公园-九华山隧道-福特汽车研发中心
覆盖道路类型：高架、隧道、普通道路、二叉路、三叉路、环岛、高速、主辅路，内部路、山路
隧道：西安门隧道，通济门隧道，九华山隧道，玄武湖隧道
高架：双桥门立交，内环南线，双龙街立交桥，内环东线，新庄立交
3月4日：福特汽车研发中心–夹江隧道-扬子江隧道-玄武湖隧道-福特汽车研发中心
覆盖道路类型：高架、隧道、普通道路、二叉路、三叉路、环岛、高速、主辅路，快速路、内部路、桥梁
隧道：夹江隧道，西安门隧道，通济门隧道，九华山隧道，玄武湖隧道
高架：双桥门立交，新庄立交，双龙街立交桥，内环东线
桥梁：江心洲大桥
3月6日：福特汽车研发中心-九华山隧道-玄武湖隧道-夹江隧道-福特汽车研发中心
覆盖道路类型：高架、隧道、普通道路、二叉路、三叉路、环岛、高速、主辅路，内部路、
隧道：西安门隧道，通济门隧道，九华山隧道，玄武湖隧道，新模范马路隧道
高架：双桥门立交，双龙街立交桥，内环东线
桥梁：江心洲大桥
3月11日：福特汽车研发中心-夹江隧道-扬子江隧道-玄武湖隧道-福特汽车研发中心
覆盖道路类型：高架、隧道、普通道路、二叉路、三叉路、环岛、高速、主辅路，内部路、桥梁、快速路
隧道：西安门隧道，通济门隧道，九华山隧道，玄武湖隧道、扬子江隧道
高架：双桥门立交，双龙街立交桥，内环东线
桥梁：江心洲大桥
3月13日：福特汽车研发中心-紫金山–玄武湖公园-仙林中心 -福特汽车研发中心
覆盖道路类型：高架、隧道、普通道路、二叉路、三叉路、环岛、高速、主辅路，内部路、山路
隧道：西安门隧道，通济门隧道，九华山隧道，玄武湖隧道
高架：双桥门立交，内环南线，双龙街立交桥，内环东线，新庄立交
3月14日：福特汽车研究所-浦滨路隧道-老山国家森林公园-紫创路隧道-钟山风景区-福特汽车研究所
覆盖道路类型：高架、隧道、普通道路、二叉路、三叉路、环岛、高速、主辅路
隧道：通济门隧道，西安门隧道，九华山隧道，玄武湖隧道，模范马路隧道，扬子江隧道，浦滨路隧道，天浦路隧道，康华路隧道，团结路隧道，行知路隧道，紫创路隧道，长江隧道，水西门隧道，大校场隧道
高架：内环东线，卡子门高架，内环北线，内环南线
桥梁：七里河大桥
3月15日：福特汽车研究所-西安门-浦滨路-紫创路隧道-丁家庄-五塘广场隧道-福特汽车研究所
覆盖道路类型：高架、隧道、普通道路、二叉路、三叉路、环岛、高速、主辅路
隧道：凤台南路隧道，西安门隧道，通济门隧道，九华山隧道，玄武湖隧道，模范马路隧道，扬子江隧道，浦滨路隧道，万寿路隧道，长江隧道，五塘广场隧道，晓庄广场隧道
高架：赛虹桥立交。内环南线，内环北线
3月16日：福特汽车研究所-江苏软件园-江心洲大桥-紫创路隧道-福特汽车研究所
覆盖道路类型：高架、隧道、普通道路、二叉路、三叉路、环岛、高速、主辅路
隧道：夹江隧道，青奥轴线隧道，江山大街隧道，江心洲夹江隧道，紫创路隧道，团结路隧道
高架：机场二通道
桥梁：江心洲大桥
3月17日：福特汽车研究所-江苏软件园-雨润大街-江心洲大桥-夹江隧道-福特汽车研究所
覆盖道路类型：高架、隧道、普通道路、二叉路、三叉路、环岛、高速、主辅路
隧道：隧道：夹江隧道，青奥轴线隧道，江山大街隧道，江心洲夹江隧道，紫创路隧道，行知路隧道，天浦路隧道，团结路隧道
高架：机场二通道
桥梁：江心洲大桥
3月20日：福特汽车研发中心-夹江隧道-扬子江隧道-九华山隧道-福特汽车研发中心
覆盖道路类型：高架、隧道、普通道路、二叉路、三叉路、环岛、高速、主辅路，内部路、桥梁，快速路
隧道：西安门隧道，通济门隧道，九华山隧道，玄武湖隧道、扬子江隧道
高架：卡子门立交，内环西线，内环东线
桥梁：江心洲大桥
3月21日：福特汽车研发中心-银杏湖-夹江隧道-扬子江隧道-福特汽车研发中心
覆盖道路类型：高架、隧道、普通道路、二叉路、三叉路、环岛、高速、主辅路，内部路、桥梁，快速路
隧道：西安门隧道，通济门隧道，扬子江隧道
高架：双桥门立交，内环南线，内环东线
桥梁：江心洲大桥</t>
    </r>
  </si>
  <si>
    <t>对应问题</t>
  </si>
  <si>
    <t>主动偏航绑路错误1次</t>
  </si>
  <si>
    <t>【实车】【CD542ica H】【地图】【偶现】3:26分，卡子门高架下面，主动偏航后，已经重新算好路了，车标还是显示在内部路上</t>
  </si>
  <si>
    <t>依赖德赛GPS信号，百度自身优化预计PL24带出</t>
  </si>
  <si>
    <t>隧道发生车标漂移1次</t>
  </si>
  <si>
    <t>【实车】【542ICA】【地图】13:50 扬子江隧道发起导航，图标发生漂移（偶现）</t>
  </si>
  <si>
    <t>非bug</t>
  </si>
  <si>
    <t>路况放大图错误2次</t>
  </si>
  <si>
    <t>【实车】【542ICA—H】【地图】【偶现】11-07 路口放大图画面消失</t>
  </si>
  <si>
    <t>同AW2-13029,未修复</t>
  </si>
  <si>
    <t>【实车】【CD542H_ICA】【地图】【偶现】切换专业导航后，右侧放大图显示异常</t>
  </si>
  <si>
    <t>隧道误偏航2次</t>
  </si>
  <si>
    <t>【实车】【542ICA-H】【地图】【偶现】16-02 巡航模式车标漂移&amp;16-00 主动偏航进入隧道，车标漂移</t>
  </si>
  <si>
    <t>R07 PRO已修复</t>
  </si>
  <si>
    <t>【实车】【CD542ICA】【地图】14-08  AR导航行驶，主动偏航驶入夹江隧道，车标发生严重漂移</t>
  </si>
  <si>
    <t>底图/道路/底图元素/显示异常8次</t>
  </si>
  <si>
    <t>【实车】【CD542H_ICA】【地图】【必现】周边搜点击poi点后发生偏移</t>
  </si>
  <si>
    <t>R07 未带出，当前已修复</t>
  </si>
  <si>
    <t>【实车】【542ICA-H】【地图】【必现】14-09 IVI实景导航中，点击沿途搜，无操作，页面返回ar后空白（必现）</t>
  </si>
  <si>
    <t>【实车】【CD542H_ICA】【地图】【偶现】限速图标和电子眼图标重叠</t>
  </si>
  <si>
    <t>转弯路口极偶现</t>
  </si>
  <si>
    <t>【实车】【CD542H_ICA】【地图】【必现】分屏导航中，比例尺图标和道路名重叠</t>
  </si>
  <si>
    <t>【实车】【542ICA-H】【地图】【偶现】11-20 IVI实景导航中，打开然后关闭分屏，副驾侧闪白</t>
  </si>
  <si>
    <t>同AW2-13921,未修复</t>
  </si>
  <si>
    <t>【实车】【CD542ICA-H】【地图】13-14 仪表车道线大小与需求不符（必现）</t>
  </si>
  <si>
    <t>【实车】【CD542H_ICA】【地图】【必现】baidu logo 显示两个，且重叠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</si>
</sst>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;[Red]0.000"/>
    <numFmt numFmtId="42" formatCode="_ &quot;￥&quot;* #,##0_ ;_ &quot;￥&quot;* \-#,##0_ ;_ &quot;￥&quot;* &quot;-&quot;_ ;_ @_ "/>
  </numFmts>
  <fonts count="50">
    <font>
      <sz val="12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name val="等线"/>
      <charset val="134"/>
      <scheme val="minor"/>
    </font>
    <font>
      <sz val="12"/>
      <name val="宋体"/>
      <charset val="134"/>
    </font>
    <font>
      <sz val="9"/>
      <name val="等线"/>
      <charset val="134"/>
      <scheme val="minor"/>
    </font>
    <font>
      <sz val="12"/>
      <color rgb="FF000000"/>
      <name val="Arial"/>
      <charset val="134"/>
    </font>
    <font>
      <b/>
      <sz val="12"/>
      <color rgb="FF000000"/>
      <name val="Arial"/>
      <charset val="134"/>
    </font>
    <font>
      <u/>
      <sz val="12"/>
      <color theme="10"/>
      <name val="等线"/>
      <charset val="134"/>
      <scheme val="minor"/>
    </font>
    <font>
      <sz val="12"/>
      <color rgb="FFFF0000"/>
      <name val="Arial"/>
      <charset val="134"/>
    </font>
    <font>
      <sz val="12"/>
      <color rgb="FFFF0000"/>
      <name val="宋体-简"/>
      <charset val="134"/>
    </font>
    <font>
      <sz val="12"/>
      <color rgb="FF000000"/>
      <name val="Microsoft YaHei"/>
      <charset val="134"/>
    </font>
    <font>
      <i/>
      <sz val="12"/>
      <color rgb="FF000000"/>
      <name val="Arial"/>
      <charset val="134"/>
    </font>
    <font>
      <b/>
      <sz val="10.5"/>
      <color theme="1"/>
      <name val="微软雅黑"/>
      <charset val="134"/>
    </font>
    <font>
      <b/>
      <sz val="10.5"/>
      <color rgb="FF000000"/>
      <name val="微软雅黑"/>
      <charset val="134"/>
    </font>
    <font>
      <sz val="10.5"/>
      <color theme="1"/>
      <name val="微软雅黑"/>
      <charset val="134"/>
    </font>
    <font>
      <sz val="10.5"/>
      <color rgb="FF000000"/>
      <name val="微软雅黑"/>
      <charset val="134"/>
    </font>
    <font>
      <sz val="12"/>
      <color rgb="FF000000"/>
      <name val="微软雅黑"/>
      <charset val="134"/>
    </font>
    <font>
      <b/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rgb="FF00B050"/>
      <name val="微软雅黑"/>
      <charset val="134"/>
    </font>
    <font>
      <sz val="12"/>
      <color rgb="FFFF0000"/>
      <name val="微软雅黑"/>
      <charset val="134"/>
    </font>
    <font>
      <sz val="10.5"/>
      <color rgb="FFFF0000"/>
      <name val="微软雅黑"/>
      <charset val="134"/>
    </font>
    <font>
      <sz val="10.5"/>
      <color rgb="FF00B05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等线"/>
      <charset val="134"/>
      <scheme val="minor"/>
    </font>
    <font>
      <sz val="12"/>
      <color rgb="FF92D05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rgb="FFFF0000"/>
      <name val="等线"/>
      <charset val="134"/>
      <scheme val="minor"/>
    </font>
    <font>
      <b/>
      <sz val="10.5"/>
      <color rgb="FF00B050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5" fillId="0" borderId="0"/>
    <xf numFmtId="0" fontId="33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7" fillId="39" borderId="20" applyNumberFormat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40" fillId="20" borderId="20" applyNumberFormat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42" fillId="36" borderId="21" applyNumberFormat="0" applyAlignment="0" applyProtection="0">
      <alignment vertical="center"/>
    </xf>
    <xf numFmtId="0" fontId="35" fillId="20" borderId="18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5" fillId="11" borderId="16" applyNumberFormat="0" applyFont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</cellStyleXfs>
  <cellXfs count="139">
    <xf numFmtId="0" fontId="0" fillId="0" borderId="0" xfId="0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2" borderId="1" xfId="0" applyFont="1" applyFill="1" applyBorder="1" applyAlignment="1">
      <alignment vertical="top" wrapText="1"/>
    </xf>
    <xf numFmtId="49" fontId="1" fillId="3" borderId="1" xfId="0" applyNumberFormat="1" applyFont="1" applyFill="1" applyBorder="1" applyAlignment="1"/>
    <xf numFmtId="0" fontId="0" fillId="0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49" fontId="1" fillId="0" borderId="1" xfId="0" applyNumberFormat="1" applyFont="1" applyFill="1" applyBorder="1" applyAlignment="1"/>
    <xf numFmtId="0" fontId="0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9" fontId="0" fillId="5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1" fontId="2" fillId="5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2" fillId="5" borderId="1" xfId="0" applyNumberFormat="1" applyFont="1" applyFill="1" applyBorder="1" applyAlignment="1">
      <alignment horizontal="left" vertical="center" wrapText="1"/>
    </xf>
    <xf numFmtId="176" fontId="3" fillId="7" borderId="1" xfId="0" applyNumberFormat="1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2" borderId="1" xfId="0" applyFill="1" applyBorder="1" applyAlignment="1"/>
    <xf numFmtId="0" fontId="5" fillId="0" borderId="1" xfId="1" applyBorder="1"/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5" fillId="0" borderId="1" xfId="0" applyFont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/>
    </xf>
    <xf numFmtId="176" fontId="0" fillId="2" borderId="1" xfId="0" applyNumberFormat="1" applyFill="1" applyBorder="1" applyAlignment="1">
      <alignment horizontal="left"/>
    </xf>
    <xf numFmtId="176" fontId="5" fillId="0" borderId="1" xfId="0" applyNumberFormat="1" applyFont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7" fillId="2" borderId="1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wrapText="1"/>
    </xf>
    <xf numFmtId="0" fontId="9" fillId="0" borderId="0" xfId="0" applyFont="1">
      <alignment vertical="center"/>
    </xf>
    <xf numFmtId="0" fontId="10" fillId="0" borderId="2" xfId="0" applyFont="1" applyBorder="1" applyAlignment="1">
      <alignment horizontal="center" vertical="top" wrapText="1"/>
    </xf>
    <xf numFmtId="49" fontId="9" fillId="0" borderId="2" xfId="0" applyNumberFormat="1" applyFont="1" applyBorder="1" applyAlignment="1">
      <alignment horizontal="left" vertical="top" wrapText="1"/>
    </xf>
    <xf numFmtId="49" fontId="11" fillId="0" borderId="2" xfId="42" applyNumberFormat="1" applyBorder="1" applyAlignment="1">
      <alignment horizontal="left" vertical="top" wrapText="1"/>
    </xf>
    <xf numFmtId="0" fontId="12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49" fontId="14" fillId="0" borderId="2" xfId="0" applyNumberFormat="1" applyFont="1" applyBorder="1" applyAlignment="1">
      <alignment horizontal="left" vertical="top" wrapText="1"/>
    </xf>
    <xf numFmtId="0" fontId="15" fillId="0" borderId="2" xfId="0" applyFont="1" applyBorder="1" applyAlignment="1">
      <alignment vertical="top" wrapText="1"/>
    </xf>
    <xf numFmtId="0" fontId="0" fillId="0" borderId="0" xfId="0" applyAlignment="1">
      <alignment horizontal="left" vertical="center"/>
    </xf>
    <xf numFmtId="0" fontId="16" fillId="8" borderId="1" xfId="0" applyFont="1" applyFill="1" applyBorder="1" applyAlignment="1">
      <alignment horizontal="justify" vertical="center" wrapText="1"/>
    </xf>
    <xf numFmtId="0" fontId="16" fillId="9" borderId="1" xfId="0" applyFont="1" applyFill="1" applyBorder="1" applyAlignment="1">
      <alignment horizontal="justify" vertical="center" wrapText="1"/>
    </xf>
    <xf numFmtId="0" fontId="16" fillId="0" borderId="1" xfId="0" applyFont="1" applyBorder="1" applyAlignment="1">
      <alignment horizontal="justify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left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justify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9" fontId="18" fillId="0" borderId="1" xfId="0" applyNumberFormat="1" applyFont="1" applyBorder="1" applyAlignment="1">
      <alignment horizontal="justify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>
      <alignment vertical="center"/>
    </xf>
    <xf numFmtId="0" fontId="21" fillId="0" borderId="0" xfId="0" applyFont="1">
      <alignment vertical="center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17" fillId="9" borderId="1" xfId="0" applyFont="1" applyFill="1" applyBorder="1" applyAlignment="1">
      <alignment horizontal="justify" vertical="center" wrapText="1"/>
    </xf>
    <xf numFmtId="0" fontId="17" fillId="0" borderId="1" xfId="0" applyFont="1" applyBorder="1" applyAlignment="1">
      <alignment horizontal="justify" vertical="center" wrapText="1"/>
    </xf>
    <xf numFmtId="0" fontId="19" fillId="0" borderId="1" xfId="0" applyFont="1" applyBorder="1" applyAlignment="1">
      <alignment horizontal="justify" vertical="center" wrapText="1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10" fontId="18" fillId="0" borderId="1" xfId="0" applyNumberFormat="1" applyFont="1" applyBorder="1" applyAlignment="1">
      <alignment horizontal="justify" vertical="center" wrapText="1"/>
    </xf>
    <xf numFmtId="0" fontId="24" fillId="0" borderId="1" xfId="0" applyFont="1" applyBorder="1" applyAlignment="1">
      <alignment horizontal="center" vertical="center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9" fontId="19" fillId="0" borderId="1" xfId="0" applyNumberFormat="1" applyFont="1" applyBorder="1">
      <alignment vertical="center"/>
    </xf>
    <xf numFmtId="0" fontId="27" fillId="0" borderId="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10" fontId="22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9" fontId="22" fillId="0" borderId="1" xfId="0" applyNumberFormat="1" applyFont="1" applyBorder="1" applyAlignment="1">
      <alignment horizontal="center" vertical="center"/>
    </xf>
    <xf numFmtId="10" fontId="22" fillId="0" borderId="1" xfId="0" applyNumberFormat="1" applyFont="1" applyBorder="1" applyAlignment="1">
      <alignment horizontal="center" vertical="center"/>
    </xf>
    <xf numFmtId="0" fontId="22" fillId="0" borderId="1" xfId="0" applyNumberFormat="1" applyFont="1" applyFill="1" applyBorder="1" applyAlignment="1" applyProtection="1">
      <alignment horizontal="center" vertical="center" wrapText="1"/>
    </xf>
    <xf numFmtId="9" fontId="22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/>
    </xf>
    <xf numFmtId="0" fontId="18" fillId="0" borderId="14" xfId="0" applyFont="1" applyBorder="1" applyAlignment="1">
      <alignment horizontal="center" vertical="center" wrapText="1"/>
    </xf>
    <xf numFmtId="0" fontId="28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22" fillId="0" borderId="1" xfId="0" applyFont="1" applyBorder="1">
      <alignment vertical="center"/>
    </xf>
    <xf numFmtId="0" fontId="22" fillId="0" borderId="6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10" fontId="22" fillId="0" borderId="1" xfId="0" applyNumberFormat="1" applyFont="1" applyBorder="1" applyAlignment="1">
      <alignment horizontal="right" vertical="center" wrapText="1"/>
    </xf>
    <xf numFmtId="0" fontId="2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9" fontId="19" fillId="0" borderId="1" xfId="0" applyNumberFormat="1" applyFont="1" applyBorder="1" applyAlignment="1">
      <alignment horizontal="left" vertical="center"/>
    </xf>
  </cellXfs>
  <cellStyles count="50">
    <cellStyle name="常规" xfId="0" builtinId="0"/>
    <cellStyle name="常规 4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57</xdr:row>
      <xdr:rowOff>0</xdr:rowOff>
    </xdr:from>
    <xdr:to>
      <xdr:col>3</xdr:col>
      <xdr:colOff>735073</xdr:colOff>
      <xdr:row>60</xdr:row>
      <xdr:rowOff>38190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4200" y="23675340"/>
          <a:ext cx="6589395" cy="708660"/>
        </a:xfrm>
        <a:prstGeom prst="rect">
          <a:avLst/>
        </a:prstGeom>
      </xdr:spPr>
    </xdr:pic>
    <xdr:clientData/>
  </xdr:twoCellAnchor>
  <xdr:twoCellAnchor editAs="oneCell">
    <xdr:from>
      <xdr:col>15</xdr:col>
      <xdr:colOff>1200150</xdr:colOff>
      <xdr:row>60</xdr:row>
      <xdr:rowOff>180975</xdr:rowOff>
    </xdr:from>
    <xdr:to>
      <xdr:col>23</xdr:col>
      <xdr:colOff>345976</xdr:colOff>
      <xdr:row>86</xdr:row>
      <xdr:rowOff>137256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808700" y="24526875"/>
          <a:ext cx="6962140" cy="5767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ord-jira-basic.atlassian.net/browse/AW2-12192" TargetMode="External"/><Relationship Id="rId2" Type="http://schemas.openxmlformats.org/officeDocument/2006/relationships/hyperlink" Target="https://ford-jira-basic.atlassian.net/browse/AW2-13029" TargetMode="External"/><Relationship Id="rId1" Type="http://schemas.openxmlformats.org/officeDocument/2006/relationships/hyperlink" Target="https://ford-jira-basic.atlassian.net/browse/AW2-1392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0"/>
  <sheetViews>
    <sheetView tabSelected="1" workbookViewId="0">
      <selection activeCell="E34" sqref="E34:E35"/>
    </sheetView>
  </sheetViews>
  <sheetFormatPr defaultColWidth="11" defaultRowHeight="17.6" outlineLevelCol="7"/>
  <cols>
    <col min="1" max="1" width="15" customWidth="1"/>
    <col min="2" max="2" width="29.8333333333333" customWidth="1"/>
    <col min="3" max="3" width="24.8333333333333" customWidth="1"/>
    <col min="4" max="4" width="26.6666666666667" customWidth="1"/>
    <col min="5" max="5" width="22.3333333333333" customWidth="1"/>
    <col min="6" max="6" width="22.6666666666667" customWidth="1"/>
    <col min="7" max="7" width="16" customWidth="1"/>
    <col min="8" max="8" width="13" customWidth="1"/>
  </cols>
  <sheetData>
    <row r="1" spans="1:8">
      <c r="A1" s="62" t="s">
        <v>0</v>
      </c>
      <c r="B1" s="62"/>
      <c r="C1" s="62"/>
      <c r="D1" s="62"/>
      <c r="E1" s="62"/>
      <c r="F1" s="62"/>
      <c r="G1" s="62"/>
      <c r="H1" s="62"/>
    </row>
    <row r="2" ht="16" customHeight="1" spans="1:8">
      <c r="A2" s="63" t="s">
        <v>1</v>
      </c>
      <c r="B2" s="63"/>
      <c r="C2" s="63"/>
      <c r="D2" s="63"/>
      <c r="E2" s="63"/>
      <c r="F2" s="63"/>
      <c r="G2" s="63"/>
      <c r="H2" s="63"/>
    </row>
    <row r="3" ht="16" customHeight="1" spans="1:8">
      <c r="A3" s="64" t="s">
        <v>2</v>
      </c>
      <c r="B3" s="65" t="s">
        <v>3</v>
      </c>
      <c r="C3" s="65"/>
      <c r="D3" s="65"/>
      <c r="E3" s="65"/>
      <c r="F3" s="65"/>
      <c r="G3" s="65"/>
      <c r="H3" s="65"/>
    </row>
    <row r="4" spans="1:8">
      <c r="A4" s="64" t="s">
        <v>4</v>
      </c>
      <c r="B4" s="65" t="s">
        <v>5</v>
      </c>
      <c r="C4" s="65"/>
      <c r="D4" s="65"/>
      <c r="E4" s="65"/>
      <c r="F4" s="65"/>
      <c r="G4" s="65"/>
      <c r="H4" s="65"/>
    </row>
    <row r="5" ht="16" customHeight="1" spans="1:8">
      <c r="A5" s="64" t="s">
        <v>6</v>
      </c>
      <c r="B5" s="66" t="s">
        <v>7</v>
      </c>
      <c r="C5" s="65"/>
      <c r="D5" s="65"/>
      <c r="E5" s="65"/>
      <c r="F5" s="65"/>
      <c r="G5" s="65"/>
      <c r="H5" s="65"/>
    </row>
    <row r="6" ht="16" customHeight="1" spans="1:8">
      <c r="A6" s="67"/>
      <c r="B6" s="67"/>
      <c r="C6" s="67"/>
      <c r="D6" s="67"/>
      <c r="E6" s="67"/>
      <c r="F6" s="67"/>
      <c r="G6" s="67"/>
      <c r="H6" s="67"/>
    </row>
    <row r="7" spans="1:8">
      <c r="A7" s="68" t="s">
        <v>8</v>
      </c>
      <c r="B7" s="68"/>
      <c r="C7" s="68"/>
      <c r="D7" s="68"/>
      <c r="E7" s="68"/>
      <c r="F7" s="68"/>
      <c r="G7" s="68"/>
      <c r="H7" s="68"/>
    </row>
    <row r="8" spans="1:8">
      <c r="A8" s="64" t="s">
        <v>9</v>
      </c>
      <c r="B8" s="69" t="s">
        <v>10</v>
      </c>
      <c r="C8" s="70"/>
      <c r="D8" s="64" t="s">
        <v>11</v>
      </c>
      <c r="E8" s="64" t="s">
        <v>12</v>
      </c>
      <c r="F8" s="67" t="s">
        <v>6</v>
      </c>
      <c r="G8" s="69" t="s">
        <v>13</v>
      </c>
      <c r="H8" s="70"/>
    </row>
    <row r="9" spans="1:8">
      <c r="A9" s="71" t="s">
        <v>14</v>
      </c>
      <c r="B9" s="72" t="s">
        <v>15</v>
      </c>
      <c r="C9" s="73"/>
      <c r="D9" s="74">
        <v>1</v>
      </c>
      <c r="E9" s="74">
        <v>1</v>
      </c>
      <c r="F9" s="92" t="s">
        <v>16</v>
      </c>
      <c r="G9" s="93"/>
      <c r="H9" s="94"/>
    </row>
    <row r="10" ht="18" customHeight="1" spans="1:8">
      <c r="A10" s="71" t="s">
        <v>17</v>
      </c>
      <c r="B10" s="72" t="s">
        <v>18</v>
      </c>
      <c r="C10" s="73"/>
      <c r="D10" s="74">
        <v>1</v>
      </c>
      <c r="E10" s="95">
        <v>0.9545</v>
      </c>
      <c r="F10" s="96" t="s">
        <v>19</v>
      </c>
      <c r="G10" s="97"/>
      <c r="H10" s="98"/>
    </row>
    <row r="11" spans="1:8">
      <c r="A11" s="71"/>
      <c r="B11" s="72" t="s">
        <v>20</v>
      </c>
      <c r="C11" s="73"/>
      <c r="D11" s="71" t="s">
        <v>21</v>
      </c>
      <c r="E11" s="95">
        <v>0.6729</v>
      </c>
      <c r="F11" s="96" t="s">
        <v>19</v>
      </c>
      <c r="G11" s="99"/>
      <c r="H11" s="100"/>
    </row>
    <row r="12" spans="1:8">
      <c r="A12" s="71"/>
      <c r="B12" s="71"/>
      <c r="C12" s="71"/>
      <c r="D12" s="71"/>
      <c r="E12" s="71"/>
      <c r="F12" s="71"/>
      <c r="G12" s="71"/>
      <c r="H12" s="71"/>
    </row>
    <row r="13" ht="14.25" customHeight="1" spans="1:8">
      <c r="A13" s="63" t="s">
        <v>22</v>
      </c>
      <c r="B13" s="63"/>
      <c r="C13" s="63"/>
      <c r="D13" s="63"/>
      <c r="E13" s="63"/>
      <c r="F13" s="63"/>
      <c r="G13" s="63"/>
      <c r="H13" s="63"/>
    </row>
    <row r="14" spans="1:8">
      <c r="A14" s="64" t="s">
        <v>23</v>
      </c>
      <c r="B14" s="64" t="s">
        <v>10</v>
      </c>
      <c r="C14" s="71" t="s">
        <v>11</v>
      </c>
      <c r="D14" s="75" t="s">
        <v>4</v>
      </c>
      <c r="E14" s="71" t="s">
        <v>12</v>
      </c>
      <c r="F14" s="67" t="s">
        <v>6</v>
      </c>
      <c r="G14" s="69" t="s">
        <v>13</v>
      </c>
      <c r="H14" s="70"/>
    </row>
    <row r="15" ht="32" spans="1:8">
      <c r="A15" s="76" t="s">
        <v>24</v>
      </c>
      <c r="B15" s="76" t="s">
        <v>25</v>
      </c>
      <c r="C15" s="71" t="s">
        <v>26</v>
      </c>
      <c r="D15" s="76" t="s">
        <v>27</v>
      </c>
      <c r="E15" s="76" t="s">
        <v>28</v>
      </c>
      <c r="F15" s="96" t="s">
        <v>19</v>
      </c>
      <c r="G15" s="101"/>
      <c r="H15" s="94"/>
    </row>
    <row r="16" spans="1:8">
      <c r="A16" s="76"/>
      <c r="B16" s="77" t="s">
        <v>29</v>
      </c>
      <c r="C16" s="78" t="s">
        <v>30</v>
      </c>
      <c r="D16" s="76" t="s">
        <v>31</v>
      </c>
      <c r="E16" s="76">
        <v>0</v>
      </c>
      <c r="F16" s="92" t="s">
        <v>32</v>
      </c>
      <c r="G16" s="97"/>
      <c r="H16" s="98"/>
    </row>
    <row r="17" spans="1:8">
      <c r="A17" s="76"/>
      <c r="B17" s="79"/>
      <c r="C17" s="78" t="s">
        <v>33</v>
      </c>
      <c r="D17" s="76" t="s">
        <v>34</v>
      </c>
      <c r="E17" s="76" t="s">
        <v>35</v>
      </c>
      <c r="F17" s="81" t="s">
        <v>36</v>
      </c>
      <c r="G17" s="97"/>
      <c r="H17" s="98"/>
    </row>
    <row r="18" spans="1:8">
      <c r="A18" s="76"/>
      <c r="B18" s="76" t="s">
        <v>37</v>
      </c>
      <c r="C18" s="78" t="s">
        <v>30</v>
      </c>
      <c r="D18" s="76" t="s">
        <v>38</v>
      </c>
      <c r="E18" s="76">
        <v>0</v>
      </c>
      <c r="F18" s="92" t="s">
        <v>32</v>
      </c>
      <c r="G18" s="97"/>
      <c r="H18" s="98"/>
    </row>
    <row r="19" spans="1:8">
      <c r="A19" s="76"/>
      <c r="B19" s="76" t="s">
        <v>39</v>
      </c>
      <c r="C19" s="78" t="s">
        <v>40</v>
      </c>
      <c r="D19" s="76" t="s">
        <v>36</v>
      </c>
      <c r="E19" s="76" t="s">
        <v>41</v>
      </c>
      <c r="F19" s="96" t="s">
        <v>19</v>
      </c>
      <c r="G19" s="97"/>
      <c r="H19" s="98"/>
    </row>
    <row r="20" spans="1:8">
      <c r="A20" s="76"/>
      <c r="B20" s="76" t="s">
        <v>42</v>
      </c>
      <c r="C20" s="71" t="s">
        <v>43</v>
      </c>
      <c r="D20" s="76" t="s">
        <v>44</v>
      </c>
      <c r="E20" s="76" t="s">
        <v>45</v>
      </c>
      <c r="F20" s="92" t="s">
        <v>32</v>
      </c>
      <c r="G20" s="97"/>
      <c r="H20" s="98"/>
    </row>
    <row r="21" ht="16" customHeight="1" spans="1:8">
      <c r="A21" s="80" t="s">
        <v>46</v>
      </c>
      <c r="B21" s="81" t="s">
        <v>47</v>
      </c>
      <c r="C21" s="81"/>
      <c r="D21" s="82"/>
      <c r="E21" s="102"/>
      <c r="F21" s="103" t="s">
        <v>48</v>
      </c>
      <c r="G21" s="97"/>
      <c r="H21" s="98"/>
    </row>
    <row r="22" spans="1:8">
      <c r="A22" s="80"/>
      <c r="B22" s="81"/>
      <c r="C22" s="81"/>
      <c r="D22" s="83"/>
      <c r="E22" s="104"/>
      <c r="F22" s="105"/>
      <c r="G22" s="97"/>
      <c r="H22" s="98"/>
    </row>
    <row r="23" ht="16" customHeight="1" spans="1:8">
      <c r="A23" s="80"/>
      <c r="B23" s="81" t="s">
        <v>49</v>
      </c>
      <c r="C23" s="81"/>
      <c r="D23" s="82"/>
      <c r="E23" s="104"/>
      <c r="F23" s="105"/>
      <c r="G23" s="97"/>
      <c r="H23" s="98"/>
    </row>
    <row r="24" spans="1:8">
      <c r="A24" s="80"/>
      <c r="B24" s="81"/>
      <c r="C24" s="81"/>
      <c r="D24" s="83"/>
      <c r="E24" s="104"/>
      <c r="F24" s="105"/>
      <c r="G24" s="97"/>
      <c r="H24" s="98"/>
    </row>
    <row r="25" ht="16" customHeight="1" spans="1:8">
      <c r="A25" s="80"/>
      <c r="B25" s="76" t="s">
        <v>50</v>
      </c>
      <c r="C25" s="76"/>
      <c r="D25" s="82"/>
      <c r="E25" s="104"/>
      <c r="F25" s="105"/>
      <c r="G25" s="97"/>
      <c r="H25" s="98"/>
    </row>
    <row r="26" spans="1:8">
      <c r="A26" s="80"/>
      <c r="B26" s="76"/>
      <c r="C26" s="76"/>
      <c r="D26" s="83"/>
      <c r="E26" s="104"/>
      <c r="F26" s="105"/>
      <c r="G26" s="97"/>
      <c r="H26" s="98"/>
    </row>
    <row r="27" ht="16" customHeight="1" spans="1:8">
      <c r="A27" s="80"/>
      <c r="B27" s="76" t="s">
        <v>51</v>
      </c>
      <c r="C27" s="76"/>
      <c r="D27" s="82"/>
      <c r="E27" s="104"/>
      <c r="F27" s="105"/>
      <c r="G27" s="97"/>
      <c r="H27" s="98"/>
    </row>
    <row r="28" spans="1:8">
      <c r="A28" s="80"/>
      <c r="B28" s="76"/>
      <c r="C28" s="76"/>
      <c r="D28" s="83"/>
      <c r="E28" s="104"/>
      <c r="F28" s="105"/>
      <c r="G28" s="97"/>
      <c r="H28" s="98"/>
    </row>
    <row r="29" ht="16" customHeight="1" spans="1:8">
      <c r="A29" s="80"/>
      <c r="B29" s="76"/>
      <c r="C29" s="76"/>
      <c r="D29" s="82"/>
      <c r="E29" s="104"/>
      <c r="F29" s="105"/>
      <c r="G29" s="97"/>
      <c r="H29" s="98"/>
    </row>
    <row r="30" spans="1:8">
      <c r="A30" s="80"/>
      <c r="B30" s="76"/>
      <c r="C30" s="76"/>
      <c r="D30" s="83"/>
      <c r="E30" s="104"/>
      <c r="F30" s="106"/>
      <c r="G30" s="99"/>
      <c r="H30" s="100"/>
    </row>
    <row r="31" spans="1:8">
      <c r="A31" s="76"/>
      <c r="B31" s="76"/>
      <c r="C31" s="76"/>
      <c r="D31" s="76"/>
      <c r="E31" s="76"/>
      <c r="F31" s="76"/>
      <c r="G31" s="76"/>
      <c r="H31" s="76"/>
    </row>
    <row r="32" ht="14.25" customHeight="1" spans="1:8">
      <c r="A32" s="63" t="s">
        <v>52</v>
      </c>
      <c r="B32" s="63"/>
      <c r="C32" s="63"/>
      <c r="D32" s="63"/>
      <c r="E32" s="63"/>
      <c r="F32" s="63"/>
      <c r="G32" s="63"/>
      <c r="H32" s="63"/>
    </row>
    <row r="33" spans="1:8">
      <c r="A33" s="67" t="s">
        <v>53</v>
      </c>
      <c r="B33" s="64" t="s">
        <v>10</v>
      </c>
      <c r="C33" s="64" t="s">
        <v>11</v>
      </c>
      <c r="D33" s="84" t="s">
        <v>4</v>
      </c>
      <c r="E33" s="64" t="s">
        <v>12</v>
      </c>
      <c r="F33" s="67" t="s">
        <v>6</v>
      </c>
      <c r="G33" s="69" t="s">
        <v>13</v>
      </c>
      <c r="H33" s="70"/>
    </row>
    <row r="34" s="61" customFormat="1" spans="1:8">
      <c r="A34" s="76" t="s">
        <v>54</v>
      </c>
      <c r="B34" s="78" t="s">
        <v>55</v>
      </c>
      <c r="C34" s="78" t="s">
        <v>56</v>
      </c>
      <c r="D34" s="78" t="s">
        <v>57</v>
      </c>
      <c r="E34" s="78" t="s">
        <v>56</v>
      </c>
      <c r="F34" s="92" t="s">
        <v>32</v>
      </c>
      <c r="G34" s="101" t="s">
        <v>58</v>
      </c>
      <c r="H34" s="94"/>
    </row>
    <row r="35" s="61" customFormat="1" spans="1:8">
      <c r="A35" s="76"/>
      <c r="B35" s="78" t="s">
        <v>59</v>
      </c>
      <c r="C35" s="78" t="s">
        <v>60</v>
      </c>
      <c r="D35" s="78" t="s">
        <v>57</v>
      </c>
      <c r="E35" s="78" t="s">
        <v>60</v>
      </c>
      <c r="F35" s="92" t="s">
        <v>32</v>
      </c>
      <c r="G35" s="97"/>
      <c r="H35" s="98"/>
    </row>
    <row r="36" spans="1:8">
      <c r="A36" s="76"/>
      <c r="B36" s="76"/>
      <c r="C36" s="78"/>
      <c r="D36" s="71"/>
      <c r="E36" s="78"/>
      <c r="F36" s="81"/>
      <c r="G36" s="97"/>
      <c r="H36" s="98"/>
    </row>
    <row r="37" spans="1:8">
      <c r="A37" s="76"/>
      <c r="B37" s="76"/>
      <c r="C37" s="76"/>
      <c r="D37" s="71"/>
      <c r="E37" s="76"/>
      <c r="F37" s="81"/>
      <c r="G37" s="97"/>
      <c r="H37" s="98"/>
    </row>
    <row r="38" spans="1:8">
      <c r="A38" s="76"/>
      <c r="B38" s="76"/>
      <c r="C38" s="76"/>
      <c r="D38" s="71"/>
      <c r="E38" s="76"/>
      <c r="F38" s="81"/>
      <c r="G38" s="97"/>
      <c r="H38" s="98"/>
    </row>
    <row r="39" spans="1:8">
      <c r="A39" s="76"/>
      <c r="B39" s="76"/>
      <c r="C39" s="76"/>
      <c r="D39" s="71"/>
      <c r="E39" s="76"/>
      <c r="F39" s="81"/>
      <c r="G39" s="97"/>
      <c r="H39" s="98"/>
    </row>
    <row r="40" ht="14.25" customHeight="1" spans="1:8">
      <c r="A40" s="63" t="s">
        <v>61</v>
      </c>
      <c r="B40" s="63"/>
      <c r="C40" s="63"/>
      <c r="D40" s="63"/>
      <c r="E40" s="63"/>
      <c r="F40" s="63"/>
      <c r="G40" s="63"/>
      <c r="H40" s="63"/>
    </row>
    <row r="41" spans="1:8">
      <c r="A41" s="67" t="s">
        <v>53</v>
      </c>
      <c r="B41" s="64" t="s">
        <v>10</v>
      </c>
      <c r="C41" s="64" t="s">
        <v>11</v>
      </c>
      <c r="D41" s="84" t="s">
        <v>4</v>
      </c>
      <c r="E41" s="64" t="s">
        <v>12</v>
      </c>
      <c r="F41" s="67" t="s">
        <v>6</v>
      </c>
      <c r="G41" s="69" t="s">
        <v>13</v>
      </c>
      <c r="H41" s="70"/>
    </row>
    <row r="42" s="61" customFormat="1" spans="1:8">
      <c r="A42" s="76" t="s">
        <v>62</v>
      </c>
      <c r="B42" s="78" t="s">
        <v>63</v>
      </c>
      <c r="C42" s="78" t="s">
        <v>64</v>
      </c>
      <c r="D42" s="78" t="s">
        <v>65</v>
      </c>
      <c r="E42" s="78" t="s">
        <v>66</v>
      </c>
      <c r="F42" s="107" t="s">
        <v>67</v>
      </c>
      <c r="G42" s="101"/>
      <c r="H42" s="94"/>
    </row>
    <row r="43" s="61" customFormat="1" spans="1:8">
      <c r="A43" s="76"/>
      <c r="B43" s="78" t="s">
        <v>68</v>
      </c>
      <c r="C43" s="78" t="s">
        <v>69</v>
      </c>
      <c r="D43" s="78" t="s">
        <v>65</v>
      </c>
      <c r="E43" s="78" t="s">
        <v>70</v>
      </c>
      <c r="F43" s="108" t="s">
        <v>16</v>
      </c>
      <c r="G43" s="97"/>
      <c r="H43" s="98"/>
    </row>
    <row r="44" s="61" customFormat="1" spans="1:8">
      <c r="A44" s="76"/>
      <c r="B44" s="78" t="s">
        <v>71</v>
      </c>
      <c r="C44" s="78" t="s">
        <v>72</v>
      </c>
      <c r="D44" s="78" t="s">
        <v>73</v>
      </c>
      <c r="E44" s="78" t="s">
        <v>74</v>
      </c>
      <c r="F44" s="107" t="s">
        <v>67</v>
      </c>
      <c r="G44" s="97"/>
      <c r="H44" s="98"/>
    </row>
    <row r="45" spans="1:8">
      <c r="A45" s="76"/>
      <c r="B45" s="85" t="s">
        <v>75</v>
      </c>
      <c r="C45" s="85" t="s">
        <v>72</v>
      </c>
      <c r="D45" s="85" t="s">
        <v>76</v>
      </c>
      <c r="E45" s="78" t="s">
        <v>77</v>
      </c>
      <c r="F45" s="107" t="s">
        <v>19</v>
      </c>
      <c r="G45" s="97"/>
      <c r="H45" s="98"/>
    </row>
    <row r="46" spans="1:8">
      <c r="A46" s="76"/>
      <c r="B46" s="76"/>
      <c r="C46" s="76"/>
      <c r="D46" s="71"/>
      <c r="E46" s="76"/>
      <c r="F46" s="81"/>
      <c r="G46" s="97"/>
      <c r="H46" s="98"/>
    </row>
    <row r="47" spans="1:8">
      <c r="A47" s="76"/>
      <c r="B47" s="76"/>
      <c r="C47" s="76"/>
      <c r="D47" s="76"/>
      <c r="E47" s="76"/>
      <c r="F47" s="76"/>
      <c r="G47" s="76"/>
      <c r="H47" s="76"/>
    </row>
    <row r="48" ht="15" customHeight="1" spans="1:8">
      <c r="A48" s="63" t="s">
        <v>78</v>
      </c>
      <c r="B48" s="63"/>
      <c r="C48" s="63"/>
      <c r="D48" s="63"/>
      <c r="E48" s="63"/>
      <c r="F48" s="63"/>
      <c r="G48" s="63"/>
      <c r="H48" s="63"/>
    </row>
    <row r="49" spans="1:8">
      <c r="A49" s="86" t="s">
        <v>79</v>
      </c>
      <c r="B49" s="86" t="s">
        <v>80</v>
      </c>
      <c r="C49" s="86"/>
      <c r="D49" s="86" t="s">
        <v>81</v>
      </c>
      <c r="E49" s="86" t="s">
        <v>11</v>
      </c>
      <c r="F49" s="86" t="s">
        <v>12</v>
      </c>
      <c r="G49" s="86" t="s">
        <v>6</v>
      </c>
      <c r="H49" s="86" t="s">
        <v>82</v>
      </c>
    </row>
    <row r="50" ht="16" customHeight="1" spans="1:8">
      <c r="A50" s="87" t="s">
        <v>83</v>
      </c>
      <c r="B50" s="87">
        <v>1893</v>
      </c>
      <c r="C50" s="87"/>
      <c r="D50" s="87">
        <v>1893</v>
      </c>
      <c r="E50" s="109">
        <v>1</v>
      </c>
      <c r="F50" s="109">
        <v>1</v>
      </c>
      <c r="G50" s="87" t="s">
        <v>32</v>
      </c>
      <c r="H50" s="87"/>
    </row>
    <row r="51" spans="1:8">
      <c r="A51" s="76"/>
      <c r="B51" s="76"/>
      <c r="C51" s="76"/>
      <c r="D51" s="76"/>
      <c r="E51" s="76"/>
      <c r="F51" s="76"/>
      <c r="G51" s="76"/>
      <c r="H51" s="76"/>
    </row>
    <row r="52" spans="1:8">
      <c r="A52" s="88" t="s">
        <v>84</v>
      </c>
      <c r="B52" s="88"/>
      <c r="C52" s="88"/>
      <c r="D52" s="88"/>
      <c r="E52" s="88"/>
      <c r="F52" s="88"/>
      <c r="G52" s="88"/>
      <c r="H52" s="88"/>
    </row>
    <row r="53" spans="1:8">
      <c r="A53" s="89" t="s">
        <v>79</v>
      </c>
      <c r="B53" s="89" t="s">
        <v>85</v>
      </c>
      <c r="C53" s="89"/>
      <c r="D53" s="89" t="s">
        <v>11</v>
      </c>
      <c r="E53" s="89" t="s">
        <v>6</v>
      </c>
      <c r="F53" s="110" t="s">
        <v>13</v>
      </c>
      <c r="G53" s="111"/>
      <c r="H53" s="112"/>
    </row>
    <row r="54" ht="16" customHeight="1" spans="1:8">
      <c r="A54" s="90" t="s">
        <v>83</v>
      </c>
      <c r="B54" s="87" t="s">
        <v>86</v>
      </c>
      <c r="C54" s="87"/>
      <c r="D54" s="87" t="s">
        <v>87</v>
      </c>
      <c r="E54" s="87" t="s">
        <v>86</v>
      </c>
      <c r="F54" s="113" t="s">
        <v>86</v>
      </c>
      <c r="G54" s="114"/>
      <c r="H54" s="115"/>
    </row>
    <row r="55" spans="1:8">
      <c r="A55" s="80"/>
      <c r="B55" s="80"/>
      <c r="C55" s="80"/>
      <c r="D55" s="80"/>
      <c r="E55" s="80"/>
      <c r="F55" s="80"/>
      <c r="G55" s="80"/>
      <c r="H55" s="80"/>
    </row>
    <row r="56" spans="1:8">
      <c r="A56" s="63" t="s">
        <v>88</v>
      </c>
      <c r="B56" s="63"/>
      <c r="C56" s="63"/>
      <c r="D56" s="63"/>
      <c r="E56" s="63"/>
      <c r="F56" s="63"/>
      <c r="G56" s="63"/>
      <c r="H56" s="63"/>
    </row>
    <row r="57" spans="1:8">
      <c r="A57" s="86" t="s">
        <v>89</v>
      </c>
      <c r="B57" s="86" t="s">
        <v>90</v>
      </c>
      <c r="C57" s="86"/>
      <c r="D57" s="91"/>
      <c r="E57" s="91"/>
      <c r="F57" s="91"/>
      <c r="G57" s="91"/>
      <c r="H57" s="91"/>
    </row>
    <row r="58" spans="1:8">
      <c r="A58" s="87" t="s">
        <v>91</v>
      </c>
      <c r="B58" s="87"/>
      <c r="C58" s="87"/>
      <c r="D58" s="91"/>
      <c r="E58" s="91"/>
      <c r="F58" s="91"/>
      <c r="G58" s="91"/>
      <c r="H58" s="91"/>
    </row>
    <row r="59" spans="1:8">
      <c r="A59" s="87" t="s">
        <v>92</v>
      </c>
      <c r="B59" s="87"/>
      <c r="C59" s="87"/>
      <c r="D59" s="91"/>
      <c r="E59" s="91"/>
      <c r="F59" s="91"/>
      <c r="G59" s="91"/>
      <c r="H59" s="91"/>
    </row>
    <row r="60" spans="1:8">
      <c r="A60" s="87" t="s">
        <v>93</v>
      </c>
      <c r="B60" s="87"/>
      <c r="C60" s="87"/>
      <c r="D60" s="91"/>
      <c r="E60" s="91"/>
      <c r="F60" s="91"/>
      <c r="G60" s="91"/>
      <c r="H60" s="91"/>
    </row>
    <row r="61" spans="1:8">
      <c r="A61" s="87" t="s">
        <v>94</v>
      </c>
      <c r="B61" s="87"/>
      <c r="C61" s="87"/>
      <c r="D61" s="91"/>
      <c r="E61" s="91"/>
      <c r="F61" s="91"/>
      <c r="G61" s="91"/>
      <c r="H61" s="91"/>
    </row>
    <row r="62" spans="1:8">
      <c r="A62" s="87" t="s">
        <v>95</v>
      </c>
      <c r="B62" s="87"/>
      <c r="C62" s="87"/>
      <c r="D62" s="91"/>
      <c r="E62" s="91"/>
      <c r="F62" s="91"/>
      <c r="G62" s="91"/>
      <c r="H62" s="91"/>
    </row>
    <row r="63" spans="1:8">
      <c r="A63" s="87" t="s">
        <v>96</v>
      </c>
      <c r="B63" s="87"/>
      <c r="C63" s="87"/>
      <c r="D63" s="91"/>
      <c r="E63" s="91"/>
      <c r="F63" s="91"/>
      <c r="G63" s="91"/>
      <c r="H63" s="91"/>
    </row>
    <row r="64" spans="1:8">
      <c r="A64" s="71"/>
      <c r="B64" s="71"/>
      <c r="C64" s="71"/>
      <c r="D64" s="71"/>
      <c r="E64" s="71"/>
      <c r="F64" s="71"/>
      <c r="G64" s="71"/>
      <c r="H64" s="71"/>
    </row>
    <row r="65" spans="1:8">
      <c r="A65" s="62" t="s">
        <v>97</v>
      </c>
      <c r="B65" s="62"/>
      <c r="C65" s="62"/>
      <c r="D65" s="62"/>
      <c r="E65" s="62"/>
      <c r="F65" s="62"/>
      <c r="G65" s="62"/>
      <c r="H65" s="62"/>
    </row>
    <row r="66" ht="36" customHeight="1" spans="1:8">
      <c r="A66" s="71" t="s">
        <v>98</v>
      </c>
      <c r="B66" s="71"/>
      <c r="C66" s="71"/>
      <c r="D66" s="71"/>
      <c r="E66" s="71"/>
      <c r="F66" s="71"/>
      <c r="G66" s="71"/>
      <c r="H66" s="71"/>
    </row>
    <row r="67" ht="17" customHeight="1" spans="1:8">
      <c r="A67" s="62" t="s">
        <v>99</v>
      </c>
      <c r="B67" s="62"/>
      <c r="C67" s="62"/>
      <c r="D67" s="62"/>
      <c r="E67" s="62"/>
      <c r="F67" s="62"/>
      <c r="G67" s="62"/>
      <c r="H67" s="62"/>
    </row>
    <row r="68" spans="1:8">
      <c r="A68" s="63" t="s">
        <v>100</v>
      </c>
      <c r="B68" s="63"/>
      <c r="C68" s="63"/>
      <c r="D68" s="63"/>
      <c r="E68" s="63"/>
      <c r="F68" s="63"/>
      <c r="G68" s="63"/>
      <c r="H68" s="63"/>
    </row>
    <row r="69" ht="47" customHeight="1" spans="1:8">
      <c r="A69" s="71"/>
      <c r="B69" s="71"/>
      <c r="C69" s="71"/>
      <c r="D69" s="71"/>
      <c r="E69" s="71"/>
      <c r="F69" s="71"/>
      <c r="G69" s="71"/>
      <c r="H69" s="71"/>
    </row>
    <row r="70" ht="17" customHeight="1" spans="1:8">
      <c r="A70" s="63" t="s">
        <v>101</v>
      </c>
      <c r="B70" s="63"/>
      <c r="C70" s="63"/>
      <c r="D70" s="63"/>
      <c r="E70" s="63"/>
      <c r="F70" s="63"/>
      <c r="G70" s="63"/>
      <c r="H70" s="63"/>
    </row>
    <row r="71" ht="244" customHeight="1" spans="1:8">
      <c r="A71" s="90" t="s">
        <v>102</v>
      </c>
      <c r="B71" s="71"/>
      <c r="C71" s="71"/>
      <c r="D71" s="71"/>
      <c r="E71" s="71"/>
      <c r="F71" s="71"/>
      <c r="G71" s="71"/>
      <c r="H71" s="71"/>
    </row>
    <row r="72" spans="1:8">
      <c r="A72" s="62" t="s">
        <v>103</v>
      </c>
      <c r="B72" s="62"/>
      <c r="C72" s="62"/>
      <c r="D72" s="62"/>
      <c r="E72" s="62"/>
      <c r="F72" s="62"/>
      <c r="G72" s="62"/>
      <c r="H72" s="62"/>
    </row>
    <row r="73" ht="17" customHeight="1" spans="1:8">
      <c r="A73" s="67" t="s">
        <v>104</v>
      </c>
      <c r="B73" s="64" t="s">
        <v>105</v>
      </c>
      <c r="C73" s="89" t="s">
        <v>106</v>
      </c>
      <c r="D73" s="64" t="s">
        <v>107</v>
      </c>
      <c r="E73" s="64" t="s">
        <v>108</v>
      </c>
      <c r="F73" s="64" t="s">
        <v>109</v>
      </c>
      <c r="G73" s="128" t="s">
        <v>110</v>
      </c>
      <c r="H73" s="129" t="s">
        <v>13</v>
      </c>
    </row>
    <row r="74" ht="36" spans="1:8">
      <c r="A74" s="76" t="s">
        <v>83</v>
      </c>
      <c r="B74" s="116" t="s">
        <v>111</v>
      </c>
      <c r="C74" s="117">
        <v>0.9987</v>
      </c>
      <c r="D74" s="118" t="s">
        <v>112</v>
      </c>
      <c r="E74" s="130">
        <v>2</v>
      </c>
      <c r="F74" s="92"/>
      <c r="G74" s="117">
        <f>C74</f>
        <v>0.9987</v>
      </c>
      <c r="H74" s="131"/>
    </row>
    <row r="75" ht="17" customHeight="1" spans="1:8">
      <c r="A75" s="76"/>
      <c r="B75" s="91" t="s">
        <v>113</v>
      </c>
      <c r="C75" s="119">
        <v>1</v>
      </c>
      <c r="D75" s="91"/>
      <c r="E75" s="130">
        <v>0</v>
      </c>
      <c r="F75" s="92"/>
      <c r="G75" s="117">
        <f t="shared" ref="G75:G81" si="0">C75</f>
        <v>1</v>
      </c>
      <c r="H75" s="132"/>
    </row>
    <row r="76" ht="17" customHeight="1" spans="1:8">
      <c r="A76" s="76"/>
      <c r="B76" s="91" t="s">
        <v>114</v>
      </c>
      <c r="C76" s="120">
        <v>0.9984</v>
      </c>
      <c r="D76" s="91"/>
      <c r="E76" s="130">
        <v>0</v>
      </c>
      <c r="F76" s="92"/>
      <c r="G76" s="117">
        <f t="shared" si="0"/>
        <v>0.9984</v>
      </c>
      <c r="H76" s="132"/>
    </row>
    <row r="77" ht="17" customHeight="1" spans="1:8">
      <c r="A77" s="76"/>
      <c r="B77" s="116" t="s">
        <v>115</v>
      </c>
      <c r="C77" s="117">
        <v>0.9957</v>
      </c>
      <c r="D77" s="91"/>
      <c r="E77" s="130">
        <v>1</v>
      </c>
      <c r="F77" s="96"/>
      <c r="G77" s="117">
        <f t="shared" si="0"/>
        <v>0.9957</v>
      </c>
      <c r="H77" s="132"/>
    </row>
    <row r="78" ht="17" customHeight="1" spans="1:8">
      <c r="A78" s="76"/>
      <c r="B78" s="116" t="s">
        <v>116</v>
      </c>
      <c r="C78" s="117">
        <v>1</v>
      </c>
      <c r="D78" s="91"/>
      <c r="E78" s="130">
        <v>0</v>
      </c>
      <c r="F78" s="96"/>
      <c r="G78" s="117">
        <f t="shared" si="0"/>
        <v>1</v>
      </c>
      <c r="H78" s="132"/>
    </row>
    <row r="79" ht="17" customHeight="1" spans="1:8">
      <c r="A79" s="76"/>
      <c r="B79" s="116" t="s">
        <v>117</v>
      </c>
      <c r="C79" s="117" t="s">
        <v>36</v>
      </c>
      <c r="D79" s="91"/>
      <c r="E79" s="130">
        <v>0</v>
      </c>
      <c r="F79" s="96"/>
      <c r="G79" s="117" t="s">
        <v>36</v>
      </c>
      <c r="H79" s="132"/>
    </row>
    <row r="80" ht="17" customHeight="1" spans="1:8">
      <c r="A80" s="76"/>
      <c r="B80" s="116" t="s">
        <v>118</v>
      </c>
      <c r="C80" s="121">
        <v>87.04</v>
      </c>
      <c r="D80" s="91"/>
      <c r="E80" s="133" t="s">
        <v>36</v>
      </c>
      <c r="F80" s="134"/>
      <c r="G80" s="117" t="s">
        <v>36</v>
      </c>
      <c r="H80" s="132"/>
    </row>
    <row r="81" ht="17" customHeight="1" spans="1:8">
      <c r="A81" s="76"/>
      <c r="B81" s="116" t="s">
        <v>119</v>
      </c>
      <c r="C81" s="122">
        <v>0.9805</v>
      </c>
      <c r="D81" s="91"/>
      <c r="E81" s="130">
        <v>0</v>
      </c>
      <c r="F81" s="92"/>
      <c r="G81" s="117">
        <f t="shared" si="0"/>
        <v>0.9805</v>
      </c>
      <c r="H81" s="132"/>
    </row>
    <row r="82" ht="16" customHeight="1" spans="1:8">
      <c r="A82" s="62" t="s">
        <v>120</v>
      </c>
      <c r="B82" s="62"/>
      <c r="C82" s="62"/>
      <c r="D82" s="62"/>
      <c r="E82" s="62"/>
      <c r="F82" s="62"/>
      <c r="G82" s="62"/>
      <c r="H82" s="62"/>
    </row>
    <row r="83" ht="17" customHeight="1" spans="1:8">
      <c r="A83" s="87" t="s">
        <v>121</v>
      </c>
      <c r="B83" s="87" t="s">
        <v>122</v>
      </c>
      <c r="C83" s="87"/>
      <c r="D83" s="87" t="s">
        <v>123</v>
      </c>
      <c r="E83" s="87" t="s">
        <v>124</v>
      </c>
      <c r="F83" s="135" t="s">
        <v>125</v>
      </c>
      <c r="G83" s="136"/>
      <c r="H83" s="137"/>
    </row>
    <row r="84" ht="17" customHeight="1" spans="1:8">
      <c r="A84" s="87" t="s">
        <v>83</v>
      </c>
      <c r="B84" s="123">
        <v>4348</v>
      </c>
      <c r="C84" s="87"/>
      <c r="D84" s="123">
        <v>4348</v>
      </c>
      <c r="E84" s="138">
        <f>D84/B84</f>
        <v>1</v>
      </c>
      <c r="F84" s="135"/>
      <c r="G84" s="136"/>
      <c r="H84" s="137"/>
    </row>
    <row r="85" spans="1:8">
      <c r="A85" s="76"/>
      <c r="B85" s="76"/>
      <c r="C85" s="76"/>
      <c r="D85" s="76"/>
      <c r="E85" s="76"/>
      <c r="F85" s="76"/>
      <c r="G85" s="76"/>
      <c r="H85" s="76"/>
    </row>
    <row r="86" ht="17" customHeight="1" spans="1:8">
      <c r="A86" s="62" t="s">
        <v>126</v>
      </c>
      <c r="B86" s="62"/>
      <c r="C86" s="62"/>
      <c r="D86" s="62"/>
      <c r="E86" s="62"/>
      <c r="F86" s="62"/>
      <c r="G86" s="62"/>
      <c r="H86" s="62"/>
    </row>
    <row r="87" spans="1:8">
      <c r="A87" s="85" t="s">
        <v>127</v>
      </c>
      <c r="B87" s="76" t="s">
        <v>128</v>
      </c>
      <c r="C87" s="76"/>
      <c r="D87" s="76"/>
      <c r="E87" s="76"/>
      <c r="F87" s="76"/>
      <c r="G87" s="76"/>
      <c r="H87" s="76"/>
    </row>
    <row r="88" spans="1:8">
      <c r="A88" s="85" t="s">
        <v>129</v>
      </c>
      <c r="B88" s="76" t="s">
        <v>130</v>
      </c>
      <c r="C88" s="76"/>
      <c r="D88" s="76"/>
      <c r="E88" s="76"/>
      <c r="F88" s="76"/>
      <c r="G88" s="76"/>
      <c r="H88" s="76"/>
    </row>
    <row r="89" spans="1:8">
      <c r="A89" s="85" t="s">
        <v>131</v>
      </c>
      <c r="B89" s="72" t="s">
        <v>128</v>
      </c>
      <c r="C89" s="124"/>
      <c r="D89" s="124"/>
      <c r="E89" s="124"/>
      <c r="F89" s="124"/>
      <c r="G89" s="124"/>
      <c r="H89" s="73"/>
    </row>
    <row r="90" spans="1:8">
      <c r="A90" s="85" t="s">
        <v>132</v>
      </c>
      <c r="B90" s="72" t="s">
        <v>133</v>
      </c>
      <c r="C90" s="124"/>
      <c r="D90" s="124"/>
      <c r="E90" s="124"/>
      <c r="F90" s="124"/>
      <c r="G90" s="124"/>
      <c r="H90" s="73"/>
    </row>
    <row r="91" spans="1:8">
      <c r="A91" s="85" t="s">
        <v>134</v>
      </c>
      <c r="B91" s="72" t="s">
        <v>135</v>
      </c>
      <c r="C91" s="124"/>
      <c r="D91" s="124"/>
      <c r="E91" s="124"/>
      <c r="F91" s="124"/>
      <c r="G91" s="124"/>
      <c r="H91" s="73"/>
    </row>
    <row r="92" spans="1:5">
      <c r="A92" s="125"/>
      <c r="B92" s="125"/>
      <c r="C92" s="125"/>
      <c r="D92" s="125"/>
      <c r="E92" s="125"/>
    </row>
    <row r="93" spans="1:5">
      <c r="A93" s="126"/>
      <c r="B93" s="126"/>
      <c r="C93" s="126"/>
      <c r="D93" s="126"/>
      <c r="E93" s="126"/>
    </row>
    <row r="94" spans="1:5">
      <c r="A94" s="125"/>
      <c r="B94" s="125"/>
      <c r="C94" s="125"/>
      <c r="D94" s="125"/>
      <c r="E94" s="125"/>
    </row>
    <row r="95" spans="1:5">
      <c r="A95" s="127"/>
      <c r="B95" s="127"/>
      <c r="C95" s="127"/>
      <c r="D95" s="127"/>
      <c r="E95" s="127"/>
    </row>
    <row r="110" ht="28" customHeight="1"/>
  </sheetData>
  <sheetProtection formatCells="0" insertHyperlinks="0" autoFilter="0"/>
  <mergeCells count="72">
    <mergeCell ref="A1:H1"/>
    <mergeCell ref="A2:H2"/>
    <mergeCell ref="B3:H3"/>
    <mergeCell ref="B4:H4"/>
    <mergeCell ref="B5:H5"/>
    <mergeCell ref="A6:H6"/>
    <mergeCell ref="A7:H7"/>
    <mergeCell ref="B8:C8"/>
    <mergeCell ref="G8:H8"/>
    <mergeCell ref="B9:C9"/>
    <mergeCell ref="B10:C10"/>
    <mergeCell ref="B11:C11"/>
    <mergeCell ref="A12:H12"/>
    <mergeCell ref="A13:H13"/>
    <mergeCell ref="G14:H14"/>
    <mergeCell ref="A31:H31"/>
    <mergeCell ref="A32:H32"/>
    <mergeCell ref="G33:H33"/>
    <mergeCell ref="A40:H40"/>
    <mergeCell ref="G41:H41"/>
    <mergeCell ref="A47:H47"/>
    <mergeCell ref="A48:H48"/>
    <mergeCell ref="A51:H51"/>
    <mergeCell ref="A52:H52"/>
    <mergeCell ref="F53:H53"/>
    <mergeCell ref="F54:H54"/>
    <mergeCell ref="A55:H55"/>
    <mergeCell ref="A56:H56"/>
    <mergeCell ref="A64:H64"/>
    <mergeCell ref="A65:H65"/>
    <mergeCell ref="A66:H66"/>
    <mergeCell ref="A67:H67"/>
    <mergeCell ref="A68:H68"/>
    <mergeCell ref="A69:H69"/>
    <mergeCell ref="A70:H70"/>
    <mergeCell ref="A71:H71"/>
    <mergeCell ref="A72:H72"/>
    <mergeCell ref="A82:H82"/>
    <mergeCell ref="F83:H83"/>
    <mergeCell ref="F84:H84"/>
    <mergeCell ref="A85:H85"/>
    <mergeCell ref="A86:H86"/>
    <mergeCell ref="B87:H87"/>
    <mergeCell ref="B88:H88"/>
    <mergeCell ref="B89:H89"/>
    <mergeCell ref="B90:H90"/>
    <mergeCell ref="B91:H91"/>
    <mergeCell ref="A10:A11"/>
    <mergeCell ref="A15:A20"/>
    <mergeCell ref="A21:A30"/>
    <mergeCell ref="A34:A38"/>
    <mergeCell ref="A42:A46"/>
    <mergeCell ref="A74:A81"/>
    <mergeCell ref="B16:B17"/>
    <mergeCell ref="B21:B22"/>
    <mergeCell ref="B23:B24"/>
    <mergeCell ref="B25:B26"/>
    <mergeCell ref="B27:B28"/>
    <mergeCell ref="B29:B30"/>
    <mergeCell ref="D21:D22"/>
    <mergeCell ref="D23:D24"/>
    <mergeCell ref="D25:D26"/>
    <mergeCell ref="D27:D28"/>
    <mergeCell ref="D29:D30"/>
    <mergeCell ref="D74:D81"/>
    <mergeCell ref="F21:F30"/>
    <mergeCell ref="H74:H81"/>
    <mergeCell ref="G9:H11"/>
    <mergeCell ref="G34:H38"/>
    <mergeCell ref="G15:H30"/>
    <mergeCell ref="G42:H46"/>
    <mergeCell ref="D57:H6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B2" sqref="B2:C4"/>
    </sheetView>
  </sheetViews>
  <sheetFormatPr defaultColWidth="11" defaultRowHeight="17.6" outlineLevelRow="3"/>
  <cols>
    <col min="2" max="2" width="15.5" customWidth="1"/>
    <col min="3" max="3" width="47.5" customWidth="1"/>
    <col min="14" max="14" width="32.3333333333333" customWidth="1"/>
  </cols>
  <sheetData>
    <row r="1" s="52" customFormat="1" ht="18" spans="1:14">
      <c r="A1" s="53" t="s">
        <v>136</v>
      </c>
      <c r="B1" s="53" t="s">
        <v>137</v>
      </c>
      <c r="C1" s="53" t="s">
        <v>138</v>
      </c>
      <c r="D1" s="53" t="s">
        <v>139</v>
      </c>
      <c r="E1" s="53" t="s">
        <v>140</v>
      </c>
      <c r="F1" s="53" t="s">
        <v>141</v>
      </c>
      <c r="G1" s="53" t="s">
        <v>142</v>
      </c>
      <c r="H1" s="53" t="s">
        <v>143</v>
      </c>
      <c r="I1" s="53" t="s">
        <v>144</v>
      </c>
      <c r="J1" s="53" t="s">
        <v>145</v>
      </c>
      <c r="K1" s="53" t="s">
        <v>146</v>
      </c>
      <c r="L1" s="53" t="s">
        <v>147</v>
      </c>
      <c r="M1" s="53" t="s">
        <v>148</v>
      </c>
      <c r="N1" s="53" t="s">
        <v>149</v>
      </c>
    </row>
    <row r="2" s="52" customFormat="1" ht="70" customHeight="1" spans="1:14">
      <c r="A2" s="54" t="s">
        <v>150</v>
      </c>
      <c r="B2" s="55" t="s">
        <v>151</v>
      </c>
      <c r="C2" s="56" t="s">
        <v>152</v>
      </c>
      <c r="D2" s="57" t="s">
        <v>153</v>
      </c>
      <c r="E2" s="57" t="s">
        <v>154</v>
      </c>
      <c r="F2" s="57" t="s">
        <v>155</v>
      </c>
      <c r="G2" s="54" t="s">
        <v>156</v>
      </c>
      <c r="H2" s="57"/>
      <c r="I2" s="60" t="s">
        <v>157</v>
      </c>
      <c r="J2" s="57" t="s">
        <v>158</v>
      </c>
      <c r="K2" s="57" t="s">
        <v>159</v>
      </c>
      <c r="L2" s="57"/>
      <c r="M2" s="57" t="s">
        <v>160</v>
      </c>
      <c r="N2" s="57" t="s">
        <v>161</v>
      </c>
    </row>
    <row r="3" s="52" customFormat="1" ht="70" customHeight="1" spans="1:14">
      <c r="A3" s="54" t="s">
        <v>150</v>
      </c>
      <c r="B3" s="55" t="s">
        <v>162</v>
      </c>
      <c r="C3" s="58" t="s">
        <v>163</v>
      </c>
      <c r="D3" s="57" t="s">
        <v>153</v>
      </c>
      <c r="E3" s="57" t="s">
        <v>164</v>
      </c>
      <c r="F3" s="57" t="s">
        <v>155</v>
      </c>
      <c r="G3" s="54" t="s">
        <v>156</v>
      </c>
      <c r="H3" s="57"/>
      <c r="I3" s="60" t="s">
        <v>157</v>
      </c>
      <c r="J3" s="57" t="s">
        <v>165</v>
      </c>
      <c r="K3" s="57" t="s">
        <v>166</v>
      </c>
      <c r="L3" s="57"/>
      <c r="M3" s="57" t="s">
        <v>160</v>
      </c>
      <c r="N3" s="57" t="s">
        <v>167</v>
      </c>
    </row>
    <row r="4" s="52" customFormat="1" ht="70" customHeight="1" spans="1:14">
      <c r="A4" s="59" t="s">
        <v>150</v>
      </c>
      <c r="B4" s="55" t="s">
        <v>168</v>
      </c>
      <c r="C4" s="58" t="s">
        <v>169</v>
      </c>
      <c r="D4" s="57" t="s">
        <v>170</v>
      </c>
      <c r="E4" s="57" t="s">
        <v>164</v>
      </c>
      <c r="F4" s="57" t="s">
        <v>155</v>
      </c>
      <c r="G4" s="54" t="s">
        <v>156</v>
      </c>
      <c r="H4" s="57"/>
      <c r="I4" s="60" t="s">
        <v>157</v>
      </c>
      <c r="J4" s="57" t="s">
        <v>171</v>
      </c>
      <c r="K4" s="57" t="s">
        <v>172</v>
      </c>
      <c r="L4" s="57"/>
      <c r="M4" s="57" t="s">
        <v>160</v>
      </c>
      <c r="N4" s="57" t="s">
        <v>173</v>
      </c>
    </row>
  </sheetData>
  <sheetProtection formatCells="0" insertHyperlinks="0" autoFilter="0"/>
  <hyperlinks>
    <hyperlink ref="B2" r:id="rId1" display="AW2-13921"/>
    <hyperlink ref="B3" r:id="rId2" display="AW2-13029"/>
    <hyperlink ref="B4" r:id="rId3" display="AW2-12192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9" sqref="A9"/>
    </sheetView>
  </sheetViews>
  <sheetFormatPr defaultColWidth="9.06666666666667" defaultRowHeight="17.6" outlineLevelRow="6"/>
  <cols>
    <col min="1" max="1" width="115.8" customWidth="1"/>
  </cols>
  <sheetData>
    <row r="1" s="47" customFormat="1" spans="1:9">
      <c r="A1" s="48" t="s">
        <v>174</v>
      </c>
      <c r="B1" s="48" t="s">
        <v>175</v>
      </c>
      <c r="C1" s="48" t="s">
        <v>176</v>
      </c>
      <c r="D1" s="49"/>
      <c r="E1" s="49"/>
      <c r="F1" s="49"/>
      <c r="G1" s="49"/>
      <c r="H1" s="49"/>
      <c r="I1" s="49"/>
    </row>
    <row r="2" s="47" customFormat="1" ht="25" customHeight="1" spans="1:9">
      <c r="A2" s="50" t="s">
        <v>177</v>
      </c>
      <c r="B2" s="50" t="s">
        <v>178</v>
      </c>
      <c r="C2" s="50" t="s">
        <v>83</v>
      </c>
      <c r="D2" s="49"/>
      <c r="E2" s="49"/>
      <c r="F2" s="49"/>
      <c r="G2" s="49"/>
      <c r="H2" s="49"/>
      <c r="I2" s="49"/>
    </row>
    <row r="3" s="47" customFormat="1" ht="25" customHeight="1" spans="1:9">
      <c r="A3" s="50" t="s">
        <v>179</v>
      </c>
      <c r="B3" s="50" t="s">
        <v>178</v>
      </c>
      <c r="C3" s="50" t="s">
        <v>83</v>
      </c>
      <c r="D3" s="49"/>
      <c r="E3" s="49"/>
      <c r="F3" s="49"/>
      <c r="G3" s="49"/>
      <c r="H3" s="49"/>
      <c r="I3" s="49"/>
    </row>
    <row r="4" s="47" customFormat="1" ht="36" spans="1:9">
      <c r="A4" s="51" t="s">
        <v>180</v>
      </c>
      <c r="B4" s="50" t="s">
        <v>178</v>
      </c>
      <c r="C4" s="50" t="s">
        <v>83</v>
      </c>
      <c r="D4" s="49"/>
      <c r="E4" s="49"/>
      <c r="F4" s="49"/>
      <c r="G4" s="49"/>
      <c r="H4" s="49"/>
      <c r="I4" s="49"/>
    </row>
    <row r="5" s="47" customFormat="1" ht="25" customHeight="1" spans="1:9">
      <c r="A5" s="50" t="s">
        <v>181</v>
      </c>
      <c r="B5" s="50" t="s">
        <v>178</v>
      </c>
      <c r="C5" s="50" t="s">
        <v>83</v>
      </c>
      <c r="D5" s="49"/>
      <c r="E5" s="49"/>
      <c r="F5" s="49"/>
      <c r="G5" s="49"/>
      <c r="H5" s="49"/>
      <c r="I5" s="49"/>
    </row>
    <row r="6" s="47" customFormat="1" ht="25" customHeight="1" spans="1:9">
      <c r="A6" s="50" t="s">
        <v>182</v>
      </c>
      <c r="B6" s="50" t="s">
        <v>178</v>
      </c>
      <c r="C6" s="50" t="s">
        <v>83</v>
      </c>
      <c r="D6" s="49"/>
      <c r="E6" s="49"/>
      <c r="F6" s="49"/>
      <c r="G6" s="49"/>
      <c r="H6" s="49"/>
      <c r="I6" s="49"/>
    </row>
    <row r="7" s="47" customFormat="1" ht="25" customHeight="1" spans="1:9">
      <c r="A7" s="50" t="s">
        <v>183</v>
      </c>
      <c r="B7" s="50" t="s">
        <v>178</v>
      </c>
      <c r="C7" s="50" t="s">
        <v>83</v>
      </c>
      <c r="D7" s="49"/>
      <c r="E7" s="49"/>
      <c r="F7" s="49"/>
      <c r="G7" s="49"/>
      <c r="H7" s="49"/>
      <c r="I7" s="49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"/>
  <sheetViews>
    <sheetView topLeftCell="C34" workbookViewId="0">
      <selection activeCell="L45" sqref="L45"/>
    </sheetView>
  </sheetViews>
  <sheetFormatPr defaultColWidth="8.83333333333333" defaultRowHeight="17.6"/>
  <cols>
    <col min="1" max="1" width="7.66666666666667" style="13" customWidth="1"/>
    <col min="2" max="2" width="22" style="13" customWidth="1"/>
    <col min="3" max="3" width="54.8333333333333" style="13" customWidth="1"/>
    <col min="4" max="4" width="32.3333333333333" style="13" customWidth="1"/>
    <col min="5" max="5" width="7.16666666666667" style="13" customWidth="1"/>
    <col min="6" max="6" width="9.66666666666667" style="13" customWidth="1"/>
    <col min="7" max="7" width="8.16666666666667" style="13" customWidth="1"/>
    <col min="8" max="8" width="9.33333333333333" style="13" customWidth="1"/>
    <col min="9" max="9" width="8" style="14" customWidth="1"/>
    <col min="10" max="10" width="7.16666666666667" style="14" customWidth="1"/>
    <col min="11" max="11" width="15.8333333333333" style="15" customWidth="1"/>
    <col min="12" max="12" width="14.1666666666667" style="15" customWidth="1"/>
    <col min="13" max="13" width="50.5" style="13" customWidth="1"/>
    <col min="14" max="15" width="8.83333333333333" style="13" hidden="1" customWidth="1"/>
    <col min="16" max="16" width="0.166666666666667" style="13" hidden="1" customWidth="1"/>
    <col min="17" max="17" width="60.6666666666667" style="13" hidden="1" customWidth="1"/>
    <col min="18" max="18" width="8.83333333333333" style="13" hidden="1" customWidth="1"/>
    <col min="19" max="19" width="15.6666666666667" style="13" customWidth="1"/>
    <col min="20" max="20" width="20.3333333333333" style="13" customWidth="1"/>
    <col min="21" max="21" width="21" style="13" customWidth="1"/>
    <col min="22" max="22" width="17.3333333333333" style="16" customWidth="1"/>
    <col min="23" max="23" width="12.5" style="13" customWidth="1"/>
    <col min="24" max="16384" width="8.83333333333333" style="13"/>
  </cols>
  <sheetData>
    <row r="1" ht="46" spans="1:23">
      <c r="A1" s="12" t="s">
        <v>184</v>
      </c>
      <c r="B1" s="17" t="s">
        <v>185</v>
      </c>
      <c r="C1" s="18" t="s">
        <v>186</v>
      </c>
      <c r="D1" s="18" t="s">
        <v>187</v>
      </c>
      <c r="E1" s="18" t="s">
        <v>188</v>
      </c>
      <c r="F1" s="18" t="s">
        <v>189</v>
      </c>
      <c r="G1" s="24" t="s">
        <v>190</v>
      </c>
      <c r="H1" s="24" t="s">
        <v>191</v>
      </c>
      <c r="I1" s="28" t="s">
        <v>192</v>
      </c>
      <c r="J1" s="25" t="s">
        <v>193</v>
      </c>
      <c r="K1" s="29" t="s">
        <v>194</v>
      </c>
      <c r="L1" s="29" t="s">
        <v>195</v>
      </c>
      <c r="M1" s="37" t="s">
        <v>196</v>
      </c>
      <c r="N1" s="12" t="s">
        <v>197</v>
      </c>
      <c r="O1" s="12" t="s">
        <v>198</v>
      </c>
      <c r="P1" s="12" t="s">
        <v>199</v>
      </c>
      <c r="Q1" s="12" t="s">
        <v>200</v>
      </c>
      <c r="S1" s="39" t="s">
        <v>201</v>
      </c>
      <c r="T1" s="39" t="s">
        <v>202</v>
      </c>
      <c r="U1" s="39" t="s">
        <v>203</v>
      </c>
      <c r="V1" s="45" t="s">
        <v>204</v>
      </c>
      <c r="W1" s="39" t="s">
        <v>205</v>
      </c>
    </row>
    <row r="2" ht="61" spans="1:22">
      <c r="A2" s="19">
        <v>0.2</v>
      </c>
      <c r="B2" s="17" t="s">
        <v>206</v>
      </c>
      <c r="C2" s="18" t="s">
        <v>207</v>
      </c>
      <c r="D2" s="18" t="s">
        <v>208</v>
      </c>
      <c r="E2" s="18" t="s">
        <v>209</v>
      </c>
      <c r="F2" s="25">
        <v>5</v>
      </c>
      <c r="G2" s="25">
        <v>8</v>
      </c>
      <c r="H2" s="25">
        <v>12</v>
      </c>
      <c r="I2" s="28">
        <v>8</v>
      </c>
      <c r="J2" s="25">
        <f>IF(I2&lt;=$F2,100,IF(I2&lt;=$G2,(80+20/($G2-$F2)*($G2-I2)),IF(I2&lt;=$H2,(60+20/($H2-$G2)*($H2-I2)),40)))*20%/2</f>
        <v>8</v>
      </c>
      <c r="K2" s="30">
        <f>V2</f>
        <v>7.24666666666667</v>
      </c>
      <c r="L2" s="25">
        <f>IF(K2&lt;=$F2,100,IF(K2&lt;=$G2,(80+20/($G2-$F2)*($G2-K2)),IF(K2&lt;=$H2,(60+20/($H2-$G2)*($H2-K2)),40)))*20%/2</f>
        <v>8.50222222222222</v>
      </c>
      <c r="M2" s="37" t="s">
        <v>210</v>
      </c>
      <c r="N2" s="12">
        <v>5.1</v>
      </c>
      <c r="O2" s="12">
        <v>0</v>
      </c>
      <c r="P2" s="12"/>
      <c r="Q2" s="12"/>
      <c r="S2" s="40">
        <v>6.09</v>
      </c>
      <c r="T2" s="13">
        <v>6.41</v>
      </c>
      <c r="U2" s="40">
        <v>9.24</v>
      </c>
      <c r="V2" s="16">
        <f>(S2+T2+U2)/3</f>
        <v>7.24666666666667</v>
      </c>
    </row>
    <row r="3" ht="76" spans="1:22">
      <c r="A3" s="19"/>
      <c r="B3" s="17" t="s">
        <v>206</v>
      </c>
      <c r="C3" s="18" t="s">
        <v>211</v>
      </c>
      <c r="D3" s="18" t="s">
        <v>212</v>
      </c>
      <c r="E3" s="18" t="s">
        <v>209</v>
      </c>
      <c r="F3" s="25">
        <v>2</v>
      </c>
      <c r="G3" s="25">
        <v>3</v>
      </c>
      <c r="H3" s="25">
        <v>5</v>
      </c>
      <c r="I3" s="28">
        <v>3</v>
      </c>
      <c r="J3" s="25">
        <f>IF(I3&lt;=$F3,100,IF(I3&lt;=$G3,(80+20/($G3-$F3)*($G3-I3)),IF(I3&lt;=$H3,(60+20/($H3-$G3)*($H3-I3)),40)))*20%/2</f>
        <v>8</v>
      </c>
      <c r="K3" s="31">
        <f>V3</f>
        <v>2.48666666666667</v>
      </c>
      <c r="L3" s="25">
        <f>IF(K3&lt;=$F3,100,IF(K3&lt;=$G3,(80+20/($G3-$F3)*($G3-K3)),IF(K3&lt;=$H3,(60+20/($H3-$G3)*($H3-K3)),40)))*20%/2</f>
        <v>9.02666666666667</v>
      </c>
      <c r="M3" s="37" t="s">
        <v>213</v>
      </c>
      <c r="N3" s="12">
        <v>1.88</v>
      </c>
      <c r="O3" s="12"/>
      <c r="P3" s="12"/>
      <c r="Q3" s="12"/>
      <c r="S3" s="13">
        <v>2.04</v>
      </c>
      <c r="T3" s="13">
        <v>2.79</v>
      </c>
      <c r="U3" s="13">
        <v>2.63</v>
      </c>
      <c r="V3" s="16">
        <f>(S3+T3+U3)/3</f>
        <v>2.48666666666667</v>
      </c>
    </row>
    <row r="4" s="12" customFormat="1" ht="31" spans="1:23">
      <c r="A4" s="20">
        <v>0.08</v>
      </c>
      <c r="B4" s="17" t="s">
        <v>214</v>
      </c>
      <c r="C4" s="18" t="s">
        <v>215</v>
      </c>
      <c r="D4" s="18" t="s">
        <v>216</v>
      </c>
      <c r="E4" s="18" t="s">
        <v>217</v>
      </c>
      <c r="F4" s="25">
        <v>200</v>
      </c>
      <c r="G4" s="25">
        <v>350</v>
      </c>
      <c r="H4" s="25">
        <v>500</v>
      </c>
      <c r="I4" s="28">
        <v>200</v>
      </c>
      <c r="J4" s="25">
        <f>IF(I4&lt;=$F4,100,IF(I4&lt;=$G4,(80+20/($G4-$F4)*($G4-I4)),IF(I4&lt;=$H4,(60+20/($H4-$G4)*($H4-I4)),40)))*8%/2</f>
        <v>4</v>
      </c>
      <c r="K4" s="32">
        <f>V4</f>
        <v>1763.33333333333</v>
      </c>
      <c r="L4" s="33">
        <f>IF(K4&lt;=$F4,100,IF(K4&lt;=$G4,(80+20/($G4-$F4)*($G4-K4)),IF(K4&lt;=$H4,(60+20/($H4-$G4)*($H4-K4)),40)))*8%/2</f>
        <v>1.6</v>
      </c>
      <c r="M4" s="37" t="s">
        <v>218</v>
      </c>
      <c r="S4" s="13">
        <v>2150</v>
      </c>
      <c r="T4" s="12">
        <v>1530</v>
      </c>
      <c r="U4" s="12">
        <v>1610</v>
      </c>
      <c r="V4" s="16">
        <f>(S4+T4+U4)/3</f>
        <v>1763.33333333333</v>
      </c>
      <c r="W4" s="13"/>
    </row>
    <row r="5" s="12" customFormat="1" ht="46" spans="1:23">
      <c r="A5" s="20"/>
      <c r="B5" s="17"/>
      <c r="C5" s="18" t="s">
        <v>219</v>
      </c>
      <c r="D5" s="18" t="s">
        <v>220</v>
      </c>
      <c r="E5" s="18" t="s">
        <v>217</v>
      </c>
      <c r="F5" s="25">
        <v>200</v>
      </c>
      <c r="G5" s="25">
        <v>350</v>
      </c>
      <c r="H5" s="25">
        <v>500</v>
      </c>
      <c r="I5" s="28">
        <v>200</v>
      </c>
      <c r="J5" s="25">
        <f>IF(I5&lt;=$F5,100,IF(I5&lt;=$G5,(80+20/($G5-$F5)*($G5-I5)),IF(I5&lt;=$H5,(60+20/($H5-$G5)*($H5-I5)),40)))*8%/2</f>
        <v>4</v>
      </c>
      <c r="K5" s="34">
        <f>V5</f>
        <v>196.666666666667</v>
      </c>
      <c r="L5" s="25">
        <f>IF(K5&lt;=$F5,100,IF(K5&lt;=$G5,(80+20/($G5-$F5)*($G5-K5)),IF(K5&lt;=$H5,(60+20/($H5-$G5)*($H5-K5)),40)))*8%/2</f>
        <v>4</v>
      </c>
      <c r="M5" s="37" t="s">
        <v>218</v>
      </c>
      <c r="S5" s="12">
        <v>190</v>
      </c>
      <c r="T5" s="12">
        <v>230</v>
      </c>
      <c r="U5" s="12">
        <v>170</v>
      </c>
      <c r="V5" s="16">
        <f>(S5+T5+U5)/3</f>
        <v>196.666666666667</v>
      </c>
      <c r="W5" s="13"/>
    </row>
    <row r="6" spans="1:19">
      <c r="A6" s="19">
        <v>0.04</v>
      </c>
      <c r="B6" s="17" t="s">
        <v>221</v>
      </c>
      <c r="C6" s="18" t="s">
        <v>222</v>
      </c>
      <c r="D6" s="18" t="s">
        <v>223</v>
      </c>
      <c r="E6" s="18" t="s">
        <v>224</v>
      </c>
      <c r="F6" s="25">
        <v>300</v>
      </c>
      <c r="G6" s="25">
        <v>350</v>
      </c>
      <c r="H6" s="25">
        <v>500</v>
      </c>
      <c r="I6" s="28">
        <v>500</v>
      </c>
      <c r="J6" s="25">
        <f>IF(I6&lt;=$F6,100,IF(I6&lt;=$G6,(80+20/($G6-$F6)*($G6-I6)),IF(I6&lt;=$H6,(60+20/($H6-$G6)*($H6-I6)),40)))*4%/4</f>
        <v>0.6</v>
      </c>
      <c r="K6" s="25">
        <v>456</v>
      </c>
      <c r="L6" s="35">
        <v>0.4</v>
      </c>
      <c r="M6" s="37"/>
      <c r="N6" s="12"/>
      <c r="O6" s="12"/>
      <c r="P6" s="12"/>
      <c r="Q6" s="12"/>
      <c r="S6" s="41"/>
    </row>
    <row r="7" spans="1:19">
      <c r="A7" s="19"/>
      <c r="B7" s="17"/>
      <c r="C7" s="18"/>
      <c r="D7" s="18" t="s">
        <v>225</v>
      </c>
      <c r="E7" s="18" t="s">
        <v>224</v>
      </c>
      <c r="F7" s="25">
        <v>300</v>
      </c>
      <c r="G7" s="25">
        <v>350</v>
      </c>
      <c r="H7" s="25">
        <v>500</v>
      </c>
      <c r="I7" s="28">
        <v>500</v>
      </c>
      <c r="J7" s="25">
        <f>IF(I7&lt;=$F7,100,IF(I7&lt;=$G7,(80+20/($G7-$F7)*($G7-I7)),IF(I7&lt;=$H7,(60+20/($H7-$G7)*($H7-I7)),40)))*4%/4</f>
        <v>0.6</v>
      </c>
      <c r="K7" s="25">
        <v>429</v>
      </c>
      <c r="L7" s="25">
        <f>IF(K7&lt;=$F7,100,IF(K7&lt;=$G7,(80+20/($G7-$F7)*($G7-K7)),IF(K7&lt;=$H7,(60+20/($H7-$G7)*($H7-K7)),40)))*4%/4</f>
        <v>0.694666666666667</v>
      </c>
      <c r="M7" s="37"/>
      <c r="N7" s="12"/>
      <c r="O7" s="12"/>
      <c r="P7" s="12"/>
      <c r="Q7" s="12"/>
      <c r="S7" s="41"/>
    </row>
    <row r="8" spans="1:19">
      <c r="A8" s="19"/>
      <c r="B8" s="17"/>
      <c r="C8" s="18"/>
      <c r="D8" s="18" t="s">
        <v>226</v>
      </c>
      <c r="E8" s="18" t="s">
        <v>224</v>
      </c>
      <c r="F8" s="25">
        <v>300</v>
      </c>
      <c r="G8" s="26">
        <v>350</v>
      </c>
      <c r="H8" s="25">
        <v>500</v>
      </c>
      <c r="I8" s="28">
        <v>700</v>
      </c>
      <c r="J8" s="25">
        <f>IF(I8&lt;=$F8,100,IF(I8&lt;=$G8,(80+20/($G8-$F8)*($G8-I8)),IF(I8&lt;=$H8,(60+20/($H8-$G8)*($H8-I8)),40)))*4%/4</f>
        <v>0.4</v>
      </c>
      <c r="K8" s="25">
        <v>610</v>
      </c>
      <c r="L8" s="25">
        <f>IF(K8&lt;=$F8,100,IF(K8&lt;=$G8,(80+20/($G8-$F8)*($G8-K8)),IF(K8&lt;=$H8,(60+20/($H8-$G8)*($H8-K8)),40)))*4%/4</f>
        <v>0.4</v>
      </c>
      <c r="M8" s="37"/>
      <c r="N8" s="12"/>
      <c r="O8" s="12"/>
      <c r="P8" s="12"/>
      <c r="Q8" s="12"/>
      <c r="S8" s="41"/>
    </row>
    <row r="9" spans="1:19">
      <c r="A9" s="19"/>
      <c r="B9" s="17"/>
      <c r="C9" s="18"/>
      <c r="D9" s="18" t="s">
        <v>227</v>
      </c>
      <c r="E9" s="18" t="s">
        <v>224</v>
      </c>
      <c r="F9" s="25">
        <v>300</v>
      </c>
      <c r="G9" s="25">
        <v>350</v>
      </c>
      <c r="H9" s="25">
        <v>500</v>
      </c>
      <c r="I9" s="28">
        <v>600</v>
      </c>
      <c r="J9" s="25">
        <f>IF(I9&lt;=$F9,100,IF(I9&lt;=$G9,(80+20/($G9-$F9)*($G9-I9)),IF(I9&lt;=$H9,(60+20/($H9-$G9)*($H9-I9)),40)))*4%/4</f>
        <v>0.4</v>
      </c>
      <c r="K9" s="25">
        <v>447</v>
      </c>
      <c r="L9" s="25">
        <f>IF(K9&lt;=$F9,100,IF(K9&lt;=$G9,(80+20/($G9-$F9)*($G9-K9)),IF(K9&lt;=$H9,(60+20/($H9-$G9)*($H9-K9)),40)))*4%/4</f>
        <v>0.670666666666667</v>
      </c>
      <c r="M9" s="37"/>
      <c r="N9" s="12"/>
      <c r="O9" s="12"/>
      <c r="P9" s="12"/>
      <c r="Q9" s="12"/>
      <c r="S9" s="41"/>
    </row>
    <row r="10" s="12" customFormat="1" spans="1:23">
      <c r="A10" s="19"/>
      <c r="B10" s="17"/>
      <c r="C10" s="18"/>
      <c r="D10" s="18" t="s">
        <v>228</v>
      </c>
      <c r="E10" s="18" t="s">
        <v>229</v>
      </c>
      <c r="F10" s="27">
        <v>15</v>
      </c>
      <c r="G10" s="27">
        <v>12</v>
      </c>
      <c r="H10" s="27">
        <v>10</v>
      </c>
      <c r="I10" s="28">
        <v>15</v>
      </c>
      <c r="J10" s="25">
        <f>IF(I10&gt;=$F10,100,IF(I10&gt;=$G10,(80+20/($F10-$G10)*(I10-$G10)),IF(I10&gt;=$H10,(60+20/($H10-$G10)*(I10-$H10)),40)))*3%/3</f>
        <v>1</v>
      </c>
      <c r="K10" s="25">
        <v>17.79</v>
      </c>
      <c r="L10" s="25">
        <f>IF(K10&gt;=$F10,100,IF(K10&gt;=$G10,(80+20/($F10-$G10)*(K10-$G10)),IF(K10&gt;=$H10,(60+20/($H10-$G10)*(K10-$H10)),40)))*3%/3</f>
        <v>1</v>
      </c>
      <c r="M10" s="37" t="s">
        <v>230</v>
      </c>
      <c r="Q10" s="42"/>
      <c r="V10" s="16"/>
      <c r="W10" s="13"/>
    </row>
    <row r="11" s="12" customFormat="1" ht="31" spans="1:23">
      <c r="A11" s="19"/>
      <c r="B11" s="17"/>
      <c r="C11" s="18"/>
      <c r="D11" s="18" t="s">
        <v>231</v>
      </c>
      <c r="E11" s="18" t="s">
        <v>229</v>
      </c>
      <c r="F11" s="27">
        <v>15</v>
      </c>
      <c r="G11" s="27">
        <v>12</v>
      </c>
      <c r="H11" s="27">
        <v>10</v>
      </c>
      <c r="I11" s="28">
        <v>15</v>
      </c>
      <c r="J11" s="25">
        <f>IF(I11&gt;=$F11,100,IF(I11&gt;=$G11,(80+20/($F11-$G11)*(I11-$G11)),IF(I11&gt;=$H11,(60+20/($H11-$G11)*(I11-$H11)),40)))*8%/8</f>
        <v>1</v>
      </c>
      <c r="K11" s="25">
        <v>28.11</v>
      </c>
      <c r="L11" s="25">
        <f>IF(K11&gt;=$F11,100,IF(K11&gt;=$G11,(80+20/($F11-$G11)*(K11-$G11)),IF(K11&gt;=$H11,(60+20/($H11-$G11)*(K11-$H11)),40)))*8%/8</f>
        <v>1</v>
      </c>
      <c r="M11" s="37" t="s">
        <v>230</v>
      </c>
      <c r="Q11" s="42"/>
      <c r="V11" s="16"/>
      <c r="W11" s="13"/>
    </row>
    <row r="12" ht="71" spans="1:22">
      <c r="A12" s="19">
        <v>0.03</v>
      </c>
      <c r="B12" s="17" t="s">
        <v>232</v>
      </c>
      <c r="C12" s="18" t="s">
        <v>233</v>
      </c>
      <c r="D12" s="18" t="s">
        <v>234</v>
      </c>
      <c r="E12" s="18" t="s">
        <v>217</v>
      </c>
      <c r="F12" s="25">
        <v>200</v>
      </c>
      <c r="G12" s="25">
        <v>800</v>
      </c>
      <c r="H12" s="25">
        <v>1000</v>
      </c>
      <c r="I12" s="28">
        <v>300</v>
      </c>
      <c r="J12" s="25">
        <f>IF(I12&lt;=$F12,100,IF(I12&lt;=$G12,(80+20/($G12-$F12)*($G12-I12)),IF(I12&lt;=$H12,(60+20/($H12-$G12)*($H12-I12)),40)))*3%/3</f>
        <v>0.966666666666667</v>
      </c>
      <c r="K12" s="34">
        <f>V12</f>
        <v>496.666666666667</v>
      </c>
      <c r="L12" s="25">
        <f>IF(K12&lt;=$F12,100,IF(K12&lt;=$G12,(80+20/($G12-$F12)*($G12-K12)),IF(K12&lt;=$H12,(60+20/($H12-$G12)*($H12-K12)),40)))*3%/3</f>
        <v>0.901111111111111</v>
      </c>
      <c r="M12" s="38" t="s">
        <v>235</v>
      </c>
      <c r="N12" s="12"/>
      <c r="O12" s="12"/>
      <c r="P12" s="12"/>
      <c r="Q12" s="42" t="s">
        <v>236</v>
      </c>
      <c r="S12" s="13">
        <v>510</v>
      </c>
      <c r="T12" s="13">
        <v>490</v>
      </c>
      <c r="U12" s="13">
        <v>490</v>
      </c>
      <c r="V12" s="16">
        <f>(S12+T12+U12)/3</f>
        <v>496.666666666667</v>
      </c>
    </row>
    <row r="13" ht="31" spans="1:22">
      <c r="A13" s="19"/>
      <c r="B13" s="17"/>
      <c r="C13" s="18" t="s">
        <v>237</v>
      </c>
      <c r="D13" s="18" t="s">
        <v>238</v>
      </c>
      <c r="E13" s="18" t="s">
        <v>217</v>
      </c>
      <c r="F13" s="25">
        <v>200</v>
      </c>
      <c r="G13" s="25">
        <v>800</v>
      </c>
      <c r="H13" s="25">
        <v>1000</v>
      </c>
      <c r="I13" s="28">
        <v>300</v>
      </c>
      <c r="J13" s="25">
        <f>IF(I13&lt;=$F13,100,IF(I13&lt;=$G13,(80+20/($G13-$F13)*($G13-I13)),IF(I13&lt;=$H13,(60+20/($H13-$G13)*($H13-I13)),40)))*3%/3</f>
        <v>0.966666666666667</v>
      </c>
      <c r="K13" s="34">
        <f t="shared" ref="K13:K16" si="0">V13</f>
        <v>440</v>
      </c>
      <c r="L13" s="25">
        <f>IF(K13&lt;=$F13,100,IF(K13&lt;=$G13,(80+20/($G13-$F13)*($G13-K13)),IF(K13&lt;=$H13,(60+20/($H13-$G13)*($H13-K13)),40)))*3%/3</f>
        <v>0.92</v>
      </c>
      <c r="M13" s="38"/>
      <c r="N13" s="12"/>
      <c r="O13" s="12"/>
      <c r="P13" s="12"/>
      <c r="Q13" s="42"/>
      <c r="S13" s="13">
        <v>370</v>
      </c>
      <c r="T13" s="13">
        <v>490</v>
      </c>
      <c r="U13" s="13">
        <v>460</v>
      </c>
      <c r="V13" s="16">
        <f>(S13+T13+U13)/3</f>
        <v>440</v>
      </c>
    </row>
    <row r="14" ht="31" spans="1:22">
      <c r="A14" s="19"/>
      <c r="B14" s="17"/>
      <c r="C14" s="18" t="s">
        <v>233</v>
      </c>
      <c r="D14" s="18" t="s">
        <v>239</v>
      </c>
      <c r="E14" s="18" t="s">
        <v>217</v>
      </c>
      <c r="F14" s="25">
        <v>200</v>
      </c>
      <c r="G14" s="25">
        <v>800</v>
      </c>
      <c r="H14" s="25">
        <v>1000</v>
      </c>
      <c r="I14" s="28">
        <v>300</v>
      </c>
      <c r="J14" s="25">
        <f>IF(I14&lt;=$F14,100,IF(I14&lt;=$G14,(80+20/($G14-$F14)*($G14-I14)),IF(I14&lt;=$H14,(60+20/($H14-$G14)*($H14-I14)),40)))*3%/3</f>
        <v>0.966666666666667</v>
      </c>
      <c r="K14" s="34">
        <f t="shared" si="0"/>
        <v>420</v>
      </c>
      <c r="L14" s="25">
        <f>IF(K14&lt;=$F14,100,IF(K14&lt;=$G14,(80+20/($G14-$F14)*($G14-K14)),IF(K14&lt;=$H14,(60+20/($H14-$G14)*($H14-K14)),40)))*3%/3</f>
        <v>0.926666666666667</v>
      </c>
      <c r="M14" s="38"/>
      <c r="N14" s="12"/>
      <c r="O14" s="12"/>
      <c r="P14" s="12"/>
      <c r="Q14" s="42"/>
      <c r="S14" s="13">
        <v>450</v>
      </c>
      <c r="T14" s="13">
        <v>360</v>
      </c>
      <c r="U14" s="13">
        <v>450</v>
      </c>
      <c r="V14" s="16">
        <f>(S14+T14+U14)/3</f>
        <v>420</v>
      </c>
    </row>
    <row r="15" ht="31" spans="1:22">
      <c r="A15" s="19">
        <v>0.02</v>
      </c>
      <c r="B15" s="17" t="s">
        <v>240</v>
      </c>
      <c r="C15" s="18" t="s">
        <v>241</v>
      </c>
      <c r="D15" s="18" t="s">
        <v>242</v>
      </c>
      <c r="E15" s="18" t="s">
        <v>217</v>
      </c>
      <c r="F15" s="25">
        <v>200</v>
      </c>
      <c r="G15" s="25">
        <v>800</v>
      </c>
      <c r="H15" s="25">
        <v>1000</v>
      </c>
      <c r="I15" s="28">
        <v>800</v>
      </c>
      <c r="J15" s="25">
        <f>IF(I15&lt;=$F15,100,IF(I15&lt;=$G15,(80+20/($G15-$F15)*($G15-I15)),IF(I15&lt;=$H15,(60+20/($H15-$G15)*($H15-I15)),40)))*2%/2</f>
        <v>0.8</v>
      </c>
      <c r="K15" s="34">
        <f t="shared" si="0"/>
        <v>426.666666666667</v>
      </c>
      <c r="L15" s="25">
        <f>IF(K15&lt;=$F15,100,IF(K15&lt;=$G15,(80+20/($G15-$F15)*($G15-K15)),IF(K15&lt;=$H15,(60+20/($H15-$G15)*($H15-K15)),40)))*2%/2</f>
        <v>0.924444444444444</v>
      </c>
      <c r="M15" s="37" t="s">
        <v>243</v>
      </c>
      <c r="N15" s="12"/>
      <c r="O15" s="12"/>
      <c r="P15" s="12"/>
      <c r="Q15" s="12" t="s">
        <v>244</v>
      </c>
      <c r="S15" s="13">
        <v>440</v>
      </c>
      <c r="T15" s="13">
        <v>410</v>
      </c>
      <c r="U15" s="13">
        <v>430</v>
      </c>
      <c r="V15" s="16">
        <f t="shared" ref="V15:V16" si="1">(S15+T15+U15)/3</f>
        <v>426.666666666667</v>
      </c>
    </row>
    <row r="16" ht="31" spans="1:22">
      <c r="A16" s="19"/>
      <c r="B16" s="17"/>
      <c r="C16" s="18" t="s">
        <v>245</v>
      </c>
      <c r="D16" s="18" t="s">
        <v>246</v>
      </c>
      <c r="E16" s="18" t="s">
        <v>217</v>
      </c>
      <c r="F16" s="25">
        <v>200</v>
      </c>
      <c r="G16" s="25">
        <v>800</v>
      </c>
      <c r="H16" s="25">
        <v>1000</v>
      </c>
      <c r="I16" s="28">
        <v>800</v>
      </c>
      <c r="J16" s="25">
        <f>IF(I16&lt;=$F16,100,IF(I16&lt;=$G16,(80+20/($G16-$F16)*($G16-I16)),IF(I16&lt;=$H16,(60+20/($H16-$G16)*($H16-I16)),40)))*2%/2</f>
        <v>0.8</v>
      </c>
      <c r="K16" s="34">
        <f t="shared" si="0"/>
        <v>430</v>
      </c>
      <c r="L16" s="25">
        <f>IF(K16&lt;=$F16,100,IF(K16&lt;=$G16,(80+20/($G16-$F16)*($G16-K16)),IF(K16&lt;=$H16,(60+20/($H16-$G16)*($H16-K16)),40)))*2%/2</f>
        <v>0.923333333333333</v>
      </c>
      <c r="M16" s="37"/>
      <c r="N16" s="12"/>
      <c r="O16" s="12"/>
      <c r="P16" s="12"/>
      <c r="Q16" s="12"/>
      <c r="S16" s="13">
        <v>430</v>
      </c>
      <c r="T16" s="13">
        <v>420</v>
      </c>
      <c r="U16" s="13">
        <v>440</v>
      </c>
      <c r="V16" s="16">
        <f t="shared" si="1"/>
        <v>430</v>
      </c>
    </row>
    <row r="17" ht="31" spans="1:17">
      <c r="A17" s="20">
        <v>0.1</v>
      </c>
      <c r="B17" s="17" t="s">
        <v>247</v>
      </c>
      <c r="C17" s="18" t="s">
        <v>248</v>
      </c>
      <c r="D17" s="18" t="s">
        <v>249</v>
      </c>
      <c r="E17" s="18" t="s">
        <v>217</v>
      </c>
      <c r="F17" s="25">
        <v>1000</v>
      </c>
      <c r="G17" s="25">
        <v>2000</v>
      </c>
      <c r="H17" s="25">
        <v>3000</v>
      </c>
      <c r="I17" s="28">
        <v>1300</v>
      </c>
      <c r="J17" s="25">
        <f>IF(I17&lt;=$F17,100,IF(I17&lt;=$G17,(80+20/($G17-$F17)*($G17-I17)),IF(I17&lt;=$H17,(60+20/($H17-$G17)*($H17-I17)),40)))*10%/4</f>
        <v>2.35</v>
      </c>
      <c r="K17" s="34">
        <v>1636.666</v>
      </c>
      <c r="L17" s="25">
        <f>IF(K17&lt;=$F17,100,IF(K17&lt;=$G17,(80+20/($G17-$F17)*($G17-K17)),IF(K17&lt;=$H17,(60+20/($H17-$G17)*($H17-K17)),40)))*10%/4</f>
        <v>2.181667</v>
      </c>
      <c r="M17" s="37" t="s">
        <v>250</v>
      </c>
      <c r="N17" s="12"/>
      <c r="O17" s="12"/>
      <c r="P17" s="12"/>
      <c r="Q17" s="12" t="s">
        <v>251</v>
      </c>
    </row>
    <row r="18" ht="31" spans="1:17">
      <c r="A18" s="20"/>
      <c r="B18" s="17"/>
      <c r="C18" s="18" t="s">
        <v>252</v>
      </c>
      <c r="D18" s="18" t="s">
        <v>253</v>
      </c>
      <c r="E18" s="18" t="s">
        <v>217</v>
      </c>
      <c r="F18" s="25">
        <v>1000</v>
      </c>
      <c r="G18" s="25">
        <v>2000</v>
      </c>
      <c r="H18" s="25">
        <v>3000</v>
      </c>
      <c r="I18" s="28">
        <v>1300</v>
      </c>
      <c r="J18" s="25">
        <f>IF(I18&lt;=$F18,100,IF(I18&lt;=$G18,(80+20/($G18-$F18)*($G18-I18)),IF(I18&lt;=$H18,(60+20/($H18-$G18)*($H18-I18)),40)))*10%/4</f>
        <v>2.35</v>
      </c>
      <c r="K18" s="34">
        <v>2263.333</v>
      </c>
      <c r="L18" s="25">
        <f>IF(K18&lt;=$F18,100,IF(K18&lt;=$G18,(80+20/($G18-$F18)*($G18-K18)),IF(K18&lt;=$H18,(60+20/($H18-$G18)*($H18-K18)),40)))*10%/4</f>
        <v>1.8683335</v>
      </c>
      <c r="M18" s="37"/>
      <c r="N18" s="12"/>
      <c r="O18" s="12"/>
      <c r="P18" s="12"/>
      <c r="Q18" s="12"/>
    </row>
    <row r="19" ht="31" spans="1:17">
      <c r="A19" s="20"/>
      <c r="B19" s="17"/>
      <c r="C19" s="18" t="s">
        <v>254</v>
      </c>
      <c r="D19" s="18" t="s">
        <v>255</v>
      </c>
      <c r="E19" s="18" t="s">
        <v>217</v>
      </c>
      <c r="F19" s="25">
        <v>1000</v>
      </c>
      <c r="G19" s="25">
        <v>2000</v>
      </c>
      <c r="H19" s="25">
        <v>3000</v>
      </c>
      <c r="I19" s="28">
        <v>2000</v>
      </c>
      <c r="J19" s="25">
        <f>IF(I19&lt;=$F19,100,IF(I19&lt;=$G19,(80+20/($G19-$F19)*($G19-I19)),IF(I19&lt;=$H19,(60+20/($H19-$G19)*($H19-I19)),40)))*10%/4</f>
        <v>2</v>
      </c>
      <c r="K19" s="34">
        <v>2556.666</v>
      </c>
      <c r="L19" s="25">
        <f>IF(K19&lt;=$F19,100,IF(K19&lt;=$G19,(80+20/($G19-$F19)*($G19-K19)),IF(K19&lt;=$H19,(60+20/($H19-$G19)*($H19-K19)),40)))*10%/4</f>
        <v>1.721667</v>
      </c>
      <c r="M19" s="37"/>
      <c r="N19" s="12"/>
      <c r="O19" s="12"/>
      <c r="P19" s="12"/>
      <c r="Q19" s="12"/>
    </row>
    <row r="20" ht="31" spans="1:17">
      <c r="A20" s="20"/>
      <c r="B20" s="17"/>
      <c r="C20" s="18" t="s">
        <v>256</v>
      </c>
      <c r="D20" s="18" t="s">
        <v>257</v>
      </c>
      <c r="E20" s="18" t="s">
        <v>217</v>
      </c>
      <c r="F20" s="25">
        <v>2000</v>
      </c>
      <c r="G20" s="25">
        <v>3000</v>
      </c>
      <c r="H20" s="25">
        <v>3000</v>
      </c>
      <c r="I20" s="28">
        <v>2500</v>
      </c>
      <c r="J20" s="25">
        <f>IF(I20&lt;=$F20,100,IF(I20&lt;=$G20,(80+20/($G20-$F20)*($G20-I20)),IF(I20&lt;=$H20,(60+20/($H20-$G20)*($H20-I20)),40)))*10%/4</f>
        <v>2.25</v>
      </c>
      <c r="K20" s="34">
        <v>2403.333</v>
      </c>
      <c r="L20" s="25">
        <f>IF(K20&lt;=$F20,100,IF(K20&lt;=$G20,(80+20/($G20-$F20)*($G20-K20)),IF(K20&lt;=$H20,(60+20/($H20-$G20)*($H20-K20)),40)))*10%/4</f>
        <v>2.2983335</v>
      </c>
      <c r="M20" s="37"/>
      <c r="N20" s="12"/>
      <c r="O20" s="12"/>
      <c r="P20" s="12"/>
      <c r="Q20" s="12"/>
    </row>
    <row r="21" ht="31" spans="1:17">
      <c r="A21" s="20">
        <v>0.2</v>
      </c>
      <c r="B21" s="17" t="s">
        <v>114</v>
      </c>
      <c r="C21" s="18" t="s">
        <v>258</v>
      </c>
      <c r="D21" s="18" t="s">
        <v>259</v>
      </c>
      <c r="E21" s="18" t="s">
        <v>209</v>
      </c>
      <c r="F21" s="25">
        <v>1</v>
      </c>
      <c r="G21" s="25">
        <v>3</v>
      </c>
      <c r="H21" s="25">
        <v>5</v>
      </c>
      <c r="I21" s="28">
        <v>1.5</v>
      </c>
      <c r="J21" s="25">
        <f t="shared" ref="J21:J31" si="2">IF(I21&lt;=$F21,100,IF(I21&lt;=$G21,(80+20/($G21-$F21)*($G21-I21)),IF(I21&lt;=$H21,(60+20/($H21-$G21)*($H21-I21)),40)))*20%/11</f>
        <v>1.72727272727273</v>
      </c>
      <c r="K21" s="36">
        <v>2.71</v>
      </c>
      <c r="L21" s="25">
        <f t="shared" ref="L21:L31" si="3">IF(K21&lt;=$F21,100,IF(K21&lt;=$G21,(80+20/($G21-$F21)*($G21-K21)),IF(K21&lt;=$H21,(60+20/($H21-$G21)*($H21-K21)),40)))*20%/11</f>
        <v>1.50727272727273</v>
      </c>
      <c r="M21" s="37" t="s">
        <v>260</v>
      </c>
      <c r="N21" s="12"/>
      <c r="O21" s="12"/>
      <c r="P21" s="12"/>
      <c r="Q21" s="12" t="s">
        <v>261</v>
      </c>
    </row>
    <row r="22" ht="31" spans="1:17">
      <c r="A22" s="20"/>
      <c r="B22" s="17"/>
      <c r="C22" s="18" t="s">
        <v>258</v>
      </c>
      <c r="D22" s="18" t="s">
        <v>262</v>
      </c>
      <c r="E22" s="18" t="s">
        <v>209</v>
      </c>
      <c r="F22" s="25">
        <v>1</v>
      </c>
      <c r="G22" s="25">
        <v>3</v>
      </c>
      <c r="H22" s="25">
        <v>5</v>
      </c>
      <c r="I22" s="28">
        <v>2</v>
      </c>
      <c r="J22" s="25">
        <f t="shared" si="2"/>
        <v>1.63636363636364</v>
      </c>
      <c r="K22" s="36">
        <v>3.05</v>
      </c>
      <c r="L22" s="25">
        <f t="shared" si="3"/>
        <v>1.44545454545455</v>
      </c>
      <c r="M22" s="37"/>
      <c r="N22" s="12"/>
      <c r="O22" s="12"/>
      <c r="P22" s="12"/>
      <c r="Q22" s="12"/>
    </row>
    <row r="23" s="12" customFormat="1" ht="31" spans="1:23">
      <c r="A23" s="20"/>
      <c r="B23" s="17"/>
      <c r="C23" s="18" t="s">
        <v>258</v>
      </c>
      <c r="D23" s="18" t="s">
        <v>263</v>
      </c>
      <c r="E23" s="18" t="s">
        <v>209</v>
      </c>
      <c r="F23" s="25">
        <v>3</v>
      </c>
      <c r="G23" s="25">
        <v>5</v>
      </c>
      <c r="H23" s="25">
        <v>8</v>
      </c>
      <c r="I23" s="28">
        <v>2.3</v>
      </c>
      <c r="J23" s="25">
        <f t="shared" si="2"/>
        <v>1.81818181818182</v>
      </c>
      <c r="K23" s="36">
        <v>3.45</v>
      </c>
      <c r="L23" s="25">
        <f t="shared" si="3"/>
        <v>1.73636363636364</v>
      </c>
      <c r="M23" s="37" t="s">
        <v>264</v>
      </c>
      <c r="Q23" s="12" t="s">
        <v>265</v>
      </c>
      <c r="V23" s="16"/>
      <c r="W23" s="13"/>
    </row>
    <row r="24" s="12" customFormat="1" ht="31" spans="1:23">
      <c r="A24" s="20"/>
      <c r="B24" s="17"/>
      <c r="C24" s="18" t="s">
        <v>258</v>
      </c>
      <c r="D24" s="18" t="s">
        <v>266</v>
      </c>
      <c r="E24" s="18" t="s">
        <v>209</v>
      </c>
      <c r="F24" s="25">
        <v>3</v>
      </c>
      <c r="G24" s="25">
        <v>5</v>
      </c>
      <c r="H24" s="25">
        <v>8</v>
      </c>
      <c r="I24" s="28">
        <v>3</v>
      </c>
      <c r="J24" s="25">
        <f t="shared" si="2"/>
        <v>1.81818181818182</v>
      </c>
      <c r="K24" s="25">
        <v>3.99</v>
      </c>
      <c r="L24" s="25">
        <f t="shared" si="3"/>
        <v>1.63818181818182</v>
      </c>
      <c r="M24" s="37" t="s">
        <v>264</v>
      </c>
      <c r="Q24" s="12" t="s">
        <v>265</v>
      </c>
      <c r="V24" s="16"/>
      <c r="W24" s="13"/>
    </row>
    <row r="25" ht="31" spans="1:17">
      <c r="A25" s="20"/>
      <c r="B25" s="17"/>
      <c r="C25" s="18" t="s">
        <v>258</v>
      </c>
      <c r="D25" s="18" t="s">
        <v>267</v>
      </c>
      <c r="E25" s="18" t="s">
        <v>209</v>
      </c>
      <c r="F25" s="25">
        <v>5</v>
      </c>
      <c r="G25" s="25">
        <v>8</v>
      </c>
      <c r="H25" s="25">
        <v>10</v>
      </c>
      <c r="I25" s="28">
        <v>4</v>
      </c>
      <c r="J25" s="25">
        <f t="shared" si="2"/>
        <v>1.81818181818182</v>
      </c>
      <c r="K25" s="25">
        <v>4.67</v>
      </c>
      <c r="L25" s="25">
        <f t="shared" si="3"/>
        <v>1.81818181818182</v>
      </c>
      <c r="M25" s="37" t="s">
        <v>264</v>
      </c>
      <c r="N25" s="12"/>
      <c r="O25" s="12"/>
      <c r="P25" s="12"/>
      <c r="Q25" s="12" t="s">
        <v>265</v>
      </c>
    </row>
    <row r="26" ht="46" spans="1:17">
      <c r="A26" s="20"/>
      <c r="B26" s="17"/>
      <c r="C26" s="18" t="s">
        <v>268</v>
      </c>
      <c r="D26" s="18" t="s">
        <v>269</v>
      </c>
      <c r="E26" s="18" t="s">
        <v>209</v>
      </c>
      <c r="F26" s="25">
        <v>3</v>
      </c>
      <c r="G26" s="25">
        <v>5</v>
      </c>
      <c r="H26" s="25">
        <v>8</v>
      </c>
      <c r="I26" s="28">
        <v>3</v>
      </c>
      <c r="J26" s="25">
        <f t="shared" si="2"/>
        <v>1.81818181818182</v>
      </c>
      <c r="K26" s="25">
        <v>3.46</v>
      </c>
      <c r="L26" s="25">
        <f t="shared" si="3"/>
        <v>1.73454545454545</v>
      </c>
      <c r="M26" s="37" t="s">
        <v>264</v>
      </c>
      <c r="N26" s="12"/>
      <c r="O26" s="12"/>
      <c r="P26" s="12"/>
      <c r="Q26" s="12" t="s">
        <v>265</v>
      </c>
    </row>
    <row r="27" ht="61" spans="1:17">
      <c r="A27" s="20"/>
      <c r="B27" s="17"/>
      <c r="C27" s="18" t="s">
        <v>270</v>
      </c>
      <c r="D27" s="18" t="s">
        <v>271</v>
      </c>
      <c r="E27" s="18" t="s">
        <v>209</v>
      </c>
      <c r="F27" s="25">
        <v>2</v>
      </c>
      <c r="G27" s="25">
        <v>3</v>
      </c>
      <c r="H27" s="25">
        <v>5</v>
      </c>
      <c r="I27" s="28">
        <v>1.8</v>
      </c>
      <c r="J27" s="25">
        <f t="shared" si="2"/>
        <v>1.81818181818182</v>
      </c>
      <c r="K27" s="25">
        <v>4.7</v>
      </c>
      <c r="L27" s="25">
        <f t="shared" si="3"/>
        <v>1.14545454545455</v>
      </c>
      <c r="M27" s="37" t="s">
        <v>264</v>
      </c>
      <c r="N27" s="12"/>
      <c r="O27" s="12"/>
      <c r="P27" s="12"/>
      <c r="Q27" s="12"/>
    </row>
    <row r="28" ht="61" spans="1:17">
      <c r="A28" s="20"/>
      <c r="B28" s="17"/>
      <c r="C28" s="18" t="s">
        <v>270</v>
      </c>
      <c r="D28" s="18" t="s">
        <v>272</v>
      </c>
      <c r="E28" s="18" t="s">
        <v>209</v>
      </c>
      <c r="F28" s="25">
        <v>3</v>
      </c>
      <c r="G28" s="25">
        <v>5</v>
      </c>
      <c r="H28" s="25">
        <v>8</v>
      </c>
      <c r="I28" s="28">
        <v>2.3</v>
      </c>
      <c r="J28" s="25">
        <f t="shared" si="2"/>
        <v>1.81818181818182</v>
      </c>
      <c r="K28" s="25">
        <v>4.92</v>
      </c>
      <c r="L28" s="25">
        <f t="shared" si="3"/>
        <v>1.46909090909091</v>
      </c>
      <c r="M28" s="37" t="s">
        <v>264</v>
      </c>
      <c r="N28" s="12"/>
      <c r="O28" s="12"/>
      <c r="P28" s="12"/>
      <c r="Q28" s="12" t="s">
        <v>265</v>
      </c>
    </row>
    <row r="29" ht="61" spans="1:17">
      <c r="A29" s="20"/>
      <c r="B29" s="17"/>
      <c r="C29" s="18" t="s">
        <v>270</v>
      </c>
      <c r="D29" s="18" t="s">
        <v>273</v>
      </c>
      <c r="E29" s="18" t="s">
        <v>209</v>
      </c>
      <c r="F29" s="25">
        <v>3</v>
      </c>
      <c r="G29" s="25">
        <v>5</v>
      </c>
      <c r="H29" s="25">
        <v>8</v>
      </c>
      <c r="I29" s="28">
        <v>2.5</v>
      </c>
      <c r="J29" s="25">
        <f t="shared" si="2"/>
        <v>1.81818181818182</v>
      </c>
      <c r="K29" s="25">
        <v>4.36</v>
      </c>
      <c r="L29" s="25">
        <f t="shared" si="3"/>
        <v>1.57090909090909</v>
      </c>
      <c r="M29" s="37" t="s">
        <v>264</v>
      </c>
      <c r="N29" s="12"/>
      <c r="O29" s="12"/>
      <c r="P29" s="12"/>
      <c r="Q29" s="12" t="s">
        <v>265</v>
      </c>
    </row>
    <row r="30" ht="61" spans="1:17">
      <c r="A30" s="20"/>
      <c r="B30" s="17"/>
      <c r="C30" s="18" t="s">
        <v>270</v>
      </c>
      <c r="D30" s="18" t="s">
        <v>274</v>
      </c>
      <c r="E30" s="18" t="s">
        <v>209</v>
      </c>
      <c r="F30" s="25">
        <v>5</v>
      </c>
      <c r="G30" s="25">
        <v>8</v>
      </c>
      <c r="H30" s="25">
        <v>10</v>
      </c>
      <c r="I30" s="28">
        <v>3.3</v>
      </c>
      <c r="J30" s="25">
        <f t="shared" si="2"/>
        <v>1.81818181818182</v>
      </c>
      <c r="K30" s="25">
        <v>4.95</v>
      </c>
      <c r="L30" s="25">
        <f t="shared" si="3"/>
        <v>1.81818181818182</v>
      </c>
      <c r="M30" s="37" t="s">
        <v>264</v>
      </c>
      <c r="N30" s="12"/>
      <c r="O30" s="12"/>
      <c r="P30" s="12"/>
      <c r="Q30" s="12" t="s">
        <v>265</v>
      </c>
    </row>
    <row r="31" ht="61" spans="1:17">
      <c r="A31" s="20"/>
      <c r="B31" s="17"/>
      <c r="C31" s="18" t="s">
        <v>270</v>
      </c>
      <c r="D31" s="18" t="s">
        <v>275</v>
      </c>
      <c r="E31" s="18" t="s">
        <v>209</v>
      </c>
      <c r="F31" s="25">
        <v>6</v>
      </c>
      <c r="G31" s="25">
        <v>10</v>
      </c>
      <c r="H31" s="25">
        <v>12</v>
      </c>
      <c r="I31" s="28">
        <v>4.3</v>
      </c>
      <c r="J31" s="25">
        <f t="shared" si="2"/>
        <v>1.81818181818182</v>
      </c>
      <c r="K31" s="25">
        <v>5.19</v>
      </c>
      <c r="L31" s="25">
        <f t="shared" si="3"/>
        <v>1.81818181818182</v>
      </c>
      <c r="M31" s="37"/>
      <c r="N31" s="12"/>
      <c r="O31" s="12"/>
      <c r="P31" s="12"/>
      <c r="Q31" s="12"/>
    </row>
    <row r="32" ht="31" spans="1:22">
      <c r="A32" s="20">
        <v>0.2</v>
      </c>
      <c r="B32" s="17" t="s">
        <v>276</v>
      </c>
      <c r="C32" s="18" t="s">
        <v>277</v>
      </c>
      <c r="D32" s="18" t="s">
        <v>278</v>
      </c>
      <c r="E32" s="18" t="s">
        <v>209</v>
      </c>
      <c r="F32" s="25">
        <v>2</v>
      </c>
      <c r="G32" s="25">
        <v>3</v>
      </c>
      <c r="H32" s="25">
        <v>3</v>
      </c>
      <c r="I32" s="28">
        <v>3</v>
      </c>
      <c r="J32" s="25">
        <f>IF(I32&lt;=$F32,100,IF(I32&lt;=$G32,(80+20/($G32-$F32)*($G32-I32)),IF(I32&lt;=$H32,(60+20/($H32-$G32)*($H32-I32)),40)))*20%/5</f>
        <v>3.2</v>
      </c>
      <c r="K32" s="31">
        <f>V32</f>
        <v>1.44666666666667</v>
      </c>
      <c r="L32" s="25">
        <f>IF(K32&lt;=$F32,100,IF(K32&lt;=$G32,(80+20/($G32-$F32)*($G32-K32)),IF(K32&lt;=$H32,(60+20/($H32-$G32)*($H32-K32)),40)))*20%/5</f>
        <v>4</v>
      </c>
      <c r="M32" s="37" t="s">
        <v>264</v>
      </c>
      <c r="N32" s="12"/>
      <c r="O32" s="12"/>
      <c r="P32" s="12"/>
      <c r="Q32" s="12" t="s">
        <v>265</v>
      </c>
      <c r="S32" s="43">
        <v>2.41</v>
      </c>
      <c r="T32" s="43">
        <v>0.78</v>
      </c>
      <c r="U32" s="43">
        <v>1.15</v>
      </c>
      <c r="V32" s="46">
        <f>(S32+T32+U32)/3</f>
        <v>1.44666666666667</v>
      </c>
    </row>
    <row r="33" ht="31" spans="1:22">
      <c r="A33" s="21"/>
      <c r="B33" s="17"/>
      <c r="C33" s="18" t="s">
        <v>279</v>
      </c>
      <c r="D33" s="18" t="s">
        <v>280</v>
      </c>
      <c r="E33" s="18" t="s">
        <v>209</v>
      </c>
      <c r="F33" s="25">
        <v>2</v>
      </c>
      <c r="G33" s="25">
        <v>3</v>
      </c>
      <c r="H33" s="25">
        <v>5</v>
      </c>
      <c r="I33" s="28">
        <v>3</v>
      </c>
      <c r="J33" s="25">
        <f>IF(I33&lt;=$F33,100,IF(I33&lt;=$G33,(80+20/($G33-$F33)*($G33-I33)),IF(I33&lt;=$H33,(60+20/($H33-$G33)*($H33-I33)),40)))*20%/5</f>
        <v>3.2</v>
      </c>
      <c r="K33" s="31">
        <f t="shared" ref="K33:K43" si="4">V33</f>
        <v>1.03</v>
      </c>
      <c r="L33" s="25">
        <f>IF(K33&lt;=$F33,100,IF(K33&lt;=$G33,(80+20/($G33-$F33)*($G33-K33)),IF(K33&lt;=$H33,(60+20/($H33-$G33)*($H33-K33)),40)))*20%/5</f>
        <v>4</v>
      </c>
      <c r="M33" s="37" t="s">
        <v>264</v>
      </c>
      <c r="N33" s="12"/>
      <c r="O33" s="12"/>
      <c r="P33" s="12"/>
      <c r="Q33" s="12" t="s">
        <v>265</v>
      </c>
      <c r="S33" s="43">
        <v>0.99</v>
      </c>
      <c r="T33" s="43">
        <v>1.18</v>
      </c>
      <c r="U33" s="43">
        <v>0.92</v>
      </c>
      <c r="V33" s="46">
        <f t="shared" ref="V33:V43" si="5">(S33+T33+U33)/3</f>
        <v>1.03</v>
      </c>
    </row>
    <row r="34" ht="31" spans="1:22">
      <c r="A34" s="21"/>
      <c r="B34" s="17"/>
      <c r="C34" s="18" t="s">
        <v>281</v>
      </c>
      <c r="D34" s="18" t="s">
        <v>282</v>
      </c>
      <c r="E34" s="18" t="s">
        <v>209</v>
      </c>
      <c r="F34" s="25">
        <v>2</v>
      </c>
      <c r="G34" s="25">
        <v>3</v>
      </c>
      <c r="H34" s="25">
        <v>5</v>
      </c>
      <c r="I34" s="28">
        <v>3</v>
      </c>
      <c r="J34" s="25">
        <f>IF(I34&lt;=$F34,100,IF(I34&lt;=$G34,(80+20/($G34-$F34)*($G34-I34)),IF(I34&lt;=$H34,(60+20/($H34-$G34)*($H34-I34)),40)))*20%/5</f>
        <v>3.2</v>
      </c>
      <c r="K34" s="31">
        <f t="shared" si="4"/>
        <v>1.84666666666667</v>
      </c>
      <c r="L34" s="25">
        <f>IF(K34&lt;=$F34,100,IF(K34&lt;=$G34,(80+20/($G34-$F34)*($G34-K34)),IF(K34&lt;=$H34,(60+20/($H34-$G34)*($H34-K34)),40)))*20%/5</f>
        <v>4</v>
      </c>
      <c r="M34" s="37"/>
      <c r="N34" s="12"/>
      <c r="O34" s="12"/>
      <c r="P34" s="12"/>
      <c r="Q34" s="12"/>
      <c r="S34" s="43">
        <v>3.1</v>
      </c>
      <c r="T34" s="43">
        <v>0.35</v>
      </c>
      <c r="U34" s="43">
        <v>2.09</v>
      </c>
      <c r="V34" s="46">
        <f t="shared" si="5"/>
        <v>1.84666666666667</v>
      </c>
    </row>
    <row r="35" ht="31" spans="1:22">
      <c r="A35" s="21"/>
      <c r="B35" s="17"/>
      <c r="C35" s="18" t="s">
        <v>279</v>
      </c>
      <c r="D35" s="18" t="s">
        <v>283</v>
      </c>
      <c r="E35" s="18" t="s">
        <v>209</v>
      </c>
      <c r="F35" s="25">
        <v>2</v>
      </c>
      <c r="G35" s="25">
        <v>3</v>
      </c>
      <c r="H35" s="25">
        <v>6</v>
      </c>
      <c r="I35" s="28">
        <v>3</v>
      </c>
      <c r="J35" s="25">
        <f>IF(I35&lt;=$F35,100,IF(I35&lt;=$G35,(80+20/($G35-$F35)*($G35-I35)),IF(I35&lt;=$H35,(60+20/($H35-$G35)*($H35-I35)),40)))*20%/5</f>
        <v>3.2</v>
      </c>
      <c r="K35" s="31">
        <f t="shared" si="4"/>
        <v>2.67333333333333</v>
      </c>
      <c r="L35" s="25">
        <f>IF(K35&lt;=$F35,100,IF(K35&lt;=$G35,(80+20/($G35-$F35)*($G35-K35)),IF(K35&lt;=$H35,(60+20/($H35-$G35)*($H35-K35)),40)))*20%/5</f>
        <v>3.46133333333333</v>
      </c>
      <c r="M35" s="37" t="s">
        <v>264</v>
      </c>
      <c r="N35" s="12"/>
      <c r="O35" s="12"/>
      <c r="P35" s="12"/>
      <c r="Q35" s="12" t="s">
        <v>265</v>
      </c>
      <c r="S35" s="43">
        <v>1.93</v>
      </c>
      <c r="T35" s="43">
        <v>3.52</v>
      </c>
      <c r="U35" s="43">
        <v>2.57</v>
      </c>
      <c r="V35" s="46">
        <f t="shared" si="5"/>
        <v>2.67333333333333</v>
      </c>
    </row>
    <row r="36" ht="31" spans="1:22">
      <c r="A36" s="21"/>
      <c r="B36" s="17"/>
      <c r="C36" s="18" t="s">
        <v>284</v>
      </c>
      <c r="D36" s="18" t="s">
        <v>285</v>
      </c>
      <c r="E36" s="18" t="s">
        <v>209</v>
      </c>
      <c r="F36" s="25"/>
      <c r="G36" s="25"/>
      <c r="H36" s="25"/>
      <c r="I36" s="28">
        <v>3</v>
      </c>
      <c r="J36" s="25"/>
      <c r="K36" s="31">
        <f t="shared" si="4"/>
        <v>2.71333333333333</v>
      </c>
      <c r="L36" s="35"/>
      <c r="M36" s="37"/>
      <c r="N36" s="12"/>
      <c r="O36" s="12"/>
      <c r="P36" s="12"/>
      <c r="Q36" s="12"/>
      <c r="S36" s="43">
        <v>2.2</v>
      </c>
      <c r="T36" s="43">
        <v>3.42</v>
      </c>
      <c r="U36" s="43">
        <v>2.52</v>
      </c>
      <c r="V36" s="46">
        <f t="shared" si="5"/>
        <v>2.71333333333333</v>
      </c>
    </row>
    <row r="37" ht="31" spans="1:22">
      <c r="A37" s="21"/>
      <c r="B37" s="17"/>
      <c r="C37" s="18" t="s">
        <v>281</v>
      </c>
      <c r="D37" s="18" t="s">
        <v>286</v>
      </c>
      <c r="E37" s="18" t="s">
        <v>209</v>
      </c>
      <c r="F37" s="25"/>
      <c r="G37" s="25"/>
      <c r="H37" s="25"/>
      <c r="I37" s="28">
        <v>3</v>
      </c>
      <c r="J37" s="25"/>
      <c r="K37" s="31">
        <f t="shared" si="4"/>
        <v>0.566666666666667</v>
      </c>
      <c r="L37" s="35"/>
      <c r="M37" s="37"/>
      <c r="N37" s="12"/>
      <c r="O37" s="12"/>
      <c r="P37" s="12"/>
      <c r="Q37" s="12"/>
      <c r="S37" s="43">
        <v>0.68</v>
      </c>
      <c r="T37" s="43">
        <v>0.51</v>
      </c>
      <c r="U37" s="43">
        <v>0.51</v>
      </c>
      <c r="V37" s="46">
        <f t="shared" si="5"/>
        <v>0.566666666666667</v>
      </c>
    </row>
    <row r="38" ht="31" spans="1:22">
      <c r="A38" s="21"/>
      <c r="B38" s="17"/>
      <c r="C38" s="18" t="s">
        <v>277</v>
      </c>
      <c r="D38" s="18" t="s">
        <v>287</v>
      </c>
      <c r="E38" s="18" t="s">
        <v>209</v>
      </c>
      <c r="F38" s="25"/>
      <c r="G38" s="25"/>
      <c r="H38" s="25"/>
      <c r="I38" s="28">
        <v>3</v>
      </c>
      <c r="J38" s="25"/>
      <c r="K38" s="31">
        <f t="shared" si="4"/>
        <v>3.24666666666667</v>
      </c>
      <c r="L38" s="35"/>
      <c r="M38" s="37"/>
      <c r="N38" s="12"/>
      <c r="O38" s="12"/>
      <c r="P38" s="12"/>
      <c r="Q38" s="12"/>
      <c r="S38" s="43">
        <v>3.76</v>
      </c>
      <c r="T38" s="43">
        <v>3.23</v>
      </c>
      <c r="U38" s="43">
        <v>2.75</v>
      </c>
      <c r="V38" s="46">
        <f t="shared" si="5"/>
        <v>3.24666666666667</v>
      </c>
    </row>
    <row r="39" ht="31" spans="1:22">
      <c r="A39" s="21"/>
      <c r="B39" s="17"/>
      <c r="C39" s="18" t="s">
        <v>279</v>
      </c>
      <c r="D39" s="18" t="s">
        <v>288</v>
      </c>
      <c r="E39" s="18" t="s">
        <v>209</v>
      </c>
      <c r="F39" s="25"/>
      <c r="G39" s="25"/>
      <c r="H39" s="25"/>
      <c r="I39" s="28">
        <v>3</v>
      </c>
      <c r="J39" s="25"/>
      <c r="K39" s="31">
        <f t="shared" si="4"/>
        <v>0.546666666666667</v>
      </c>
      <c r="L39" s="35"/>
      <c r="M39" s="37"/>
      <c r="N39" s="12"/>
      <c r="O39" s="12"/>
      <c r="P39" s="12"/>
      <c r="Q39" s="12"/>
      <c r="S39" s="43">
        <v>0.58</v>
      </c>
      <c r="T39" s="43">
        <v>0.63</v>
      </c>
      <c r="U39" s="43">
        <v>0.43</v>
      </c>
      <c r="V39" s="46">
        <f t="shared" si="5"/>
        <v>0.546666666666667</v>
      </c>
    </row>
    <row r="40" ht="31" spans="1:22">
      <c r="A40" s="21"/>
      <c r="B40" s="17"/>
      <c r="C40" s="18" t="s">
        <v>284</v>
      </c>
      <c r="D40" s="18" t="s">
        <v>289</v>
      </c>
      <c r="E40" s="18" t="s">
        <v>209</v>
      </c>
      <c r="F40" s="25"/>
      <c r="G40" s="25"/>
      <c r="H40" s="25"/>
      <c r="I40" s="28">
        <v>3</v>
      </c>
      <c r="J40" s="25"/>
      <c r="K40" s="31">
        <f t="shared" si="4"/>
        <v>2.57666666666667</v>
      </c>
      <c r="L40" s="35"/>
      <c r="M40" s="37"/>
      <c r="N40" s="12"/>
      <c r="O40" s="12"/>
      <c r="P40" s="12"/>
      <c r="Q40" s="12"/>
      <c r="S40" s="43">
        <v>2.87</v>
      </c>
      <c r="T40" s="43">
        <v>2.11</v>
      </c>
      <c r="U40" s="43">
        <v>2.75</v>
      </c>
      <c r="V40" s="46">
        <f t="shared" si="5"/>
        <v>2.57666666666667</v>
      </c>
    </row>
    <row r="41" ht="31" spans="1:22">
      <c r="A41" s="21"/>
      <c r="B41" s="17"/>
      <c r="C41" s="18" t="s">
        <v>277</v>
      </c>
      <c r="D41" s="18" t="s">
        <v>290</v>
      </c>
      <c r="E41" s="18" t="s">
        <v>209</v>
      </c>
      <c r="F41" s="25"/>
      <c r="G41" s="25"/>
      <c r="H41" s="25"/>
      <c r="I41" s="28">
        <v>3</v>
      </c>
      <c r="J41" s="25"/>
      <c r="K41" s="31">
        <f t="shared" si="4"/>
        <v>1.23</v>
      </c>
      <c r="L41" s="35"/>
      <c r="M41" s="37"/>
      <c r="N41" s="12"/>
      <c r="O41" s="12"/>
      <c r="P41" s="12"/>
      <c r="Q41" s="12"/>
      <c r="S41" s="43">
        <v>1.14</v>
      </c>
      <c r="T41" s="43">
        <v>0.64</v>
      </c>
      <c r="U41" s="43">
        <v>1.91</v>
      </c>
      <c r="V41" s="46">
        <f t="shared" si="5"/>
        <v>1.23</v>
      </c>
    </row>
    <row r="42" ht="31" spans="1:22">
      <c r="A42" s="21"/>
      <c r="B42" s="17"/>
      <c r="C42" s="18" t="s">
        <v>284</v>
      </c>
      <c r="D42" s="18" t="s">
        <v>291</v>
      </c>
      <c r="E42" s="18" t="s">
        <v>209</v>
      </c>
      <c r="F42" s="25"/>
      <c r="G42" s="25"/>
      <c r="H42" s="25"/>
      <c r="I42" s="28">
        <v>3</v>
      </c>
      <c r="J42" s="25"/>
      <c r="K42" s="31">
        <f t="shared" si="4"/>
        <v>1.28666666666667</v>
      </c>
      <c r="L42" s="35"/>
      <c r="M42" s="37"/>
      <c r="N42" s="12"/>
      <c r="O42" s="12"/>
      <c r="P42" s="12"/>
      <c r="Q42" s="12"/>
      <c r="S42" s="43">
        <v>0.69</v>
      </c>
      <c r="T42" s="43">
        <v>2</v>
      </c>
      <c r="U42" s="43">
        <v>1.17</v>
      </c>
      <c r="V42" s="46">
        <f t="shared" si="5"/>
        <v>1.28666666666667</v>
      </c>
    </row>
    <row r="43" ht="31" spans="1:22">
      <c r="A43" s="21"/>
      <c r="B43" s="17"/>
      <c r="C43" s="18" t="s">
        <v>281</v>
      </c>
      <c r="D43" s="18" t="s">
        <v>292</v>
      </c>
      <c r="E43" s="18" t="s">
        <v>209</v>
      </c>
      <c r="F43" s="25">
        <v>3</v>
      </c>
      <c r="G43" s="25">
        <v>5</v>
      </c>
      <c r="H43" s="25">
        <v>8</v>
      </c>
      <c r="I43" s="28">
        <v>3</v>
      </c>
      <c r="J43" s="25">
        <f>IF(I43&lt;=$F43,100,IF(I43&lt;=$G43,(80+20/($G43-$F43)*($G43-I43)),IF(I43&lt;=$H43,(60+20/($H43-$G43)*($H43-I43)),40)))*20%/5</f>
        <v>4</v>
      </c>
      <c r="K43" s="31">
        <f t="shared" si="4"/>
        <v>0.73</v>
      </c>
      <c r="L43" s="25">
        <f>IF(K43&lt;=$F43,100,IF(K43&lt;=$G43,(80+20/($G43-$F43)*($G43-K43)),IF(K43&lt;=$H43,(60+20/($H43-$G43)*($H43-K43)),40)))*20%/5</f>
        <v>4</v>
      </c>
      <c r="M43" s="37" t="s">
        <v>264</v>
      </c>
      <c r="N43" s="12"/>
      <c r="O43" s="12"/>
      <c r="P43" s="12"/>
      <c r="Q43" s="12" t="s">
        <v>265</v>
      </c>
      <c r="S43" s="43">
        <v>0.69</v>
      </c>
      <c r="T43" s="43">
        <v>0.88</v>
      </c>
      <c r="U43" s="43">
        <v>0.62</v>
      </c>
      <c r="V43" s="46">
        <f t="shared" si="5"/>
        <v>0.73</v>
      </c>
    </row>
    <row r="44" ht="46" spans="1:21">
      <c r="A44" s="20">
        <v>0.1</v>
      </c>
      <c r="B44" s="17" t="s">
        <v>293</v>
      </c>
      <c r="C44" s="18"/>
      <c r="D44" s="22" t="s">
        <v>294</v>
      </c>
      <c r="E44" s="18" t="s">
        <v>295</v>
      </c>
      <c r="F44" s="25">
        <v>0</v>
      </c>
      <c r="G44" s="25">
        <v>1</v>
      </c>
      <c r="H44" s="25">
        <v>3</v>
      </c>
      <c r="I44" s="28">
        <v>1</v>
      </c>
      <c r="J44" s="25">
        <f>IF(I44&lt;=$F44,100,IF(I44&lt;=$G44,(80+20/($G44-$F44)*($G44-I44)),IF(I44&lt;=$H44,(60+20/($H44-$G44)*($H44-I44)),40)))*10%/1</f>
        <v>8</v>
      </c>
      <c r="K44" s="25">
        <v>0.04</v>
      </c>
      <c r="L44" s="25">
        <f>IF(K44&lt;=$F44,100,IF(K44&lt;=$G44,(80+20/($G44-$F44)*($G44-K44)),IF(K44&lt;=$H44,(60+20/($H44-$G44)*($H44-K44)),40)))*10%/1</f>
        <v>9.92</v>
      </c>
      <c r="M44" s="37"/>
      <c r="N44" s="12"/>
      <c r="O44" s="12"/>
      <c r="P44" s="12"/>
      <c r="Q44" s="12" t="s">
        <v>296</v>
      </c>
      <c r="S44" s="43"/>
      <c r="T44" s="43"/>
      <c r="U44" s="43"/>
    </row>
    <row r="45" spans="1:17">
      <c r="A45" s="20" t="s">
        <v>297</v>
      </c>
      <c r="B45" s="17"/>
      <c r="C45" s="18"/>
      <c r="D45" s="18"/>
      <c r="E45" s="18"/>
      <c r="F45" s="25"/>
      <c r="G45" s="25"/>
      <c r="H45" s="25"/>
      <c r="I45" s="28"/>
      <c r="J45" s="25">
        <f>SUM(J2:J44)</f>
        <v>85.9772727272727</v>
      </c>
      <c r="K45" s="25"/>
      <c r="L45" s="25">
        <f>SUM(L2:L44)</f>
        <v>87.0429302929293</v>
      </c>
      <c r="M45" s="37"/>
      <c r="N45" s="12"/>
      <c r="O45" s="12"/>
      <c r="P45" s="12"/>
      <c r="Q45" s="12"/>
    </row>
    <row r="46" ht="31" spans="1:17">
      <c r="A46" s="23" t="s">
        <v>298</v>
      </c>
      <c r="B46" s="17"/>
      <c r="C46" s="18"/>
      <c r="D46" s="18" t="s">
        <v>299</v>
      </c>
      <c r="E46" s="18" t="s">
        <v>300</v>
      </c>
      <c r="F46" s="18" t="s">
        <v>301</v>
      </c>
      <c r="G46" s="18" t="s">
        <v>302</v>
      </c>
      <c r="H46" s="18" t="s">
        <v>303</v>
      </c>
      <c r="I46" s="28"/>
      <c r="M46" s="37" t="s">
        <v>304</v>
      </c>
      <c r="N46" s="12"/>
      <c r="O46" s="12"/>
      <c r="P46" s="12"/>
      <c r="Q46" s="44" t="s">
        <v>305</v>
      </c>
    </row>
    <row r="47" spans="1:17">
      <c r="A47" s="23"/>
      <c r="B47" s="17"/>
      <c r="C47" s="18"/>
      <c r="D47" s="18" t="s">
        <v>306</v>
      </c>
      <c r="E47" s="18" t="s">
        <v>300</v>
      </c>
      <c r="F47" s="18" t="s">
        <v>302</v>
      </c>
      <c r="G47" s="18" t="s">
        <v>303</v>
      </c>
      <c r="H47" s="18" t="s">
        <v>307</v>
      </c>
      <c r="I47" s="25"/>
      <c r="J47" s="25"/>
      <c r="K47" s="25"/>
      <c r="L47" s="25"/>
      <c r="M47" s="37"/>
      <c r="N47" s="12"/>
      <c r="O47" s="12"/>
      <c r="P47" s="12"/>
      <c r="Q47" s="44"/>
    </row>
  </sheetData>
  <sheetProtection formatCells="0" insertHyperlinks="0" autoFilter="0"/>
  <mergeCells count="21">
    <mergeCell ref="A2:A3"/>
    <mergeCell ref="A4:A5"/>
    <mergeCell ref="A6:A9"/>
    <mergeCell ref="A10:A11"/>
    <mergeCell ref="A12:A14"/>
    <mergeCell ref="A15:A16"/>
    <mergeCell ref="A17:A20"/>
    <mergeCell ref="A21:A31"/>
    <mergeCell ref="A32:A43"/>
    <mergeCell ref="A46:A47"/>
    <mergeCell ref="B4:B5"/>
    <mergeCell ref="B6:B9"/>
    <mergeCell ref="B10:B11"/>
    <mergeCell ref="B12:B14"/>
    <mergeCell ref="B15:B16"/>
    <mergeCell ref="B17:B20"/>
    <mergeCell ref="B21:B31"/>
    <mergeCell ref="B32:B43"/>
    <mergeCell ref="C6:C9"/>
    <mergeCell ref="C10:C11"/>
    <mergeCell ref="Q46:Q47"/>
  </mergeCells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6"/>
  <sheetViews>
    <sheetView workbookViewId="0">
      <selection activeCell="A1" sqref="A1:L90"/>
    </sheetView>
  </sheetViews>
  <sheetFormatPr defaultColWidth="11" defaultRowHeight="17.6"/>
  <cols>
    <col min="1" max="1" width="34.7333333333333" customWidth="1"/>
    <col min="2" max="2" width="119.733333333333" customWidth="1"/>
    <col min="3" max="3" width="43.0666666666667" customWidth="1"/>
    <col min="4" max="12" width="5.13333333333333" customWidth="1"/>
  </cols>
  <sheetData>
    <row r="1" spans="1:13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3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3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3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3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3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3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3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3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3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3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3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3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3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3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3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3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3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3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3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3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3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3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3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3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3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3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3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3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3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3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3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3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3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3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3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3"/>
    </row>
    <row r="91" spans="1: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ht="18" spans="1:3">
      <c r="A92" s="4" t="s">
        <v>309</v>
      </c>
      <c r="B92" s="5" t="s">
        <v>174</v>
      </c>
      <c r="C92" s="5" t="s">
        <v>142</v>
      </c>
    </row>
    <row r="93" ht="18" spans="1:3">
      <c r="A93" s="6" t="s">
        <v>310</v>
      </c>
      <c r="B93" s="7" t="s">
        <v>311</v>
      </c>
      <c r="C93" s="8" t="s">
        <v>312</v>
      </c>
    </row>
    <row r="94" spans="1:3">
      <c r="A94" s="7" t="s">
        <v>313</v>
      </c>
      <c r="B94" s="9" t="s">
        <v>314</v>
      </c>
      <c r="C94" s="10" t="s">
        <v>315</v>
      </c>
    </row>
    <row r="95" spans="1:3">
      <c r="A95" s="11" t="s">
        <v>316</v>
      </c>
      <c r="B95" s="7" t="s">
        <v>317</v>
      </c>
      <c r="C95" s="7" t="s">
        <v>318</v>
      </c>
    </row>
    <row r="96" spans="1:3">
      <c r="A96" s="11"/>
      <c r="B96" s="7" t="s">
        <v>319</v>
      </c>
      <c r="C96" s="7" t="s">
        <v>318</v>
      </c>
    </row>
    <row r="97" spans="1:3">
      <c r="A97" s="11" t="s">
        <v>320</v>
      </c>
      <c r="B97" s="7" t="s">
        <v>321</v>
      </c>
      <c r="C97" s="10" t="s">
        <v>322</v>
      </c>
    </row>
    <row r="98" spans="1:3">
      <c r="A98" s="11"/>
      <c r="B98" s="9" t="s">
        <v>323</v>
      </c>
      <c r="C98" s="10" t="s">
        <v>322</v>
      </c>
    </row>
    <row r="99" spans="1:3">
      <c r="A99" s="11" t="s">
        <v>324</v>
      </c>
      <c r="B99" s="7" t="s">
        <v>325</v>
      </c>
      <c r="C99" s="7" t="s">
        <v>326</v>
      </c>
    </row>
    <row r="100" spans="1:3">
      <c r="A100" s="11"/>
      <c r="B100" s="7" t="s">
        <v>327</v>
      </c>
      <c r="C100" s="7" t="s">
        <v>326</v>
      </c>
    </row>
    <row r="101" spans="1:3">
      <c r="A101" s="11"/>
      <c r="B101" s="7" t="s">
        <v>328</v>
      </c>
      <c r="C101" s="10" t="s">
        <v>329</v>
      </c>
    </row>
    <row r="102" spans="1:3">
      <c r="A102" s="11"/>
      <c r="B102" s="7" t="s">
        <v>330</v>
      </c>
      <c r="C102" s="10" t="s">
        <v>315</v>
      </c>
    </row>
    <row r="103" spans="1:3">
      <c r="A103" s="11"/>
      <c r="B103" s="7" t="s">
        <v>331</v>
      </c>
      <c r="C103" s="7" t="s">
        <v>332</v>
      </c>
    </row>
    <row r="104" spans="1:3">
      <c r="A104" s="11"/>
      <c r="B104" s="7" t="s">
        <v>333</v>
      </c>
      <c r="C104" s="10" t="s">
        <v>322</v>
      </c>
    </row>
    <row r="105" spans="1:3">
      <c r="A105" s="11"/>
      <c r="B105" s="7" t="s">
        <v>182</v>
      </c>
      <c r="C105" s="7" t="s">
        <v>332</v>
      </c>
    </row>
    <row r="106" spans="1:3">
      <c r="A106" s="11"/>
      <c r="B106" s="7" t="s">
        <v>334</v>
      </c>
      <c r="C106" s="7" t="s">
        <v>326</v>
      </c>
    </row>
  </sheetData>
  <sheetProtection formatCells="0" insertHyperlinks="0" autoFilter="0"/>
  <mergeCells count="4">
    <mergeCell ref="A95:A96"/>
    <mergeCell ref="A97:A98"/>
    <mergeCell ref="A99:A106"/>
    <mergeCell ref="A1:L90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WWO_base_provider_20221101180017-e790f0e3e8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CD542ICA H R07测试报告</vt:lpstr>
      <vt:lpstr>jira遗留问题P0P1</vt:lpstr>
      <vt:lpstr>百度自测遗留P0P1</vt:lpstr>
      <vt:lpstr>性能测试</vt:lpstr>
      <vt:lpstr>定位专项-南京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WPS_1644740627</cp:lastModifiedBy>
  <dcterms:created xsi:type="dcterms:W3CDTF">2020-06-06T06:49:00Z</dcterms:created>
  <dcterms:modified xsi:type="dcterms:W3CDTF">2023-03-24T18:06:50Z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55CB564FF080B036E8FB1A643ACA9A5A_43</vt:lpwstr>
  </property>
</Properties>
</file>