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/>
  <mc:AlternateContent xmlns:mc="http://schemas.openxmlformats.org/markup-compatibility/2006">
    <mc:Choice Requires="x15">
      <x15ac:absPath xmlns:x15ac="http://schemas.microsoft.com/office/spreadsheetml/2010/11/ac" url="C:\Users\linyuzhang\Documents\"/>
    </mc:Choice>
  </mc:AlternateContent>
  <xr:revisionPtr revIDLastSave="0" documentId="13_ncr:1_{5C16816C-6F10-4DB3-8B38-22B06AF9E829}" xr6:coauthVersionLast="36" xr6:coauthVersionMax="36" xr10:uidLastSave="{00000000-0000-0000-0000-000000000000}"/>
  <bookViews>
    <workbookView xWindow="0" yWindow="0" windowWidth="22560" windowHeight="11060" tabRatio="602" firstSheet="1" activeTab="1" xr2:uid="{00000000-000D-0000-FFFF-FFFF00000000}"/>
  </bookViews>
  <sheets>
    <sheet name="并发场景" sheetId="13" r:id="rId1"/>
    <sheet name="综合打分" sheetId="1" r:id="rId2"/>
    <sheet name="Response Time " sheetId="7" r:id="rId3"/>
    <sheet name="App Sources" sheetId="8" r:id="rId4"/>
    <sheet name="Baidu App" sheetId="11" r:id="rId5"/>
  </sheets>
  <definedNames>
    <definedName name="_xlnm._FilterDatabase" localSheetId="3" hidden="1">'App Sources'!$A$1:$V$89</definedName>
    <definedName name="_xlnm._FilterDatabase" localSheetId="2" hidden="1">'Response Time '!$A$1:$I$61</definedName>
    <definedName name="_xlnm._FilterDatabase" localSheetId="1" hidden="1">综合打分!$A$1:$Q$100</definedName>
    <definedName name="Z_0EA55DCA_7FF2_4F36_8A7E_F0EACCC29DBE_.wvu.FilterData" localSheetId="2" hidden="1">'Response Time '!$A$1:$I$61</definedName>
    <definedName name="Z_16A41CC9_C03A_4F0A_B03A_44E212E13660_.wvu.FilterData" localSheetId="2" hidden="1">'Response Time '!$A$1:$I$61</definedName>
    <definedName name="Z_16DC14A2_7903_4025_B903_380A1366D4B8_.wvu.FilterData" localSheetId="2" hidden="1">'Response Time '!$A$1:$I$61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'!$A$1:$I$61</definedName>
    <definedName name="Z_2F5A4DEB_972B_44A6_8415_B3AF8AAB8DD1_.wvu.FilterData" localSheetId="2" hidden="1">'Response Time '!$A$1:$I$61</definedName>
    <definedName name="Z_4E56EFD8_82B0_433B_87B4_FAE95366C90A_.wvu.FilterData" localSheetId="2" hidden="1">'Response Time '!$A$1:$I$61</definedName>
    <definedName name="Z_50D2B5B7_80D0_4780_BB59_F4E52620A863_.wvu.FilterData" localSheetId="2" hidden="1">'Response Time '!$F$1:$F$61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'!$A$1:$I$61</definedName>
    <definedName name="Z_64728F9F_AAFE_4C17_A15F_C96F3AE04D0C_.wvu.FilterData" localSheetId="2" hidden="1">'Response Time '!$A$1:$I$61</definedName>
    <definedName name="Z_67627A8C_5C40_462C_B63D_E064A913FD1B_.wvu.FilterData" localSheetId="2" hidden="1">'Response Time '!$A$1:$I$61</definedName>
    <definedName name="Z_6A1708EE_78D5_4730_9EC1_32494DD84064_.wvu.FilterData" localSheetId="2" hidden="1">'Response Time '!$A$1:$I$61</definedName>
    <definedName name="Z_75A5D5D5_3DF6_4DF0_A35D_F3AEF19FA0C8_.wvu.FilterData" localSheetId="2" hidden="1">'Response Time '!$F$1:$F$61</definedName>
    <definedName name="Z_81868EC3_D2C9_49E1_A7C4_56AD2CFDD907_.wvu.FilterData" localSheetId="2" hidden="1">'Response Time '!$A$1:$I$61</definedName>
    <definedName name="Z_82B7589E_14AC_4428_B990_D113B4B9C8B2_.wvu.FilterData" localSheetId="2" hidden="1">'Response Time '!$A$1:$I$61</definedName>
    <definedName name="Z_9905B039_5D9C_4BC1_BCAD_85093189CE48_.wvu.FilterData" localSheetId="2" hidden="1">'Response Time '!$A$1:$I$61</definedName>
    <definedName name="Z_A17A2F87_19DB_4AF8_AC37_28F784855FD7_.wvu.FilterData" localSheetId="2" hidden="1">'Response Time '!$A$1:$I$61</definedName>
    <definedName name="Z_A1C2E0EA_0798_4EE9_BA53_3DA16A20F391_.wvu.FilterData" localSheetId="2" hidden="1">'Response Time '!$A$1:$I$61</definedName>
    <definedName name="Z_B0B1D487_08B5_4EE3_B1A5_0E537BA44F6F_.wvu.FilterData" localSheetId="2" hidden="1">'Response Time '!$F$1:$F$61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'!$A$1:$I$61</definedName>
    <definedName name="Z_BFE5DC58_F040_475A_8F39_87308C22B1B1_.wvu.FilterData" localSheetId="2" hidden="1">'Response Time '!$A$1:$I$61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'!$A$1:$I$61</definedName>
    <definedName name="Z_CB05707F_24A9_4357_8065_43BE4DD90B2D_.wvu.FilterData" localSheetId="2" hidden="1">'Response Time '!$A$1:$I$61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'!$A$1:$I$61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'!$A$1:$I$61</definedName>
    <definedName name="Z_E3F0DD2F_B4B7_440E_B6E2_120742CBE6C3_.wvu.FilterData" localSheetId="2" hidden="1">'Response Time '!$A$1:$I$61</definedName>
    <definedName name="Z_F2292B89_B249_407C_9F60_58BD83C5901D_.wvu.FilterData" localSheetId="2" hidden="1">'Response Time '!$A$1:$I$61</definedName>
    <definedName name="Z_F5DE3CB0_C52E_433A_B531_B98B1F605089_.wvu.FilterData" localSheetId="2" hidden="1">'Response Time '!$A$1:$I$61</definedName>
  </definedNames>
  <calcPr calcId="191029"/>
</workbook>
</file>

<file path=xl/calcChain.xml><?xml version="1.0" encoding="utf-8"?>
<calcChain xmlns="http://schemas.openxmlformats.org/spreadsheetml/2006/main">
  <c r="I81" i="1" l="1"/>
  <c r="I79" i="1"/>
  <c r="E61" i="7"/>
  <c r="E60" i="7"/>
  <c r="E59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2" i="7"/>
  <c r="E41" i="7"/>
  <c r="E40" i="7"/>
  <c r="E39" i="7"/>
  <c r="E38" i="7"/>
  <c r="E37" i="7"/>
  <c r="E36" i="7"/>
  <c r="E35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0" i="1"/>
  <c r="I78" i="1"/>
  <c r="I77" i="1"/>
  <c r="I76" i="1"/>
  <c r="I75" i="1"/>
  <c r="I74" i="1"/>
  <c r="I73" i="1"/>
  <c r="I72" i="1"/>
  <c r="I71" i="1"/>
  <c r="I70" i="1"/>
  <c r="I69" i="1"/>
  <c r="I68" i="1"/>
  <c r="I67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19" i="1"/>
  <c r="I17" i="1"/>
  <c r="I16" i="1"/>
  <c r="I15" i="1"/>
  <c r="I14" i="1"/>
  <c r="I13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tc={C9758C69-8839-4A0D-8A04-1F88C90B049D}</author>
    <author>tc={27494863-EBC7-452A-9C0F-356C4EA0AF9B}</author>
    <author>tc={7322FF62-DE96-4E8F-89F2-D4F09D58087E}</author>
  </authors>
  <commentList>
    <comment ref="J1" authorId="0" shapeId="0" xr:uid="{00000000-0006-0000-01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K1" authorId="1" shapeId="0" xr:uid="{00000000-0006-0000-0100-000002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1-1用户体验核心用例-自启动功能
1-2用户体验核心用例-点击启动功能
1-3用户体验核心用例-响应时间
1-4用户体验核心用例-其他
*-1-1领导重点关注指标
*-1性能优化的重中之重的指标
2-用户体验次要用例
3-性能技术指标</t>
        </r>
      </text>
    </comment>
    <comment ref="L1" authorId="2" shapeId="0" xr:uid="{00000000-0006-0000-0100-000003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<sst xmlns="http://schemas.openxmlformats.org/spreadsheetml/2006/main" count="3187" uniqueCount="1232">
  <si>
    <t>27寸长屏</t>
  </si>
  <si>
    <t>备注</t>
  </si>
  <si>
    <t>CPU常用场景一下归一化CPU Free</t>
  </si>
  <si>
    <t xml:space="preserve"> 开机3分钟后IDLE（全屏状态，打开系统设置应用，不要停留在Launcher界面）</t>
  </si>
  <si>
    <t>VR是一分钟唤醒一次，一条语音指令</t>
  </si>
  <si>
    <t>CPU常用场景二下归一化CPU Free</t>
  </si>
  <si>
    <t>主驾导航+主驾QQ Music+副驾爱奇艺+副驾BT耳机+VR+V2I</t>
  </si>
  <si>
    <t>CPU常用场景三下归一化CPU Free</t>
  </si>
  <si>
    <t>主驾导航+主驾BT Music+副驾QQ Music+副驾BT耳机+VR+V2I</t>
  </si>
  <si>
    <t>RAM常用场景一下归一化RAM Free</t>
  </si>
  <si>
    <t>主驾导航+主驾QQ Music+副驾切换主题20次+V2I</t>
  </si>
  <si>
    <t>RAM常用场景二下归一化RAM Free</t>
  </si>
  <si>
    <t>主驾导航+主驾QQ Music+副驾轮流操作空调/氛围灯/按钮等动效+V2I</t>
  </si>
  <si>
    <t>RAM Worst case下归一化RAM Free</t>
  </si>
  <si>
    <t>主驾导航+主驾QQ Music+副驾QQ Music+副驾BT耳机+副驾把所有应用启动一次+V2I</t>
  </si>
  <si>
    <t>GPU常用场景一下归一化GPU Free</t>
  </si>
  <si>
    <t>上电开机后100秒+V2I</t>
  </si>
  <si>
    <t>GPU常用场景二下归一化GPU Free</t>
  </si>
  <si>
    <t>开机过程中连续发起三次倒车+V2I</t>
  </si>
  <si>
    <t>GPU常用场景三下归一化GPU Free</t>
  </si>
  <si>
    <t>开机完成后倒车+V2I</t>
  </si>
  <si>
    <t>单屏</t>
  </si>
  <si>
    <t xml:space="preserve"> 开机3分钟后IDLE+V2I</t>
  </si>
  <si>
    <t>导航+QQ Music+VR+V2I</t>
  </si>
  <si>
    <t>导航+BT Music+VR+V2I</t>
  </si>
  <si>
    <t>CPU worst case下归一化CPU Free</t>
  </si>
  <si>
    <t>爱奇艺+后台导航+VR+V2I</t>
  </si>
  <si>
    <t>导航+QQ Music+切换主题20次+V2I</t>
  </si>
  <si>
    <t>导航+把所有应用启动一次+V2I</t>
  </si>
  <si>
    <t>CD542H 27寸长屏（带AR导航功能的）</t>
  </si>
  <si>
    <r>
      <rPr>
        <sz val="7"/>
        <color theme="1"/>
        <rFont val="Times New Roman"/>
        <family val="1"/>
      </rPr>
      <t xml:space="preserve"> </t>
    </r>
    <r>
      <rPr>
        <sz val="10.5"/>
        <color theme="1"/>
        <rFont val="等线"/>
        <family val="3"/>
        <charset val="134"/>
        <scheme val="minor"/>
      </rPr>
      <t>开机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分钟</t>
    </r>
    <r>
      <rPr>
        <sz val="10.5"/>
        <color theme="1"/>
        <rFont val="等线"/>
        <family val="3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family val="2"/>
      </rPr>
      <t>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</si>
  <si>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3"/>
        <charset val="134"/>
      </rPr>
      <t>副驾爱奇艺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</rPr>
      <t>+VR+V2I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</si>
  <si>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BT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</rPr>
      <t>+VR+V2I</t>
    </r>
  </si>
  <si>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AR</t>
    </r>
    <r>
      <rPr>
        <sz val="11"/>
        <rFont val="宋体"/>
        <family val="3"/>
        <charset val="134"/>
      </rPr>
      <t>导航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3"/>
        <charset val="134"/>
      </rPr>
      <t>副驾切换主题</t>
    </r>
    <r>
      <rPr>
        <sz val="11"/>
        <rFont val="Abadi"/>
        <family val="2"/>
      </rPr>
      <t>20</t>
    </r>
    <r>
      <rPr>
        <sz val="11"/>
        <rFont val="宋体"/>
        <family val="3"/>
        <charset val="134"/>
      </rPr>
      <t>次</t>
    </r>
    <r>
      <rPr>
        <sz val="11"/>
        <rFont val="Abadi"/>
        <family val="2"/>
      </rPr>
      <t>+V2I</t>
    </r>
  </si>
  <si>
    <r>
      <rPr>
        <sz val="11"/>
        <rFont val="宋体"/>
        <family val="3"/>
        <charset val="134"/>
      </rPr>
      <t>主驾导航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主驾</t>
    </r>
    <r>
      <rPr>
        <sz val="11"/>
        <rFont val="Abadi"/>
        <family val="2"/>
      </rPr>
      <t>QQ Music+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QQ Music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副驾</t>
    </r>
    <r>
      <rPr>
        <sz val="11"/>
        <rFont val="Abadi"/>
        <family val="2"/>
      </rPr>
      <t>BT</t>
    </r>
    <r>
      <rPr>
        <sz val="11"/>
        <rFont val="宋体"/>
        <family val="3"/>
        <charset val="134"/>
      </rPr>
      <t>耳机</t>
    </r>
    <r>
      <rPr>
        <sz val="11"/>
        <rFont val="Abadi"/>
        <family val="2"/>
      </rPr>
      <t>+</t>
    </r>
    <r>
      <rPr>
        <sz val="11"/>
        <rFont val="宋体"/>
        <family val="3"/>
        <charset val="134"/>
      </rPr>
      <t>副驾把所有应用启动一次</t>
    </r>
    <r>
      <rPr>
        <sz val="11"/>
        <rFont val="Abadi"/>
        <family val="2"/>
      </rPr>
      <t>+V2I</t>
    </r>
  </si>
  <si>
    <r>
      <rPr>
        <sz val="11"/>
        <rFont val="宋体"/>
        <family val="3"/>
        <charset val="134"/>
      </rPr>
      <t>上电开机后</t>
    </r>
    <r>
      <rPr>
        <sz val="11"/>
        <rFont val="Abadi"/>
        <family val="2"/>
      </rPr>
      <t>100</t>
    </r>
    <r>
      <rPr>
        <sz val="11"/>
        <rFont val="宋体"/>
        <family val="3"/>
        <charset val="134"/>
      </rPr>
      <t>秒</t>
    </r>
    <r>
      <rPr>
        <sz val="11"/>
        <rFont val="Abadi"/>
        <family val="2"/>
      </rPr>
      <t>+V2I</t>
    </r>
  </si>
  <si>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</si>
  <si>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</si>
  <si>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</si>
  <si>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</si>
  <si>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</si>
  <si>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</si>
  <si>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</si>
  <si>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</si>
  <si>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R11</t>
  </si>
  <si>
    <t>偏差</t>
  </si>
  <si>
    <t>用例类型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</si>
  <si>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  <family val="2"/>
      </rPr>
      <t>or</t>
    </r>
    <r>
      <rPr>
        <b/>
        <sz val="16"/>
        <color theme="1"/>
        <rFont val="宋体"/>
        <family val="3"/>
        <charset val="134"/>
      </rPr>
      <t>实车</t>
    </r>
  </si>
  <si>
    <t>测试状态</t>
  </si>
  <si>
    <t>测试前提条件</t>
  </si>
  <si>
    <t>测试步骤</t>
  </si>
  <si>
    <t>性能数据计算细则</t>
  </si>
  <si>
    <t>Owner</t>
  </si>
  <si>
    <t>响应时间</t>
  </si>
  <si>
    <t>Power on QQ音乐首次启动</t>
  </si>
  <si>
    <t>4s</t>
  </si>
  <si>
    <t>1-2-1-1</t>
  </si>
  <si>
    <t>台架</t>
  </si>
  <si>
    <t>冷启动</t>
  </si>
  <si>
    <r>
      <rPr>
        <sz val="16"/>
        <color theme="1"/>
        <rFont val="微软雅黑"/>
        <family val="2"/>
        <charset val="134"/>
      </rPr>
      <t>默认关机前是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</t>
    </r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</si>
  <si>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，点击随心听卡片</t>
    </r>
  </si>
  <si>
    <t>计算从手部离开点击到QQ音乐界面稳定展示</t>
  </si>
  <si>
    <t>Baidu</t>
  </si>
  <si>
    <t>Power onQQ音乐选择歌单</t>
  </si>
  <si>
    <t>1s</t>
  </si>
  <si>
    <t>1-3-1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</si>
  <si>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，点击随心听图标
3.在QQ音乐界面显示1s内选择一个歌单</t>
    </r>
  </si>
  <si>
    <t>计算从手部离开点击到歌单界面稳定展示</t>
  </si>
  <si>
    <t>Power onQQ音乐选择歌曲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</si>
  <si>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</si>
  <si>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</si>
  <si>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on导航启动时间</t>
  </si>
  <si>
    <t>Y</t>
  </si>
  <si>
    <t>12.2s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</si>
  <si>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3.整个测试过程中录屏</t>
    </r>
  </si>
  <si>
    <t xml:space="preserve">
计算从手部离开点击开始第一帧到导航地图加载全部成功（地图上定位地址信息全部展示）。</t>
  </si>
  <si>
    <t>power on导航界面点击输入框出现下拉框</t>
  </si>
  <si>
    <t>1-3-1-1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</si>
  <si>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3.点击导航中的地址输入框</t>
    </r>
  </si>
  <si>
    <t>计算从手部离开点击到下拉框稳定展示</t>
  </si>
  <si>
    <t>power on导航搜索地址完成</t>
  </si>
  <si>
    <t>1.5s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</si>
  <si>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</si>
  <si>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</si>
  <si>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  <family val="2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</si>
  <si>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2s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</si>
  <si>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</si>
  <si>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</si>
  <si>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</si>
  <si>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15.2s</t>
  </si>
  <si>
    <t>1-4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</si>
  <si>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，按下方向盘语音硬按键
3.若第一次无响应，间隔1s再次尝试</t>
    </r>
  </si>
  <si>
    <t>计算从launcher界面启动第一帧到语音唤醒弹框的第一帧</t>
  </si>
  <si>
    <t>Power on语音可用</t>
  </si>
  <si>
    <t>1-1-1-1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</si>
  <si>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，尝试福特定制唤醒词唤醒
3.若第一次无响应，间隔1s再次尝试</t>
    </r>
  </si>
  <si>
    <t>Power on语音播放音乐</t>
  </si>
  <si>
    <t>5s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</si>
  <si>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</t>
    </r>
    <r>
      <rPr>
        <sz val="16"/>
        <color rgb="FFFF0000"/>
        <rFont val="Verdana Pro"/>
        <family val="2"/>
      </rPr>
      <t>Launcher显示后1s内</t>
    </r>
    <r>
      <rPr>
        <sz val="16"/>
        <color theme="1"/>
        <rFont val="Verdana Pro"/>
        <family val="2"/>
      </rPr>
      <t>，尝试福特定制唤醒词唤醒
3.语音"播放xxx"</t>
    </r>
  </si>
  <si>
    <t>计算从launcher界面启动第一帧到歌曲播放（随心听菜单播放按钮从暂停变为播放状态）</t>
  </si>
  <si>
    <t>Power onFM/在线电台音源恢复</t>
  </si>
  <si>
    <t>6.2s</t>
  </si>
  <si>
    <t>1-1</t>
  </si>
  <si>
    <t>车机播放Fm</t>
  </si>
  <si>
    <r>
      <rPr>
        <sz val="16"/>
        <color theme="1"/>
        <rFont val="Verdana Pro"/>
        <family val="2"/>
      </rPr>
      <t>1.IVI开机，发送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
2.整个测试过程中录屏</t>
    </r>
  </si>
  <si>
    <t>计算从Launcher第一帧至FM播放（播放按钮从暂停到播放状态，认定为开始播放）</t>
  </si>
  <si>
    <t>Power on到根目录两首歌的USB音源恢复</t>
  </si>
  <si>
    <t>18.2s</t>
  </si>
  <si>
    <t>1.1.U盘根目录存放两首歌曲
2.车机播放U盘音乐</t>
  </si>
  <si>
    <r>
      <rPr>
        <sz val="16"/>
        <color theme="1"/>
        <rFont val="Verdana Pro"/>
        <family val="2"/>
      </rPr>
      <t>IVI开机，发送</t>
    </r>
    <r>
      <rPr>
        <sz val="16"/>
        <color rgb="FFFF0000"/>
        <rFont val="Verdana Pro"/>
        <family val="2"/>
      </rPr>
      <t>adb reboot</t>
    </r>
    <r>
      <rPr>
        <sz val="16"/>
        <color theme="1"/>
        <rFont val="Verdana Pro"/>
        <family val="2"/>
      </rPr>
      <t>消息，整个测试过程中录屏</t>
    </r>
  </si>
  <si>
    <t>计算从Launcher第一帧至U盘音乐播放（播放按钮从暂停到播放状态，认定为开始播放）</t>
  </si>
  <si>
    <t>Power onQQ音源恢复</t>
  </si>
  <si>
    <t>1.强网
2.车机播放QQ音乐</t>
  </si>
  <si>
    <t>计算从Launcher第一帧至QQ音乐播放（播放按钮从暂停到播放状态，认定为开始播放）</t>
  </si>
  <si>
    <t>路测</t>
  </si>
  <si>
    <r>
      <rPr>
        <sz val="16"/>
        <color theme="1"/>
        <rFont val="Verdana Pro"/>
        <family val="2"/>
      </rPr>
      <t>CPU</t>
    </r>
    <r>
      <rPr>
        <sz val="16"/>
        <color theme="1"/>
        <rFont val="微软雅黑"/>
        <family val="2"/>
        <charset val="134"/>
      </rPr>
      <t>常用场景一下归一化</t>
    </r>
    <r>
      <rPr>
        <sz val="16"/>
        <color theme="1"/>
        <rFont val="Verdana Pro"/>
        <family val="2"/>
      </rPr>
      <t>CPU Free</t>
    </r>
  </si>
  <si>
    <t>&gt;60% for 400%</t>
  </si>
  <si>
    <t>实车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</si>
  <si>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</si>
  <si>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</si>
  <si>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</si>
  <si>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</si>
  <si>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路测常用场景二持续运行20分钟，以5秒为间隔持续抓取CPU数据（nice -n -10 top -d 5）</t>
  </si>
  <si>
    <t>CPU Worst case下归一化CPU Free</t>
  </si>
  <si>
    <t>无此场景</t>
  </si>
  <si>
    <t>路测Worst case持续运行20分钟，以5秒为间隔持续抓取CPU数据（nice -n -10 top -d 5）</t>
  </si>
  <si>
    <t>&gt;30%</t>
  </si>
  <si>
    <t>路测常用场景一持续运行20分钟，以3分钟为间隔持续抓取Free Ram数据（dumpsys -t 180 meminfo）</t>
  </si>
  <si>
    <t>计算20分钟整个周期下Free Ram平均值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</si>
  <si>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</si>
  <si>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</si>
  <si>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</si>
  <si>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路测Worst case持续运行20分钟，以3分钟为间隔持续抓取内存数据（dumpsys -t 180 meminfo）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</si>
  <si>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</si>
  <si>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</si>
  <si>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</si>
  <si>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QQ</t>
    </r>
    <r>
      <rPr>
        <sz val="16"/>
        <color theme="1"/>
        <rFont val="微软雅黑"/>
        <family val="2"/>
        <charset val="134"/>
      </rPr>
      <t>音乐首次启动</t>
    </r>
  </si>
  <si>
    <t>1-3</t>
  </si>
  <si>
    <r>
      <rPr>
        <sz val="16"/>
        <color theme="1"/>
        <rFont val="微软雅黑"/>
        <family val="2"/>
        <charset val="134"/>
      </rPr>
      <t>默认关机前是</t>
    </r>
    <r>
      <rPr>
        <sz val="16"/>
        <color theme="1"/>
        <rFont val="Verdana Pro"/>
        <family val="2"/>
      </rPr>
      <t>QQ</t>
    </r>
    <r>
      <rPr>
        <sz val="16"/>
        <color theme="1"/>
        <rFont val="宋体"/>
        <family val="3"/>
        <charset val="134"/>
      </rPr>
      <t>音乐</t>
    </r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</si>
  <si>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  <family val="2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</si>
  <si>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计算从手指抬起动作到音乐界面暂停按钮切换到播放按钮</t>
  </si>
  <si>
    <t>系统稳定状态下QQ音乐选择歌单</t>
  </si>
  <si>
    <t>1.开机Launcher出来以后等待3分钟点击随心听图标
2.切换到QQ音乐Tab页面
3.选择一个歌单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</si>
  <si>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</si>
  <si>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</si>
  <si>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  <family val="2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</si>
  <si>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</si>
  <si>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</si>
  <si>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</si>
  <si>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系统稳定状态下喜马拉雅首次启动</t>
  </si>
  <si>
    <t>关机前是USB音乐</t>
  </si>
  <si>
    <t>开机Launcher出来以后等待3分钟，点击应用按钮</t>
  </si>
  <si>
    <t>计算从手指抬起动作到应用界面稳定展示</t>
  </si>
  <si>
    <t>系统稳定状态下Navigation首次启动</t>
  </si>
  <si>
    <t>3s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</si>
  <si>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</si>
  <si>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</si>
  <si>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</si>
  <si>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</si>
  <si>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QQ/新闻/喜马拉雅/在线FM热启动</t>
  </si>
  <si>
    <t>200ms</t>
  </si>
  <si>
    <t>热启动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</si>
  <si>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</si>
  <si>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</si>
  <si>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</si>
  <si>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</si>
  <si>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</si>
  <si>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</si>
  <si>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</si>
  <si>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</si>
  <si>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</si>
  <si>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</si>
  <si>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family val="2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</si>
  <si>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</si>
  <si>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</si>
  <si>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</si>
  <si>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family val="2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RAM Free</t>
    </r>
  </si>
  <si>
    <t>2152MB</t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</si>
  <si>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</si>
  <si>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</si>
  <si>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  <family val="2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  <family val="2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</si>
  <si>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</si>
  <si>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</si>
  <si>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</si>
  <si>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</si>
  <si>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</si>
  <si>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</si>
  <si>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</si>
  <si>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</si>
  <si>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family val="2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</si>
  <si>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</si>
  <si>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</si>
  <si>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</si>
  <si>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</si>
  <si>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</si>
  <si>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</si>
  <si>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</si>
  <si>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</si>
  <si>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</si>
  <si>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</si>
  <si>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</si>
  <si>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</si>
  <si>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</si>
  <si>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</si>
  <si>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</si>
  <si>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</si>
  <si>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</si>
  <si>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</si>
  <si>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</si>
  <si>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</si>
  <si>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</si>
  <si>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</si>
  <si>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</si>
  <si>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</si>
  <si>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</si>
  <si>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</si>
  <si>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</si>
  <si>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</si>
  <si>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</si>
  <si>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</si>
  <si>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</si>
  <si>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计算从语音最后一个字上屏结束至音乐播放按钮播放状态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</si>
  <si>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</si>
  <si>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</si>
  <si>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</si>
  <si>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</si>
  <si>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</si>
  <si>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</si>
  <si>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r>
      <rPr>
        <sz val="16"/>
        <color theme="1"/>
        <rFont val="Verdana Pro"/>
        <family val="2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</si>
  <si>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强网，账号已登录，未开启人脸识别</t>
  </si>
  <si>
    <t>1.IVI开机，发送adb reboot消息
2.整个测试过程中录屏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</si>
  <si>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</si>
  <si>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  <family val="2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</si>
  <si>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，账号未登录，未开启人脸识别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</si>
  <si>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</si>
  <si>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  <family val="2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</si>
  <si>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</si>
  <si>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</si>
  <si>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r>
      <rPr>
        <sz val="16"/>
        <color theme="1"/>
        <rFont val="Verdana Pro"/>
        <family val="2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</si>
  <si>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</si>
  <si>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r>
      <rPr>
        <sz val="16"/>
        <color theme="1"/>
        <rFont val="Verdana Pro"/>
        <family val="2"/>
      </rPr>
      <t>Power on</t>
    </r>
    <r>
      <rPr>
        <sz val="16"/>
        <color theme="1"/>
        <rFont val="微软雅黑"/>
        <family val="2"/>
        <charset val="134"/>
      </rPr>
      <t>人脸识别失败，显示账号二维码时间</t>
    </r>
  </si>
  <si>
    <t>15s</t>
  </si>
  <si>
    <t>账号已经录入A同学人脸，退出账号，换B同学登录账号</t>
  </si>
  <si>
    <r>
      <rPr>
        <sz val="16"/>
        <color theme="1"/>
        <rFont val="Verdana Pro"/>
        <family val="2"/>
      </rPr>
      <t>1.进入launcher，点击头像，进入个人中心页面</t>
    </r>
    <r>
      <rPr>
        <sz val="16"/>
        <color theme="1"/>
        <rFont val="微软雅黑"/>
        <family val="2"/>
        <charset val="134"/>
      </rPr>
      <t xml:space="preserve">
</t>
    </r>
    <r>
      <rPr>
        <sz val="16"/>
        <color theme="1"/>
        <rFont val="Verdana Pro"/>
        <family val="2"/>
      </rPr>
      <t>2.</t>
    </r>
    <r>
      <rPr>
        <sz val="16"/>
        <color theme="1"/>
        <rFont val="微软雅黑"/>
        <family val="2"/>
        <charset val="134"/>
      </rPr>
      <t xml:space="preserve">点击账号信息，进入账号登录页面（二维码页面）
</t>
    </r>
    <r>
      <rPr>
        <sz val="16"/>
        <color theme="1"/>
        <rFont val="Verdana Pro"/>
        <family val="2"/>
      </rPr>
      <t>3.</t>
    </r>
    <r>
      <rPr>
        <sz val="16"/>
        <color rgb="FFFF0000"/>
        <rFont val="微软雅黑"/>
        <family val="2"/>
        <charset val="134"/>
      </rPr>
      <t>点击人脸识别按钮，进入人脸识别页，失败后自动返回上一页（二维码页面）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</si>
  <si>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  <family val="2"/>
      </rPr>
      <t>launcher</t>
    </r>
    <r>
      <rPr>
        <sz val="16"/>
        <color theme="1"/>
        <rFont val="宋体"/>
        <family val="3"/>
        <charset val="134"/>
      </rPr>
      <t>界面启动第一帧到因人脸识别失败而显示账号二维码界面稳定展示</t>
    </r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</si>
  <si>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</si>
  <si>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</si>
  <si>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</si>
  <si>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</si>
  <si>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</si>
  <si>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</si>
  <si>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</si>
  <si>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</si>
  <si>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</si>
  <si>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</si>
  <si>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</si>
  <si>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</si>
  <si>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</si>
  <si>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</si>
  <si>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</si>
  <si>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</si>
  <si>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</si>
  <si>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</si>
  <si>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</si>
  <si>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</si>
  <si>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</si>
  <si>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</si>
  <si>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</si>
  <si>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</si>
  <si>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</si>
  <si>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</si>
  <si>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</si>
  <si>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</si>
  <si>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</si>
  <si>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</si>
  <si>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</si>
  <si>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</si>
  <si>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</si>
  <si>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</si>
  <si>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</si>
  <si>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</si>
  <si>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</si>
  <si>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</si>
  <si>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</si>
  <si>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</si>
  <si>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</si>
  <si>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</si>
  <si>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</si>
  <si>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</si>
  <si>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</si>
  <si>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</si>
  <si>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</si>
  <si>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</si>
  <si>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</si>
  <si>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</si>
  <si>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</si>
  <si>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</si>
  <si>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</si>
  <si>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</si>
  <si>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</si>
  <si>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</si>
  <si>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1、系统启动，进入launcher后，个人中心，等待3min
2、点击个性化档案图标
3、进入个性化档案首页</t>
  </si>
  <si>
    <t>EM热启动时间</t>
  </si>
  <si>
    <t>电影票冷启动时间</t>
  </si>
  <si>
    <t>1、系统启动，进入launcher后，等待3min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</si>
  <si>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</si>
  <si>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</si>
  <si>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</si>
  <si>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</si>
  <si>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</si>
  <si>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</si>
  <si>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</si>
  <si>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</si>
  <si>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</si>
  <si>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</si>
  <si>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</si>
  <si>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</si>
  <si>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</si>
  <si>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</si>
  <si>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随心听</t>
    </r>
  </si>
  <si>
    <t>无</t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</si>
  <si>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-Launcher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</si>
  <si>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宋体"/>
        <family val="3"/>
        <charset val="134"/>
      </rPr>
      <t>导航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</si>
  <si>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  <family val="2"/>
      </rPr>
      <t>-</t>
    </r>
    <r>
      <rPr>
        <sz val="16"/>
        <color theme="1"/>
        <rFont val="微软雅黑"/>
        <family val="2"/>
        <charset val="134"/>
      </rPr>
      <t>输入法</t>
    </r>
  </si>
  <si>
    <r>
      <rPr>
        <sz val="16"/>
        <color theme="1"/>
        <rFont val="Verdana Pro"/>
        <family val="2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  <family val="2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</si>
  <si>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r>
      <rPr>
        <sz val="16"/>
        <color theme="1"/>
        <rFont val="Verdana Pro"/>
        <family val="2"/>
      </rPr>
      <t>CPU</t>
    </r>
    <r>
      <rPr>
        <sz val="16"/>
        <color theme="1"/>
        <rFont val="等线"/>
        <family val="3"/>
        <charset val="134"/>
      </rPr>
      <t>常用场景一下归一化</t>
    </r>
    <r>
      <rPr>
        <sz val="16"/>
        <color theme="1"/>
        <rFont val="Arial"/>
        <family val="2"/>
      </rPr>
      <t>CPU Free</t>
    </r>
  </si>
  <si>
    <t>开机3分钟后IDLE（全屏状态，打开系统设置应用，不要停留在Launcher界面）</t>
  </si>
  <si>
    <r>
      <rPr>
        <sz val="16"/>
        <color theme="1"/>
        <rFont val="Verdana Pro"/>
        <family val="2"/>
      </rPr>
      <t>CPU</t>
    </r>
    <r>
      <rPr>
        <sz val="16"/>
        <color theme="1"/>
        <rFont val="等线"/>
        <family val="3"/>
        <charset val="134"/>
      </rPr>
      <t>常用场景二下归一化</t>
    </r>
    <r>
      <rPr>
        <sz val="16"/>
        <color theme="1"/>
        <rFont val="Arial"/>
        <family val="2"/>
      </rPr>
      <t>CPU Free</t>
    </r>
  </si>
  <si>
    <t>主驾导航+主驾QQ Music+副驾爱奇艺+副驾BT耳机+VR</t>
  </si>
  <si>
    <r>
      <rPr>
        <sz val="16"/>
        <color theme="1"/>
        <rFont val="Verdana Pro"/>
        <family val="2"/>
      </rPr>
      <t>CPU</t>
    </r>
    <r>
      <rPr>
        <sz val="16"/>
        <color theme="1"/>
        <rFont val="等线"/>
        <family val="3"/>
        <charset val="134"/>
      </rPr>
      <t>常用场景三下归一化</t>
    </r>
    <r>
      <rPr>
        <sz val="16"/>
        <color theme="1"/>
        <rFont val="Arial"/>
        <family val="2"/>
      </rPr>
      <t>CPU Free</t>
    </r>
  </si>
  <si>
    <t>主驾导航+主驾BT Music+副驾QQ Music+副驾BT耳机+VR</t>
  </si>
  <si>
    <r>
      <rPr>
        <sz val="16"/>
        <color theme="1"/>
        <rFont val="Verdana Pro"/>
        <family val="2"/>
      </rPr>
      <t>RAM</t>
    </r>
    <r>
      <rPr>
        <sz val="16"/>
        <color theme="1"/>
        <rFont val="等线"/>
        <family val="3"/>
        <charset val="134"/>
      </rPr>
      <t>常用场景一下归一化</t>
    </r>
    <r>
      <rPr>
        <sz val="16"/>
        <color theme="1"/>
        <rFont val="Arial"/>
        <family val="2"/>
      </rPr>
      <t>RAM Free</t>
    </r>
  </si>
  <si>
    <t>主驾导航+主驾QQ Music+副驾切换主题20次</t>
  </si>
  <si>
    <r>
      <rPr>
        <sz val="16"/>
        <color theme="1"/>
        <rFont val="Verdana Pro"/>
        <family val="2"/>
      </rPr>
      <t>RAM</t>
    </r>
    <r>
      <rPr>
        <sz val="16"/>
        <color theme="1"/>
        <rFont val="等线"/>
        <family val="3"/>
        <charset val="134"/>
      </rPr>
      <t>常用场景二下归一化</t>
    </r>
    <r>
      <rPr>
        <sz val="16"/>
        <color theme="1"/>
        <rFont val="Arial"/>
        <family val="2"/>
      </rPr>
      <t>RAM Free</t>
    </r>
  </si>
  <si>
    <t>主驾导航+主驾QQ Music+副驾轮流操作空调/氛围灯/按钮等动效</t>
  </si>
  <si>
    <r>
      <rPr>
        <sz val="16"/>
        <color theme="1"/>
        <rFont val="Verdana Pro"/>
        <family val="2"/>
      </rPr>
      <t>RAM Worst case</t>
    </r>
    <r>
      <rPr>
        <sz val="16"/>
        <color theme="1"/>
        <rFont val="等线"/>
        <family val="3"/>
        <charset val="134"/>
      </rPr>
      <t>下归一化</t>
    </r>
    <r>
      <rPr>
        <sz val="16"/>
        <color theme="1"/>
        <rFont val="Arial"/>
        <family val="2"/>
      </rPr>
      <t>RAM Free</t>
    </r>
  </si>
  <si>
    <t>主驾导航+主驾QQ Music+副驾QQ Music+副驾BT耳机+副驾把所有应用启动一次</t>
  </si>
  <si>
    <r>
      <rPr>
        <sz val="16"/>
        <color theme="1"/>
        <rFont val="Verdana Pro"/>
        <family val="2"/>
      </rPr>
      <t>GPU</t>
    </r>
    <r>
      <rPr>
        <sz val="16"/>
        <color theme="1"/>
        <rFont val="等线"/>
        <family val="3"/>
        <charset val="134"/>
      </rPr>
      <t>常用场景一下归一化</t>
    </r>
    <r>
      <rPr>
        <sz val="16"/>
        <color theme="1"/>
        <rFont val="Arial"/>
        <family val="2"/>
      </rPr>
      <t>GPU Free</t>
    </r>
  </si>
  <si>
    <t>上电开机后100秒</t>
  </si>
  <si>
    <r>
      <rPr>
        <sz val="16"/>
        <color theme="1"/>
        <rFont val="Verdana Pro"/>
        <family val="2"/>
      </rPr>
      <t>GPU</t>
    </r>
    <r>
      <rPr>
        <sz val="16"/>
        <color theme="1"/>
        <rFont val="等线"/>
        <family val="3"/>
        <charset val="134"/>
      </rPr>
      <t>常用场景二下归一化</t>
    </r>
    <r>
      <rPr>
        <sz val="16"/>
        <color theme="1"/>
        <rFont val="Arial"/>
        <family val="2"/>
      </rPr>
      <t>GPU Free</t>
    </r>
  </si>
  <si>
    <t>开机过程中连续发起三次倒车</t>
  </si>
  <si>
    <r>
      <rPr>
        <sz val="16"/>
        <color theme="1"/>
        <rFont val="Verdana Pro"/>
        <family val="2"/>
      </rPr>
      <t>GPU</t>
    </r>
    <r>
      <rPr>
        <sz val="16"/>
        <color theme="1"/>
        <rFont val="等线"/>
        <family val="3"/>
        <charset val="134"/>
      </rPr>
      <t>常用场景三下归一化</t>
    </r>
    <r>
      <rPr>
        <sz val="16"/>
        <color theme="1"/>
        <rFont val="Arial"/>
        <family val="2"/>
      </rPr>
      <t>GPU Free</t>
    </r>
  </si>
  <si>
    <t>开机完成后倒车</t>
  </si>
  <si>
    <t>开机3分钟后IDLE</t>
  </si>
  <si>
    <t>导航+QQ Music+VR</t>
  </si>
  <si>
    <t>导航+BT Music+VR</t>
  </si>
  <si>
    <r>
      <rPr>
        <sz val="16"/>
        <color theme="1"/>
        <rFont val="Verdana Pro"/>
        <family val="2"/>
      </rPr>
      <t>CPU</t>
    </r>
    <r>
      <rPr>
        <sz val="16"/>
        <color theme="1"/>
        <rFont val="Arial"/>
        <family val="2"/>
      </rPr>
      <t> worst case</t>
    </r>
    <r>
      <rPr>
        <sz val="16"/>
        <color theme="1"/>
        <rFont val="方正书宋_GBK"/>
        <charset val="134"/>
      </rPr>
      <t>下归一化</t>
    </r>
    <r>
      <rPr>
        <sz val="16"/>
        <color theme="1"/>
        <rFont val="Arial"/>
        <family val="2"/>
      </rPr>
      <t>CPU Free</t>
    </r>
  </si>
  <si>
    <t>爱奇艺+后台导航+VR</t>
  </si>
  <si>
    <t>导航+QQ Music+切换主题20次</t>
  </si>
  <si>
    <t>导航+把所有应用启动一次</t>
  </si>
  <si>
    <t>主驾AR导航+主驾QQ Music+副驾爱奇艺+副驾BT耳机+VR</t>
  </si>
  <si>
    <t>主驾AR导航+主驾QQ Music+副驾切换主题20次</t>
  </si>
  <si>
    <t>category</t>
  </si>
  <si>
    <t>Ford FO</t>
  </si>
  <si>
    <t>test item</t>
  </si>
  <si>
    <t>Spec</t>
  </si>
  <si>
    <t>Tester</t>
  </si>
  <si>
    <t>BUG ID</t>
  </si>
  <si>
    <t>SW Version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</si>
  <si>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</si>
  <si>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</si>
  <si>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</si>
  <si>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</si>
  <si>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</si>
  <si>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</si>
  <si>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</si>
  <si>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</si>
  <si>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</si>
  <si>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</si>
  <si>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</si>
  <si>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</si>
  <si>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</si>
  <si>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</si>
  <si>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</si>
  <si>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</si>
  <si>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</si>
  <si>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</si>
  <si>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</si>
  <si>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</si>
  <si>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</si>
  <si>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</si>
  <si>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</si>
  <si>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</si>
  <si>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</si>
  <si>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</si>
  <si>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</si>
  <si>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</si>
  <si>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</si>
  <si>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</si>
  <si>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</si>
  <si>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</si>
  <si>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</si>
  <si>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</si>
  <si>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</si>
  <si>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</si>
  <si>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</si>
  <si>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</si>
  <si>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</si>
  <si>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</si>
  <si>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</si>
  <si>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</si>
  <si>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</si>
  <si>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</si>
  <si>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</si>
  <si>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</si>
  <si>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</si>
  <si>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</si>
  <si>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</si>
  <si>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</si>
  <si>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</si>
  <si>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</si>
  <si>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（无此功能）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</si>
  <si>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</si>
  <si>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</si>
  <si>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</si>
  <si>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</si>
  <si>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</si>
  <si>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</si>
  <si>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</si>
  <si>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</si>
  <si>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网络电台到FM/AM</t>
  </si>
  <si>
    <t>2.5s</t>
  </si>
  <si>
    <t>Baidu/Desay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</si>
  <si>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</si>
  <si>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</si>
  <si>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</si>
  <si>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</si>
  <si>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</si>
  <si>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</si>
  <si>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酒店</t>
  </si>
  <si>
    <t>搜索酒店时间</t>
  </si>
  <si>
    <t>外卖</t>
  </si>
  <si>
    <t>搜索餐馆时间</t>
  </si>
  <si>
    <t>智慧停车场</t>
  </si>
  <si>
    <t>搜索停车场时间</t>
  </si>
  <si>
    <t>预约保养</t>
  </si>
  <si>
    <t>搜索店面时间</t>
  </si>
  <si>
    <t>爱奇艺</t>
  </si>
  <si>
    <t>在线搜索影片时间</t>
  </si>
  <si>
    <t>在线视频播放加载时间</t>
  </si>
  <si>
    <t>离线视频播放加载时间</t>
  </si>
  <si>
    <t>应用</t>
  </si>
  <si>
    <t>场景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</si>
  <si>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</si>
  <si>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</si>
  <si>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</si>
  <si>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</si>
  <si>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</si>
  <si>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</si>
  <si>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</si>
  <si>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</si>
  <si>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</si>
  <si>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</si>
  <si>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</si>
  <si>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</si>
  <si>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</si>
  <si>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</si>
  <si>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</si>
  <si>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</si>
  <si>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&lt;400</t>
  </si>
  <si>
    <t>连续离线指令5min</t>
  </si>
  <si>
    <t>唤醒词5min</t>
  </si>
  <si>
    <t>场景化命令词5min</t>
  </si>
  <si>
    <t>静置后台5min</t>
  </si>
  <si>
    <t>后台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</si>
  <si>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</si>
  <si>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</si>
  <si>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</si>
  <si>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</si>
  <si>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</si>
  <si>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</si>
  <si>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com.baidu.iov.dueros.camera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</si>
  <si>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</si>
  <si>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</si>
  <si>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</si>
  <si>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</si>
  <si>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</si>
  <si>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</si>
  <si>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</si>
  <si>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</si>
  <si>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</si>
  <si>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</si>
  <si>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</si>
  <si>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</si>
  <si>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</si>
  <si>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</si>
  <si>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</si>
  <si>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com.baidu.che.maintenance</t>
  </si>
  <si>
    <t>随心听</t>
  </si>
  <si>
    <t>com.baidu.car.radio</t>
  </si>
  <si>
    <t>&gt;400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</si>
  <si>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</si>
  <si>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</si>
  <si>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</si>
  <si>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</si>
  <si>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</si>
  <si>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</si>
  <si>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</si>
  <si>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</si>
  <si>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</si>
  <si>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</si>
  <si>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</si>
  <si>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</si>
  <si>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</si>
  <si>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</si>
  <si>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</si>
  <si>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</si>
  <si>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</si>
  <si>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</si>
  <si>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</si>
  <si>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</si>
  <si>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</si>
  <si>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</si>
  <si>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</si>
  <si>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</si>
  <si>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</si>
  <si>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</si>
  <si>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</si>
  <si>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</si>
  <si>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</si>
  <si>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</si>
  <si>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</si>
  <si>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</si>
  <si>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</si>
  <si>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</si>
  <si>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</si>
  <si>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</si>
  <si>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</si>
  <si>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</si>
  <si>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</si>
  <si>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</si>
  <si>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</si>
  <si>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</si>
  <si>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com.baidu.iov.dueros.film</t>
  </si>
  <si>
    <t>com.baidu.che.parking</t>
  </si>
  <si>
    <t>com.baidu.iov.dueros.waimai</t>
  </si>
  <si>
    <t>酒店预定</t>
  </si>
  <si>
    <t>com.baidu.iov.dueros.hotel</t>
  </si>
  <si>
    <t>唱吧</t>
  </si>
  <si>
    <t>com.baidu.iov.dueros.ktv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</si>
  <si>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</si>
  <si>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</si>
  <si>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</si>
  <si>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</si>
  <si>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</si>
  <si>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</si>
  <si>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</si>
  <si>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</si>
  <si>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</si>
  <si>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NA</t>
  </si>
  <si>
    <t>263M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</si>
  <si>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</si>
  <si>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</si>
  <si>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</si>
  <si>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</si>
  <si>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</si>
  <si>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</si>
  <si>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</si>
  <si>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</si>
  <si>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</si>
  <si>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</si>
  <si>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</si>
  <si>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</si>
  <si>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</si>
  <si>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</si>
  <si>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</si>
  <si>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</si>
  <si>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</si>
  <si>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</si>
  <si>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</si>
  <si>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</si>
  <si>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</si>
  <si>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</si>
  <si>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</si>
  <si>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</si>
  <si>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</si>
  <si>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</si>
  <si>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</si>
  <si>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</si>
  <si>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</si>
  <si>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</si>
  <si>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</si>
  <si>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</si>
  <si>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</si>
  <si>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</si>
  <si>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</si>
  <si>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</si>
  <si>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</si>
  <si>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</si>
  <si>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</si>
  <si>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</si>
  <si>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</si>
  <si>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</si>
  <si>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</si>
  <si>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</si>
  <si>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</si>
  <si>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</si>
  <si>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</si>
  <si>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</si>
  <si>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</si>
  <si>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</si>
  <si>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</si>
  <si>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</si>
  <si>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</si>
  <si>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</si>
  <si>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</si>
  <si>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</si>
  <si>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</si>
  <si>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</si>
  <si>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</si>
  <si>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</si>
  <si>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</si>
  <si>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</si>
  <si>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</si>
  <si>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</si>
  <si>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</si>
  <si>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</si>
  <si>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</si>
  <si>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</si>
  <si>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</si>
  <si>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</si>
  <si>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</si>
  <si>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</si>
  <si>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</si>
  <si>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</si>
  <si>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</si>
  <si>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</si>
  <si>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</si>
  <si>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</si>
  <si>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</si>
  <si>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</si>
  <si>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</si>
  <si>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</si>
  <si>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</si>
  <si>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</si>
  <si>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</si>
  <si>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</si>
  <si>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</si>
  <si>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</si>
  <si>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</si>
  <si>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</si>
  <si>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</si>
  <si>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</si>
  <si>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</si>
  <si>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</si>
  <si>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</si>
  <si>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80K</t>
  </si>
  <si>
    <t>/MultiScreenService/oat</t>
  </si>
  <si>
    <t>84K</t>
  </si>
  <si>
    <t>/MultiScreenService</t>
  </si>
  <si>
    <t>128K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</si>
  <si>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</si>
  <si>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</si>
  <si>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</si>
  <si>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</si>
  <si>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</si>
  <si>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</si>
  <si>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</si>
  <si>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</si>
  <si>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</si>
  <si>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</si>
  <si>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</si>
  <si>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</si>
  <si>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</si>
  <si>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</si>
  <si>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</si>
  <si>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</si>
  <si>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</si>
  <si>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</si>
  <si>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</si>
  <si>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</si>
  <si>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</si>
  <si>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</si>
  <si>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</si>
  <si>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</si>
  <si>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</si>
  <si>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</si>
  <si>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</si>
  <si>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</si>
  <si>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</si>
  <si>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</si>
  <si>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</si>
  <si>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</si>
  <si>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</si>
  <si>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</si>
  <si>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</si>
  <si>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</si>
  <si>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</si>
  <si>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</si>
  <si>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</si>
  <si>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</si>
  <si>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</si>
  <si>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</si>
  <si>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</si>
  <si>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</si>
  <si>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</si>
  <si>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</si>
  <si>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</si>
  <si>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</si>
  <si>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</si>
  <si>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</si>
  <si>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8.7M</t>
  </si>
  <si>
    <t>/SystemUI/oat</t>
  </si>
  <si>
    <t>/SystemUI</t>
  </si>
  <si>
    <t>140M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</si>
  <si>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</si>
  <si>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</si>
  <si>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</si>
  <si>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</si>
  <si>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</si>
  <si>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</si>
  <si>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</si>
  <si>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</si>
  <si>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</si>
  <si>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</si>
  <si>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</si>
  <si>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</si>
  <si>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</si>
  <si>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</si>
  <si>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</si>
  <si>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</si>
  <si>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2.5G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</si>
  <si>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</si>
  <si>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</si>
  <si>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</si>
  <si>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</si>
  <si>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</si>
  <si>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</si>
  <si>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</si>
  <si>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</si>
  <si>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</si>
  <si>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</si>
  <si>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</si>
  <si>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</si>
  <si>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</si>
  <si>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</si>
  <si>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</si>
  <si>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</si>
  <si>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</si>
  <si>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</si>
  <si>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</si>
  <si>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</si>
  <si>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24M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</si>
  <si>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</si>
  <si>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</si>
  <si>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</si>
  <si>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</si>
  <si>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</si>
  <si>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</si>
  <si>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</si>
  <si>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12M</t>
  </si>
  <si>
    <t>/AutoWaimai/lib/arm</t>
  </si>
  <si>
    <t>/AutoWaimai/lib</t>
  </si>
  <si>
    <t>/AutoWaimai/oat/arm</t>
  </si>
  <si>
    <t>/AutoWaimai/oat</t>
  </si>
  <si>
    <t>2.3M</t>
  </si>
  <si>
    <t>/AutoWaimai</t>
  </si>
  <si>
    <t>27M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</si>
  <si>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</si>
  <si>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</si>
  <si>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</si>
  <si>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</si>
  <si>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</si>
  <si>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</si>
  <si>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</si>
  <si>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28M</t>
  </si>
  <si>
    <t>/BaiduMapAuto/lib</t>
  </si>
  <si>
    <t>/BaiduMapAuto/oat/arm</t>
  </si>
  <si>
    <t>2.8M</t>
  </si>
  <si>
    <t>/BaiduMapAuto/oat</t>
  </si>
  <si>
    <t>/BaiduMapAuto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</si>
  <si>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</si>
  <si>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</si>
  <si>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</si>
  <si>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</si>
  <si>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</si>
  <si>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</si>
  <si>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</si>
  <si>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</si>
  <si>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</si>
  <si>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</si>
  <si>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</si>
  <si>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</si>
  <si>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</si>
  <si>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</si>
  <si>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</si>
  <si>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</si>
  <si>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</si>
  <si>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</si>
  <si>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</si>
  <si>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</si>
  <si>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</si>
  <si>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</si>
  <si>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</si>
  <si>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</si>
  <si>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</si>
  <si>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</si>
  <si>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</si>
  <si>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</si>
  <si>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</si>
  <si>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</si>
  <si>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</si>
  <si>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</si>
  <si>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</si>
  <si>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</si>
  <si>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</si>
  <si>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</si>
  <si>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</si>
  <si>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</si>
  <si>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</si>
  <si>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</si>
  <si>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</si>
  <si>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</si>
  <si>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</si>
  <si>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</si>
  <si>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</si>
  <si>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</si>
  <si>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</si>
  <si>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</si>
  <si>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</si>
  <si>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</si>
  <si>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</si>
  <si>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</si>
  <si>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2.4M</t>
  </si>
  <si>
    <t>/Car2Home/oat</t>
  </si>
  <si>
    <t>/Car2Home</t>
  </si>
  <si>
    <t>8.5M</t>
  </si>
  <si>
    <t>/CarLauncher/lib/arm64</t>
  </si>
  <si>
    <t>/CarLauncher/lib</t>
  </si>
  <si>
    <t>/CarLauncher/oat/arm64</t>
  </si>
  <si>
    <t>/CarLauncher/oat</t>
  </si>
  <si>
    <t>/CarLauncher</t>
  </si>
  <si>
    <t>194M</t>
  </si>
  <si>
    <t>/CarRadio/lib/arm64</t>
  </si>
  <si>
    <t>1.2M</t>
  </si>
  <si>
    <t>/CarRadio/lib</t>
  </si>
  <si>
    <t>/CarRadio/oat/arm64</t>
  </si>
  <si>
    <t>10M</t>
  </si>
  <si>
    <t>/CarRadio/oat</t>
  </si>
  <si>
    <t>/CarRadio</t>
  </si>
  <si>
    <t>35M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</si>
  <si>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</si>
  <si>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</si>
  <si>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</si>
  <si>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</si>
  <si>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</si>
  <si>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</si>
  <si>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</si>
  <si>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</si>
  <si>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</si>
  <si>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</si>
  <si>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</si>
  <si>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</si>
  <si>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</si>
  <si>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</si>
  <si>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</si>
  <si>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</si>
  <si>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</si>
  <si>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</si>
  <si>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</si>
  <si>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</si>
  <si>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</si>
  <si>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</si>
  <si>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</si>
  <si>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</si>
  <si>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</si>
  <si>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</si>
  <si>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</si>
  <si>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</si>
  <si>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</si>
  <si>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</si>
  <si>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</si>
  <si>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</si>
  <si>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</si>
  <si>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3.9M</t>
  </si>
  <si>
    <t>/DLNADMR/oat</t>
  </si>
  <si>
    <t>/DLNADMR</t>
  </si>
  <si>
    <t>/Dataplan/oat/arm64</t>
  </si>
  <si>
    <t>1.4M</t>
  </si>
  <si>
    <t>/Dataplan/oat</t>
  </si>
  <si>
    <t>/Dataplan</t>
  </si>
  <si>
    <t>/DemoMode/oat/arm64</t>
  </si>
  <si>
    <t>4.6M</t>
  </si>
  <si>
    <t>/DemoMode/oat</t>
  </si>
  <si>
    <t>4.7M</t>
  </si>
  <si>
    <t>/DemoMode</t>
  </si>
  <si>
    <t>8.4M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</si>
  <si>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</si>
  <si>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</si>
  <si>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</si>
  <si>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</si>
  <si>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</si>
  <si>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</si>
  <si>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</si>
  <si>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</si>
  <si>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</si>
  <si>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</si>
  <si>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</si>
  <si>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</si>
  <si>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</si>
  <si>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3.2M</t>
  </si>
  <si>
    <t>/DsvPower/oat</t>
  </si>
  <si>
    <t>/DsvPower</t>
  </si>
  <si>
    <t>7.3M</t>
  </si>
  <si>
    <t>/DsvPowerService/oat/arm64</t>
  </si>
  <si>
    <t>588K</t>
  </si>
  <si>
    <t>/DsvPowerService/oat</t>
  </si>
  <si>
    <t>592K</t>
  </si>
  <si>
    <t>/DsvPowerService</t>
  </si>
  <si>
    <t>872K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</si>
  <si>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</si>
  <si>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</si>
  <si>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</si>
  <si>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</si>
  <si>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</si>
  <si>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</si>
  <si>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21M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</si>
  <si>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</si>
  <si>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</si>
  <si>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</si>
  <si>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</si>
  <si>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</si>
  <si>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</si>
  <si>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</si>
  <si>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/DuerOSVideoPlayer/lib/arm</t>
  </si>
  <si>
    <t>11M</t>
  </si>
  <si>
    <t>/DuerOSVideoPlayer/lib</t>
  </si>
  <si>
    <t>/DuerOSVideoPlayer/oat/arm</t>
  </si>
  <si>
    <t>/DuerOSVideoPlayer/oat</t>
  </si>
  <si>
    <t>/DuerOSVideoPlayer</t>
  </si>
  <si>
    <t>62M</t>
  </si>
  <si>
    <t>/EManual/oat/arm64</t>
  </si>
  <si>
    <t>6.8M</t>
  </si>
  <si>
    <t>/EManual/oat</t>
  </si>
  <si>
    <t>/EManual</t>
  </si>
  <si>
    <t>49M</t>
  </si>
  <si>
    <t>/EasterEgg/oat/arm64</t>
  </si>
  <si>
    <t>/EasterEgg/oat</t>
  </si>
  <si>
    <t>/EasterEgg</t>
  </si>
  <si>
    <t>756K</t>
  </si>
  <si>
    <t>/EngModeService/oat/arm64</t>
  </si>
  <si>
    <t>316K</t>
  </si>
  <si>
    <t>/EngModeService/oat</t>
  </si>
  <si>
    <t>320K</t>
  </si>
  <si>
    <t>/EngModeService</t>
  </si>
  <si>
    <t>816K</t>
  </si>
  <si>
    <t>/EngineerMode/lib/arm64</t>
  </si>
  <si>
    <t>/EngineerMode/lib</t>
  </si>
  <si>
    <t>/EngineerMode/oat/arm64</t>
  </si>
  <si>
    <t>5.8M</t>
  </si>
  <si>
    <t>/EngineerMode/oat</t>
  </si>
  <si>
    <t>/EngineerMode</t>
  </si>
  <si>
    <t>18M</t>
  </si>
  <si>
    <t>/EnhancedMemory/lib/arm64</t>
  </si>
  <si>
    <t>1.5M</t>
  </si>
  <si>
    <t>/EnhancedMemory/lib</t>
  </si>
  <si>
    <t>/EnhancedMemory/oat/arm64</t>
  </si>
  <si>
    <t>120K</t>
  </si>
  <si>
    <t>/EnhancedMemory/oat</t>
  </si>
  <si>
    <t>124K</t>
  </si>
  <si>
    <t>/EnhancedMemory</t>
  </si>
  <si>
    <t>23M</t>
  </si>
  <si>
    <t>/Exchange2/oat/arm64</t>
  </si>
  <si>
    <t>/Exchange2/oat</t>
  </si>
  <si>
    <t>/Exchange2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</si>
  <si>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</si>
  <si>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</si>
  <si>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</si>
  <si>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</si>
  <si>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</si>
  <si>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</si>
  <si>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</si>
  <si>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</si>
  <si>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</si>
  <si>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</si>
  <si>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46M</t>
  </si>
  <si>
    <t>/FaceID/lib</t>
  </si>
  <si>
    <t>/FaceID/oat/arm64</t>
  </si>
  <si>
    <t>/FaceID/oat</t>
  </si>
  <si>
    <t>/FaceID</t>
  </si>
  <si>
    <t>158M</t>
  </si>
  <si>
    <t>/FaceOS/lib/arm</t>
  </si>
  <si>
    <t>/FaceOS/lib</t>
  </si>
  <si>
    <t>/FaceOS/oat/arm</t>
  </si>
  <si>
    <t>/FaceOS/oat</t>
  </si>
  <si>
    <t>/FaceOS</t>
  </si>
  <si>
    <t>14M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</si>
  <si>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</si>
  <si>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</si>
  <si>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</si>
  <si>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</si>
  <si>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</si>
  <si>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</si>
  <si>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</si>
  <si>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4.4M</t>
  </si>
  <si>
    <t>/FordCloudService/oat</t>
  </si>
  <si>
    <t>/FordCloudService</t>
  </si>
  <si>
    <t>6.7M</t>
  </si>
  <si>
    <t>/FordCredit/oat/arm64</t>
  </si>
  <si>
    <t>/FordCredit/oat</t>
  </si>
  <si>
    <t>/FordCredit</t>
  </si>
  <si>
    <t>/FordVPA/oat/arm64</t>
  </si>
  <si>
    <t>/FordVPA/oat</t>
  </si>
  <si>
    <t>/FordVPA</t>
  </si>
  <si>
    <t>71M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</si>
  <si>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</si>
  <si>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</si>
  <si>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</si>
  <si>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</si>
  <si>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</si>
  <si>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</si>
  <si>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</si>
  <si>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</si>
  <si>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</si>
  <si>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</si>
  <si>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</si>
  <si>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</si>
  <si>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</si>
  <si>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</si>
  <si>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</si>
  <si>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</si>
  <si>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</si>
  <si>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</si>
  <si>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</si>
  <si>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</si>
  <si>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</si>
  <si>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</si>
  <si>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</si>
  <si>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</si>
  <si>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</si>
  <si>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</si>
  <si>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</si>
  <si>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</si>
  <si>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</si>
  <si>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</si>
  <si>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</si>
  <si>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</si>
  <si>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</si>
  <si>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</si>
  <si>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</si>
  <si>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</si>
  <si>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40M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</si>
  <si>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</si>
  <si>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</si>
  <si>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</si>
  <si>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</si>
  <si>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</si>
  <si>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</si>
  <si>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</si>
  <si>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</si>
  <si>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</si>
  <si>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</si>
  <si>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</si>
  <si>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</si>
  <si>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</si>
  <si>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</si>
  <si>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</si>
  <si>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</si>
  <si>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</si>
  <si>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</si>
  <si>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</si>
  <si>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</si>
  <si>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</si>
  <si>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</si>
  <si>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</si>
  <si>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</si>
  <si>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</si>
  <si>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</si>
  <si>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</si>
  <si>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</si>
  <si>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</si>
  <si>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</si>
  <si>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4.0M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</si>
  <si>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</si>
  <si>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</si>
  <si>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</si>
  <si>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</si>
  <si>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</si>
  <si>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</si>
  <si>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</si>
  <si>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</si>
  <si>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</si>
  <si>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</si>
  <si>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</si>
  <si>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4.1M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</si>
  <si>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</si>
  <si>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</si>
  <si>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</si>
  <si>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</si>
  <si>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</si>
  <si>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</si>
  <si>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</si>
  <si>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</si>
  <si>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</si>
  <si>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</si>
  <si>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</si>
  <si>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</si>
  <si>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9.0M</t>
  </si>
  <si>
    <t>/SVBtPhone/oat/arm64</t>
  </si>
  <si>
    <t>5.4M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</si>
  <si>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</si>
  <si>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</si>
  <si>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</si>
  <si>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</si>
  <si>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</si>
  <si>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</si>
  <si>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</si>
  <si>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</si>
  <si>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</si>
  <si>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</si>
  <si>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</si>
  <si>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</si>
  <si>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</si>
  <si>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</si>
  <si>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</si>
  <si>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228M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</si>
  <si>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</si>
  <si>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</si>
  <si>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</si>
  <si>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</si>
  <si>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</si>
  <si>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</si>
  <si>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</si>
  <si>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</si>
  <si>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</si>
  <si>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</si>
  <si>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</si>
  <si>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</si>
  <si>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</si>
  <si>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</si>
  <si>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</si>
  <si>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</si>
  <si>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</si>
  <si>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</si>
  <si>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</si>
  <si>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</si>
  <si>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</si>
  <si>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</si>
  <si>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</si>
  <si>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</si>
  <si>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</si>
  <si>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</si>
  <si>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</si>
  <si>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</si>
  <si>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</si>
  <si>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</si>
  <si>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</si>
  <si>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</si>
  <si>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</si>
  <si>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</si>
  <si>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</si>
  <si>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</si>
  <si>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</si>
  <si>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</si>
  <si>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</si>
  <si>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</si>
  <si>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</si>
  <si>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</si>
  <si>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</si>
  <si>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</si>
  <si>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</si>
  <si>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</si>
  <si>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</si>
  <si>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</si>
  <si>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</si>
  <si>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</si>
  <si>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</si>
  <si>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</si>
  <si>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</si>
  <si>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</si>
  <si>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</si>
  <si>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</si>
  <si>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</si>
  <si>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17M</t>
  </si>
  <si>
    <t>/calmScreen/lib</t>
  </si>
  <si>
    <t>/calmScreen/oat/arm64</t>
  </si>
  <si>
    <t>3.5M</t>
  </si>
  <si>
    <t>/calmScreen/oat</t>
  </si>
  <si>
    <t>/calmScreen</t>
  </si>
  <si>
    <t>79M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</si>
  <si>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</si>
  <si>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</si>
  <si>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</si>
  <si>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</si>
  <si>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</si>
  <si>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</si>
  <si>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</si>
  <si>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</si>
  <si>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</si>
  <si>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</si>
  <si>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</si>
  <si>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</si>
  <si>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</si>
  <si>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</si>
  <si>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</si>
  <si>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</si>
  <si>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</si>
  <si>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</si>
  <si>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</si>
  <si>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</si>
  <si>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</si>
  <si>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</si>
  <si>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</si>
  <si>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</si>
  <si>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</si>
  <si>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</si>
  <si>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</si>
  <si>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</si>
  <si>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</si>
  <si>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</si>
  <si>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</si>
  <si>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</si>
  <si>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</si>
  <si>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</si>
  <si>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</si>
  <si>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92K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</si>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</sst>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8" formatCode="0.0_);[Red]\(0.0\)"/>
  </numFmts>
  <fonts count="4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0.5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1"/>
      <name val="Aharoni"/>
      <charset val="177"/>
    </font>
    <font>
      <sz val="16"/>
      <name val="KaiTi"/>
      <charset val="134"/>
    </font>
    <font>
      <b/>
      <sz val="16"/>
      <color theme="1"/>
      <name val="Verdana Pro"/>
      <family val="2"/>
    </font>
    <font>
      <sz val="16"/>
      <color theme="1"/>
      <name val="Verdana Pro"/>
      <family val="2"/>
    </font>
    <font>
      <sz val="16"/>
      <color theme="1"/>
      <name val="微软雅黑"/>
      <charset val="134"/>
    </font>
    <font>
      <b/>
      <sz val="16"/>
      <color theme="1"/>
      <name val="宋体"/>
      <charset val="134"/>
    </font>
    <font>
      <sz val="16"/>
      <color theme="1"/>
      <name val="Verdana Pro"/>
      <charset val="1"/>
    </font>
    <font>
      <sz val="16"/>
      <color theme="1"/>
      <name val="宋体"/>
      <charset val="134"/>
    </font>
    <font>
      <sz val="16"/>
      <color theme="1"/>
      <name val="宋体-简"/>
      <charset val="134"/>
    </font>
    <font>
      <sz val="16"/>
      <name val="Verdana Pro"/>
      <family val="2"/>
    </font>
    <font>
      <sz val="16"/>
      <color rgb="FFFF0000"/>
      <name val="Aharoni"/>
    </font>
    <font>
      <b/>
      <sz val="18"/>
      <color theme="1"/>
      <name val="Verdana Pro"/>
      <family val="2"/>
    </font>
    <font>
      <sz val="11"/>
      <color rgb="FFFF0000"/>
      <name val="等线"/>
      <family val="3"/>
      <charset val="134"/>
      <scheme val="minor"/>
    </font>
    <font>
      <sz val="11"/>
      <name val="Abadi"/>
      <family val="2"/>
    </font>
    <font>
      <sz val="11"/>
      <color theme="1"/>
      <name val="Abadi"/>
      <family val="2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rgb="FFFF0000"/>
      <name val="Verdana Pro"/>
      <family val="2"/>
    </font>
    <font>
      <sz val="16"/>
      <color rgb="FFFF0000"/>
      <name val="微软雅黑"/>
      <family val="2"/>
      <charset val="134"/>
    </font>
    <font>
      <sz val="16"/>
      <color theme="1"/>
      <name val="等线"/>
      <family val="3"/>
      <charset val="134"/>
    </font>
    <font>
      <sz val="16"/>
      <color theme="1"/>
      <name val="Arial"/>
      <family val="2"/>
    </font>
    <font>
      <sz val="16"/>
      <color theme="1"/>
      <name val="方正书宋_GBK"/>
      <charset val="134"/>
    </font>
    <font>
      <sz val="7"/>
      <color theme="1"/>
      <name val="Times New Roman"/>
      <family val="1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6"/>
      <color theme="1"/>
      <name val="微软雅黑"/>
      <family val="2"/>
      <charset val="134"/>
    </font>
    <font>
      <sz val="16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140">
    <xf numFmtId="0" fontId="0" fillId="0" borderId="0" xfId="0"/>
    <xf numFmtId="0" fontId="35" fillId="0" borderId="0" xfId="6"/>
    <xf numFmtId="0" fontId="35" fillId="0" borderId="1" xfId="6" applyBorder="1" applyAlignment="1">
      <alignment vertical="center"/>
    </xf>
    <xf numFmtId="0" fontId="35" fillId="0" borderId="1" xfId="6" applyBorder="1" applyAlignment="1">
      <alignment horizontal="center" vertical="center" wrapText="1"/>
    </xf>
    <xf numFmtId="10" fontId="35" fillId="0" borderId="1" xfId="6" applyNumberFormat="1" applyBorder="1" applyAlignment="1">
      <alignment vertical="center"/>
    </xf>
    <xf numFmtId="0" fontId="35" fillId="0" borderId="2" xfId="6" applyBorder="1" applyAlignment="1">
      <alignment horizontal="center" vertical="center" wrapText="1"/>
    </xf>
    <xf numFmtId="0" fontId="35" fillId="0" borderId="3" xfId="6" applyBorder="1" applyAlignment="1">
      <alignment horizontal="center" vertical="center" wrapText="1"/>
    </xf>
    <xf numFmtId="10" fontId="35" fillId="0" borderId="0" xfId="6" applyNumberFormat="1"/>
    <xf numFmtId="0" fontId="35" fillId="0" borderId="2" xfId="6" applyBorder="1" applyAlignment="1">
      <alignment horizontal="center" vertical="center"/>
    </xf>
    <xf numFmtId="0" fontId="35" fillId="0" borderId="1" xfId="6" applyBorder="1"/>
    <xf numFmtId="0" fontId="35" fillId="0" borderId="3" xfId="6" applyBorder="1" applyAlignment="1">
      <alignment horizontal="center" vertical="center"/>
    </xf>
    <xf numFmtId="0" fontId="35" fillId="0" borderId="1" xfId="6" applyBorder="1" applyAlignment="1">
      <alignment horizontal="left" vertical="top"/>
    </xf>
    <xf numFmtId="0" fontId="35" fillId="0" borderId="1" xfId="6" applyBorder="1" applyAlignment="1">
      <alignment horizontal="left"/>
    </xf>
    <xf numFmtId="0" fontId="35" fillId="0" borderId="4" xfId="6" applyBorder="1" applyAlignment="1">
      <alignment horizontal="center" vertical="center"/>
    </xf>
    <xf numFmtId="0" fontId="35" fillId="0" borderId="2" xfId="6" applyBorder="1" applyAlignment="1">
      <alignment vertical="center"/>
    </xf>
    <xf numFmtId="0" fontId="35" fillId="0" borderId="0" xfId="6" applyBorder="1" applyAlignment="1">
      <alignment vertical="center"/>
    </xf>
    <xf numFmtId="0" fontId="35" fillId="0" borderId="0" xfId="5"/>
    <xf numFmtId="0" fontId="1" fillId="2" borderId="1" xfId="5" applyFont="1" applyFill="1" applyBorder="1"/>
    <xf numFmtId="0" fontId="2" fillId="0" borderId="1" xfId="5" applyFont="1" applyBorder="1" applyAlignment="1">
      <alignment horizontal="justify" vertical="center"/>
    </xf>
    <xf numFmtId="0" fontId="35" fillId="0" borderId="1" xfId="5" applyBorder="1"/>
    <xf numFmtId="0" fontId="35" fillId="0" borderId="1" xfId="5" applyFill="1" applyBorder="1"/>
    <xf numFmtId="0" fontId="0" fillId="0" borderId="1" xfId="5" applyFont="1" applyFill="1" applyBorder="1" applyAlignment="1"/>
    <xf numFmtId="0" fontId="0" fillId="0" borderId="2" xfId="5" applyFont="1" applyFill="1" applyBorder="1" applyAlignment="1"/>
    <xf numFmtId="0" fontId="35" fillId="0" borderId="1" xfId="5" applyNumberFormat="1" applyBorder="1"/>
    <xf numFmtId="0" fontId="35" fillId="0" borderId="5" xfId="5" applyBorder="1"/>
    <xf numFmtId="0" fontId="35" fillId="0" borderId="5" xfId="5" applyFill="1" applyBorder="1"/>
    <xf numFmtId="9" fontId="0" fillId="0" borderId="1" xfId="5" applyNumberFormat="1" applyFont="1" applyFill="1" applyBorder="1" applyAlignment="1"/>
    <xf numFmtId="9" fontId="0" fillId="0" borderId="2" xfId="5" applyNumberFormat="1" applyFont="1" applyFill="1" applyBorder="1" applyAlignment="1"/>
    <xf numFmtId="0" fontId="35" fillId="0" borderId="0" xfId="5" applyNumberFormat="1"/>
    <xf numFmtId="0" fontId="0" fillId="0" borderId="1" xfId="5" applyNumberFormat="1" applyFont="1" applyFill="1" applyBorder="1" applyAlignment="1" applyProtection="1"/>
    <xf numFmtId="0" fontId="35" fillId="0" borderId="0" xfId="2" applyAlignment="1">
      <alignment vertical="center" wrapText="1"/>
    </xf>
    <xf numFmtId="0" fontId="35" fillId="0" borderId="0" xfId="2" applyAlignment="1">
      <alignment wrapText="1"/>
    </xf>
    <xf numFmtId="0" fontId="35" fillId="0" borderId="0" xfId="2" applyAlignment="1">
      <alignment horizontal="left" vertical="center" wrapText="1"/>
    </xf>
    <xf numFmtId="0" fontId="3" fillId="3" borderId="1" xfId="2" applyFont="1" applyFill="1" applyBorder="1" applyAlignment="1">
      <alignment horizontal="left" wrapText="1"/>
    </xf>
    <xf numFmtId="0" fontId="3" fillId="3" borderId="1" xfId="2" applyFont="1" applyFill="1" applyBorder="1" applyAlignment="1">
      <alignment horizontal="left" vertical="center" wrapText="1"/>
    </xf>
    <xf numFmtId="0" fontId="35" fillId="0" borderId="1" xfId="3" applyFill="1" applyBorder="1" applyAlignment="1">
      <alignment wrapText="1"/>
    </xf>
    <xf numFmtId="0" fontId="35" fillId="0" borderId="1" xfId="2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5" fillId="0" borderId="2" xfId="2" applyBorder="1" applyAlignment="1">
      <alignment horizontal="left" vertical="center" wrapText="1"/>
    </xf>
    <xf numFmtId="0" fontId="0" fillId="0" borderId="1" xfId="0" applyFill="1" applyBorder="1"/>
    <xf numFmtId="0" fontId="35" fillId="0" borderId="4" xfId="2" applyBorder="1" applyAlignment="1">
      <alignment horizontal="left" vertical="center" wrapText="1"/>
    </xf>
    <xf numFmtId="0" fontId="35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35" fillId="4" borderId="1" xfId="2" applyFill="1" applyBorder="1" applyAlignment="1">
      <alignment horizontal="left" vertical="center" wrapText="1"/>
    </xf>
    <xf numFmtId="0" fontId="35" fillId="0" borderId="2" xfId="2" applyBorder="1" applyAlignment="1">
      <alignment horizontal="left" vertical="top" wrapText="1"/>
    </xf>
    <xf numFmtId="0" fontId="35" fillId="0" borderId="1" xfId="3" applyFill="1" applyBorder="1" applyAlignment="1">
      <alignment horizontal="left" vertical="center" wrapText="1"/>
    </xf>
    <xf numFmtId="0" fontId="35" fillId="0" borderId="2" xfId="2" applyBorder="1" applyAlignment="1">
      <alignment vertical="top" wrapText="1"/>
    </xf>
    <xf numFmtId="0" fontId="3" fillId="3" borderId="1" xfId="2" applyFont="1" applyFill="1" applyBorder="1" applyAlignment="1">
      <alignment horizontal="center" vertical="center" wrapText="1"/>
    </xf>
    <xf numFmtId="0" fontId="35" fillId="0" borderId="1" xfId="2" applyBorder="1" applyAlignment="1">
      <alignment vertical="center" wrapText="1"/>
    </xf>
    <xf numFmtId="178" fontId="35" fillId="0" borderId="1" xfId="2" applyNumberFormat="1" applyBorder="1" applyAlignment="1">
      <alignment horizontal="center" vertical="center" wrapText="1"/>
    </xf>
    <xf numFmtId="176" fontId="35" fillId="0" borderId="1" xfId="2" applyNumberFormat="1" applyBorder="1" applyAlignment="1">
      <alignment horizontal="left" vertical="center" wrapText="1"/>
    </xf>
    <xf numFmtId="176" fontId="35" fillId="0" borderId="2" xfId="2" applyNumberFormat="1" applyBorder="1" applyAlignment="1">
      <alignment horizontal="left" vertical="center" wrapText="1"/>
    </xf>
    <xf numFmtId="0" fontId="35" fillId="0" borderId="2" xfId="2" applyBorder="1" applyAlignment="1">
      <alignment vertical="center" wrapText="1"/>
    </xf>
    <xf numFmtId="176" fontId="35" fillId="0" borderId="4" xfId="2" applyNumberFormat="1" applyBorder="1" applyAlignment="1">
      <alignment horizontal="left" vertical="center" wrapText="1"/>
    </xf>
    <xf numFmtId="0" fontId="35" fillId="0" borderId="4" xfId="2" applyBorder="1" applyAlignment="1">
      <alignment vertical="center" wrapText="1"/>
    </xf>
    <xf numFmtId="176" fontId="35" fillId="5" borderId="1" xfId="2" applyNumberFormat="1" applyFill="1" applyBorder="1" applyAlignment="1">
      <alignment horizontal="left" vertical="center" wrapText="1"/>
    </xf>
    <xf numFmtId="176" fontId="35" fillId="0" borderId="1" xfId="2" applyNumberFormat="1" applyBorder="1" applyAlignment="1">
      <alignment horizontal="left" wrapText="1"/>
    </xf>
    <xf numFmtId="0" fontId="35" fillId="4" borderId="1" xfId="2" applyFill="1" applyBorder="1" applyAlignment="1">
      <alignment vertical="center" wrapText="1"/>
    </xf>
    <xf numFmtId="0" fontId="5" fillId="0" borderId="1" xfId="6" applyFont="1" applyBorder="1" applyAlignment="1">
      <alignment vertical="center"/>
    </xf>
    <xf numFmtId="176" fontId="0" fillId="0" borderId="1" xfId="2" applyNumberFormat="1" applyFont="1" applyFill="1" applyBorder="1" applyAlignment="1">
      <alignment horizontal="left" vertical="center" wrapText="1"/>
    </xf>
    <xf numFmtId="0" fontId="35" fillId="0" borderId="0" xfId="2" applyAlignment="1">
      <alignment horizontal="left" wrapText="1"/>
    </xf>
    <xf numFmtId="0" fontId="6" fillId="0" borderId="0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5" borderId="0" xfId="0" applyFont="1" applyFill="1" applyBorder="1"/>
    <xf numFmtId="0" fontId="6" fillId="0" borderId="0" xfId="0" applyFont="1" applyFill="1" applyAlignme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0" fillId="0" borderId="0" xfId="0" applyFont="1"/>
    <xf numFmtId="0" fontId="6" fillId="0" borderId="0" xfId="0" applyFont="1" applyFill="1"/>
    <xf numFmtId="0" fontId="6" fillId="0" borderId="0" xfId="0" applyFont="1"/>
    <xf numFmtId="0" fontId="9" fillId="6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center" vertical="center" wrapText="1"/>
    </xf>
    <xf numFmtId="0" fontId="10" fillId="0" borderId="1" xfId="0" applyFont="1" applyFill="1" applyBorder="1"/>
    <xf numFmtId="0" fontId="10" fillId="0" borderId="1" xfId="0" applyFont="1" applyBorder="1" applyAlignment="1">
      <alignment horizontal="left" vertical="center" wrapText="1" readingOrder="1"/>
    </xf>
    <xf numFmtId="0" fontId="10" fillId="0" borderId="1" xfId="0" applyFont="1" applyFill="1" applyBorder="1" applyAlignment="1">
      <alignment horizontal="left" vertical="center" wrapText="1" readingOrder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wrapText="1" readingOrder="1"/>
    </xf>
    <xf numFmtId="0" fontId="10" fillId="0" borderId="1" xfId="0" applyFont="1" applyFill="1" applyBorder="1" applyAlignment="1">
      <alignment horizontal="left" wrapText="1" readingOrder="1"/>
    </xf>
    <xf numFmtId="0" fontId="11" fillId="0" borderId="1" xfId="0" applyFont="1" applyFill="1" applyBorder="1" applyAlignment="1">
      <alignment horizontal="left" wrapText="1" readingOrder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6" fillId="0" borderId="0" xfId="0" applyFont="1" applyFill="1" applyBorder="1"/>
    <xf numFmtId="0" fontId="17" fillId="0" borderId="0" xfId="0" applyFont="1" applyFill="1" applyBorder="1"/>
    <xf numFmtId="0" fontId="10" fillId="0" borderId="1" xfId="0" applyFont="1" applyFill="1" applyBorder="1" applyAlignment="1"/>
    <xf numFmtId="0" fontId="8" fillId="0" borderId="0" xfId="0" applyFont="1" applyFill="1" applyAlignment="1"/>
    <xf numFmtId="0" fontId="0" fillId="0" borderId="0" xfId="0" applyFont="1" applyFill="1" applyAlignment="1"/>
    <xf numFmtId="0" fontId="0" fillId="0" borderId="1" xfId="0" applyBorder="1"/>
    <xf numFmtId="0" fontId="19" fillId="0" borderId="0" xfId="0" applyFont="1"/>
    <xf numFmtId="0" fontId="20" fillId="0" borderId="1" xfId="0" applyFont="1" applyBorder="1" applyAlignment="1">
      <alignment horizontal="left" vertical="center" wrapText="1" readingOrder="1"/>
    </xf>
    <xf numFmtId="0" fontId="21" fillId="0" borderId="1" xfId="0" applyFont="1" applyBorder="1" applyAlignment="1">
      <alignment horizontal="left" vertical="center" wrapText="1" readingOrder="1"/>
    </xf>
    <xf numFmtId="0" fontId="22" fillId="0" borderId="1" xfId="0" applyFont="1" applyBorder="1" applyAlignment="1">
      <alignment horizontal="left" vertical="center" wrapText="1" readingOrder="1"/>
    </xf>
    <xf numFmtId="0" fontId="18" fillId="7" borderId="6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 vertical="center"/>
    </xf>
    <xf numFmtId="0" fontId="10" fillId="0" borderId="5" xfId="0" applyFont="1" applyFill="1" applyBorder="1" applyAlignment="1"/>
    <xf numFmtId="0" fontId="10" fillId="0" borderId="6" xfId="0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35" fillId="0" borderId="3" xfId="2" applyBorder="1" applyAlignment="1">
      <alignment horizontal="left" vertical="top" wrapText="1"/>
    </xf>
    <xf numFmtId="0" fontId="35" fillId="0" borderId="1" xfId="2" applyBorder="1" applyAlignment="1">
      <alignment horizontal="left" vertical="top" wrapText="1"/>
    </xf>
    <xf numFmtId="0" fontId="35" fillId="0" borderId="1" xfId="2" applyBorder="1" applyAlignment="1">
      <alignment horizontal="left" vertical="center" wrapText="1"/>
    </xf>
    <xf numFmtId="0" fontId="35" fillId="0" borderId="2" xfId="2" applyBorder="1" applyAlignment="1">
      <alignment horizontal="left" vertical="center" wrapText="1"/>
    </xf>
    <xf numFmtId="0" fontId="35" fillId="0" borderId="3" xfId="2" applyBorder="1" applyAlignment="1">
      <alignment horizontal="left" vertical="center" wrapText="1"/>
    </xf>
    <xf numFmtId="0" fontId="35" fillId="0" borderId="2" xfId="2" applyBorder="1" applyAlignment="1">
      <alignment horizontal="left" vertical="top" wrapText="1"/>
    </xf>
    <xf numFmtId="0" fontId="35" fillId="0" borderId="4" xfId="2" applyBorder="1" applyAlignment="1">
      <alignment horizontal="left" vertical="top" wrapText="1"/>
    </xf>
    <xf numFmtId="0" fontId="35" fillId="0" borderId="2" xfId="2" applyBorder="1" applyAlignment="1">
      <alignment horizontal="center" vertical="top" wrapText="1"/>
    </xf>
    <xf numFmtId="0" fontId="35" fillId="0" borderId="3" xfId="2" applyBorder="1" applyAlignment="1">
      <alignment horizontal="center" vertical="top" wrapText="1"/>
    </xf>
    <xf numFmtId="0" fontId="35" fillId="0" borderId="4" xfId="2" applyBorder="1" applyAlignment="1">
      <alignment horizontal="center" vertical="top" wrapText="1"/>
    </xf>
    <xf numFmtId="0" fontId="35" fillId="0" borderId="4" xfId="2" applyBorder="1" applyAlignment="1">
      <alignment horizontal="left" vertical="center" wrapText="1"/>
    </xf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C31"/>
  <sheetViews>
    <sheetView workbookViewId="0">
      <selection activeCell="B37" sqref="B37"/>
    </sheetView>
  </sheetViews>
  <sheetFormatPr defaultColWidth="9" defaultRowHeight="14"/>
  <cols>
    <col min="1" max="1" width="37" customWidth="1"/>
    <col min="2" max="2" width="79.58203125" customWidth="1"/>
    <col min="3" max="3" width="36.4140625" customWidth="1"/>
  </cols>
  <sheetData>
    <row r="1" spans="1:3">
      <c r="A1" s="114" t="s">
        <v>0</v>
      </c>
      <c r="B1" s="114"/>
      <c r="C1" t="s">
        <v>1</v>
      </c>
    </row>
    <row r="2" spans="1:3">
      <c r="A2" s="114" t="s">
        <v>2</v>
      </c>
      <c r="B2" s="114" t="s">
        <v>3</v>
      </c>
      <c r="C2" s="115" t="s">
        <v>4</v>
      </c>
    </row>
    <row r="3" spans="1:3">
      <c r="A3" s="114" t="s">
        <v>5</v>
      </c>
      <c r="B3" s="114" t="s">
        <v>6</v>
      </c>
    </row>
    <row r="4" spans="1:3">
      <c r="A4" s="114" t="s">
        <v>7</v>
      </c>
      <c r="B4" s="114" t="s">
        <v>8</v>
      </c>
    </row>
    <row r="5" spans="1:3">
      <c r="A5" s="114" t="s">
        <v>9</v>
      </c>
      <c r="B5" s="114" t="s">
        <v>10</v>
      </c>
    </row>
    <row r="6" spans="1:3">
      <c r="A6" s="114" t="s">
        <v>11</v>
      </c>
      <c r="B6" s="114" t="s">
        <v>12</v>
      </c>
    </row>
    <row r="7" spans="1:3">
      <c r="A7" s="114" t="s">
        <v>13</v>
      </c>
      <c r="B7" s="114" t="s">
        <v>14</v>
      </c>
    </row>
    <row r="8" spans="1:3">
      <c r="A8" s="114" t="s">
        <v>15</v>
      </c>
      <c r="B8" s="114" t="s">
        <v>16</v>
      </c>
    </row>
    <row r="9" spans="1:3">
      <c r="A9" s="114" t="s">
        <v>17</v>
      </c>
      <c r="B9" s="114" t="s">
        <v>18</v>
      </c>
    </row>
    <row r="10" spans="1:3">
      <c r="A10" s="114" t="s">
        <v>19</v>
      </c>
      <c r="B10" s="114" t="s">
        <v>20</v>
      </c>
    </row>
    <row r="12" spans="1:3">
      <c r="A12" s="114" t="s">
        <v>21</v>
      </c>
      <c r="B12" s="114"/>
    </row>
    <row r="13" spans="1:3">
      <c r="A13" s="114" t="s">
        <v>2</v>
      </c>
      <c r="B13" s="114" t="s">
        <v>22</v>
      </c>
    </row>
    <row r="14" spans="1:3">
      <c r="A14" s="114" t="s">
        <v>5</v>
      </c>
      <c r="B14" s="114" t="s">
        <v>23</v>
      </c>
    </row>
    <row r="15" spans="1:3">
      <c r="A15" s="114" t="s">
        <v>7</v>
      </c>
      <c r="B15" s="114" t="s">
        <v>24</v>
      </c>
    </row>
    <row r="16" spans="1:3">
      <c r="A16" s="114" t="s">
        <v>25</v>
      </c>
      <c r="B16" s="114" t="s">
        <v>26</v>
      </c>
    </row>
    <row r="17" spans="1:2">
      <c r="A17" s="114" t="s">
        <v>9</v>
      </c>
      <c r="B17" s="114" t="s">
        <v>27</v>
      </c>
    </row>
    <row r="18" spans="1:2">
      <c r="A18" s="114" t="s">
        <v>13</v>
      </c>
      <c r="B18" s="114" t="s">
        <v>28</v>
      </c>
    </row>
    <row r="19" spans="1:2">
      <c r="A19" s="114" t="s">
        <v>15</v>
      </c>
      <c r="B19" s="114" t="s">
        <v>16</v>
      </c>
    </row>
    <row r="20" spans="1:2">
      <c r="A20" s="114" t="s">
        <v>17</v>
      </c>
      <c r="B20" s="114" t="s">
        <v>18</v>
      </c>
    </row>
    <row r="21" spans="1:2">
      <c r="A21" s="114" t="s">
        <v>19</v>
      </c>
      <c r="B21" s="114" t="s">
        <v>20</v>
      </c>
    </row>
    <row r="23" spans="1:2">
      <c r="A23" t="s">
        <v>29</v>
      </c>
    </row>
    <row r="24" spans="1:2">
      <c r="A24" s="116" t="s">
        <v>2</v>
      </c>
      <c r="B24" s="117" t="s">
        <v>30</v>
      </c>
    </row>
    <row r="25" spans="1:2" ht="14.5">
      <c r="A25" s="116" t="s">
        <v>5</v>
      </c>
      <c r="B25" s="116" t="s">
        <v>31</v>
      </c>
    </row>
    <row r="26" spans="1:2" ht="14.5">
      <c r="A26" s="116" t="s">
        <v>7</v>
      </c>
      <c r="B26" s="116" t="s">
        <v>32</v>
      </c>
    </row>
    <row r="27" spans="1:2" ht="14.5">
      <c r="A27" s="116" t="s">
        <v>9</v>
      </c>
      <c r="B27" s="116" t="s">
        <v>33</v>
      </c>
    </row>
    <row r="28" spans="1:2" ht="14.5">
      <c r="A28" s="116" t="s">
        <v>13</v>
      </c>
      <c r="B28" s="116" t="s">
        <v>34</v>
      </c>
    </row>
    <row r="29" spans="1:2" ht="14.5">
      <c r="A29" s="116" t="s">
        <v>15</v>
      </c>
      <c r="B29" s="116" t="s">
        <v>35</v>
      </c>
    </row>
    <row r="30" spans="1:2">
      <c r="A30" s="116" t="s">
        <v>17</v>
      </c>
      <c r="B30" s="118" t="s">
        <v>18</v>
      </c>
    </row>
    <row r="31" spans="1:2">
      <c r="A31" s="116" t="s">
        <v>19</v>
      </c>
      <c r="B31" s="118" t="s">
        <v>20</v>
      </c>
    </row>
  </sheetData>
  <phoneticPr fontId="40" type="noConversion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S130"/>
  <sheetViews>
    <sheetView tabSelected="1" zoomScale="70" zoomScaleNormal="70" workbookViewId="0">
      <pane ySplit="1" topLeftCell="A2" activePane="bottomLeft" state="frozen"/>
      <selection pane="bottomLeft" activeCell="I2" sqref="I2"/>
    </sheetView>
  </sheetViews>
  <sheetFormatPr defaultColWidth="9.1640625" defaultRowHeight="60" customHeight="1"/>
  <cols>
    <col min="1" max="1" width="60.4140625" style="66" customWidth="1"/>
    <col min="2" max="2" width="13.1640625" style="66" customWidth="1"/>
    <col min="3" max="3" width="70.4140625" style="66" customWidth="1"/>
    <col min="4" max="4" width="19.4140625" style="66" hidden="1" customWidth="1"/>
    <col min="5" max="5" width="21" style="67" hidden="1" customWidth="1"/>
    <col min="6" max="6" width="16.4140625" style="67" hidden="1" customWidth="1"/>
    <col min="7" max="7" width="25.83203125" style="67" customWidth="1"/>
    <col min="8" max="9" width="22.1640625" style="67" customWidth="1"/>
    <col min="10" max="10" width="15.25" style="67" customWidth="1"/>
    <col min="11" max="12" width="14.4140625" style="67" customWidth="1"/>
    <col min="13" max="13" width="18" style="66" customWidth="1"/>
    <col min="14" max="14" width="45.4140625" style="68" customWidth="1"/>
    <col min="15" max="15" width="42.75" style="66" customWidth="1"/>
    <col min="16" max="16" width="81.4140625" style="66" customWidth="1"/>
    <col min="17" max="17" width="20.1640625" style="69" customWidth="1"/>
    <col min="18" max="123" width="9.1640625" style="70"/>
    <col min="124" max="16384" width="9.1640625" style="71"/>
  </cols>
  <sheetData>
    <row r="1" spans="1:123" s="61" customFormat="1" ht="60" customHeight="1">
      <c r="A1" s="72" t="s">
        <v>36</v>
      </c>
      <c r="B1" s="73" t="s">
        <v>37</v>
      </c>
      <c r="C1" s="73" t="s">
        <v>38</v>
      </c>
      <c r="D1" s="74" t="s">
        <v>39</v>
      </c>
      <c r="E1" s="74" t="s">
        <v>40</v>
      </c>
      <c r="F1" s="74" t="s">
        <v>41</v>
      </c>
      <c r="G1" s="74" t="s">
        <v>42</v>
      </c>
      <c r="H1" s="74" t="s">
        <v>43</v>
      </c>
      <c r="I1" s="74" t="s">
        <v>44</v>
      </c>
      <c r="J1" s="74" t="s">
        <v>45</v>
      </c>
      <c r="K1" s="89" t="s">
        <v>46</v>
      </c>
      <c r="L1" s="74" t="s">
        <v>47</v>
      </c>
      <c r="M1" s="74" t="s">
        <v>48</v>
      </c>
      <c r="N1" s="101" t="s">
        <v>49</v>
      </c>
      <c r="O1" s="102" t="s">
        <v>50</v>
      </c>
      <c r="P1" s="102" t="s">
        <v>51</v>
      </c>
      <c r="Q1" s="79" t="s">
        <v>52</v>
      </c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</row>
    <row r="2" spans="1:123" s="62" customFormat="1" ht="99" customHeight="1">
      <c r="A2" s="75" t="s">
        <v>53</v>
      </c>
      <c r="B2" s="76">
        <v>5</v>
      </c>
      <c r="C2" s="77" t="s">
        <v>54</v>
      </c>
      <c r="D2" s="78">
        <v>1</v>
      </c>
      <c r="E2" s="78"/>
      <c r="F2" s="78"/>
      <c r="G2" s="78"/>
      <c r="H2" s="78" t="s">
        <v>55</v>
      </c>
      <c r="I2" s="78">
        <f>(4.3+7.567+4.266)/3</f>
        <v>5.3776666666666673</v>
      </c>
      <c r="J2" s="78"/>
      <c r="K2" s="90" t="s">
        <v>56</v>
      </c>
      <c r="L2" s="78" t="s">
        <v>57</v>
      </c>
      <c r="M2" s="78" t="s">
        <v>58</v>
      </c>
      <c r="N2" s="103" t="s">
        <v>59</v>
      </c>
      <c r="O2" s="86" t="s">
        <v>60</v>
      </c>
      <c r="P2" s="86" t="s">
        <v>61</v>
      </c>
      <c r="Q2" s="75" t="s">
        <v>62</v>
      </c>
    </row>
    <row r="3" spans="1:123" s="62" customFormat="1" ht="60" customHeight="1">
      <c r="A3" s="75" t="s">
        <v>53</v>
      </c>
      <c r="B3" s="77">
        <v>6</v>
      </c>
      <c r="C3" s="77" t="s">
        <v>63</v>
      </c>
      <c r="D3" s="78">
        <v>1</v>
      </c>
      <c r="E3" s="78"/>
      <c r="F3" s="78"/>
      <c r="G3" s="78"/>
      <c r="H3" s="78" t="s">
        <v>64</v>
      </c>
      <c r="I3" s="78">
        <f>(2.766+2.166+3.367)/3</f>
        <v>2.7663333333333333</v>
      </c>
      <c r="J3" s="78"/>
      <c r="K3" s="90" t="s">
        <v>65</v>
      </c>
      <c r="L3" s="78" t="s">
        <v>57</v>
      </c>
      <c r="M3" s="78" t="s">
        <v>58</v>
      </c>
      <c r="N3" s="103"/>
      <c r="O3" s="86" t="s">
        <v>66</v>
      </c>
      <c r="P3" s="86" t="s">
        <v>67</v>
      </c>
      <c r="Q3" s="75" t="s">
        <v>62</v>
      </c>
    </row>
    <row r="4" spans="1:123" s="62" customFormat="1" ht="60" customHeight="1">
      <c r="A4" s="75" t="s">
        <v>53</v>
      </c>
      <c r="B4" s="76">
        <v>7</v>
      </c>
      <c r="C4" s="77" t="s">
        <v>68</v>
      </c>
      <c r="D4" s="78">
        <v>1</v>
      </c>
      <c r="E4" s="78"/>
      <c r="F4" s="78"/>
      <c r="G4" s="78"/>
      <c r="H4" s="78" t="s">
        <v>64</v>
      </c>
      <c r="I4" s="78">
        <f>(2.299+2.333+2.266)/3</f>
        <v>2.2993333333333332</v>
      </c>
      <c r="J4" s="78"/>
      <c r="K4" s="90" t="s">
        <v>65</v>
      </c>
      <c r="L4" s="78" t="s">
        <v>57</v>
      </c>
      <c r="M4" s="78" t="s">
        <v>58</v>
      </c>
      <c r="N4" s="103"/>
      <c r="O4" s="86" t="s">
        <v>69</v>
      </c>
      <c r="P4" s="86" t="s">
        <v>70</v>
      </c>
      <c r="Q4" s="75" t="s">
        <v>62</v>
      </c>
    </row>
    <row r="5" spans="1:123" s="62" customFormat="1" ht="60" customHeight="1">
      <c r="A5" s="75" t="s">
        <v>53</v>
      </c>
      <c r="B5" s="77">
        <v>10</v>
      </c>
      <c r="C5" s="77" t="s">
        <v>71</v>
      </c>
      <c r="D5" s="78">
        <v>1.5</v>
      </c>
      <c r="E5" s="78" t="s">
        <v>72</v>
      </c>
      <c r="F5" s="78" t="s">
        <v>72</v>
      </c>
      <c r="G5" s="78"/>
      <c r="H5" s="78" t="s">
        <v>73</v>
      </c>
      <c r="I5" s="78">
        <f>(13.067+12.88+12.67)/3</f>
        <v>12.872333333333335</v>
      </c>
      <c r="J5" s="78"/>
      <c r="K5" s="90" t="s">
        <v>56</v>
      </c>
      <c r="L5" s="78" t="s">
        <v>57</v>
      </c>
      <c r="M5" s="78" t="s">
        <v>58</v>
      </c>
      <c r="N5" s="103"/>
      <c r="O5" s="86" t="s">
        <v>74</v>
      </c>
      <c r="P5" s="86" t="s">
        <v>75</v>
      </c>
      <c r="Q5" s="75" t="s">
        <v>62</v>
      </c>
    </row>
    <row r="6" spans="1:123" s="62" customFormat="1" ht="60" customHeight="1">
      <c r="A6" s="75" t="s">
        <v>53</v>
      </c>
      <c r="B6" s="76">
        <v>11</v>
      </c>
      <c r="C6" s="77" t="s">
        <v>76</v>
      </c>
      <c r="D6" s="78">
        <v>1</v>
      </c>
      <c r="E6" s="78"/>
      <c r="F6" s="78"/>
      <c r="G6" s="78"/>
      <c r="H6" s="78" t="s">
        <v>64</v>
      </c>
      <c r="I6" s="78">
        <f>(805+709+632)/3/1000</f>
        <v>0.71533333333333338</v>
      </c>
      <c r="J6" s="78"/>
      <c r="K6" s="90" t="s">
        <v>77</v>
      </c>
      <c r="L6" s="78" t="s">
        <v>57</v>
      </c>
      <c r="M6" s="78" t="s">
        <v>58</v>
      </c>
      <c r="N6" s="103"/>
      <c r="O6" s="86" t="s">
        <v>78</v>
      </c>
      <c r="P6" s="86" t="s">
        <v>79</v>
      </c>
      <c r="Q6" s="75" t="s">
        <v>62</v>
      </c>
    </row>
    <row r="7" spans="1:123" s="62" customFormat="1" ht="60" customHeight="1">
      <c r="A7" s="75" t="s">
        <v>53</v>
      </c>
      <c r="B7" s="77">
        <v>12</v>
      </c>
      <c r="C7" s="77" t="s">
        <v>80</v>
      </c>
      <c r="D7" s="78">
        <v>1</v>
      </c>
      <c r="E7" s="78"/>
      <c r="F7" s="78"/>
      <c r="G7" s="78"/>
      <c r="H7" s="78" t="s">
        <v>81</v>
      </c>
      <c r="I7" s="78">
        <f>(4.513+1.35+2.67)/3</f>
        <v>2.8443333333333332</v>
      </c>
      <c r="J7" s="78"/>
      <c r="K7" s="90" t="s">
        <v>65</v>
      </c>
      <c r="L7" s="78" t="s">
        <v>57</v>
      </c>
      <c r="M7" s="78" t="s">
        <v>58</v>
      </c>
      <c r="N7" s="103"/>
      <c r="O7" s="86" t="s">
        <v>82</v>
      </c>
      <c r="P7" s="86" t="s">
        <v>83</v>
      </c>
      <c r="Q7" s="75" t="s">
        <v>62</v>
      </c>
    </row>
    <row r="8" spans="1:123" s="62" customFormat="1" ht="60" customHeight="1">
      <c r="A8" s="75" t="s">
        <v>53</v>
      </c>
      <c r="B8" s="76">
        <v>13</v>
      </c>
      <c r="C8" s="77" t="s">
        <v>84</v>
      </c>
      <c r="D8" s="78">
        <v>1</v>
      </c>
      <c r="E8" s="78"/>
      <c r="F8" s="78"/>
      <c r="G8" s="78"/>
      <c r="H8" s="78" t="s">
        <v>85</v>
      </c>
      <c r="I8" s="78">
        <f>(2.103+2.54+1.88)/3</f>
        <v>2.1743333333333337</v>
      </c>
      <c r="J8" s="78"/>
      <c r="K8" s="90" t="s">
        <v>65</v>
      </c>
      <c r="L8" s="78" t="s">
        <v>57</v>
      </c>
      <c r="M8" s="78" t="s">
        <v>58</v>
      </c>
      <c r="N8" s="103"/>
      <c r="O8" s="86" t="s">
        <v>86</v>
      </c>
      <c r="P8" s="86" t="s">
        <v>87</v>
      </c>
      <c r="Q8" s="75" t="s">
        <v>62</v>
      </c>
    </row>
    <row r="9" spans="1:123" s="63" customFormat="1" ht="60" customHeight="1">
      <c r="A9" s="79" t="s">
        <v>53</v>
      </c>
      <c r="B9" s="77">
        <v>14</v>
      </c>
      <c r="C9" s="76" t="s">
        <v>88</v>
      </c>
      <c r="D9" s="80">
        <v>1</v>
      </c>
      <c r="E9" s="80"/>
      <c r="F9" s="80" t="s">
        <v>72</v>
      </c>
      <c r="G9" s="80"/>
      <c r="H9" s="80" t="s">
        <v>89</v>
      </c>
      <c r="I9" s="91">
        <f>(12.6+13.934+11.68)/3</f>
        <v>12.738</v>
      </c>
      <c r="J9" s="80"/>
      <c r="K9" s="92" t="s">
        <v>90</v>
      </c>
      <c r="L9" s="80" t="s">
        <v>57</v>
      </c>
      <c r="M9" s="80" t="s">
        <v>58</v>
      </c>
      <c r="N9" s="104"/>
      <c r="O9" s="84" t="s">
        <v>91</v>
      </c>
      <c r="P9" s="84" t="s">
        <v>92</v>
      </c>
      <c r="Q9" s="79" t="s">
        <v>62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</row>
    <row r="10" spans="1:123" s="63" customFormat="1" ht="60" customHeight="1">
      <c r="A10" s="79" t="s">
        <v>53</v>
      </c>
      <c r="B10" s="76">
        <v>15</v>
      </c>
      <c r="C10" s="76" t="s">
        <v>93</v>
      </c>
      <c r="D10" s="80">
        <v>1</v>
      </c>
      <c r="E10" s="80"/>
      <c r="F10" s="80" t="s">
        <v>72</v>
      </c>
      <c r="G10" s="80"/>
      <c r="H10" s="80" t="s">
        <v>89</v>
      </c>
      <c r="I10" s="91">
        <f>(14.867+18.834+12.434)/3</f>
        <v>15.378333333333332</v>
      </c>
      <c r="J10" s="80"/>
      <c r="K10" s="92" t="s">
        <v>94</v>
      </c>
      <c r="L10" s="80" t="s">
        <v>57</v>
      </c>
      <c r="M10" s="80" t="s">
        <v>58</v>
      </c>
      <c r="N10" s="104"/>
      <c r="O10" s="84" t="s">
        <v>95</v>
      </c>
      <c r="P10" s="84" t="s">
        <v>92</v>
      </c>
      <c r="Q10" s="79" t="s">
        <v>62</v>
      </c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</row>
    <row r="11" spans="1:123" s="62" customFormat="1" ht="60" customHeight="1">
      <c r="A11" s="75" t="s">
        <v>53</v>
      </c>
      <c r="B11" s="77">
        <v>16</v>
      </c>
      <c r="C11" s="77" t="s">
        <v>96</v>
      </c>
      <c r="D11" s="78">
        <v>1</v>
      </c>
      <c r="E11" s="78"/>
      <c r="F11" s="78"/>
      <c r="G11" s="78"/>
      <c r="H11" s="78" t="s">
        <v>97</v>
      </c>
      <c r="I11" s="78">
        <v>4.5437000000000003</v>
      </c>
      <c r="J11" s="78"/>
      <c r="K11" s="90" t="s">
        <v>56</v>
      </c>
      <c r="L11" s="78" t="s">
        <v>57</v>
      </c>
      <c r="M11" s="78"/>
      <c r="N11" s="103"/>
      <c r="O11" s="86" t="s">
        <v>98</v>
      </c>
      <c r="P11" s="86" t="s">
        <v>99</v>
      </c>
      <c r="Q11" s="75" t="s">
        <v>62</v>
      </c>
    </row>
    <row r="12" spans="1:123" s="63" customFormat="1" ht="60" customHeight="1">
      <c r="A12" s="79" t="s">
        <v>53</v>
      </c>
      <c r="B12" s="76">
        <v>21</v>
      </c>
      <c r="C12" s="76" t="s">
        <v>100</v>
      </c>
      <c r="D12" s="80">
        <v>1.5</v>
      </c>
      <c r="E12" s="80"/>
      <c r="F12" s="80" t="s">
        <v>72</v>
      </c>
      <c r="G12" s="80"/>
      <c r="H12" s="80" t="s">
        <v>101</v>
      </c>
      <c r="I12" s="80">
        <v>5.1265999999999998</v>
      </c>
      <c r="J12" s="80"/>
      <c r="K12" s="92" t="s">
        <v>102</v>
      </c>
      <c r="L12" s="80" t="s">
        <v>57</v>
      </c>
      <c r="M12" s="80" t="s">
        <v>58</v>
      </c>
      <c r="N12" s="104" t="s">
        <v>103</v>
      </c>
      <c r="O12" s="84" t="s">
        <v>104</v>
      </c>
      <c r="P12" s="84" t="s">
        <v>105</v>
      </c>
      <c r="Q12" s="79" t="s">
        <v>62</v>
      </c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</row>
    <row r="13" spans="1:123" s="63" customFormat="1" ht="60" customHeight="1">
      <c r="A13" s="79" t="s">
        <v>53</v>
      </c>
      <c r="B13" s="77">
        <v>22</v>
      </c>
      <c r="C13" s="76" t="s">
        <v>106</v>
      </c>
      <c r="D13" s="80">
        <v>0.5</v>
      </c>
      <c r="E13" s="80"/>
      <c r="F13" s="80" t="s">
        <v>72</v>
      </c>
      <c r="G13" s="80"/>
      <c r="H13" s="80" t="s">
        <v>107</v>
      </c>
      <c r="I13" s="78">
        <f>(3.133+3.3+2.166)/3</f>
        <v>2.8663333333333334</v>
      </c>
      <c r="J13" s="80"/>
      <c r="K13" s="92" t="s">
        <v>102</v>
      </c>
      <c r="L13" s="80" t="s">
        <v>57</v>
      </c>
      <c r="M13" s="80" t="s">
        <v>58</v>
      </c>
      <c r="N13" s="104" t="s">
        <v>108</v>
      </c>
      <c r="O13" s="84" t="s">
        <v>109</v>
      </c>
      <c r="P13" s="84" t="s">
        <v>110</v>
      </c>
      <c r="Q13" s="79" t="s">
        <v>62</v>
      </c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</row>
    <row r="14" spans="1:123" s="63" customFormat="1" ht="60" customHeight="1">
      <c r="A14" s="79" t="s">
        <v>53</v>
      </c>
      <c r="B14" s="76">
        <v>23</v>
      </c>
      <c r="C14" s="76" t="s">
        <v>111</v>
      </c>
      <c r="D14" s="80">
        <v>1</v>
      </c>
      <c r="E14" s="80" t="s">
        <v>72</v>
      </c>
      <c r="F14" s="80" t="s">
        <v>72</v>
      </c>
      <c r="G14" s="80"/>
      <c r="H14" s="80" t="s">
        <v>107</v>
      </c>
      <c r="I14" s="78">
        <f>(1.867+3.567+1.967)/3</f>
        <v>2.4670000000000001</v>
      </c>
      <c r="J14" s="80"/>
      <c r="K14" s="92" t="s">
        <v>94</v>
      </c>
      <c r="L14" s="80" t="s">
        <v>57</v>
      </c>
      <c r="M14" s="80" t="s">
        <v>58</v>
      </c>
      <c r="N14" s="104" t="s">
        <v>112</v>
      </c>
      <c r="O14" s="84" t="s">
        <v>109</v>
      </c>
      <c r="P14" s="84" t="s">
        <v>113</v>
      </c>
      <c r="Q14" s="79" t="s">
        <v>62</v>
      </c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</row>
    <row r="15" spans="1:123" s="63" customFormat="1" ht="60" customHeight="1">
      <c r="A15" s="79" t="s">
        <v>114</v>
      </c>
      <c r="B15" s="76">
        <v>29</v>
      </c>
      <c r="C15" s="76" t="s">
        <v>115</v>
      </c>
      <c r="D15" s="80">
        <v>1</v>
      </c>
      <c r="E15" s="80" t="s">
        <v>72</v>
      </c>
      <c r="F15" s="80" t="s">
        <v>72</v>
      </c>
      <c r="G15" s="80"/>
      <c r="H15" s="80" t="s">
        <v>116</v>
      </c>
      <c r="I15" s="91">
        <f>400-(73+66+75+72)/5</f>
        <v>342.8</v>
      </c>
      <c r="J15" s="80"/>
      <c r="K15" s="92">
        <v>3</v>
      </c>
      <c r="L15" s="93" t="s">
        <v>117</v>
      </c>
      <c r="M15" s="80"/>
      <c r="N15" s="104" t="s">
        <v>118</v>
      </c>
      <c r="O15" s="84" t="s">
        <v>119</v>
      </c>
      <c r="P15" s="84" t="s">
        <v>120</v>
      </c>
      <c r="Q15" s="79" t="s">
        <v>121</v>
      </c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</row>
    <row r="16" spans="1:123" s="63" customFormat="1" ht="60" customHeight="1">
      <c r="A16" s="79" t="s">
        <v>114</v>
      </c>
      <c r="B16" s="77">
        <v>30</v>
      </c>
      <c r="C16" s="76" t="s">
        <v>5</v>
      </c>
      <c r="D16" s="80">
        <v>1</v>
      </c>
      <c r="E16" s="80" t="s">
        <v>72</v>
      </c>
      <c r="F16" s="80" t="s">
        <v>72</v>
      </c>
      <c r="G16" s="80"/>
      <c r="H16" s="80" t="s">
        <v>116</v>
      </c>
      <c r="I16" s="91">
        <f>400-(13+12+15+15)/5</f>
        <v>389</v>
      </c>
      <c r="J16" s="80"/>
      <c r="K16" s="92">
        <v>3</v>
      </c>
      <c r="L16" s="93" t="s">
        <v>117</v>
      </c>
      <c r="M16" s="80"/>
      <c r="N16" s="104" t="s">
        <v>118</v>
      </c>
      <c r="O16" s="84" t="s">
        <v>122</v>
      </c>
      <c r="P16" s="84" t="s">
        <v>120</v>
      </c>
      <c r="Q16" s="79" t="s">
        <v>121</v>
      </c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</row>
    <row r="17" spans="1:123" s="63" customFormat="1" ht="60" customHeight="1">
      <c r="A17" s="79" t="s">
        <v>114</v>
      </c>
      <c r="B17" s="76">
        <v>31</v>
      </c>
      <c r="C17" s="76" t="s">
        <v>7</v>
      </c>
      <c r="D17" s="80">
        <v>1</v>
      </c>
      <c r="E17" s="80" t="s">
        <v>72</v>
      </c>
      <c r="F17" s="80" t="s">
        <v>72</v>
      </c>
      <c r="G17" s="80"/>
      <c r="H17" s="80" t="s">
        <v>116</v>
      </c>
      <c r="I17" s="91">
        <f>400-(109+87+90+91+90)/5</f>
        <v>306.60000000000002</v>
      </c>
      <c r="J17" s="80"/>
      <c r="K17" s="92">
        <v>3</v>
      </c>
      <c r="L17" s="93" t="s">
        <v>117</v>
      </c>
      <c r="M17" s="80"/>
      <c r="N17" s="104" t="s">
        <v>118</v>
      </c>
      <c r="O17" s="84" t="s">
        <v>122</v>
      </c>
      <c r="P17" s="84" t="s">
        <v>120</v>
      </c>
      <c r="Q17" s="79" t="s">
        <v>121</v>
      </c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</row>
    <row r="18" spans="1:123" s="63" customFormat="1" ht="60" customHeight="1">
      <c r="A18" s="79" t="s">
        <v>114</v>
      </c>
      <c r="B18" s="77">
        <v>32</v>
      </c>
      <c r="C18" s="76" t="s">
        <v>123</v>
      </c>
      <c r="D18" s="80">
        <v>2</v>
      </c>
      <c r="E18" s="80" t="s">
        <v>72</v>
      </c>
      <c r="F18" s="80" t="s">
        <v>72</v>
      </c>
      <c r="G18" s="80"/>
      <c r="H18" s="80" t="s">
        <v>116</v>
      </c>
      <c r="I18" s="94" t="s">
        <v>124</v>
      </c>
      <c r="J18" s="80"/>
      <c r="K18" s="92">
        <v>3</v>
      </c>
      <c r="L18" s="93" t="s">
        <v>117</v>
      </c>
      <c r="M18" s="80"/>
      <c r="N18" s="104" t="s">
        <v>118</v>
      </c>
      <c r="O18" s="84" t="s">
        <v>125</v>
      </c>
      <c r="P18" s="84" t="s">
        <v>120</v>
      </c>
      <c r="Q18" s="79" t="s">
        <v>121</v>
      </c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</row>
    <row r="19" spans="1:123" s="63" customFormat="1" ht="60" customHeight="1">
      <c r="A19" s="79" t="s">
        <v>114</v>
      </c>
      <c r="B19" s="76">
        <v>33</v>
      </c>
      <c r="C19" s="76" t="s">
        <v>9</v>
      </c>
      <c r="D19" s="80">
        <v>1</v>
      </c>
      <c r="E19" s="80" t="s">
        <v>72</v>
      </c>
      <c r="F19" s="80" t="s">
        <v>72</v>
      </c>
      <c r="G19" s="80"/>
      <c r="H19" s="80" t="s">
        <v>126</v>
      </c>
      <c r="I19" s="91">
        <f>(1982338+1876987+1864826+1890001+1862666)/5/1024</f>
        <v>1850.9410156250001</v>
      </c>
      <c r="J19" s="80"/>
      <c r="K19" s="92">
        <v>3</v>
      </c>
      <c r="L19" s="93" t="s">
        <v>117</v>
      </c>
      <c r="M19" s="80"/>
      <c r="N19" s="104" t="s">
        <v>118</v>
      </c>
      <c r="O19" s="84" t="s">
        <v>127</v>
      </c>
      <c r="P19" s="84" t="s">
        <v>128</v>
      </c>
      <c r="Q19" s="79" t="s">
        <v>121</v>
      </c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</row>
    <row r="20" spans="1:123" s="63" customFormat="1" ht="60" customHeight="1">
      <c r="A20" s="79" t="s">
        <v>114</v>
      </c>
      <c r="B20" s="77">
        <v>34</v>
      </c>
      <c r="C20" s="76" t="s">
        <v>11</v>
      </c>
      <c r="D20" s="80">
        <v>1</v>
      </c>
      <c r="E20" s="80" t="s">
        <v>72</v>
      </c>
      <c r="F20" s="80" t="s">
        <v>72</v>
      </c>
      <c r="G20" s="80"/>
      <c r="H20" s="80" t="s">
        <v>126</v>
      </c>
      <c r="I20" s="94" t="s">
        <v>124</v>
      </c>
      <c r="J20" s="80"/>
      <c r="K20" s="92">
        <v>3</v>
      </c>
      <c r="L20" s="93" t="s">
        <v>117</v>
      </c>
      <c r="M20" s="80"/>
      <c r="N20" s="104" t="s">
        <v>118</v>
      </c>
      <c r="O20" s="84" t="s">
        <v>129</v>
      </c>
      <c r="P20" s="84" t="s">
        <v>128</v>
      </c>
      <c r="Q20" s="79" t="s">
        <v>121</v>
      </c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</row>
    <row r="21" spans="1:123" s="63" customFormat="1" ht="60" customHeight="1">
      <c r="A21" s="79" t="s">
        <v>114</v>
      </c>
      <c r="B21" s="76">
        <v>35</v>
      </c>
      <c r="C21" s="76" t="s">
        <v>130</v>
      </c>
      <c r="D21" s="80">
        <v>1</v>
      </c>
      <c r="E21" s="80" t="s">
        <v>72</v>
      </c>
      <c r="F21" s="80" t="s">
        <v>72</v>
      </c>
      <c r="G21" s="80"/>
      <c r="H21" s="80" t="s">
        <v>126</v>
      </c>
      <c r="I21" s="94" t="s">
        <v>124</v>
      </c>
      <c r="J21" s="80"/>
      <c r="K21" s="92">
        <v>3</v>
      </c>
      <c r="L21" s="93" t="s">
        <v>117</v>
      </c>
      <c r="M21" s="80"/>
      <c r="N21" s="104" t="s">
        <v>118</v>
      </c>
      <c r="O21" s="84" t="s">
        <v>131</v>
      </c>
      <c r="P21" s="84" t="s">
        <v>128</v>
      </c>
      <c r="Q21" s="79" t="s">
        <v>121</v>
      </c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</row>
    <row r="22" spans="1:123" s="63" customFormat="1" ht="60" customHeight="1">
      <c r="A22" s="79" t="s">
        <v>114</v>
      </c>
      <c r="B22" s="77">
        <v>36</v>
      </c>
      <c r="C22" s="76" t="s">
        <v>13</v>
      </c>
      <c r="D22" s="80">
        <v>2</v>
      </c>
      <c r="E22" s="80" t="s">
        <v>72</v>
      </c>
      <c r="F22" s="80" t="s">
        <v>72</v>
      </c>
      <c r="G22" s="80"/>
      <c r="H22" s="80" t="s">
        <v>126</v>
      </c>
      <c r="I22" s="91">
        <f>(1882264+1776551+1764826+1791947+1772731)/5/1024</f>
        <v>1755.5310546875</v>
      </c>
      <c r="J22" s="80"/>
      <c r="K22" s="92">
        <v>3</v>
      </c>
      <c r="L22" s="93" t="s">
        <v>117</v>
      </c>
      <c r="M22" s="80"/>
      <c r="N22" s="104" t="s">
        <v>118</v>
      </c>
      <c r="O22" s="84" t="s">
        <v>132</v>
      </c>
      <c r="P22" s="84" t="s">
        <v>128</v>
      </c>
      <c r="Q22" s="79" t="s">
        <v>121</v>
      </c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</row>
    <row r="23" spans="1:123" s="63" customFormat="1" ht="60" customHeight="1">
      <c r="A23" s="79" t="s">
        <v>114</v>
      </c>
      <c r="B23" s="76">
        <v>37</v>
      </c>
      <c r="C23" s="76" t="s">
        <v>15</v>
      </c>
      <c r="D23" s="80">
        <v>1</v>
      </c>
      <c r="E23" s="80" t="s">
        <v>72</v>
      </c>
      <c r="F23" s="80" t="s">
        <v>72</v>
      </c>
      <c r="G23" s="80"/>
      <c r="H23" s="80" t="s">
        <v>133</v>
      </c>
      <c r="I23" s="91">
        <f>(19+17+15+12+13)/5</f>
        <v>15.2</v>
      </c>
      <c r="J23" s="80"/>
      <c r="K23" s="92">
        <v>3</v>
      </c>
      <c r="L23" s="93" t="s">
        <v>117</v>
      </c>
      <c r="M23" s="80"/>
      <c r="N23" s="104" t="s">
        <v>118</v>
      </c>
      <c r="O23" s="84" t="s">
        <v>134</v>
      </c>
      <c r="P23" s="84" t="s">
        <v>135</v>
      </c>
      <c r="Q23" s="79" t="s">
        <v>121</v>
      </c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</row>
    <row r="24" spans="1:123" s="63" customFormat="1" ht="60" customHeight="1">
      <c r="A24" s="79" t="s">
        <v>114</v>
      </c>
      <c r="B24" s="77">
        <v>38</v>
      </c>
      <c r="C24" s="76" t="s">
        <v>17</v>
      </c>
      <c r="D24" s="80">
        <v>1</v>
      </c>
      <c r="E24" s="80" t="s">
        <v>72</v>
      </c>
      <c r="F24" s="80" t="s">
        <v>72</v>
      </c>
      <c r="G24" s="80"/>
      <c r="H24" s="80" t="s">
        <v>133</v>
      </c>
      <c r="I24" s="91">
        <f>(17+15+14+12+14)/5</f>
        <v>14.4</v>
      </c>
      <c r="J24" s="80"/>
      <c r="K24" s="92">
        <v>3</v>
      </c>
      <c r="L24" s="93" t="s">
        <v>117</v>
      </c>
      <c r="M24" s="80"/>
      <c r="N24" s="104" t="s">
        <v>118</v>
      </c>
      <c r="O24" s="84" t="s">
        <v>134</v>
      </c>
      <c r="P24" s="84" t="s">
        <v>135</v>
      </c>
      <c r="Q24" s="79" t="s">
        <v>121</v>
      </c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</row>
    <row r="25" spans="1:123" s="63" customFormat="1" ht="60" customHeight="1">
      <c r="A25" s="79" t="s">
        <v>114</v>
      </c>
      <c r="B25" s="76">
        <v>39</v>
      </c>
      <c r="C25" s="81" t="s">
        <v>19</v>
      </c>
      <c r="D25" s="80">
        <v>1</v>
      </c>
      <c r="E25" s="80" t="s">
        <v>72</v>
      </c>
      <c r="F25" s="80" t="s">
        <v>72</v>
      </c>
      <c r="G25" s="80"/>
      <c r="H25" s="80" t="s">
        <v>133</v>
      </c>
      <c r="I25" s="91">
        <f>+(17+16+16+16+17)/5</f>
        <v>16.399999999999999</v>
      </c>
      <c r="J25" s="80"/>
      <c r="K25" s="92">
        <v>3</v>
      </c>
      <c r="L25" s="93" t="s">
        <v>117</v>
      </c>
      <c r="M25" s="80"/>
      <c r="N25" s="104" t="s">
        <v>118</v>
      </c>
      <c r="O25" s="84" t="s">
        <v>134</v>
      </c>
      <c r="P25" s="84" t="s">
        <v>135</v>
      </c>
      <c r="Q25" s="79" t="s">
        <v>121</v>
      </c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</row>
    <row r="26" spans="1:123" s="63" customFormat="1" ht="69.650000000000006" customHeight="1">
      <c r="A26" s="79" t="s">
        <v>53</v>
      </c>
      <c r="B26" s="76">
        <v>43</v>
      </c>
      <c r="C26" s="81" t="s">
        <v>136</v>
      </c>
      <c r="D26" s="80">
        <v>1</v>
      </c>
      <c r="E26" s="80"/>
      <c r="F26" s="80" t="s">
        <v>72</v>
      </c>
      <c r="G26" s="80"/>
      <c r="H26" s="80" t="s">
        <v>81</v>
      </c>
      <c r="I26" s="78">
        <f>(1.634+1.534+1.7)/3</f>
        <v>1.6226666666666667</v>
      </c>
      <c r="J26" s="80"/>
      <c r="K26" s="92" t="s">
        <v>137</v>
      </c>
      <c r="L26" s="80" t="s">
        <v>57</v>
      </c>
      <c r="M26" s="80" t="s">
        <v>58</v>
      </c>
      <c r="N26" s="103" t="s">
        <v>138</v>
      </c>
      <c r="O26" s="86" t="s">
        <v>139</v>
      </c>
      <c r="P26" s="84" t="s">
        <v>140</v>
      </c>
      <c r="Q26" s="79" t="s">
        <v>62</v>
      </c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</row>
    <row r="27" spans="1:123" s="62" customFormat="1" ht="60" customHeight="1">
      <c r="A27" s="75" t="s">
        <v>53</v>
      </c>
      <c r="B27" s="77">
        <v>44</v>
      </c>
      <c r="C27" s="77" t="s">
        <v>141</v>
      </c>
      <c r="D27" s="78">
        <v>1</v>
      </c>
      <c r="E27" s="78"/>
      <c r="F27" s="78"/>
      <c r="G27" s="78"/>
      <c r="H27" s="78" t="s">
        <v>81</v>
      </c>
      <c r="I27" s="78">
        <f>(2.667+2.534+2.6)/3</f>
        <v>2.6003333333333334</v>
      </c>
      <c r="J27" s="78"/>
      <c r="K27" s="90" t="s">
        <v>65</v>
      </c>
      <c r="L27" s="78" t="s">
        <v>57</v>
      </c>
      <c r="M27" s="78" t="s">
        <v>58</v>
      </c>
      <c r="N27" s="103"/>
      <c r="O27" s="86" t="s">
        <v>142</v>
      </c>
      <c r="P27" s="86" t="s">
        <v>67</v>
      </c>
      <c r="Q27" s="75" t="s">
        <v>62</v>
      </c>
    </row>
    <row r="28" spans="1:123" s="62" customFormat="1" ht="60" customHeight="1">
      <c r="A28" s="75" t="s">
        <v>53</v>
      </c>
      <c r="B28" s="76">
        <v>45</v>
      </c>
      <c r="C28" s="77" t="s">
        <v>143</v>
      </c>
      <c r="D28" s="78">
        <v>1</v>
      </c>
      <c r="E28" s="78"/>
      <c r="F28" s="78"/>
      <c r="G28" s="78"/>
      <c r="H28" s="78" t="s">
        <v>81</v>
      </c>
      <c r="I28" s="78">
        <f>(2.767+2.4+2.266)/3</f>
        <v>2.4776666666666665</v>
      </c>
      <c r="J28" s="78"/>
      <c r="K28" s="90" t="s">
        <v>65</v>
      </c>
      <c r="L28" s="78" t="s">
        <v>57</v>
      </c>
      <c r="M28" s="78" t="s">
        <v>58</v>
      </c>
      <c r="N28" s="103"/>
      <c r="O28" s="86" t="s">
        <v>144</v>
      </c>
      <c r="P28" s="86" t="s">
        <v>70</v>
      </c>
      <c r="Q28" s="75" t="s">
        <v>62</v>
      </c>
    </row>
    <row r="29" spans="1:123" s="62" customFormat="1" ht="51" customHeight="1">
      <c r="A29" s="75" t="s">
        <v>53</v>
      </c>
      <c r="B29" s="77">
        <v>46</v>
      </c>
      <c r="C29" s="82" t="s">
        <v>145</v>
      </c>
      <c r="D29" s="78">
        <v>0.5</v>
      </c>
      <c r="E29" s="78"/>
      <c r="F29" s="78" t="s">
        <v>72</v>
      </c>
      <c r="G29" s="78"/>
      <c r="H29" s="78" t="s">
        <v>81</v>
      </c>
      <c r="I29" s="78">
        <f>(2.167+2.6+2.767)/3</f>
        <v>2.511333333333333</v>
      </c>
      <c r="J29" s="78"/>
      <c r="K29" s="90" t="s">
        <v>137</v>
      </c>
      <c r="L29" s="78" t="s">
        <v>57</v>
      </c>
      <c r="M29" s="78" t="s">
        <v>58</v>
      </c>
      <c r="N29" s="104" t="s">
        <v>146</v>
      </c>
      <c r="O29" s="86" t="s">
        <v>147</v>
      </c>
      <c r="P29" s="86" t="s">
        <v>148</v>
      </c>
      <c r="Q29" s="75" t="s">
        <v>62</v>
      </c>
      <c r="R29" s="110"/>
    </row>
    <row r="30" spans="1:123" s="62" customFormat="1" ht="60" customHeight="1">
      <c r="A30" s="75" t="s">
        <v>53</v>
      </c>
      <c r="B30" s="76">
        <v>49</v>
      </c>
      <c r="C30" s="83" t="s">
        <v>149</v>
      </c>
      <c r="D30" s="78">
        <v>1</v>
      </c>
      <c r="E30" s="78"/>
      <c r="F30" s="78"/>
      <c r="G30" s="78"/>
      <c r="H30" s="78" t="s">
        <v>81</v>
      </c>
      <c r="I30" s="78">
        <f>(4.133+5.033+4.8)/3</f>
        <v>4.655333333333334</v>
      </c>
      <c r="J30" s="78"/>
      <c r="K30" s="90" t="s">
        <v>137</v>
      </c>
      <c r="L30" s="78" t="s">
        <v>57</v>
      </c>
      <c r="M30" s="78" t="s">
        <v>58</v>
      </c>
      <c r="N30" s="103" t="s">
        <v>150</v>
      </c>
      <c r="O30" s="86" t="s">
        <v>151</v>
      </c>
      <c r="P30" s="86" t="s">
        <v>152</v>
      </c>
      <c r="Q30" s="75" t="s">
        <v>62</v>
      </c>
    </row>
    <row r="31" spans="1:123" s="62" customFormat="1" ht="60" customHeight="1">
      <c r="A31" s="75" t="s">
        <v>53</v>
      </c>
      <c r="B31" s="77">
        <v>50</v>
      </c>
      <c r="C31" s="82" t="s">
        <v>153</v>
      </c>
      <c r="D31" s="78">
        <v>1</v>
      </c>
      <c r="E31" s="78"/>
      <c r="F31" s="78" t="s">
        <v>72</v>
      </c>
      <c r="G31" s="78"/>
      <c r="H31" s="78" t="s">
        <v>154</v>
      </c>
      <c r="I31" s="78">
        <f>(7.719+5.908+6.22)/3</f>
        <v>6.6156666666666668</v>
      </c>
      <c r="J31" s="78"/>
      <c r="K31" s="90" t="s">
        <v>137</v>
      </c>
      <c r="L31" s="78" t="s">
        <v>57</v>
      </c>
      <c r="M31" s="78" t="s">
        <v>58</v>
      </c>
      <c r="N31" s="103"/>
      <c r="O31" s="86" t="s">
        <v>155</v>
      </c>
      <c r="P31" s="86" t="s">
        <v>156</v>
      </c>
      <c r="Q31" s="75" t="s">
        <v>62</v>
      </c>
    </row>
    <row r="32" spans="1:123" s="62" customFormat="1" ht="60" customHeight="1">
      <c r="A32" s="75" t="s">
        <v>53</v>
      </c>
      <c r="B32" s="76">
        <v>51</v>
      </c>
      <c r="C32" s="77" t="s">
        <v>157</v>
      </c>
      <c r="D32" s="78">
        <v>1</v>
      </c>
      <c r="E32" s="78"/>
      <c r="F32" s="78"/>
      <c r="G32" s="78"/>
      <c r="H32" s="78" t="s">
        <v>64</v>
      </c>
      <c r="I32" s="78">
        <f>(762+488+341)/3/1000</f>
        <v>0.53033333333333332</v>
      </c>
      <c r="J32" s="78"/>
      <c r="K32" s="90" t="s">
        <v>137</v>
      </c>
      <c r="L32" s="78" t="s">
        <v>57</v>
      </c>
      <c r="M32" s="78" t="s">
        <v>58</v>
      </c>
      <c r="N32" s="103"/>
      <c r="O32" s="86" t="s">
        <v>158</v>
      </c>
      <c r="P32" s="86" t="s">
        <v>79</v>
      </c>
      <c r="Q32" s="75" t="s">
        <v>62</v>
      </c>
    </row>
    <row r="33" spans="1:123" s="62" customFormat="1" ht="60" customHeight="1">
      <c r="A33" s="75" t="s">
        <v>53</v>
      </c>
      <c r="B33" s="76">
        <v>53</v>
      </c>
      <c r="C33" s="82" t="s">
        <v>159</v>
      </c>
      <c r="D33" s="78">
        <v>1</v>
      </c>
      <c r="E33" s="78"/>
      <c r="F33" s="80" t="s">
        <v>72</v>
      </c>
      <c r="G33" s="78"/>
      <c r="H33" s="78" t="s">
        <v>160</v>
      </c>
      <c r="I33" s="78">
        <f>(773+667+700)/3</f>
        <v>713.33333333333337</v>
      </c>
      <c r="J33" s="78"/>
      <c r="K33" s="90">
        <v>2</v>
      </c>
      <c r="L33" s="78" t="s">
        <v>57</v>
      </c>
      <c r="M33" s="78" t="s">
        <v>161</v>
      </c>
      <c r="N33" s="103"/>
      <c r="O33" s="86" t="s">
        <v>162</v>
      </c>
      <c r="P33" s="86" t="s">
        <v>163</v>
      </c>
      <c r="Q33" s="79" t="s">
        <v>62</v>
      </c>
    </row>
    <row r="34" spans="1:123" s="62" customFormat="1" ht="60" customHeight="1">
      <c r="A34" s="75" t="s">
        <v>53</v>
      </c>
      <c r="B34" s="77">
        <v>54</v>
      </c>
      <c r="C34" s="82" t="s">
        <v>164</v>
      </c>
      <c r="D34" s="78">
        <v>1</v>
      </c>
      <c r="E34" s="78"/>
      <c r="F34" s="80" t="s">
        <v>72</v>
      </c>
      <c r="G34" s="78"/>
      <c r="H34" s="78" t="s">
        <v>160</v>
      </c>
      <c r="I34" s="78">
        <f>(800+867+833)/3</f>
        <v>833.33333333333337</v>
      </c>
      <c r="J34" s="78"/>
      <c r="K34" s="90">
        <v>2</v>
      </c>
      <c r="L34" s="78" t="s">
        <v>57</v>
      </c>
      <c r="M34" s="78" t="s">
        <v>161</v>
      </c>
      <c r="N34" s="103" t="s">
        <v>165</v>
      </c>
      <c r="O34" s="86" t="s">
        <v>166</v>
      </c>
      <c r="P34" s="84" t="s">
        <v>167</v>
      </c>
      <c r="Q34" s="79" t="s">
        <v>62</v>
      </c>
    </row>
    <row r="35" spans="1:123" s="62" customFormat="1" ht="60" customHeight="1">
      <c r="A35" s="75" t="s">
        <v>53</v>
      </c>
      <c r="B35" s="76">
        <v>57</v>
      </c>
      <c r="C35" s="82" t="s">
        <v>168</v>
      </c>
      <c r="D35" s="78">
        <v>1</v>
      </c>
      <c r="E35" s="78"/>
      <c r="F35" s="80" t="s">
        <v>72</v>
      </c>
      <c r="G35" s="78"/>
      <c r="H35" s="78" t="s">
        <v>160</v>
      </c>
      <c r="I35" s="78">
        <f>(113+173+209)/3</f>
        <v>165</v>
      </c>
      <c r="J35" s="78"/>
      <c r="K35" s="90">
        <v>2</v>
      </c>
      <c r="L35" s="78" t="s">
        <v>57</v>
      </c>
      <c r="M35" s="78" t="s">
        <v>161</v>
      </c>
      <c r="N35" s="103"/>
      <c r="O35" s="86" t="s">
        <v>169</v>
      </c>
      <c r="P35" s="86" t="s">
        <v>170</v>
      </c>
      <c r="Q35" s="79" t="s">
        <v>62</v>
      </c>
    </row>
    <row r="36" spans="1:123" s="63" customFormat="1" ht="60" customHeight="1">
      <c r="A36" s="79" t="s">
        <v>171</v>
      </c>
      <c r="B36" s="77">
        <v>58</v>
      </c>
      <c r="C36" s="76" t="s">
        <v>172</v>
      </c>
      <c r="D36" s="80">
        <v>1</v>
      </c>
      <c r="E36" s="80"/>
      <c r="F36" s="80" t="s">
        <v>72</v>
      </c>
      <c r="G36" s="80"/>
      <c r="H36" s="80" t="s">
        <v>116</v>
      </c>
      <c r="I36" s="95">
        <v>1.44</v>
      </c>
      <c r="J36" s="80"/>
      <c r="K36" s="92">
        <v>3</v>
      </c>
      <c r="L36" s="80" t="s">
        <v>57</v>
      </c>
      <c r="M36" s="80"/>
      <c r="N36" s="104" t="s">
        <v>173</v>
      </c>
      <c r="O36" s="84" t="s">
        <v>174</v>
      </c>
      <c r="P36" s="84" t="s">
        <v>175</v>
      </c>
      <c r="Q36" s="79" t="s">
        <v>121</v>
      </c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</row>
    <row r="37" spans="1:123" s="63" customFormat="1" ht="60" customHeight="1">
      <c r="A37" s="79" t="s">
        <v>171</v>
      </c>
      <c r="B37" s="76">
        <v>59</v>
      </c>
      <c r="C37" s="76" t="s">
        <v>176</v>
      </c>
      <c r="D37" s="80">
        <v>1</v>
      </c>
      <c r="E37" s="80"/>
      <c r="F37" s="80" t="s">
        <v>72</v>
      </c>
      <c r="G37" s="80"/>
      <c r="H37" s="80" t="s">
        <v>126</v>
      </c>
      <c r="I37" s="80" t="s">
        <v>177</v>
      </c>
      <c r="J37" s="80"/>
      <c r="K37" s="92">
        <v>3</v>
      </c>
      <c r="L37" s="80" t="s">
        <v>57</v>
      </c>
      <c r="M37" s="80"/>
      <c r="N37" s="104" t="s">
        <v>173</v>
      </c>
      <c r="O37" s="84" t="s">
        <v>178</v>
      </c>
      <c r="P37" s="84" t="s">
        <v>179</v>
      </c>
      <c r="Q37" s="79" t="s">
        <v>121</v>
      </c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</row>
    <row r="38" spans="1:123" s="63" customFormat="1" ht="60" customHeight="1">
      <c r="A38" s="79" t="s">
        <v>171</v>
      </c>
      <c r="B38" s="77">
        <v>60</v>
      </c>
      <c r="C38" s="76" t="s">
        <v>180</v>
      </c>
      <c r="D38" s="80">
        <v>1</v>
      </c>
      <c r="E38" s="80"/>
      <c r="F38" s="80" t="s">
        <v>72</v>
      </c>
      <c r="G38" s="80"/>
      <c r="H38" s="80" t="s">
        <v>126</v>
      </c>
      <c r="I38" s="95">
        <v>0.66</v>
      </c>
      <c r="J38" s="80"/>
      <c r="K38" s="92">
        <v>3</v>
      </c>
      <c r="L38" s="80" t="s">
        <v>57</v>
      </c>
      <c r="M38" s="80"/>
      <c r="N38" s="104" t="s">
        <v>173</v>
      </c>
      <c r="O38" s="84" t="s">
        <v>181</v>
      </c>
      <c r="P38" s="84" t="s">
        <v>182</v>
      </c>
      <c r="Q38" s="79" t="s">
        <v>121</v>
      </c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</row>
    <row r="39" spans="1:123" s="63" customFormat="1" ht="60" customHeight="1">
      <c r="A39" s="79" t="s">
        <v>171</v>
      </c>
      <c r="B39" s="76">
        <v>61</v>
      </c>
      <c r="C39" s="76" t="s">
        <v>183</v>
      </c>
      <c r="D39" s="80">
        <v>1</v>
      </c>
      <c r="E39" s="80"/>
      <c r="F39" s="80" t="s">
        <v>72</v>
      </c>
      <c r="G39" s="80"/>
      <c r="H39" s="80"/>
      <c r="I39" s="80">
        <v>0</v>
      </c>
      <c r="J39" s="80"/>
      <c r="K39" s="92">
        <v>3</v>
      </c>
      <c r="L39" s="80" t="s">
        <v>57</v>
      </c>
      <c r="M39" s="80"/>
      <c r="N39" s="104" t="s">
        <v>173</v>
      </c>
      <c r="O39" s="84" t="s">
        <v>184</v>
      </c>
      <c r="P39" s="84" t="s">
        <v>185</v>
      </c>
      <c r="Q39" s="79" t="s">
        <v>121</v>
      </c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</row>
    <row r="40" spans="1:123" s="63" customFormat="1" ht="110.25" customHeight="1">
      <c r="A40" s="79" t="s">
        <v>171</v>
      </c>
      <c r="B40" s="77">
        <v>62</v>
      </c>
      <c r="C40" s="76" t="s">
        <v>186</v>
      </c>
      <c r="D40" s="80">
        <v>1</v>
      </c>
      <c r="E40" s="80"/>
      <c r="F40" s="80" t="s">
        <v>72</v>
      </c>
      <c r="G40" s="80"/>
      <c r="H40" s="80"/>
      <c r="I40" s="80">
        <v>2</v>
      </c>
      <c r="J40" s="80"/>
      <c r="K40" s="92">
        <v>3</v>
      </c>
      <c r="L40" s="80" t="s">
        <v>57</v>
      </c>
      <c r="M40" s="80"/>
      <c r="N40" s="104" t="s">
        <v>173</v>
      </c>
      <c r="O40" s="84" t="s">
        <v>187</v>
      </c>
      <c r="P40" s="84" t="s">
        <v>188</v>
      </c>
      <c r="Q40" s="79" t="s">
        <v>121</v>
      </c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</row>
    <row r="41" spans="1:123" s="63" customFormat="1" ht="60" customHeight="1">
      <c r="A41" s="79" t="s">
        <v>171</v>
      </c>
      <c r="B41" s="76">
        <v>63</v>
      </c>
      <c r="C41" s="76" t="s">
        <v>189</v>
      </c>
      <c r="D41" s="80">
        <v>1</v>
      </c>
      <c r="E41" s="80"/>
      <c r="F41" s="80" t="s">
        <v>72</v>
      </c>
      <c r="G41" s="80"/>
      <c r="H41" s="80"/>
      <c r="I41" s="80">
        <v>2</v>
      </c>
      <c r="J41" s="80"/>
      <c r="K41" s="92">
        <v>3</v>
      </c>
      <c r="L41" s="80" t="s">
        <v>57</v>
      </c>
      <c r="M41" s="80"/>
      <c r="N41" s="104" t="s">
        <v>173</v>
      </c>
      <c r="O41" s="84" t="s">
        <v>178</v>
      </c>
      <c r="P41" s="84" t="s">
        <v>190</v>
      </c>
      <c r="Q41" s="79" t="s">
        <v>121</v>
      </c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</row>
    <row r="42" spans="1:123" s="63" customFormat="1" ht="60" customHeight="1">
      <c r="A42" s="79" t="s">
        <v>114</v>
      </c>
      <c r="B42" s="77">
        <v>64</v>
      </c>
      <c r="C42" s="76" t="s">
        <v>191</v>
      </c>
      <c r="D42" s="80">
        <v>1</v>
      </c>
      <c r="E42" s="80"/>
      <c r="F42" s="80" t="s">
        <v>72</v>
      </c>
      <c r="G42" s="80"/>
      <c r="H42" s="80"/>
      <c r="I42" s="91">
        <v>0</v>
      </c>
      <c r="J42" s="80"/>
      <c r="K42" s="92">
        <v>3</v>
      </c>
      <c r="L42" s="80" t="s">
        <v>57</v>
      </c>
      <c r="M42" s="80"/>
      <c r="N42" s="104"/>
      <c r="O42" s="84" t="s">
        <v>192</v>
      </c>
      <c r="P42" s="84" t="s">
        <v>185</v>
      </c>
      <c r="Q42" s="79" t="s">
        <v>121</v>
      </c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</row>
    <row r="43" spans="1:123" s="63" customFormat="1" ht="60" customHeight="1">
      <c r="A43" s="79" t="s">
        <v>114</v>
      </c>
      <c r="B43" s="76">
        <v>65</v>
      </c>
      <c r="C43" s="76" t="s">
        <v>193</v>
      </c>
      <c r="D43" s="80">
        <v>1</v>
      </c>
      <c r="E43" s="80"/>
      <c r="F43" s="80" t="s">
        <v>72</v>
      </c>
      <c r="G43" s="80"/>
      <c r="H43" s="80"/>
      <c r="I43" s="91">
        <v>2</v>
      </c>
      <c r="J43" s="80"/>
      <c r="K43" s="92">
        <v>3</v>
      </c>
      <c r="L43" s="80" t="s">
        <v>57</v>
      </c>
      <c r="M43" s="80"/>
      <c r="N43" s="104"/>
      <c r="O43" s="84" t="s">
        <v>194</v>
      </c>
      <c r="P43" s="84" t="s">
        <v>188</v>
      </c>
      <c r="Q43" s="79" t="s">
        <v>121</v>
      </c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</row>
    <row r="44" spans="1:123" s="63" customFormat="1" ht="60" customHeight="1">
      <c r="A44" s="79" t="s">
        <v>114</v>
      </c>
      <c r="B44" s="77">
        <v>66</v>
      </c>
      <c r="C44" s="84" t="s">
        <v>195</v>
      </c>
      <c r="D44" s="85">
        <v>1</v>
      </c>
      <c r="E44" s="80" t="s">
        <v>72</v>
      </c>
      <c r="F44" s="80" t="s">
        <v>72</v>
      </c>
      <c r="G44" s="80"/>
      <c r="H44" s="80"/>
      <c r="I44" s="91">
        <f>(1.022+1.023+1.172)/3</f>
        <v>1.0723333333333331</v>
      </c>
      <c r="J44" s="80"/>
      <c r="K44" s="92" t="s">
        <v>137</v>
      </c>
      <c r="L44" s="96" t="s">
        <v>117</v>
      </c>
      <c r="M44" s="80"/>
      <c r="N44" s="104"/>
      <c r="O44" s="84" t="s">
        <v>196</v>
      </c>
      <c r="P44" s="84" t="s">
        <v>197</v>
      </c>
      <c r="Q44" s="79" t="s">
        <v>121</v>
      </c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</row>
    <row r="45" spans="1:123" s="63" customFormat="1" ht="60" customHeight="1">
      <c r="A45" s="79" t="s">
        <v>53</v>
      </c>
      <c r="B45" s="76">
        <v>67</v>
      </c>
      <c r="C45" s="84" t="s">
        <v>198</v>
      </c>
      <c r="D45" s="85">
        <v>1</v>
      </c>
      <c r="E45" s="80" t="s">
        <v>72</v>
      </c>
      <c r="F45" s="80" t="s">
        <v>72</v>
      </c>
      <c r="G45" s="80"/>
      <c r="H45" s="80" t="s">
        <v>64</v>
      </c>
      <c r="I45" s="78">
        <f>(2.867+2.43+1.74)/3</f>
        <v>2.3456666666666668</v>
      </c>
      <c r="J45" s="80"/>
      <c r="K45" s="92" t="s">
        <v>137</v>
      </c>
      <c r="L45" s="80" t="s">
        <v>57</v>
      </c>
      <c r="M45" s="80" t="s">
        <v>58</v>
      </c>
      <c r="N45" s="104" t="s">
        <v>199</v>
      </c>
      <c r="O45" s="84" t="s">
        <v>200</v>
      </c>
      <c r="P45" s="84" t="s">
        <v>201</v>
      </c>
      <c r="Q45" s="79" t="s">
        <v>62</v>
      </c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</row>
    <row r="46" spans="1:123" s="63" customFormat="1" ht="60" customHeight="1">
      <c r="A46" s="79" t="s">
        <v>53</v>
      </c>
      <c r="B46" s="77">
        <v>68</v>
      </c>
      <c r="C46" s="84" t="s">
        <v>202</v>
      </c>
      <c r="D46" s="85">
        <v>1</v>
      </c>
      <c r="E46" s="80" t="s">
        <v>72</v>
      </c>
      <c r="F46" s="80" t="s">
        <v>72</v>
      </c>
      <c r="G46" s="80"/>
      <c r="H46" s="80" t="s">
        <v>64</v>
      </c>
      <c r="I46" s="78">
        <f>(0.948+0.74+0.68)/3</f>
        <v>0.78933333333333333</v>
      </c>
      <c r="J46" s="80"/>
      <c r="K46" s="92" t="s">
        <v>137</v>
      </c>
      <c r="L46" s="80" t="s">
        <v>57</v>
      </c>
      <c r="M46" s="80" t="s">
        <v>58</v>
      </c>
      <c r="N46" s="104" t="s">
        <v>199</v>
      </c>
      <c r="O46" s="84" t="s">
        <v>203</v>
      </c>
      <c r="P46" s="84" t="s">
        <v>204</v>
      </c>
      <c r="Q46" s="79" t="s">
        <v>62</v>
      </c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</row>
    <row r="47" spans="1:123" s="63" customFormat="1" ht="60" customHeight="1">
      <c r="A47" s="79" t="s">
        <v>53</v>
      </c>
      <c r="B47" s="76">
        <v>69</v>
      </c>
      <c r="C47" s="84" t="s">
        <v>205</v>
      </c>
      <c r="D47" s="85">
        <v>1</v>
      </c>
      <c r="E47" s="80"/>
      <c r="F47" s="80" t="s">
        <v>72</v>
      </c>
      <c r="G47" s="80"/>
      <c r="H47" s="80" t="s">
        <v>64</v>
      </c>
      <c r="I47" s="78">
        <f>(2.1+1.133+1.6)/3</f>
        <v>1.611</v>
      </c>
      <c r="J47" s="80"/>
      <c r="K47" s="92" t="s">
        <v>137</v>
      </c>
      <c r="L47" s="80" t="s">
        <v>57</v>
      </c>
      <c r="M47" s="80" t="s">
        <v>58</v>
      </c>
      <c r="N47" s="104" t="s">
        <v>199</v>
      </c>
      <c r="O47" s="84" t="s">
        <v>206</v>
      </c>
      <c r="P47" s="84" t="s">
        <v>207</v>
      </c>
      <c r="Q47" s="79" t="s">
        <v>62</v>
      </c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</row>
    <row r="48" spans="1:123" s="63" customFormat="1" ht="60" customHeight="1">
      <c r="A48" s="79" t="s">
        <v>53</v>
      </c>
      <c r="B48" s="77">
        <v>70</v>
      </c>
      <c r="C48" s="84" t="s">
        <v>208</v>
      </c>
      <c r="D48" s="85">
        <v>1</v>
      </c>
      <c r="E48" s="80"/>
      <c r="F48" s="80" t="s">
        <v>72</v>
      </c>
      <c r="G48" s="80"/>
      <c r="H48" s="80" t="s">
        <v>64</v>
      </c>
      <c r="I48" s="78">
        <f>(1.233+1.201+1.4)/3</f>
        <v>1.278</v>
      </c>
      <c r="J48" s="80"/>
      <c r="K48" s="92" t="s">
        <v>137</v>
      </c>
      <c r="L48" s="80" t="s">
        <v>57</v>
      </c>
      <c r="M48" s="80" t="s">
        <v>58</v>
      </c>
      <c r="N48" s="104" t="s">
        <v>199</v>
      </c>
      <c r="O48" s="84" t="s">
        <v>209</v>
      </c>
      <c r="P48" s="84" t="s">
        <v>210</v>
      </c>
      <c r="Q48" s="79" t="s">
        <v>62</v>
      </c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</row>
    <row r="49" spans="1:123" s="63" customFormat="1" ht="60" customHeight="1">
      <c r="A49" s="79" t="s">
        <v>53</v>
      </c>
      <c r="B49" s="76">
        <v>71</v>
      </c>
      <c r="C49" s="84" t="s">
        <v>211</v>
      </c>
      <c r="D49" s="85">
        <v>1</v>
      </c>
      <c r="E49" s="80"/>
      <c r="F49" s="80" t="s">
        <v>72</v>
      </c>
      <c r="G49" s="80"/>
      <c r="H49" s="80" t="s">
        <v>64</v>
      </c>
      <c r="I49" s="91">
        <f>(4.167+5.167+0.967)/3</f>
        <v>3.4336666666666669</v>
      </c>
      <c r="J49" s="80"/>
      <c r="K49" s="92" t="s">
        <v>65</v>
      </c>
      <c r="L49" s="80" t="s">
        <v>57</v>
      </c>
      <c r="M49" s="80" t="s">
        <v>58</v>
      </c>
      <c r="N49" s="104" t="s">
        <v>199</v>
      </c>
      <c r="O49" s="84" t="s">
        <v>212</v>
      </c>
      <c r="P49" s="84" t="s">
        <v>213</v>
      </c>
      <c r="Q49" s="79" t="s">
        <v>62</v>
      </c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</row>
    <row r="50" spans="1:123" s="63" customFormat="1" ht="60" customHeight="1">
      <c r="A50" s="79" t="s">
        <v>53</v>
      </c>
      <c r="B50" s="77">
        <v>72</v>
      </c>
      <c r="C50" s="84" t="s">
        <v>214</v>
      </c>
      <c r="D50" s="85">
        <v>1</v>
      </c>
      <c r="E50" s="80"/>
      <c r="F50" s="80" t="s">
        <v>72</v>
      </c>
      <c r="G50" s="80"/>
      <c r="H50" s="80" t="s">
        <v>64</v>
      </c>
      <c r="I50" s="91">
        <f>(0.867+1+0.886)/3</f>
        <v>0.91766666666666674</v>
      </c>
      <c r="J50" s="80"/>
      <c r="K50" s="92" t="s">
        <v>65</v>
      </c>
      <c r="L50" s="80" t="s">
        <v>57</v>
      </c>
      <c r="M50" s="80" t="s">
        <v>58</v>
      </c>
      <c r="N50" s="104" t="s">
        <v>199</v>
      </c>
      <c r="O50" s="84" t="s">
        <v>215</v>
      </c>
      <c r="P50" s="84" t="s">
        <v>213</v>
      </c>
      <c r="Q50" s="79" t="s">
        <v>62</v>
      </c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</row>
    <row r="51" spans="1:123" s="63" customFormat="1" ht="60" customHeight="1">
      <c r="A51" s="79" t="s">
        <v>53</v>
      </c>
      <c r="B51" s="76">
        <v>73</v>
      </c>
      <c r="C51" s="84" t="s">
        <v>216</v>
      </c>
      <c r="D51" s="85">
        <v>1</v>
      </c>
      <c r="E51" s="80"/>
      <c r="F51" s="80" t="s">
        <v>72</v>
      </c>
      <c r="G51" s="80"/>
      <c r="H51" s="80" t="s">
        <v>64</v>
      </c>
      <c r="I51" s="97">
        <f>(6.7+5.9+6.467)/3</f>
        <v>6.355666666666667</v>
      </c>
      <c r="J51" s="80"/>
      <c r="K51" s="92" t="s">
        <v>65</v>
      </c>
      <c r="L51" s="80" t="s">
        <v>57</v>
      </c>
      <c r="M51" s="80" t="s">
        <v>58</v>
      </c>
      <c r="N51" s="104" t="s">
        <v>199</v>
      </c>
      <c r="O51" s="84" t="s">
        <v>217</v>
      </c>
      <c r="P51" s="84" t="s">
        <v>218</v>
      </c>
      <c r="Q51" s="79" t="s">
        <v>62</v>
      </c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</row>
    <row r="52" spans="1:123" s="63" customFormat="1" ht="60" customHeight="1">
      <c r="A52" s="79" t="s">
        <v>53</v>
      </c>
      <c r="B52" s="77">
        <v>74</v>
      </c>
      <c r="C52" s="84" t="s">
        <v>219</v>
      </c>
      <c r="D52" s="85">
        <v>1</v>
      </c>
      <c r="E52" s="80"/>
      <c r="F52" s="80" t="s">
        <v>72</v>
      </c>
      <c r="G52" s="80"/>
      <c r="H52" s="80" t="s">
        <v>64</v>
      </c>
      <c r="I52" s="91">
        <f>(5.233+5.334+5.733)/3</f>
        <v>5.4333333333333336</v>
      </c>
      <c r="J52" s="80"/>
      <c r="K52" s="92" t="s">
        <v>65</v>
      </c>
      <c r="L52" s="80" t="s">
        <v>57</v>
      </c>
      <c r="M52" s="80" t="s">
        <v>58</v>
      </c>
      <c r="N52" s="104" t="s">
        <v>199</v>
      </c>
      <c r="O52" s="84" t="s">
        <v>220</v>
      </c>
      <c r="P52" s="84" t="s">
        <v>221</v>
      </c>
      <c r="Q52" s="79" t="s">
        <v>62</v>
      </c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</row>
    <row r="53" spans="1:123" s="63" customFormat="1" ht="60" customHeight="1">
      <c r="A53" s="79" t="s">
        <v>53</v>
      </c>
      <c r="B53" s="76">
        <v>75</v>
      </c>
      <c r="C53" s="84" t="s">
        <v>222</v>
      </c>
      <c r="D53" s="85">
        <v>1</v>
      </c>
      <c r="E53" s="80"/>
      <c r="F53" s="80" t="s">
        <v>72</v>
      </c>
      <c r="G53" s="80"/>
      <c r="H53" s="80" t="s">
        <v>64</v>
      </c>
      <c r="I53" s="91">
        <f>(0.767+0.634+0.831)/3</f>
        <v>0.74400000000000011</v>
      </c>
      <c r="J53" s="80"/>
      <c r="K53" s="92" t="s">
        <v>65</v>
      </c>
      <c r="L53" s="80" t="s">
        <v>57</v>
      </c>
      <c r="M53" s="80" t="s">
        <v>58</v>
      </c>
      <c r="N53" s="104" t="s">
        <v>199</v>
      </c>
      <c r="O53" s="84" t="s">
        <v>223</v>
      </c>
      <c r="P53" s="84" t="s">
        <v>224</v>
      </c>
      <c r="Q53" s="79" t="s">
        <v>62</v>
      </c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</row>
    <row r="54" spans="1:123" s="63" customFormat="1" ht="60" customHeight="1">
      <c r="A54" s="79" t="s">
        <v>53</v>
      </c>
      <c r="B54" s="77">
        <v>76</v>
      </c>
      <c r="C54" s="84" t="s">
        <v>225</v>
      </c>
      <c r="D54" s="85">
        <v>1</v>
      </c>
      <c r="E54" s="80"/>
      <c r="F54" s="80" t="s">
        <v>72</v>
      </c>
      <c r="G54" s="80"/>
      <c r="H54" s="80" t="s">
        <v>64</v>
      </c>
      <c r="I54" s="91">
        <f>(1.134+0.433+0.4)/3</f>
        <v>0.65566666666666673</v>
      </c>
      <c r="J54" s="80"/>
      <c r="K54" s="92" t="s">
        <v>65</v>
      </c>
      <c r="L54" s="80" t="s">
        <v>57</v>
      </c>
      <c r="M54" s="80" t="s">
        <v>58</v>
      </c>
      <c r="N54" s="104" t="s">
        <v>199</v>
      </c>
      <c r="O54" s="84" t="s">
        <v>226</v>
      </c>
      <c r="P54" s="84" t="s">
        <v>227</v>
      </c>
      <c r="Q54" s="79" t="s">
        <v>62</v>
      </c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</row>
    <row r="55" spans="1:123" s="62" customFormat="1" ht="60" customHeight="1">
      <c r="A55" s="75" t="s">
        <v>53</v>
      </c>
      <c r="B55" s="76">
        <v>77</v>
      </c>
      <c r="C55" s="86" t="s">
        <v>228</v>
      </c>
      <c r="D55" s="87">
        <v>1.5</v>
      </c>
      <c r="E55" s="78"/>
      <c r="F55" s="78"/>
      <c r="G55" s="78"/>
      <c r="H55" s="78" t="s">
        <v>64</v>
      </c>
      <c r="I55" s="78">
        <f>(5.233+5.033+5.8)/3</f>
        <v>5.3553333333333333</v>
      </c>
      <c r="J55" s="78"/>
      <c r="K55" s="90" t="s">
        <v>94</v>
      </c>
      <c r="L55" s="78" t="s">
        <v>57</v>
      </c>
      <c r="M55" s="78" t="s">
        <v>58</v>
      </c>
      <c r="N55" s="105" t="s">
        <v>229</v>
      </c>
      <c r="O55" s="86" t="s">
        <v>230</v>
      </c>
      <c r="P55" s="106" t="s">
        <v>231</v>
      </c>
      <c r="Q55" s="75" t="s">
        <v>62</v>
      </c>
    </row>
    <row r="56" spans="1:123" s="62" customFormat="1" ht="60" customHeight="1">
      <c r="A56" s="75" t="s">
        <v>53</v>
      </c>
      <c r="B56" s="77">
        <v>78</v>
      </c>
      <c r="C56" s="86" t="s">
        <v>232</v>
      </c>
      <c r="D56" s="87">
        <v>1.5</v>
      </c>
      <c r="E56" s="78"/>
      <c r="F56" s="78"/>
      <c r="G56" s="78"/>
      <c r="H56" s="78" t="s">
        <v>64</v>
      </c>
      <c r="I56" s="78">
        <f>(7.767+7.733+10.06)/3</f>
        <v>8.5200000000000014</v>
      </c>
      <c r="J56" s="78"/>
      <c r="K56" s="90" t="s">
        <v>90</v>
      </c>
      <c r="L56" s="78" t="s">
        <v>57</v>
      </c>
      <c r="M56" s="78" t="s">
        <v>58</v>
      </c>
      <c r="N56" s="103" t="s">
        <v>233</v>
      </c>
      <c r="O56" s="86" t="s">
        <v>230</v>
      </c>
      <c r="P56" s="106" t="s">
        <v>234</v>
      </c>
      <c r="Q56" s="75" t="s">
        <v>62</v>
      </c>
    </row>
    <row r="57" spans="1:123" s="62" customFormat="1" ht="60" customHeight="1">
      <c r="A57" s="75" t="s">
        <v>53</v>
      </c>
      <c r="B57" s="76">
        <v>79</v>
      </c>
      <c r="C57" s="86" t="s">
        <v>235</v>
      </c>
      <c r="D57" s="87">
        <v>1.5</v>
      </c>
      <c r="E57" s="78"/>
      <c r="F57" s="78"/>
      <c r="G57" s="78"/>
      <c r="H57" s="78" t="s">
        <v>97</v>
      </c>
      <c r="I57" s="91">
        <f>(3.113+3.23+3.34)/3</f>
        <v>3.2276666666666665</v>
      </c>
      <c r="J57" s="78"/>
      <c r="K57" s="90" t="s">
        <v>90</v>
      </c>
      <c r="L57" s="98" t="s">
        <v>117</v>
      </c>
      <c r="M57" s="78" t="s">
        <v>58</v>
      </c>
      <c r="N57" s="103" t="s">
        <v>236</v>
      </c>
      <c r="O57" s="86" t="s">
        <v>230</v>
      </c>
      <c r="P57" s="106" t="s">
        <v>237</v>
      </c>
      <c r="Q57" s="75" t="s">
        <v>62</v>
      </c>
    </row>
    <row r="58" spans="1:123" s="62" customFormat="1" ht="60" customHeight="1">
      <c r="A58" s="75" t="s">
        <v>53</v>
      </c>
      <c r="B58" s="77">
        <v>80</v>
      </c>
      <c r="C58" s="86" t="s">
        <v>238</v>
      </c>
      <c r="D58" s="87">
        <v>1.5</v>
      </c>
      <c r="E58" s="78"/>
      <c r="F58" s="78"/>
      <c r="G58" s="78"/>
      <c r="H58" s="78" t="s">
        <v>97</v>
      </c>
      <c r="I58" s="91">
        <f>(14.247+14.123+14.33)/3</f>
        <v>14.233333333333333</v>
      </c>
      <c r="J58" s="78"/>
      <c r="K58" s="90" t="s">
        <v>102</v>
      </c>
      <c r="L58" s="98" t="s">
        <v>117</v>
      </c>
      <c r="M58" s="78" t="s">
        <v>58</v>
      </c>
      <c r="N58" s="103" t="s">
        <v>236</v>
      </c>
      <c r="O58" s="86" t="s">
        <v>230</v>
      </c>
      <c r="P58" s="106" t="s">
        <v>239</v>
      </c>
      <c r="Q58" s="75" t="s">
        <v>62</v>
      </c>
    </row>
    <row r="59" spans="1:123" s="62" customFormat="1" ht="85.9" customHeight="1">
      <c r="A59" s="75" t="s">
        <v>53</v>
      </c>
      <c r="B59" s="76">
        <v>81</v>
      </c>
      <c r="C59" s="86" t="s">
        <v>240</v>
      </c>
      <c r="D59" s="87">
        <v>1.5</v>
      </c>
      <c r="E59" s="78"/>
      <c r="F59" s="78"/>
      <c r="G59" s="78"/>
      <c r="H59" s="78" t="s">
        <v>241</v>
      </c>
      <c r="I59" s="91">
        <f>(10.723+11.823+11.892)/3</f>
        <v>11.479333333333335</v>
      </c>
      <c r="J59" s="78"/>
      <c r="K59" s="90" t="s">
        <v>90</v>
      </c>
      <c r="L59" s="98" t="s">
        <v>117</v>
      </c>
      <c r="M59" s="78" t="s">
        <v>58</v>
      </c>
      <c r="N59" s="105" t="s">
        <v>242</v>
      </c>
      <c r="O59" s="86" t="s">
        <v>243</v>
      </c>
      <c r="P59" s="106" t="s">
        <v>244</v>
      </c>
      <c r="Q59" s="75" t="s">
        <v>62</v>
      </c>
    </row>
    <row r="60" spans="1:123" s="64" customFormat="1" ht="60" customHeight="1">
      <c r="A60" s="75" t="s">
        <v>53</v>
      </c>
      <c r="B60" s="76">
        <v>95</v>
      </c>
      <c r="C60" s="75" t="s">
        <v>245</v>
      </c>
      <c r="D60" s="87">
        <v>0.5</v>
      </c>
      <c r="E60" s="88"/>
      <c r="F60" s="78" t="s">
        <v>72</v>
      </c>
      <c r="G60" s="88"/>
      <c r="H60" s="88" t="s">
        <v>160</v>
      </c>
      <c r="I60" s="99">
        <f>(0.31+0.167+0.2)/3</f>
        <v>0.22566666666666668</v>
      </c>
      <c r="J60" s="88"/>
      <c r="K60" s="100">
        <v>2</v>
      </c>
      <c r="L60" s="88" t="s">
        <v>57</v>
      </c>
      <c r="M60" s="75"/>
      <c r="N60" s="107"/>
      <c r="O60" s="86" t="s">
        <v>246</v>
      </c>
      <c r="P60" s="75"/>
      <c r="Q60" s="75" t="s">
        <v>62</v>
      </c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</row>
    <row r="61" spans="1:123" s="64" customFormat="1" ht="60" customHeight="1">
      <c r="A61" s="75" t="s">
        <v>53</v>
      </c>
      <c r="B61" s="77">
        <v>96</v>
      </c>
      <c r="C61" s="75" t="s">
        <v>247</v>
      </c>
      <c r="D61" s="87">
        <v>0.5</v>
      </c>
      <c r="E61" s="88"/>
      <c r="F61" s="78" t="s">
        <v>72</v>
      </c>
      <c r="G61" s="88"/>
      <c r="H61" s="80" t="s">
        <v>85</v>
      </c>
      <c r="I61" s="88">
        <f>(2085+2147+2140)/3/1000</f>
        <v>2.1240000000000001</v>
      </c>
      <c r="J61" s="88"/>
      <c r="K61" s="100">
        <v>2</v>
      </c>
      <c r="L61" s="88" t="s">
        <v>57</v>
      </c>
      <c r="M61" s="75"/>
      <c r="N61" s="108"/>
      <c r="O61" s="86" t="s">
        <v>248</v>
      </c>
      <c r="P61" s="75" t="s">
        <v>249</v>
      </c>
      <c r="Q61" s="75" t="s">
        <v>62</v>
      </c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</row>
    <row r="62" spans="1:123" s="64" customFormat="1" ht="60" customHeight="1">
      <c r="A62" s="75" t="s">
        <v>53</v>
      </c>
      <c r="B62" s="76">
        <v>97</v>
      </c>
      <c r="C62" s="75" t="s">
        <v>250</v>
      </c>
      <c r="D62" s="87">
        <v>0.5</v>
      </c>
      <c r="E62" s="88"/>
      <c r="F62" s="78" t="s">
        <v>72</v>
      </c>
      <c r="G62" s="88"/>
      <c r="H62" s="80" t="s">
        <v>160</v>
      </c>
      <c r="I62" s="88">
        <f>(213+212+178)/3/1000</f>
        <v>0.20100000000000001</v>
      </c>
      <c r="J62" s="88"/>
      <c r="K62" s="100">
        <v>2</v>
      </c>
      <c r="L62" s="88" t="s">
        <v>57</v>
      </c>
      <c r="M62" s="75"/>
      <c r="N62" s="108"/>
      <c r="O62" s="86" t="s">
        <v>251</v>
      </c>
      <c r="P62" s="75" t="s">
        <v>249</v>
      </c>
      <c r="Q62" s="75" t="s">
        <v>62</v>
      </c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</row>
    <row r="63" spans="1:123" s="64" customFormat="1" ht="60" customHeight="1">
      <c r="A63" s="75" t="s">
        <v>53</v>
      </c>
      <c r="B63" s="77">
        <v>98</v>
      </c>
      <c r="C63" s="75" t="s">
        <v>252</v>
      </c>
      <c r="D63" s="87">
        <v>0.5</v>
      </c>
      <c r="E63" s="88"/>
      <c r="F63" s="78" t="s">
        <v>72</v>
      </c>
      <c r="G63" s="88"/>
      <c r="H63" s="80" t="s">
        <v>85</v>
      </c>
      <c r="I63" s="80">
        <v>1.44666666</v>
      </c>
      <c r="J63" s="88"/>
      <c r="K63" s="100">
        <v>2</v>
      </c>
      <c r="L63" s="88" t="s">
        <v>57</v>
      </c>
      <c r="M63" s="75"/>
      <c r="N63" s="108"/>
      <c r="O63" s="86" t="s">
        <v>253</v>
      </c>
      <c r="P63" s="75" t="s">
        <v>249</v>
      </c>
      <c r="Q63" s="75" t="s">
        <v>62</v>
      </c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</row>
    <row r="64" spans="1:123" s="64" customFormat="1" ht="60" customHeight="1">
      <c r="A64" s="75" t="s">
        <v>53</v>
      </c>
      <c r="B64" s="76">
        <v>99</v>
      </c>
      <c r="C64" s="75" t="s">
        <v>254</v>
      </c>
      <c r="D64" s="87">
        <v>0.5</v>
      </c>
      <c r="E64" s="88"/>
      <c r="F64" s="78" t="s">
        <v>72</v>
      </c>
      <c r="G64" s="88"/>
      <c r="H64" s="80" t="s">
        <v>160</v>
      </c>
      <c r="I64" s="80">
        <v>0.57750000000000001</v>
      </c>
      <c r="J64" s="88"/>
      <c r="K64" s="100">
        <v>2</v>
      </c>
      <c r="L64" s="88" t="s">
        <v>57</v>
      </c>
      <c r="M64" s="75"/>
      <c r="N64" s="108"/>
      <c r="O64" s="86" t="s">
        <v>255</v>
      </c>
      <c r="P64" s="75" t="s">
        <v>249</v>
      </c>
      <c r="Q64" s="75" t="s">
        <v>62</v>
      </c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</row>
    <row r="65" spans="1:123" s="64" customFormat="1" ht="60" customHeight="1">
      <c r="A65" s="75" t="s">
        <v>53</v>
      </c>
      <c r="B65" s="77">
        <v>100</v>
      </c>
      <c r="C65" s="75" t="s">
        <v>256</v>
      </c>
      <c r="D65" s="87">
        <v>0.5</v>
      </c>
      <c r="E65" s="88"/>
      <c r="F65" s="78" t="s">
        <v>72</v>
      </c>
      <c r="G65" s="88"/>
      <c r="H65" s="80" t="s">
        <v>85</v>
      </c>
      <c r="I65" s="80">
        <v>1.8766666700000001</v>
      </c>
      <c r="J65" s="88"/>
      <c r="K65" s="100">
        <v>2</v>
      </c>
      <c r="L65" s="88" t="s">
        <v>57</v>
      </c>
      <c r="M65" s="75"/>
      <c r="N65" s="108"/>
      <c r="O65" s="86" t="s">
        <v>257</v>
      </c>
      <c r="P65" s="75" t="s">
        <v>249</v>
      </c>
      <c r="Q65" s="75" t="s">
        <v>62</v>
      </c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</row>
    <row r="66" spans="1:123" s="64" customFormat="1" ht="60" customHeight="1">
      <c r="A66" s="75" t="s">
        <v>53</v>
      </c>
      <c r="B66" s="76">
        <v>101</v>
      </c>
      <c r="C66" s="75" t="s">
        <v>258</v>
      </c>
      <c r="D66" s="87">
        <v>0.5</v>
      </c>
      <c r="E66" s="88"/>
      <c r="F66" s="78" t="s">
        <v>72</v>
      </c>
      <c r="G66" s="88"/>
      <c r="H66" s="80" t="s">
        <v>160</v>
      </c>
      <c r="I66" s="80">
        <v>0.36333333000000001</v>
      </c>
      <c r="J66" s="88"/>
      <c r="K66" s="100">
        <v>2</v>
      </c>
      <c r="L66" s="88" t="s">
        <v>57</v>
      </c>
      <c r="M66" s="75"/>
      <c r="N66" s="108"/>
      <c r="O66" s="86" t="s">
        <v>259</v>
      </c>
      <c r="P66" s="75" t="s">
        <v>249</v>
      </c>
      <c r="Q66" s="75" t="s">
        <v>62</v>
      </c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</row>
    <row r="67" spans="1:123" s="64" customFormat="1" ht="60" customHeight="1">
      <c r="A67" s="75" t="s">
        <v>53</v>
      </c>
      <c r="B67" s="77">
        <v>102</v>
      </c>
      <c r="C67" s="75" t="s">
        <v>260</v>
      </c>
      <c r="D67" s="87">
        <v>0.5</v>
      </c>
      <c r="E67" s="88"/>
      <c r="F67" s="78" t="s">
        <v>72</v>
      </c>
      <c r="G67" s="88"/>
      <c r="H67" s="80" t="s">
        <v>85</v>
      </c>
      <c r="I67" s="91">
        <f>(4.933+4.1+4.966)/3</f>
        <v>4.6663333333333332</v>
      </c>
      <c r="J67" s="88"/>
      <c r="K67" s="100">
        <v>2</v>
      </c>
      <c r="L67" s="88" t="s">
        <v>57</v>
      </c>
      <c r="M67" s="75"/>
      <c r="N67" s="108"/>
      <c r="O67" s="86" t="s">
        <v>261</v>
      </c>
      <c r="P67" s="75" t="s">
        <v>249</v>
      </c>
      <c r="Q67" s="75" t="s">
        <v>62</v>
      </c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</row>
    <row r="68" spans="1:123" s="64" customFormat="1" ht="60" customHeight="1">
      <c r="A68" s="75" t="s">
        <v>53</v>
      </c>
      <c r="B68" s="76">
        <v>103</v>
      </c>
      <c r="C68" s="75" t="s">
        <v>262</v>
      </c>
      <c r="D68" s="87">
        <v>0.5</v>
      </c>
      <c r="E68" s="88"/>
      <c r="F68" s="78" t="s">
        <v>72</v>
      </c>
      <c r="G68" s="88"/>
      <c r="H68" s="80" t="s">
        <v>160</v>
      </c>
      <c r="I68" s="91">
        <f>(0.7+0.767+0.567)/3</f>
        <v>0.67799999999999994</v>
      </c>
      <c r="J68" s="88"/>
      <c r="K68" s="100">
        <v>2</v>
      </c>
      <c r="L68" s="88" t="s">
        <v>57</v>
      </c>
      <c r="M68" s="75"/>
      <c r="N68" s="108"/>
      <c r="O68" s="86" t="s">
        <v>263</v>
      </c>
      <c r="P68" s="75" t="s">
        <v>249</v>
      </c>
      <c r="Q68" s="75" t="s">
        <v>62</v>
      </c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</row>
    <row r="69" spans="1:123" s="64" customFormat="1" ht="60" customHeight="1">
      <c r="A69" s="75" t="s">
        <v>53</v>
      </c>
      <c r="B69" s="76">
        <v>105</v>
      </c>
      <c r="C69" s="75" t="s">
        <v>264</v>
      </c>
      <c r="D69" s="87">
        <v>0.5</v>
      </c>
      <c r="E69" s="88"/>
      <c r="F69" s="78" t="s">
        <v>72</v>
      </c>
      <c r="G69" s="88"/>
      <c r="H69" s="80" t="s">
        <v>85</v>
      </c>
      <c r="I69" s="88">
        <f>(2.414+2.292+2.041)/3</f>
        <v>2.2490000000000001</v>
      </c>
      <c r="J69" s="88"/>
      <c r="K69" s="100">
        <v>2</v>
      </c>
      <c r="L69" s="88" t="s">
        <v>57</v>
      </c>
      <c r="M69" s="75"/>
      <c r="N69" s="108"/>
      <c r="O69" s="86" t="s">
        <v>265</v>
      </c>
      <c r="P69" s="75" t="s">
        <v>249</v>
      </c>
      <c r="Q69" s="75" t="s">
        <v>62</v>
      </c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</row>
    <row r="70" spans="1:123" s="64" customFormat="1" ht="60" customHeight="1">
      <c r="A70" s="75" t="s">
        <v>53</v>
      </c>
      <c r="B70" s="77">
        <v>106</v>
      </c>
      <c r="C70" s="75" t="s">
        <v>266</v>
      </c>
      <c r="D70" s="87">
        <v>0.5</v>
      </c>
      <c r="E70" s="88"/>
      <c r="F70" s="78" t="s">
        <v>72</v>
      </c>
      <c r="G70" s="88"/>
      <c r="H70" s="80" t="s">
        <v>160</v>
      </c>
      <c r="I70" s="88">
        <f>(441+457+326)/3/1000</f>
        <v>0.40799999999999997</v>
      </c>
      <c r="J70" s="88"/>
      <c r="K70" s="100">
        <v>2</v>
      </c>
      <c r="L70" s="88" t="s">
        <v>57</v>
      </c>
      <c r="M70" s="75"/>
      <c r="N70" s="108"/>
      <c r="O70" s="86" t="s">
        <v>267</v>
      </c>
      <c r="P70" s="75" t="s">
        <v>249</v>
      </c>
      <c r="Q70" s="75" t="s">
        <v>62</v>
      </c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</row>
    <row r="71" spans="1:123" s="64" customFormat="1" ht="60" customHeight="1">
      <c r="A71" s="75" t="s">
        <v>53</v>
      </c>
      <c r="B71" s="76">
        <v>107</v>
      </c>
      <c r="C71" s="75" t="s">
        <v>268</v>
      </c>
      <c r="D71" s="87">
        <v>0.5</v>
      </c>
      <c r="E71" s="88"/>
      <c r="F71" s="78" t="s">
        <v>72</v>
      </c>
      <c r="G71" s="88"/>
      <c r="H71" s="80" t="s">
        <v>85</v>
      </c>
      <c r="I71" s="91">
        <f>(2.867+2.833+2.834)/3</f>
        <v>2.8446666666666669</v>
      </c>
      <c r="J71" s="88"/>
      <c r="K71" s="100">
        <v>2</v>
      </c>
      <c r="L71" s="88" t="s">
        <v>57</v>
      </c>
      <c r="M71" s="75"/>
      <c r="N71" s="108"/>
      <c r="O71" s="86" t="s">
        <v>269</v>
      </c>
      <c r="P71" s="75" t="s">
        <v>249</v>
      </c>
      <c r="Q71" s="75" t="s">
        <v>62</v>
      </c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</row>
    <row r="72" spans="1:123" s="64" customFormat="1" ht="60" customHeight="1">
      <c r="A72" s="75" t="s">
        <v>53</v>
      </c>
      <c r="B72" s="77">
        <v>108</v>
      </c>
      <c r="C72" s="75" t="s">
        <v>270</v>
      </c>
      <c r="D72" s="87">
        <v>0.5</v>
      </c>
      <c r="E72" s="88"/>
      <c r="F72" s="78" t="s">
        <v>72</v>
      </c>
      <c r="G72" s="88"/>
      <c r="H72" s="80" t="s">
        <v>160</v>
      </c>
      <c r="I72" s="91">
        <f>(0.233+0.2+0.166)/3</f>
        <v>0.19966666666666669</v>
      </c>
      <c r="J72" s="88"/>
      <c r="K72" s="100">
        <v>2</v>
      </c>
      <c r="L72" s="88" t="s">
        <v>57</v>
      </c>
      <c r="M72" s="75"/>
      <c r="N72" s="108"/>
      <c r="O72" s="86" t="s">
        <v>271</v>
      </c>
      <c r="P72" s="75" t="s">
        <v>249</v>
      </c>
      <c r="Q72" s="75" t="s">
        <v>62</v>
      </c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</row>
    <row r="73" spans="1:123" s="64" customFormat="1" ht="60" customHeight="1">
      <c r="A73" s="75" t="s">
        <v>53</v>
      </c>
      <c r="B73" s="76">
        <v>109</v>
      </c>
      <c r="C73" s="75" t="s">
        <v>272</v>
      </c>
      <c r="D73" s="87">
        <v>0.5</v>
      </c>
      <c r="E73" s="88"/>
      <c r="F73" s="78" t="s">
        <v>72</v>
      </c>
      <c r="G73" s="88"/>
      <c r="H73" s="80" t="s">
        <v>85</v>
      </c>
      <c r="I73" s="99">
        <f>(1.438+1.51+1.571)/3</f>
        <v>1.5063333333333333</v>
      </c>
      <c r="J73" s="88"/>
      <c r="K73" s="100">
        <v>2</v>
      </c>
      <c r="L73" s="88" t="s">
        <v>57</v>
      </c>
      <c r="M73" s="75"/>
      <c r="N73" s="108"/>
      <c r="O73" s="86" t="s">
        <v>273</v>
      </c>
      <c r="P73" s="75" t="s">
        <v>249</v>
      </c>
      <c r="Q73" s="75" t="s">
        <v>62</v>
      </c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</row>
    <row r="74" spans="1:123" s="64" customFormat="1" ht="60" customHeight="1">
      <c r="A74" s="75" t="s">
        <v>53</v>
      </c>
      <c r="B74" s="77">
        <v>110</v>
      </c>
      <c r="C74" s="75" t="s">
        <v>274</v>
      </c>
      <c r="D74" s="87">
        <v>0.5</v>
      </c>
      <c r="E74" s="88"/>
      <c r="F74" s="78" t="s">
        <v>72</v>
      </c>
      <c r="G74" s="88"/>
      <c r="H74" s="80" t="s">
        <v>160</v>
      </c>
      <c r="I74" s="99">
        <f>(1.41+1.02+1.201)/3</f>
        <v>1.2103333333333333</v>
      </c>
      <c r="J74" s="88"/>
      <c r="K74" s="100">
        <v>2</v>
      </c>
      <c r="L74" s="88" t="s">
        <v>57</v>
      </c>
      <c r="M74" s="75"/>
      <c r="N74" s="108"/>
      <c r="O74" s="86" t="s">
        <v>275</v>
      </c>
      <c r="P74" s="75" t="s">
        <v>249</v>
      </c>
      <c r="Q74" s="75" t="s">
        <v>62</v>
      </c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</row>
    <row r="75" spans="1:123" s="64" customFormat="1" ht="60" customHeight="1">
      <c r="A75" s="75" t="s">
        <v>53</v>
      </c>
      <c r="B75" s="76">
        <v>111</v>
      </c>
      <c r="C75" s="75" t="s">
        <v>276</v>
      </c>
      <c r="D75" s="87">
        <v>0.5</v>
      </c>
      <c r="E75" s="88"/>
      <c r="F75" s="78" t="s">
        <v>72</v>
      </c>
      <c r="G75" s="88"/>
      <c r="H75" s="80" t="s">
        <v>85</v>
      </c>
      <c r="I75" s="88">
        <f>(1.491+1.526+1.238)/3</f>
        <v>1.4183333333333337</v>
      </c>
      <c r="J75" s="88"/>
      <c r="K75" s="100">
        <v>2</v>
      </c>
      <c r="L75" s="88" t="s">
        <v>57</v>
      </c>
      <c r="M75" s="75"/>
      <c r="N75" s="108"/>
      <c r="O75" s="86" t="s">
        <v>277</v>
      </c>
      <c r="P75" s="75" t="s">
        <v>249</v>
      </c>
      <c r="Q75" s="75" t="s">
        <v>62</v>
      </c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</row>
    <row r="76" spans="1:123" s="64" customFormat="1" ht="60" customHeight="1">
      <c r="A76" s="75" t="s">
        <v>53</v>
      </c>
      <c r="B76" s="77">
        <v>112</v>
      </c>
      <c r="C76" s="75" t="s">
        <v>278</v>
      </c>
      <c r="D76" s="87">
        <v>0.5</v>
      </c>
      <c r="E76" s="88"/>
      <c r="F76" s="78" t="s">
        <v>72</v>
      </c>
      <c r="G76" s="88"/>
      <c r="H76" s="80" t="s">
        <v>160</v>
      </c>
      <c r="I76" s="88">
        <f>(642+836+860)/3/1000</f>
        <v>0.77933333333333332</v>
      </c>
      <c r="J76" s="88"/>
      <c r="K76" s="100">
        <v>2</v>
      </c>
      <c r="L76" s="88" t="s">
        <v>57</v>
      </c>
      <c r="M76" s="75"/>
      <c r="N76" s="108"/>
      <c r="O76" s="86" t="s">
        <v>279</v>
      </c>
      <c r="P76" s="75" t="s">
        <v>249</v>
      </c>
      <c r="Q76" s="75" t="s">
        <v>62</v>
      </c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</row>
    <row r="77" spans="1:123" s="63" customFormat="1" ht="60" customHeight="1">
      <c r="A77" s="75" t="s">
        <v>53</v>
      </c>
      <c r="B77" s="76">
        <v>113</v>
      </c>
      <c r="C77" s="75" t="s">
        <v>280</v>
      </c>
      <c r="D77" s="87">
        <v>0.5</v>
      </c>
      <c r="E77" s="88"/>
      <c r="F77" s="78" t="s">
        <v>72</v>
      </c>
      <c r="G77" s="88"/>
      <c r="H77" s="80" t="s">
        <v>85</v>
      </c>
      <c r="I77" s="78">
        <f>(11.51+12.87+11.43)/3</f>
        <v>11.936666666666667</v>
      </c>
      <c r="J77" s="88"/>
      <c r="K77" s="100">
        <v>2</v>
      </c>
      <c r="L77" s="88" t="s">
        <v>57</v>
      </c>
      <c r="M77" s="75"/>
      <c r="N77" s="108" t="s">
        <v>281</v>
      </c>
      <c r="O77" s="86" t="s">
        <v>282</v>
      </c>
      <c r="P77" s="75" t="s">
        <v>283</v>
      </c>
      <c r="Q77" s="75" t="s">
        <v>62</v>
      </c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</row>
    <row r="78" spans="1:123" s="64" customFormat="1" ht="60" customHeight="1">
      <c r="A78" s="75" t="s">
        <v>53</v>
      </c>
      <c r="B78" s="77">
        <v>114</v>
      </c>
      <c r="C78" s="75" t="s">
        <v>284</v>
      </c>
      <c r="D78" s="87">
        <v>0.5</v>
      </c>
      <c r="E78" s="88"/>
      <c r="F78" s="78" t="s">
        <v>72</v>
      </c>
      <c r="G78" s="88"/>
      <c r="H78" s="80" t="s">
        <v>85</v>
      </c>
      <c r="I78" s="78">
        <f>(3.624+2.74+2.63)/3</f>
        <v>2.9979999999999998</v>
      </c>
      <c r="J78" s="88"/>
      <c r="K78" s="100">
        <v>2</v>
      </c>
      <c r="L78" s="88" t="s">
        <v>57</v>
      </c>
      <c r="M78" s="75"/>
      <c r="N78" s="108"/>
      <c r="O78" s="86" t="s">
        <v>285</v>
      </c>
      <c r="P78" s="75" t="s">
        <v>249</v>
      </c>
      <c r="Q78" s="75" t="s">
        <v>62</v>
      </c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</row>
    <row r="79" spans="1:123" s="64" customFormat="1" ht="60" customHeight="1">
      <c r="A79" s="75" t="s">
        <v>53</v>
      </c>
      <c r="B79" s="76">
        <v>115</v>
      </c>
      <c r="C79" s="75" t="s">
        <v>286</v>
      </c>
      <c r="D79" s="87">
        <v>0.5</v>
      </c>
      <c r="E79" s="88"/>
      <c r="F79" s="78" t="s">
        <v>72</v>
      </c>
      <c r="G79" s="88"/>
      <c r="H79" s="80" t="s">
        <v>160</v>
      </c>
      <c r="I79" s="78">
        <f>(230+360+418)/3/1000</f>
        <v>0.33600000000000002</v>
      </c>
      <c r="J79" s="88"/>
      <c r="K79" s="100">
        <v>2</v>
      </c>
      <c r="L79" s="88" t="s">
        <v>57</v>
      </c>
      <c r="M79" s="75"/>
      <c r="N79" s="108"/>
      <c r="O79" s="86" t="s">
        <v>287</v>
      </c>
      <c r="P79" s="75" t="s">
        <v>249</v>
      </c>
      <c r="Q79" s="75" t="s">
        <v>62</v>
      </c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</row>
    <row r="80" spans="1:123" s="64" customFormat="1" ht="60" customHeight="1">
      <c r="A80" s="75" t="s">
        <v>53</v>
      </c>
      <c r="B80" s="77">
        <v>116</v>
      </c>
      <c r="C80" s="75" t="s">
        <v>288</v>
      </c>
      <c r="D80" s="87">
        <v>0.5</v>
      </c>
      <c r="E80" s="88"/>
      <c r="F80" s="78" t="s">
        <v>72</v>
      </c>
      <c r="G80" s="88"/>
      <c r="H80" s="80" t="s">
        <v>85</v>
      </c>
      <c r="I80" s="99">
        <f>(4.152+4.267+4.741)/3</f>
        <v>4.3866666666666667</v>
      </c>
      <c r="J80" s="88"/>
      <c r="K80" s="100">
        <v>2</v>
      </c>
      <c r="L80" s="88" t="s">
        <v>57</v>
      </c>
      <c r="M80" s="75"/>
      <c r="N80" s="108"/>
      <c r="O80" s="86" t="s">
        <v>289</v>
      </c>
      <c r="P80" s="75" t="s">
        <v>249</v>
      </c>
      <c r="Q80" s="75" t="s">
        <v>62</v>
      </c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</row>
    <row r="81" spans="1:123" s="64" customFormat="1" ht="60" customHeight="1">
      <c r="A81" s="75" t="s">
        <v>53</v>
      </c>
      <c r="B81" s="76">
        <v>117</v>
      </c>
      <c r="C81" s="75" t="s">
        <v>290</v>
      </c>
      <c r="D81" s="87">
        <v>0.5</v>
      </c>
      <c r="E81" s="88"/>
      <c r="F81" s="78" t="s">
        <v>72</v>
      </c>
      <c r="G81" s="88"/>
      <c r="H81" s="80" t="s">
        <v>160</v>
      </c>
      <c r="I81" s="99">
        <f>(2.257+2.292+2.465)/3</f>
        <v>2.3379999999999996</v>
      </c>
      <c r="J81" s="88"/>
      <c r="K81" s="100">
        <v>2</v>
      </c>
      <c r="L81" s="88" t="s">
        <v>57</v>
      </c>
      <c r="M81" s="75"/>
      <c r="N81" s="108"/>
      <c r="O81" s="86" t="s">
        <v>291</v>
      </c>
      <c r="P81" s="75" t="s">
        <v>249</v>
      </c>
      <c r="Q81" s="75" t="s">
        <v>62</v>
      </c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</row>
    <row r="82" spans="1:123" s="64" customFormat="1" ht="60" customHeight="1">
      <c r="A82" s="75" t="s">
        <v>53</v>
      </c>
      <c r="B82" s="77">
        <v>118</v>
      </c>
      <c r="C82" s="75" t="s">
        <v>292</v>
      </c>
      <c r="D82" s="87">
        <v>0.5</v>
      </c>
      <c r="E82" s="88"/>
      <c r="F82" s="78" t="s">
        <v>72</v>
      </c>
      <c r="G82" s="88"/>
      <c r="H82" s="80" t="s">
        <v>85</v>
      </c>
      <c r="I82" s="99">
        <f>(4.157+4.836+4.047)/3</f>
        <v>4.3466666666666667</v>
      </c>
      <c r="J82" s="88"/>
      <c r="K82" s="100">
        <v>2</v>
      </c>
      <c r="L82" s="88" t="s">
        <v>57</v>
      </c>
      <c r="M82" s="75"/>
      <c r="N82" s="108"/>
      <c r="O82" s="86" t="s">
        <v>293</v>
      </c>
      <c r="P82" s="75" t="s">
        <v>249</v>
      </c>
      <c r="Q82" s="75" t="s">
        <v>62</v>
      </c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</row>
    <row r="83" spans="1:123" s="64" customFormat="1" ht="60" customHeight="1">
      <c r="A83" s="75" t="s">
        <v>53</v>
      </c>
      <c r="B83" s="76">
        <v>119</v>
      </c>
      <c r="C83" s="75" t="s">
        <v>294</v>
      </c>
      <c r="D83" s="87">
        <v>0.5</v>
      </c>
      <c r="E83" s="88"/>
      <c r="F83" s="78" t="s">
        <v>72</v>
      </c>
      <c r="G83" s="88"/>
      <c r="H83" s="80" t="s">
        <v>160</v>
      </c>
      <c r="I83" s="99">
        <f>(1.787+1.798+2.221)/3</f>
        <v>1.9353333333333333</v>
      </c>
      <c r="J83" s="88"/>
      <c r="K83" s="100">
        <v>2</v>
      </c>
      <c r="L83" s="88" t="s">
        <v>57</v>
      </c>
      <c r="M83" s="75"/>
      <c r="N83" s="108"/>
      <c r="O83" s="86" t="s">
        <v>295</v>
      </c>
      <c r="P83" s="75" t="s">
        <v>249</v>
      </c>
      <c r="Q83" s="75" t="s">
        <v>62</v>
      </c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</row>
    <row r="84" spans="1:123" s="64" customFormat="1" ht="60" customHeight="1">
      <c r="A84" s="75" t="s">
        <v>53</v>
      </c>
      <c r="B84" s="77">
        <v>120</v>
      </c>
      <c r="C84" s="75" t="s">
        <v>296</v>
      </c>
      <c r="D84" s="87">
        <v>0.5</v>
      </c>
      <c r="E84" s="88"/>
      <c r="F84" s="78" t="s">
        <v>72</v>
      </c>
      <c r="G84" s="88"/>
      <c r="H84" s="80" t="s">
        <v>85</v>
      </c>
      <c r="I84" s="78">
        <f>(2.875+2.94+2.907)/3</f>
        <v>2.9073333333333333</v>
      </c>
      <c r="J84" s="88"/>
      <c r="K84" s="100">
        <v>2</v>
      </c>
      <c r="L84" s="88" t="s">
        <v>57</v>
      </c>
      <c r="M84" s="75"/>
      <c r="N84" s="108"/>
      <c r="O84" s="86" t="s">
        <v>297</v>
      </c>
      <c r="P84" s="75" t="s">
        <v>249</v>
      </c>
      <c r="Q84" s="75" t="s">
        <v>62</v>
      </c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</row>
    <row r="85" spans="1:123" s="64" customFormat="1" ht="60" customHeight="1">
      <c r="A85" s="75" t="s">
        <v>53</v>
      </c>
      <c r="B85" s="76">
        <v>121</v>
      </c>
      <c r="C85" s="75" t="s">
        <v>298</v>
      </c>
      <c r="D85" s="87">
        <v>0.5</v>
      </c>
      <c r="E85" s="88"/>
      <c r="F85" s="78" t="s">
        <v>72</v>
      </c>
      <c r="G85" s="88"/>
      <c r="H85" s="80" t="s">
        <v>160</v>
      </c>
      <c r="I85" s="78">
        <f>(697+736+711)/3/1000</f>
        <v>0.71466666666666667</v>
      </c>
      <c r="J85" s="88"/>
      <c r="K85" s="100">
        <v>2</v>
      </c>
      <c r="L85" s="88" t="s">
        <v>57</v>
      </c>
      <c r="M85" s="75"/>
      <c r="N85" s="108"/>
      <c r="O85" s="86" t="s">
        <v>299</v>
      </c>
      <c r="P85" s="75" t="s">
        <v>249</v>
      </c>
      <c r="Q85" s="75" t="s">
        <v>62</v>
      </c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</row>
    <row r="86" spans="1:123" s="64" customFormat="1" ht="60" customHeight="1">
      <c r="A86" s="75" t="s">
        <v>53</v>
      </c>
      <c r="B86" s="77">
        <v>122</v>
      </c>
      <c r="C86" s="75" t="s">
        <v>300</v>
      </c>
      <c r="D86" s="87">
        <v>0.5</v>
      </c>
      <c r="E86" s="88"/>
      <c r="F86" s="78" t="s">
        <v>72</v>
      </c>
      <c r="G86" s="88"/>
      <c r="H86" s="80" t="s">
        <v>85</v>
      </c>
      <c r="I86" s="91">
        <f>(1.365+1.351+1.461)/3</f>
        <v>1.3923333333333334</v>
      </c>
      <c r="J86" s="88"/>
      <c r="K86" s="100">
        <v>2</v>
      </c>
      <c r="L86" s="88" t="s">
        <v>57</v>
      </c>
      <c r="M86" s="75"/>
      <c r="N86" s="108"/>
      <c r="O86" s="86" t="s">
        <v>301</v>
      </c>
      <c r="P86" s="75" t="s">
        <v>249</v>
      </c>
      <c r="Q86" s="75" t="s">
        <v>62</v>
      </c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</row>
    <row r="87" spans="1:123" s="64" customFormat="1" ht="60" customHeight="1">
      <c r="A87" s="75" t="s">
        <v>53</v>
      </c>
      <c r="B87" s="76">
        <v>123</v>
      </c>
      <c r="C87" s="75" t="s">
        <v>302</v>
      </c>
      <c r="D87" s="87">
        <v>0.5</v>
      </c>
      <c r="E87" s="88"/>
      <c r="F87" s="78" t="s">
        <v>72</v>
      </c>
      <c r="G87" s="88"/>
      <c r="H87" s="80" t="s">
        <v>160</v>
      </c>
      <c r="I87" s="91">
        <f>(1.323+1.105+0.838)/3</f>
        <v>1.0886666666666667</v>
      </c>
      <c r="J87" s="88"/>
      <c r="K87" s="100">
        <v>2</v>
      </c>
      <c r="L87" s="88" t="s">
        <v>57</v>
      </c>
      <c r="M87" s="75"/>
      <c r="N87" s="108"/>
      <c r="O87" s="86" t="s">
        <v>299</v>
      </c>
      <c r="P87" s="75" t="s">
        <v>249</v>
      </c>
      <c r="Q87" s="75" t="s">
        <v>62</v>
      </c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</row>
    <row r="88" spans="1:123" s="64" customFormat="1" ht="60" customHeight="1">
      <c r="A88" s="75" t="s">
        <v>53</v>
      </c>
      <c r="B88" s="77">
        <v>124</v>
      </c>
      <c r="C88" s="75" t="s">
        <v>303</v>
      </c>
      <c r="D88" s="87">
        <v>0.5</v>
      </c>
      <c r="E88" s="88"/>
      <c r="F88" s="78" t="s">
        <v>72</v>
      </c>
      <c r="G88" s="88"/>
      <c r="H88" s="80" t="s">
        <v>85</v>
      </c>
      <c r="I88" s="78">
        <f>(2.83+2.66+2.66)/3</f>
        <v>2.7166666666666668</v>
      </c>
      <c r="J88" s="88"/>
      <c r="K88" s="100">
        <v>2</v>
      </c>
      <c r="L88" s="88" t="s">
        <v>57</v>
      </c>
      <c r="M88" s="75"/>
      <c r="N88" s="108"/>
      <c r="O88" s="86" t="s">
        <v>304</v>
      </c>
      <c r="P88" s="75" t="s">
        <v>249</v>
      </c>
      <c r="Q88" s="75" t="s">
        <v>62</v>
      </c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</row>
    <row r="89" spans="1:123" s="64" customFormat="1" ht="60" customHeight="1">
      <c r="A89" s="75" t="s">
        <v>53</v>
      </c>
      <c r="B89" s="76">
        <v>125</v>
      </c>
      <c r="C89" s="75" t="s">
        <v>305</v>
      </c>
      <c r="D89" s="87">
        <v>0.5</v>
      </c>
      <c r="E89" s="88"/>
      <c r="F89" s="78" t="s">
        <v>72</v>
      </c>
      <c r="G89" s="88"/>
      <c r="H89" s="80" t="s">
        <v>160</v>
      </c>
      <c r="I89" s="78">
        <f>(100+95+111)/3/1000</f>
        <v>0.10199999999999999</v>
      </c>
      <c r="J89" s="88"/>
      <c r="K89" s="100">
        <v>2</v>
      </c>
      <c r="L89" s="88" t="s">
        <v>57</v>
      </c>
      <c r="M89" s="75"/>
      <c r="N89" s="108"/>
      <c r="O89" s="86" t="s">
        <v>306</v>
      </c>
      <c r="P89" s="75" t="s">
        <v>249</v>
      </c>
      <c r="Q89" s="75" t="s">
        <v>62</v>
      </c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</row>
    <row r="90" spans="1:123" s="64" customFormat="1" ht="60" customHeight="1">
      <c r="A90" s="75" t="s">
        <v>53</v>
      </c>
      <c r="B90" s="77">
        <v>126</v>
      </c>
      <c r="C90" s="75" t="s">
        <v>307</v>
      </c>
      <c r="D90" s="87">
        <v>0.5</v>
      </c>
      <c r="E90" s="88"/>
      <c r="F90" s="78" t="s">
        <v>72</v>
      </c>
      <c r="G90" s="88"/>
      <c r="H90" s="80" t="s">
        <v>85</v>
      </c>
      <c r="I90" s="78">
        <f>(2.43+2.5+2.43)/3</f>
        <v>2.4533333333333331</v>
      </c>
      <c r="J90" s="88"/>
      <c r="K90" s="100">
        <v>2</v>
      </c>
      <c r="L90" s="88" t="s">
        <v>57</v>
      </c>
      <c r="M90" s="75"/>
      <c r="N90" s="108"/>
      <c r="O90" s="86" t="s">
        <v>308</v>
      </c>
      <c r="P90" s="75" t="s">
        <v>249</v>
      </c>
      <c r="Q90" s="75" t="s">
        <v>62</v>
      </c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</row>
    <row r="91" spans="1:123" s="64" customFormat="1" ht="60" customHeight="1">
      <c r="A91" s="75" t="s">
        <v>53</v>
      </c>
      <c r="B91" s="76">
        <v>127</v>
      </c>
      <c r="C91" s="75" t="s">
        <v>309</v>
      </c>
      <c r="D91" s="87">
        <v>0.5</v>
      </c>
      <c r="E91" s="88"/>
      <c r="F91" s="78" t="s">
        <v>72</v>
      </c>
      <c r="G91" s="88"/>
      <c r="H91" s="80" t="s">
        <v>160</v>
      </c>
      <c r="I91" s="78">
        <f>(100+112+92)/3/1000</f>
        <v>0.10133333333333333</v>
      </c>
      <c r="J91" s="88"/>
      <c r="K91" s="100">
        <v>2</v>
      </c>
      <c r="L91" s="88" t="s">
        <v>57</v>
      </c>
      <c r="M91" s="75"/>
      <c r="N91" s="108"/>
      <c r="O91" s="86" t="s">
        <v>310</v>
      </c>
      <c r="P91" s="75" t="s">
        <v>249</v>
      </c>
      <c r="Q91" s="75" t="s">
        <v>62</v>
      </c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</row>
    <row r="92" spans="1:123" s="64" customFormat="1" ht="60" customHeight="1">
      <c r="A92" s="75" t="s">
        <v>53</v>
      </c>
      <c r="B92" s="77">
        <v>128</v>
      </c>
      <c r="C92" s="75" t="s">
        <v>311</v>
      </c>
      <c r="D92" s="87">
        <v>0.5</v>
      </c>
      <c r="E92" s="88"/>
      <c r="F92" s="78" t="s">
        <v>72</v>
      </c>
      <c r="G92" s="88"/>
      <c r="H92" s="80" t="s">
        <v>85</v>
      </c>
      <c r="I92" s="78">
        <f>(2.46+2.53+2.66)/3</f>
        <v>2.5500000000000003</v>
      </c>
      <c r="J92" s="88"/>
      <c r="K92" s="100">
        <v>2</v>
      </c>
      <c r="L92" s="88" t="s">
        <v>57</v>
      </c>
      <c r="M92" s="75"/>
      <c r="N92" s="108"/>
      <c r="O92" s="86" t="s">
        <v>312</v>
      </c>
      <c r="P92" s="75" t="s">
        <v>249</v>
      </c>
      <c r="Q92" s="75" t="s">
        <v>62</v>
      </c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</row>
    <row r="93" spans="1:123" s="64" customFormat="1" ht="60" customHeight="1">
      <c r="A93" s="75" t="s">
        <v>53</v>
      </c>
      <c r="B93" s="76">
        <v>129</v>
      </c>
      <c r="C93" s="75" t="s">
        <v>313</v>
      </c>
      <c r="D93" s="87">
        <v>0.5</v>
      </c>
      <c r="E93" s="88"/>
      <c r="F93" s="78" t="s">
        <v>72</v>
      </c>
      <c r="G93" s="88"/>
      <c r="H93" s="80" t="s">
        <v>160</v>
      </c>
      <c r="I93" s="78">
        <f>(166+133+134)/3/1000</f>
        <v>0.14433333333333334</v>
      </c>
      <c r="J93" s="88"/>
      <c r="K93" s="100">
        <v>2</v>
      </c>
      <c r="L93" s="88" t="s">
        <v>57</v>
      </c>
      <c r="M93" s="75"/>
      <c r="N93" s="108"/>
      <c r="O93" s="86" t="s">
        <v>314</v>
      </c>
      <c r="P93" s="75" t="s">
        <v>249</v>
      </c>
      <c r="Q93" s="75" t="s">
        <v>62</v>
      </c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</row>
    <row r="94" spans="1:123" s="64" customFormat="1" ht="60" customHeight="1">
      <c r="A94" s="75" t="s">
        <v>53</v>
      </c>
      <c r="B94" s="77">
        <v>130</v>
      </c>
      <c r="C94" s="75" t="s">
        <v>315</v>
      </c>
      <c r="D94" s="87">
        <v>0.5</v>
      </c>
      <c r="E94" s="88"/>
      <c r="F94" s="78" t="s">
        <v>72</v>
      </c>
      <c r="G94" s="88"/>
      <c r="H94" s="80" t="s">
        <v>85</v>
      </c>
      <c r="I94" s="78">
        <f>(1.83+1.93+1.8)/3</f>
        <v>1.8533333333333333</v>
      </c>
      <c r="J94" s="88"/>
      <c r="K94" s="100">
        <v>2</v>
      </c>
      <c r="L94" s="88" t="s">
        <v>57</v>
      </c>
      <c r="M94" s="75"/>
      <c r="N94" s="108"/>
      <c r="O94" s="86" t="s">
        <v>316</v>
      </c>
      <c r="P94" s="75" t="s">
        <v>249</v>
      </c>
      <c r="Q94" s="75" t="s">
        <v>62</v>
      </c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</row>
    <row r="95" spans="1:123" s="64" customFormat="1" ht="60" customHeight="1">
      <c r="A95" s="75" t="s">
        <v>53</v>
      </c>
      <c r="B95" s="76">
        <v>131</v>
      </c>
      <c r="C95" s="75" t="s">
        <v>317</v>
      </c>
      <c r="D95" s="87">
        <v>0.5</v>
      </c>
      <c r="E95" s="88"/>
      <c r="F95" s="78" t="s">
        <v>72</v>
      </c>
      <c r="G95" s="88"/>
      <c r="H95" s="80" t="s">
        <v>160</v>
      </c>
      <c r="I95" s="78">
        <f>(200+187+179)/3/1000</f>
        <v>0.18866666666666665</v>
      </c>
      <c r="J95" s="88"/>
      <c r="K95" s="100">
        <v>2</v>
      </c>
      <c r="L95" s="88" t="s">
        <v>57</v>
      </c>
      <c r="M95" s="75"/>
      <c r="N95" s="108"/>
      <c r="O95" s="86" t="s">
        <v>318</v>
      </c>
      <c r="P95" s="75" t="s">
        <v>249</v>
      </c>
      <c r="Q95" s="75" t="s">
        <v>62</v>
      </c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</row>
    <row r="96" spans="1:123" s="63" customFormat="1" ht="60" customHeight="1">
      <c r="A96" s="75" t="s">
        <v>171</v>
      </c>
      <c r="B96" s="77">
        <v>132</v>
      </c>
      <c r="C96" s="75" t="s">
        <v>319</v>
      </c>
      <c r="D96" s="87">
        <v>0.5</v>
      </c>
      <c r="E96" s="88"/>
      <c r="F96" s="78" t="s">
        <v>72</v>
      </c>
      <c r="G96" s="88"/>
      <c r="H96" s="88"/>
      <c r="I96" s="88" t="s">
        <v>320</v>
      </c>
      <c r="J96" s="88"/>
      <c r="K96" s="100">
        <v>3</v>
      </c>
      <c r="L96" s="88" t="s">
        <v>57</v>
      </c>
      <c r="M96" s="75"/>
      <c r="N96" s="108"/>
      <c r="O96" s="86"/>
      <c r="P96" s="75"/>
      <c r="Q96" s="75" t="s">
        <v>62</v>
      </c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</row>
    <row r="97" spans="1:17" s="62" customFormat="1" ht="60" customHeight="1">
      <c r="A97" s="75" t="s">
        <v>171</v>
      </c>
      <c r="B97" s="76">
        <v>133</v>
      </c>
      <c r="C97" s="75" t="s">
        <v>321</v>
      </c>
      <c r="D97" s="87">
        <v>0.5</v>
      </c>
      <c r="E97" s="88"/>
      <c r="F97" s="78" t="s">
        <v>72</v>
      </c>
      <c r="G97" s="88"/>
      <c r="H97" s="88"/>
      <c r="I97" s="88" t="s">
        <v>320</v>
      </c>
      <c r="J97" s="88"/>
      <c r="K97" s="100">
        <v>3</v>
      </c>
      <c r="L97" s="88" t="s">
        <v>57</v>
      </c>
      <c r="M97" s="75"/>
      <c r="N97" s="108"/>
      <c r="O97" s="75"/>
      <c r="P97" s="75"/>
      <c r="Q97" s="75" t="s">
        <v>62</v>
      </c>
    </row>
    <row r="98" spans="1:17" s="62" customFormat="1" ht="60" customHeight="1">
      <c r="A98" s="75" t="s">
        <v>171</v>
      </c>
      <c r="B98" s="77">
        <v>134</v>
      </c>
      <c r="C98" s="75" t="s">
        <v>322</v>
      </c>
      <c r="D98" s="87">
        <v>0.5</v>
      </c>
      <c r="E98" s="88"/>
      <c r="F98" s="78" t="s">
        <v>72</v>
      </c>
      <c r="G98" s="88"/>
      <c r="H98" s="88"/>
      <c r="I98" s="88" t="s">
        <v>320</v>
      </c>
      <c r="J98" s="88"/>
      <c r="K98" s="100">
        <v>3</v>
      </c>
      <c r="L98" s="88" t="s">
        <v>57</v>
      </c>
      <c r="M98" s="75"/>
      <c r="N98" s="108"/>
      <c r="O98" s="86"/>
      <c r="P98" s="75"/>
      <c r="Q98" s="75" t="s">
        <v>62</v>
      </c>
    </row>
    <row r="99" spans="1:17" s="62" customFormat="1" ht="60" customHeight="1">
      <c r="A99" s="75" t="s">
        <v>171</v>
      </c>
      <c r="B99" s="76">
        <v>135</v>
      </c>
      <c r="C99" s="75" t="s">
        <v>323</v>
      </c>
      <c r="D99" s="87">
        <v>0.5</v>
      </c>
      <c r="E99" s="88"/>
      <c r="F99" s="78" t="s">
        <v>72</v>
      </c>
      <c r="G99" s="88"/>
      <c r="H99" s="88"/>
      <c r="I99" s="88" t="s">
        <v>320</v>
      </c>
      <c r="J99" s="88"/>
      <c r="K99" s="100">
        <v>3</v>
      </c>
      <c r="L99" s="88" t="s">
        <v>57</v>
      </c>
      <c r="M99" s="75"/>
      <c r="N99" s="108"/>
      <c r="O99" s="86"/>
      <c r="P99" s="75"/>
      <c r="Q99" s="75" t="s">
        <v>62</v>
      </c>
    </row>
    <row r="100" spans="1:17" s="62" customFormat="1" ht="60" customHeight="1">
      <c r="A100" s="75" t="s">
        <v>171</v>
      </c>
      <c r="B100" s="77">
        <v>136</v>
      </c>
      <c r="C100" s="75" t="s">
        <v>324</v>
      </c>
      <c r="D100" s="87">
        <v>0.5</v>
      </c>
      <c r="E100" s="88"/>
      <c r="F100" s="78" t="s">
        <v>72</v>
      </c>
      <c r="G100" s="88"/>
      <c r="H100" s="88"/>
      <c r="I100" s="88" t="s">
        <v>320</v>
      </c>
      <c r="J100" s="88"/>
      <c r="K100" s="100">
        <v>3</v>
      </c>
      <c r="L100" s="88" t="s">
        <v>57</v>
      </c>
      <c r="M100" s="75"/>
      <c r="N100" s="108"/>
      <c r="O100" s="86"/>
      <c r="P100" s="75"/>
      <c r="Q100" s="75" t="s">
        <v>62</v>
      </c>
    </row>
    <row r="102" spans="1:17" s="65" customFormat="1" ht="60" customHeight="1">
      <c r="A102" s="119" t="s">
        <v>0</v>
      </c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1"/>
      <c r="O102" s="112"/>
      <c r="P102" s="112"/>
      <c r="Q102" s="113"/>
    </row>
    <row r="103" spans="1:17" s="65" customFormat="1" ht="60" customHeight="1">
      <c r="A103" s="111" t="s">
        <v>325</v>
      </c>
      <c r="B103" s="122" t="s">
        <v>326</v>
      </c>
      <c r="C103" s="123"/>
      <c r="D103" s="123"/>
      <c r="E103" s="123"/>
      <c r="F103" s="123"/>
      <c r="G103" s="123"/>
      <c r="H103" s="123"/>
      <c r="I103" s="124"/>
      <c r="J103" s="123"/>
      <c r="K103" s="123"/>
      <c r="L103" s="123"/>
      <c r="M103" s="123"/>
      <c r="N103" s="125"/>
      <c r="O103" s="112"/>
      <c r="P103" s="112"/>
      <c r="Q103" s="113"/>
    </row>
    <row r="104" spans="1:17" s="65" customFormat="1" ht="60" customHeight="1">
      <c r="A104" s="111" t="s">
        <v>327</v>
      </c>
      <c r="B104" s="122" t="s">
        <v>328</v>
      </c>
      <c r="C104" s="123"/>
      <c r="D104" s="123"/>
      <c r="E104" s="123"/>
      <c r="F104" s="123"/>
      <c r="G104" s="123"/>
      <c r="H104" s="123"/>
      <c r="I104" s="124"/>
      <c r="J104" s="123"/>
      <c r="K104" s="123"/>
      <c r="L104" s="123"/>
      <c r="M104" s="123"/>
      <c r="N104" s="125"/>
      <c r="O104" s="112"/>
      <c r="P104" s="112"/>
      <c r="Q104" s="113"/>
    </row>
    <row r="105" spans="1:17" s="65" customFormat="1" ht="60" customHeight="1">
      <c r="A105" s="111" t="s">
        <v>329</v>
      </c>
      <c r="B105" s="122" t="s">
        <v>330</v>
      </c>
      <c r="C105" s="123"/>
      <c r="D105" s="123"/>
      <c r="E105" s="123"/>
      <c r="F105" s="123"/>
      <c r="G105" s="123"/>
      <c r="H105" s="123"/>
      <c r="I105" s="124"/>
      <c r="J105" s="123"/>
      <c r="K105" s="123"/>
      <c r="L105" s="123"/>
      <c r="M105" s="123"/>
      <c r="N105" s="125"/>
      <c r="O105" s="112"/>
      <c r="P105" s="112"/>
      <c r="Q105" s="113"/>
    </row>
    <row r="106" spans="1:17" s="65" customFormat="1" ht="60" customHeight="1">
      <c r="A106" s="111" t="s">
        <v>331</v>
      </c>
      <c r="B106" s="122" t="s">
        <v>332</v>
      </c>
      <c r="C106" s="123"/>
      <c r="D106" s="123"/>
      <c r="E106" s="123"/>
      <c r="F106" s="123"/>
      <c r="G106" s="123"/>
      <c r="H106" s="123"/>
      <c r="I106" s="124"/>
      <c r="J106" s="123"/>
      <c r="K106" s="123"/>
      <c r="L106" s="123"/>
      <c r="M106" s="123"/>
      <c r="N106" s="125"/>
      <c r="O106" s="112"/>
      <c r="P106" s="112"/>
      <c r="Q106" s="113"/>
    </row>
    <row r="107" spans="1:17" s="65" customFormat="1" ht="60" customHeight="1">
      <c r="A107" s="111" t="s">
        <v>333</v>
      </c>
      <c r="B107" s="122" t="s">
        <v>334</v>
      </c>
      <c r="C107" s="123"/>
      <c r="D107" s="123"/>
      <c r="E107" s="123"/>
      <c r="F107" s="123"/>
      <c r="G107" s="123"/>
      <c r="H107" s="123"/>
      <c r="I107" s="124"/>
      <c r="J107" s="123"/>
      <c r="K107" s="123"/>
      <c r="L107" s="123"/>
      <c r="M107" s="123"/>
      <c r="N107" s="125"/>
      <c r="O107" s="112"/>
      <c r="P107" s="112"/>
      <c r="Q107" s="113"/>
    </row>
    <row r="108" spans="1:17" s="65" customFormat="1" ht="60" customHeight="1">
      <c r="A108" s="111" t="s">
        <v>335</v>
      </c>
      <c r="B108" s="122" t="s">
        <v>336</v>
      </c>
      <c r="C108" s="123"/>
      <c r="D108" s="123"/>
      <c r="E108" s="123"/>
      <c r="F108" s="123"/>
      <c r="G108" s="123"/>
      <c r="H108" s="123"/>
      <c r="I108" s="124"/>
      <c r="J108" s="123"/>
      <c r="K108" s="123"/>
      <c r="L108" s="123"/>
      <c r="M108" s="123"/>
      <c r="N108" s="125"/>
      <c r="O108" s="112"/>
      <c r="P108" s="112"/>
      <c r="Q108" s="113"/>
    </row>
    <row r="109" spans="1:17" s="65" customFormat="1" ht="60" customHeight="1">
      <c r="A109" s="111" t="s">
        <v>337</v>
      </c>
      <c r="B109" s="122" t="s">
        <v>338</v>
      </c>
      <c r="C109" s="123"/>
      <c r="D109" s="123"/>
      <c r="E109" s="123"/>
      <c r="F109" s="123"/>
      <c r="G109" s="123"/>
      <c r="H109" s="123"/>
      <c r="I109" s="124"/>
      <c r="J109" s="123"/>
      <c r="K109" s="123"/>
      <c r="L109" s="123"/>
      <c r="M109" s="123"/>
      <c r="N109" s="125"/>
      <c r="O109" s="112"/>
      <c r="P109" s="112"/>
      <c r="Q109" s="113"/>
    </row>
    <row r="110" spans="1:17" s="65" customFormat="1" ht="60" customHeight="1">
      <c r="A110" s="111" t="s">
        <v>339</v>
      </c>
      <c r="B110" s="122" t="s">
        <v>340</v>
      </c>
      <c r="C110" s="123"/>
      <c r="D110" s="123"/>
      <c r="E110" s="123"/>
      <c r="F110" s="123"/>
      <c r="G110" s="123"/>
      <c r="H110" s="123"/>
      <c r="I110" s="124"/>
      <c r="J110" s="123"/>
      <c r="K110" s="123"/>
      <c r="L110" s="123"/>
      <c r="M110" s="123"/>
      <c r="N110" s="125"/>
      <c r="O110" s="112"/>
      <c r="P110" s="112"/>
      <c r="Q110" s="113"/>
    </row>
    <row r="111" spans="1:17" s="65" customFormat="1" ht="60" customHeight="1">
      <c r="A111" s="111" t="s">
        <v>341</v>
      </c>
      <c r="B111" s="122" t="s">
        <v>342</v>
      </c>
      <c r="C111" s="123"/>
      <c r="D111" s="123"/>
      <c r="E111" s="123"/>
      <c r="F111" s="123"/>
      <c r="G111" s="123"/>
      <c r="H111" s="123"/>
      <c r="I111" s="124"/>
      <c r="J111" s="123"/>
      <c r="K111" s="123"/>
      <c r="L111" s="123"/>
      <c r="M111" s="123"/>
      <c r="N111" s="125"/>
      <c r="O111" s="112"/>
      <c r="P111" s="112"/>
      <c r="Q111" s="113"/>
    </row>
    <row r="112" spans="1:17" s="65" customFormat="1" ht="60" customHeight="1">
      <c r="A112" s="119" t="s">
        <v>21</v>
      </c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1"/>
      <c r="O112" s="112"/>
      <c r="P112" s="112"/>
      <c r="Q112" s="113"/>
    </row>
    <row r="113" spans="1:17" s="65" customFormat="1" ht="60" customHeight="1">
      <c r="A113" s="111" t="s">
        <v>325</v>
      </c>
      <c r="B113" s="126" t="s">
        <v>343</v>
      </c>
      <c r="C113" s="127"/>
      <c r="D113" s="127"/>
      <c r="E113" s="127"/>
      <c r="F113" s="127"/>
      <c r="G113" s="127"/>
      <c r="H113" s="127"/>
      <c r="I113" s="124"/>
      <c r="J113" s="127"/>
      <c r="K113" s="127"/>
      <c r="L113" s="127"/>
      <c r="M113" s="127"/>
      <c r="N113" s="128"/>
      <c r="O113" s="112"/>
      <c r="P113" s="112"/>
      <c r="Q113" s="113"/>
    </row>
    <row r="114" spans="1:17" s="65" customFormat="1" ht="60" customHeight="1">
      <c r="A114" s="111" t="s">
        <v>327</v>
      </c>
      <c r="B114" s="126" t="s">
        <v>344</v>
      </c>
      <c r="C114" s="127"/>
      <c r="D114" s="127"/>
      <c r="E114" s="127"/>
      <c r="F114" s="127"/>
      <c r="G114" s="127"/>
      <c r="H114" s="127"/>
      <c r="I114" s="124"/>
      <c r="J114" s="127"/>
      <c r="K114" s="127"/>
      <c r="L114" s="127"/>
      <c r="M114" s="127"/>
      <c r="N114" s="128"/>
      <c r="O114" s="112"/>
      <c r="P114" s="112"/>
      <c r="Q114" s="113"/>
    </row>
    <row r="115" spans="1:17" s="65" customFormat="1" ht="60" customHeight="1">
      <c r="A115" s="111" t="s">
        <v>329</v>
      </c>
      <c r="B115" s="126" t="s">
        <v>345</v>
      </c>
      <c r="C115" s="127"/>
      <c r="D115" s="127"/>
      <c r="E115" s="127"/>
      <c r="F115" s="127"/>
      <c r="G115" s="127"/>
      <c r="H115" s="127"/>
      <c r="I115" s="124"/>
      <c r="J115" s="127"/>
      <c r="K115" s="127"/>
      <c r="L115" s="127"/>
      <c r="M115" s="127"/>
      <c r="N115" s="128"/>
      <c r="O115" s="112"/>
      <c r="P115" s="112"/>
      <c r="Q115" s="113"/>
    </row>
    <row r="116" spans="1:17" s="65" customFormat="1" ht="60" customHeight="1">
      <c r="A116" s="111" t="s">
        <v>346</v>
      </c>
      <c r="B116" s="126" t="s">
        <v>347</v>
      </c>
      <c r="C116" s="127"/>
      <c r="D116" s="127"/>
      <c r="E116" s="127"/>
      <c r="F116" s="127"/>
      <c r="G116" s="127"/>
      <c r="H116" s="127"/>
      <c r="I116" s="124"/>
      <c r="J116" s="127"/>
      <c r="K116" s="127"/>
      <c r="L116" s="127"/>
      <c r="M116" s="127"/>
      <c r="N116" s="128"/>
      <c r="O116" s="112"/>
      <c r="P116" s="112"/>
      <c r="Q116" s="113"/>
    </row>
    <row r="117" spans="1:17" s="65" customFormat="1" ht="60" customHeight="1">
      <c r="A117" s="111" t="s">
        <v>331</v>
      </c>
      <c r="B117" s="126" t="s">
        <v>348</v>
      </c>
      <c r="C117" s="127"/>
      <c r="D117" s="127"/>
      <c r="E117" s="127"/>
      <c r="F117" s="127"/>
      <c r="G117" s="127"/>
      <c r="H117" s="127"/>
      <c r="I117" s="124"/>
      <c r="J117" s="127"/>
      <c r="K117" s="127"/>
      <c r="L117" s="127"/>
      <c r="M117" s="127"/>
      <c r="N117" s="128"/>
      <c r="O117" s="112"/>
      <c r="P117" s="112"/>
      <c r="Q117" s="113"/>
    </row>
    <row r="118" spans="1:17" s="65" customFormat="1" ht="60" customHeight="1">
      <c r="A118" s="111" t="s">
        <v>335</v>
      </c>
      <c r="B118" s="126" t="s">
        <v>349</v>
      </c>
      <c r="C118" s="127"/>
      <c r="D118" s="127"/>
      <c r="E118" s="127"/>
      <c r="F118" s="127"/>
      <c r="G118" s="127"/>
      <c r="H118" s="127"/>
      <c r="I118" s="124"/>
      <c r="J118" s="127"/>
      <c r="K118" s="127"/>
      <c r="L118" s="127"/>
      <c r="M118" s="127"/>
      <c r="N118" s="128"/>
      <c r="O118" s="112"/>
      <c r="P118" s="112"/>
      <c r="Q118" s="113"/>
    </row>
    <row r="119" spans="1:17" s="65" customFormat="1" ht="60" customHeight="1">
      <c r="A119" s="111" t="s">
        <v>337</v>
      </c>
      <c r="B119" s="126" t="s">
        <v>338</v>
      </c>
      <c r="C119" s="127"/>
      <c r="D119" s="127"/>
      <c r="E119" s="127"/>
      <c r="F119" s="127"/>
      <c r="G119" s="127"/>
      <c r="H119" s="127"/>
      <c r="I119" s="124"/>
      <c r="J119" s="127"/>
      <c r="K119" s="127"/>
      <c r="L119" s="127"/>
      <c r="M119" s="127"/>
      <c r="N119" s="128"/>
      <c r="O119" s="112"/>
      <c r="P119" s="112"/>
      <c r="Q119" s="113"/>
    </row>
    <row r="120" spans="1:17" s="65" customFormat="1" ht="60" customHeight="1">
      <c r="A120" s="111" t="s">
        <v>339</v>
      </c>
      <c r="B120" s="126" t="s">
        <v>340</v>
      </c>
      <c r="C120" s="127"/>
      <c r="D120" s="127"/>
      <c r="E120" s="127"/>
      <c r="F120" s="127"/>
      <c r="G120" s="127"/>
      <c r="H120" s="127"/>
      <c r="I120" s="124"/>
      <c r="J120" s="127"/>
      <c r="K120" s="127"/>
      <c r="L120" s="127"/>
      <c r="M120" s="127"/>
      <c r="N120" s="128"/>
      <c r="O120" s="112"/>
      <c r="P120" s="112"/>
      <c r="Q120" s="113"/>
    </row>
    <row r="121" spans="1:17" s="65" customFormat="1" ht="60" customHeight="1">
      <c r="A121" s="111" t="s">
        <v>341</v>
      </c>
      <c r="B121" s="126" t="s">
        <v>342</v>
      </c>
      <c r="C121" s="127"/>
      <c r="D121" s="127"/>
      <c r="E121" s="127"/>
      <c r="F121" s="127"/>
      <c r="G121" s="127"/>
      <c r="H121" s="127"/>
      <c r="I121" s="124"/>
      <c r="J121" s="127"/>
      <c r="K121" s="127"/>
      <c r="L121" s="127"/>
      <c r="M121" s="127"/>
      <c r="N121" s="128"/>
      <c r="O121" s="112"/>
      <c r="P121" s="112"/>
      <c r="Q121" s="113"/>
    </row>
    <row r="122" spans="1:17" s="65" customFormat="1" ht="60" customHeight="1">
      <c r="A122" s="119" t="s">
        <v>29</v>
      </c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1"/>
      <c r="O122" s="112"/>
      <c r="P122" s="112"/>
      <c r="Q122" s="113"/>
    </row>
    <row r="123" spans="1:17" s="65" customFormat="1" ht="60" customHeight="1">
      <c r="A123" s="111" t="s">
        <v>325</v>
      </c>
      <c r="B123" s="122" t="s">
        <v>326</v>
      </c>
      <c r="C123" s="123"/>
      <c r="D123" s="123"/>
      <c r="E123" s="123"/>
      <c r="F123" s="123"/>
      <c r="G123" s="123"/>
      <c r="H123" s="123"/>
      <c r="I123" s="124"/>
      <c r="J123" s="123"/>
      <c r="K123" s="123"/>
      <c r="L123" s="123"/>
      <c r="M123" s="123"/>
      <c r="N123" s="125"/>
      <c r="O123" s="112"/>
      <c r="P123" s="112"/>
      <c r="Q123" s="113"/>
    </row>
    <row r="124" spans="1:17" s="65" customFormat="1" ht="60" customHeight="1">
      <c r="A124" s="111" t="s">
        <v>327</v>
      </c>
      <c r="B124" s="122" t="s">
        <v>350</v>
      </c>
      <c r="C124" s="123"/>
      <c r="D124" s="123"/>
      <c r="E124" s="123"/>
      <c r="F124" s="123"/>
      <c r="G124" s="123"/>
      <c r="H124" s="123"/>
      <c r="I124" s="124"/>
      <c r="J124" s="123"/>
      <c r="K124" s="123"/>
      <c r="L124" s="123"/>
      <c r="M124" s="123"/>
      <c r="N124" s="125"/>
      <c r="O124" s="112"/>
      <c r="P124" s="112"/>
      <c r="Q124" s="113"/>
    </row>
    <row r="125" spans="1:17" s="65" customFormat="1" ht="60" customHeight="1">
      <c r="A125" s="111" t="s">
        <v>329</v>
      </c>
      <c r="B125" s="122" t="s">
        <v>330</v>
      </c>
      <c r="C125" s="123"/>
      <c r="D125" s="123"/>
      <c r="E125" s="123"/>
      <c r="F125" s="123"/>
      <c r="G125" s="123"/>
      <c r="H125" s="123"/>
      <c r="I125" s="124"/>
      <c r="J125" s="123"/>
      <c r="K125" s="123"/>
      <c r="L125" s="123"/>
      <c r="M125" s="123"/>
      <c r="N125" s="125"/>
      <c r="O125" s="112"/>
      <c r="P125" s="112"/>
      <c r="Q125" s="113"/>
    </row>
    <row r="126" spans="1:17" s="65" customFormat="1" ht="60" customHeight="1">
      <c r="A126" s="111" t="s">
        <v>331</v>
      </c>
      <c r="B126" s="122" t="s">
        <v>351</v>
      </c>
      <c r="C126" s="123"/>
      <c r="D126" s="123"/>
      <c r="E126" s="123"/>
      <c r="F126" s="123"/>
      <c r="G126" s="123"/>
      <c r="H126" s="123"/>
      <c r="I126" s="124"/>
      <c r="J126" s="123"/>
      <c r="K126" s="123"/>
      <c r="L126" s="123"/>
      <c r="M126" s="123"/>
      <c r="N126" s="125"/>
      <c r="O126" s="112"/>
      <c r="P126" s="112"/>
      <c r="Q126" s="113"/>
    </row>
    <row r="127" spans="1:17" s="65" customFormat="1" ht="60" customHeight="1">
      <c r="A127" s="111" t="s">
        <v>335</v>
      </c>
      <c r="B127" s="122" t="s">
        <v>336</v>
      </c>
      <c r="C127" s="123"/>
      <c r="D127" s="123"/>
      <c r="E127" s="123"/>
      <c r="F127" s="123"/>
      <c r="G127" s="123"/>
      <c r="H127" s="123"/>
      <c r="I127" s="124"/>
      <c r="J127" s="123"/>
      <c r="K127" s="123"/>
      <c r="L127" s="123"/>
      <c r="M127" s="123"/>
      <c r="N127" s="125"/>
      <c r="O127" s="112"/>
      <c r="P127" s="112"/>
      <c r="Q127" s="113"/>
    </row>
    <row r="128" spans="1:17" s="65" customFormat="1" ht="60" customHeight="1">
      <c r="A128" s="111" t="s">
        <v>337</v>
      </c>
      <c r="B128" s="122" t="s">
        <v>338</v>
      </c>
      <c r="C128" s="123"/>
      <c r="D128" s="123"/>
      <c r="E128" s="123"/>
      <c r="F128" s="123"/>
      <c r="G128" s="123"/>
      <c r="H128" s="123"/>
      <c r="I128" s="124"/>
      <c r="J128" s="123"/>
      <c r="K128" s="123"/>
      <c r="L128" s="123"/>
      <c r="M128" s="123"/>
      <c r="N128" s="125"/>
      <c r="O128" s="112"/>
      <c r="P128" s="112"/>
      <c r="Q128" s="113"/>
    </row>
    <row r="129" spans="1:17" s="65" customFormat="1" ht="60" customHeight="1">
      <c r="A129" s="111" t="s">
        <v>339</v>
      </c>
      <c r="B129" s="122" t="s">
        <v>340</v>
      </c>
      <c r="C129" s="123"/>
      <c r="D129" s="123"/>
      <c r="E129" s="123"/>
      <c r="F129" s="123"/>
      <c r="G129" s="123"/>
      <c r="H129" s="123"/>
      <c r="I129" s="124"/>
      <c r="J129" s="123"/>
      <c r="K129" s="123"/>
      <c r="L129" s="123"/>
      <c r="M129" s="123"/>
      <c r="N129" s="125"/>
      <c r="O129" s="112"/>
      <c r="P129" s="112"/>
      <c r="Q129" s="113"/>
    </row>
    <row r="130" spans="1:17" s="65" customFormat="1" ht="60" customHeight="1">
      <c r="A130" s="111" t="s">
        <v>341</v>
      </c>
      <c r="B130" s="122" t="s">
        <v>342</v>
      </c>
      <c r="C130" s="123"/>
      <c r="D130" s="123"/>
      <c r="E130" s="123"/>
      <c r="F130" s="123"/>
      <c r="G130" s="123"/>
      <c r="H130" s="123"/>
      <c r="I130" s="124"/>
      <c r="J130" s="123"/>
      <c r="K130" s="123"/>
      <c r="L130" s="123"/>
      <c r="M130" s="123"/>
      <c r="N130" s="125"/>
      <c r="O130" s="112"/>
      <c r="P130" s="112"/>
      <c r="Q130" s="113"/>
    </row>
  </sheetData>
  <autoFilter ref="A1:Q100" xr:uid="{00000000-0009-0000-0000-000001000000}"/>
  <sortState ref="A2:P85">
    <sortCondition ref="B2:B85"/>
  </sortState>
  <mergeCells count="29">
    <mergeCell ref="B127:N127"/>
    <mergeCell ref="B128:N128"/>
    <mergeCell ref="B129:N129"/>
    <mergeCell ref="B130:N130"/>
    <mergeCell ref="A122:N122"/>
    <mergeCell ref="B123:N123"/>
    <mergeCell ref="B124:N124"/>
    <mergeCell ref="B125:N125"/>
    <mergeCell ref="B126:N126"/>
    <mergeCell ref="B117:N117"/>
    <mergeCell ref="B118:N118"/>
    <mergeCell ref="B119:N119"/>
    <mergeCell ref="B120:N120"/>
    <mergeCell ref="B121:N121"/>
    <mergeCell ref="A112:N112"/>
    <mergeCell ref="B113:N113"/>
    <mergeCell ref="B114:N114"/>
    <mergeCell ref="B115:N115"/>
    <mergeCell ref="B116:N116"/>
    <mergeCell ref="B107:N107"/>
    <mergeCell ref="B108:N108"/>
    <mergeCell ref="B109:N109"/>
    <mergeCell ref="B110:N110"/>
    <mergeCell ref="B111:N111"/>
    <mergeCell ref="A102:N102"/>
    <mergeCell ref="B103:N103"/>
    <mergeCell ref="B104:N104"/>
    <mergeCell ref="B105:N105"/>
    <mergeCell ref="B106:N106"/>
  </mergeCells>
  <phoneticPr fontId="40" type="noConversion"/>
  <conditionalFormatting sqref="Q59">
    <cfRule type="containsText" dxfId="4" priority="3" operator="containsText" text="Desay">
      <formula>NOT(ISERROR(SEARCH("Desay",Q59)))</formula>
    </cfRule>
  </conditionalFormatting>
  <conditionalFormatting sqref="I80:I83">
    <cfRule type="containsText" dxfId="3" priority="1" operator="containsText" text="Desay">
      <formula>NOT(ISERROR(SEARCH("Desay",I80)))</formula>
    </cfRule>
  </conditionalFormatting>
  <conditionalFormatting sqref="Q102:Q130">
    <cfRule type="containsText" dxfId="2" priority="2" operator="containsText" text="Desay">
      <formula>NOT(ISERROR(SEARCH("Desay",Q102)))</formula>
    </cfRule>
  </conditionalFormatting>
  <conditionalFormatting sqref="Q1 Q60:Q101 Q131:Q1048576 Q30:Q32 Q45:Q58">
    <cfRule type="containsText" dxfId="1" priority="13" operator="containsText" text="Desay">
      <formula>NOT(ISERROR(SEARCH("Desay",Q1)))</formula>
    </cfRule>
  </conditionalFormatting>
  <conditionalFormatting sqref="Q5:Q14 Q33:Q35 Q26 Q29">
    <cfRule type="containsText" dxfId="0" priority="5" operator="containsText" text="Desay">
      <formula>NOT(ISERROR(SEARCH("Desay",Q5)))</formula>
    </cfRule>
  </conditionalFormatting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69"/>
  <sheetViews>
    <sheetView zoomScale="120" zoomScaleNormal="120" workbookViewId="0">
      <selection activeCell="C59" sqref="C59"/>
    </sheetView>
  </sheetViews>
  <sheetFormatPr defaultColWidth="8.75" defaultRowHeight="14"/>
  <cols>
    <col min="1" max="1" width="17.83203125" style="31" customWidth="1"/>
    <col min="2" max="2" width="20.58203125" style="31" customWidth="1"/>
    <col min="3" max="3" width="83.58203125" style="31" customWidth="1"/>
    <col min="4" max="4" width="16.4140625" style="32" customWidth="1"/>
    <col min="5" max="5" width="25.4140625" style="32" customWidth="1"/>
    <col min="6" max="6" width="18" style="30" customWidth="1"/>
    <col min="7" max="7" width="30.25" style="30" customWidth="1"/>
    <col min="8" max="8" width="35.1640625" style="30" customWidth="1"/>
    <col min="9" max="9" width="14.75" style="30" customWidth="1"/>
    <col min="10" max="16384" width="8.75" style="31"/>
  </cols>
  <sheetData>
    <row r="1" spans="1:9" ht="17.5">
      <c r="A1" s="33" t="s">
        <v>352</v>
      </c>
      <c r="B1" s="33" t="s">
        <v>353</v>
      </c>
      <c r="C1" s="33" t="s">
        <v>354</v>
      </c>
      <c r="D1" s="34" t="s">
        <v>355</v>
      </c>
      <c r="E1" s="47" t="s">
        <v>44</v>
      </c>
      <c r="F1" s="34" t="s">
        <v>356</v>
      </c>
      <c r="G1" s="34" t="s">
        <v>357</v>
      </c>
      <c r="H1" s="34" t="s">
        <v>358</v>
      </c>
      <c r="I1" s="34" t="s">
        <v>52</v>
      </c>
    </row>
    <row r="2" spans="1:9" ht="28">
      <c r="A2" s="129" t="s">
        <v>359</v>
      </c>
      <c r="B2" s="136" t="s">
        <v>360</v>
      </c>
      <c r="C2" s="35" t="s">
        <v>361</v>
      </c>
      <c r="D2" s="36" t="s">
        <v>362</v>
      </c>
      <c r="E2" s="36">
        <f>(170+180+160)/3</f>
        <v>170</v>
      </c>
      <c r="F2" s="48"/>
      <c r="G2" s="49"/>
      <c r="H2" s="48"/>
      <c r="I2" s="48" t="s">
        <v>62</v>
      </c>
    </row>
    <row r="3" spans="1:9">
      <c r="A3" s="129"/>
      <c r="B3" s="137"/>
      <c r="C3" s="35" t="s">
        <v>363</v>
      </c>
      <c r="D3" s="36"/>
      <c r="E3" s="50">
        <f>(0.961+0.872+0.644)/3</f>
        <v>0.82566666666666666</v>
      </c>
      <c r="F3" s="48"/>
      <c r="G3" s="49"/>
      <c r="H3" s="48"/>
      <c r="I3" s="48" t="s">
        <v>62</v>
      </c>
    </row>
    <row r="4" spans="1:9">
      <c r="A4" s="129"/>
      <c r="B4" s="137"/>
      <c r="C4" s="35" t="s">
        <v>364</v>
      </c>
      <c r="D4" s="36"/>
      <c r="E4" s="50">
        <f>(230+1850+330)/3/1000</f>
        <v>0.80333333333333334</v>
      </c>
      <c r="F4" s="48"/>
      <c r="G4" s="49"/>
      <c r="H4" s="48"/>
      <c r="I4" s="48" t="s">
        <v>62</v>
      </c>
    </row>
    <row r="5" spans="1:9">
      <c r="A5" s="129"/>
      <c r="B5" s="137"/>
      <c r="C5" s="35" t="s">
        <v>365</v>
      </c>
      <c r="D5" s="36"/>
      <c r="E5" s="50">
        <f>(382+548+614)/3/1000</f>
        <v>0.51466666666666661</v>
      </c>
      <c r="F5" s="48"/>
      <c r="G5" s="49"/>
      <c r="H5" s="48"/>
      <c r="I5" s="48" t="s">
        <v>62</v>
      </c>
    </row>
    <row r="6" spans="1:9">
      <c r="A6" s="129"/>
      <c r="B6" s="137"/>
      <c r="C6" s="35" t="s">
        <v>366</v>
      </c>
      <c r="D6" s="36"/>
      <c r="E6" s="50">
        <f>(6.22+4.71+5.33)/3</f>
        <v>5.419999999999999</v>
      </c>
      <c r="F6" s="48"/>
      <c r="G6" s="49"/>
      <c r="H6" s="48"/>
      <c r="I6" s="48" t="s">
        <v>62</v>
      </c>
    </row>
    <row r="7" spans="1:9">
      <c r="A7" s="129"/>
      <c r="B7" s="137"/>
      <c r="C7" s="35" t="s">
        <v>367</v>
      </c>
      <c r="D7" s="36"/>
      <c r="E7" s="50">
        <f>(821+738+612)/3/1000</f>
        <v>0.72366666666666668</v>
      </c>
      <c r="F7" s="48"/>
      <c r="G7" s="49"/>
      <c r="H7" s="48"/>
      <c r="I7" s="48" t="s">
        <v>62</v>
      </c>
    </row>
    <row r="8" spans="1:9">
      <c r="A8" s="129"/>
      <c r="B8" s="137"/>
      <c r="C8" s="35" t="s">
        <v>368</v>
      </c>
      <c r="D8" s="36"/>
      <c r="E8" s="50">
        <f>(543+443+611)/3/1000</f>
        <v>0.53233333333333333</v>
      </c>
      <c r="F8" s="48"/>
      <c r="G8" s="49"/>
      <c r="H8" s="48"/>
      <c r="I8" s="48" t="s">
        <v>62</v>
      </c>
    </row>
    <row r="9" spans="1:9" ht="14.5">
      <c r="A9" s="129"/>
      <c r="B9" s="137"/>
      <c r="C9" s="37" t="s">
        <v>369</v>
      </c>
      <c r="D9" s="36"/>
      <c r="E9" s="50">
        <f>(3260+3188+1872)/3/1000</f>
        <v>2.7733333333333334</v>
      </c>
      <c r="F9" s="48"/>
      <c r="G9" s="49"/>
      <c r="H9" s="48"/>
      <c r="I9" s="48" t="s">
        <v>62</v>
      </c>
    </row>
    <row r="10" spans="1:9" ht="14.5">
      <c r="A10" s="129"/>
      <c r="B10" s="137"/>
      <c r="C10" s="37" t="s">
        <v>370</v>
      </c>
      <c r="D10" s="36"/>
      <c r="E10" s="50">
        <f>(1732+2291+1823)/3/1000</f>
        <v>1.9486666666666668</v>
      </c>
      <c r="F10" s="48"/>
      <c r="G10" s="49"/>
      <c r="H10" s="48"/>
      <c r="I10" s="48" t="s">
        <v>62</v>
      </c>
    </row>
    <row r="11" spans="1:9" ht="14.5">
      <c r="A11" s="129"/>
      <c r="B11" s="137"/>
      <c r="C11" s="37" t="s">
        <v>371</v>
      </c>
      <c r="D11" s="36"/>
      <c r="E11" s="50">
        <f>(2370+3472+1983)/3/1000</f>
        <v>2.6083333333333334</v>
      </c>
      <c r="F11" s="48"/>
      <c r="G11" s="49"/>
      <c r="H11" s="48"/>
      <c r="I11" s="48" t="s">
        <v>62</v>
      </c>
    </row>
    <row r="12" spans="1:9" ht="14.5">
      <c r="A12" s="129"/>
      <c r="B12" s="137"/>
      <c r="C12" s="37" t="s">
        <v>372</v>
      </c>
      <c r="D12" s="36"/>
      <c r="E12" s="50">
        <f>(3370+2912+2045)/3/1000</f>
        <v>2.7756666666666665</v>
      </c>
      <c r="F12" s="48"/>
      <c r="G12" s="49"/>
      <c r="H12" s="48"/>
      <c r="I12" s="48" t="s">
        <v>62</v>
      </c>
    </row>
    <row r="13" spans="1:9">
      <c r="A13" s="129"/>
      <c r="B13" s="137"/>
      <c r="C13" s="35" t="s">
        <v>373</v>
      </c>
      <c r="D13" s="36"/>
      <c r="E13" s="50">
        <f>(1.42+1.74+1.29)/3</f>
        <v>1.4833333333333334</v>
      </c>
      <c r="F13" s="48"/>
      <c r="G13" s="49"/>
      <c r="H13" s="48"/>
      <c r="I13" s="48" t="s">
        <v>62</v>
      </c>
    </row>
    <row r="14" spans="1:9">
      <c r="A14" s="129"/>
      <c r="B14" s="137"/>
      <c r="C14" s="35" t="s">
        <v>374</v>
      </c>
      <c r="D14" s="36"/>
      <c r="E14" s="50">
        <f>(1.78+1.49+1.93)/3</f>
        <v>1.7333333333333334</v>
      </c>
      <c r="F14" s="48"/>
      <c r="G14" s="49"/>
      <c r="H14" s="48"/>
      <c r="I14" s="48" t="s">
        <v>62</v>
      </c>
    </row>
    <row r="15" spans="1:9">
      <c r="A15" s="129"/>
      <c r="B15" s="137"/>
      <c r="C15" s="35" t="s">
        <v>375</v>
      </c>
      <c r="D15" s="36"/>
      <c r="E15" s="50">
        <f>(1.96+1.86+1.57)/3</f>
        <v>1.7966666666666669</v>
      </c>
      <c r="F15" s="48"/>
      <c r="G15" s="49"/>
      <c r="H15" s="48"/>
      <c r="I15" s="48" t="s">
        <v>62</v>
      </c>
    </row>
    <row r="16" spans="1:9">
      <c r="A16" s="129"/>
      <c r="B16" s="137"/>
      <c r="C16" s="35" t="s">
        <v>376</v>
      </c>
      <c r="D16" s="36"/>
      <c r="E16" s="50">
        <f>(1.89+1.76+1.97)/3</f>
        <v>1.8733333333333333</v>
      </c>
      <c r="F16" s="48"/>
      <c r="G16" s="49"/>
      <c r="H16" s="48"/>
      <c r="I16" s="48" t="s">
        <v>62</v>
      </c>
    </row>
    <row r="17" spans="1:9">
      <c r="A17" s="129"/>
      <c r="B17" s="137"/>
      <c r="C17" s="35" t="s">
        <v>377</v>
      </c>
      <c r="D17" s="36"/>
      <c r="E17" s="50">
        <f>(2.91+3.04+3.13)/3</f>
        <v>3.0266666666666668</v>
      </c>
      <c r="F17" s="48"/>
      <c r="G17" s="49"/>
      <c r="H17" s="48"/>
      <c r="I17" s="48" t="s">
        <v>62</v>
      </c>
    </row>
    <row r="18" spans="1:9">
      <c r="A18" s="129"/>
      <c r="B18" s="137"/>
      <c r="C18" s="35" t="s">
        <v>378</v>
      </c>
      <c r="D18" s="36"/>
      <c r="E18" s="50">
        <f>(1.38+1.67+1.52)/3</f>
        <v>1.5233333333333334</v>
      </c>
      <c r="F18" s="48"/>
      <c r="G18" s="49"/>
      <c r="H18" s="48"/>
      <c r="I18" s="48" t="s">
        <v>62</v>
      </c>
    </row>
    <row r="19" spans="1:9">
      <c r="A19" s="129"/>
      <c r="B19" s="137"/>
      <c r="C19" s="35" t="s">
        <v>379</v>
      </c>
      <c r="D19" s="36"/>
      <c r="E19" s="50">
        <f>(1.44+1.62+1.73)/3</f>
        <v>1.5966666666666667</v>
      </c>
      <c r="F19" s="48"/>
      <c r="G19" s="49"/>
      <c r="H19" s="48"/>
      <c r="I19" s="48" t="s">
        <v>62</v>
      </c>
    </row>
    <row r="20" spans="1:9">
      <c r="A20" s="129"/>
      <c r="B20" s="137"/>
      <c r="C20" s="35" t="s">
        <v>380</v>
      </c>
      <c r="D20" s="36"/>
      <c r="E20" s="50">
        <f>(1.51+1.49+1.62)/3</f>
        <v>1.54</v>
      </c>
      <c r="F20" s="48"/>
      <c r="G20" s="49"/>
      <c r="H20" s="48"/>
      <c r="I20" s="48" t="s">
        <v>62</v>
      </c>
    </row>
    <row r="21" spans="1:9">
      <c r="A21" s="129"/>
      <c r="B21" s="137"/>
      <c r="C21" s="35" t="s">
        <v>381</v>
      </c>
      <c r="D21" s="36"/>
      <c r="E21" s="50">
        <f>(2.01+1.69+1.78)/3</f>
        <v>1.8266666666666664</v>
      </c>
      <c r="F21" s="48"/>
      <c r="G21" s="49"/>
      <c r="H21" s="48"/>
      <c r="I21" s="48" t="s">
        <v>62</v>
      </c>
    </row>
    <row r="22" spans="1:9">
      <c r="A22" s="129"/>
      <c r="B22" s="137"/>
      <c r="C22" s="35" t="s">
        <v>382</v>
      </c>
      <c r="D22" s="36"/>
      <c r="E22" s="50">
        <f>(2.88+2.82+3.51)/3</f>
        <v>3.07</v>
      </c>
      <c r="F22" s="48"/>
      <c r="G22" s="49"/>
      <c r="H22" s="48"/>
      <c r="I22" s="48" t="s">
        <v>62</v>
      </c>
    </row>
    <row r="23" spans="1:9">
      <c r="A23" s="129"/>
      <c r="B23" s="137"/>
      <c r="C23" s="35" t="s">
        <v>383</v>
      </c>
      <c r="D23" s="36"/>
      <c r="E23" s="50">
        <f>(3.25+3.68+3.77)/3</f>
        <v>3.5666666666666664</v>
      </c>
      <c r="F23" s="48"/>
      <c r="G23" s="49"/>
      <c r="H23" s="48"/>
      <c r="I23" s="48" t="s">
        <v>62</v>
      </c>
    </row>
    <row r="24" spans="1:9">
      <c r="A24" s="129"/>
      <c r="B24" s="137"/>
      <c r="C24" s="35" t="s">
        <v>384</v>
      </c>
      <c r="D24" s="36"/>
      <c r="E24" s="50">
        <f>(6.648+1.038+1.408)/3</f>
        <v>3.031333333333333</v>
      </c>
      <c r="F24" s="48"/>
      <c r="G24" s="49"/>
      <c r="H24" s="48"/>
      <c r="I24" s="48" t="s">
        <v>62</v>
      </c>
    </row>
    <row r="25" spans="1:9">
      <c r="A25" s="129"/>
      <c r="B25" s="137"/>
      <c r="C25" s="35" t="s">
        <v>385</v>
      </c>
      <c r="D25" s="36"/>
      <c r="E25" s="50">
        <f>(1.917+6.414+2.191)/3</f>
        <v>3.507333333333333</v>
      </c>
      <c r="F25" s="48"/>
      <c r="G25" s="49"/>
      <c r="H25" s="48"/>
      <c r="I25" s="48" t="s">
        <v>62</v>
      </c>
    </row>
    <row r="26" spans="1:9">
      <c r="A26" s="129"/>
      <c r="B26" s="137"/>
      <c r="C26" s="35" t="s">
        <v>386</v>
      </c>
      <c r="D26" s="36"/>
      <c r="E26" s="50">
        <f>(6.812+4.242+7.366)/3</f>
        <v>6.1400000000000006</v>
      </c>
      <c r="F26" s="48"/>
      <c r="G26" s="49"/>
      <c r="H26" s="48"/>
      <c r="I26" s="48" t="s">
        <v>62</v>
      </c>
    </row>
    <row r="27" spans="1:9">
      <c r="A27" s="129"/>
      <c r="B27" s="137"/>
      <c r="C27" s="35" t="s">
        <v>387</v>
      </c>
      <c r="D27" s="36"/>
      <c r="E27" s="50">
        <f>(7.555+5.061+4.813)/3</f>
        <v>5.8096666666666659</v>
      </c>
      <c r="F27" s="48"/>
      <c r="G27" s="49"/>
      <c r="H27" s="48"/>
      <c r="I27" s="48" t="s">
        <v>62</v>
      </c>
    </row>
    <row r="28" spans="1:9">
      <c r="A28" s="129"/>
      <c r="B28" s="137"/>
      <c r="C28" s="35" t="s">
        <v>388</v>
      </c>
      <c r="D28" s="36"/>
      <c r="E28" s="50">
        <f>(6.372+6.473+6.359)/3</f>
        <v>6.4013333333333335</v>
      </c>
      <c r="F28" s="48"/>
      <c r="G28" s="49"/>
      <c r="H28" s="48"/>
      <c r="I28" s="48" t="s">
        <v>62</v>
      </c>
    </row>
    <row r="29" spans="1:9">
      <c r="A29" s="129"/>
      <c r="B29" s="137"/>
      <c r="C29" s="35" t="s">
        <v>389</v>
      </c>
      <c r="D29" s="36"/>
      <c r="E29" s="36">
        <v>0</v>
      </c>
      <c r="F29" s="48"/>
      <c r="G29" s="49"/>
      <c r="H29" s="48"/>
      <c r="I29" s="48" t="s">
        <v>62</v>
      </c>
    </row>
    <row r="30" spans="1:9">
      <c r="A30" s="129"/>
      <c r="B30" s="137"/>
      <c r="C30" s="35" t="s">
        <v>390</v>
      </c>
      <c r="D30" s="36"/>
      <c r="E30" s="36">
        <v>0</v>
      </c>
      <c r="F30" s="48"/>
      <c r="G30" s="49"/>
      <c r="H30" s="48"/>
      <c r="I30" s="48" t="s">
        <v>62</v>
      </c>
    </row>
    <row r="31" spans="1:9">
      <c r="A31" s="129"/>
      <c r="B31" s="137"/>
      <c r="C31" s="35" t="s">
        <v>391</v>
      </c>
      <c r="D31" s="36"/>
      <c r="E31" s="36">
        <v>0</v>
      </c>
      <c r="F31" s="48"/>
      <c r="G31" s="49"/>
      <c r="H31" s="48"/>
      <c r="I31" s="48" t="s">
        <v>62</v>
      </c>
    </row>
    <row r="32" spans="1:9" ht="28">
      <c r="A32" s="129"/>
      <c r="B32" s="137"/>
      <c r="C32" s="35" t="s">
        <v>392</v>
      </c>
      <c r="D32" s="36" t="s">
        <v>393</v>
      </c>
      <c r="E32" s="36" t="s">
        <v>394</v>
      </c>
      <c r="F32" s="48"/>
      <c r="G32" s="49"/>
      <c r="H32" s="48"/>
      <c r="I32" s="48" t="s">
        <v>62</v>
      </c>
    </row>
    <row r="33" spans="1:9" ht="28">
      <c r="A33" s="129"/>
      <c r="B33" s="137"/>
      <c r="C33" s="35" t="s">
        <v>395</v>
      </c>
      <c r="D33" s="36" t="s">
        <v>393</v>
      </c>
      <c r="E33" s="36" t="s">
        <v>394</v>
      </c>
      <c r="F33" s="48"/>
      <c r="G33" s="49"/>
      <c r="H33" s="48"/>
      <c r="I33" s="48" t="s">
        <v>62</v>
      </c>
    </row>
    <row r="34" spans="1:9">
      <c r="A34" s="129"/>
      <c r="B34" s="138"/>
      <c r="C34" s="35" t="s">
        <v>396</v>
      </c>
      <c r="D34" s="36" t="s">
        <v>393</v>
      </c>
      <c r="E34" s="36" t="s">
        <v>394</v>
      </c>
      <c r="F34" s="48"/>
      <c r="G34" s="49"/>
      <c r="H34" s="48"/>
      <c r="I34" s="48" t="s">
        <v>62</v>
      </c>
    </row>
    <row r="35" spans="1:9">
      <c r="A35" s="130" t="s">
        <v>397</v>
      </c>
      <c r="B35" s="130" t="s">
        <v>398</v>
      </c>
      <c r="C35" s="35" t="s">
        <v>399</v>
      </c>
      <c r="D35" s="36" t="s">
        <v>400</v>
      </c>
      <c r="E35" s="50">
        <f>(0.633+0.633+0.633)/3</f>
        <v>0.63300000000000001</v>
      </c>
      <c r="F35" s="48"/>
      <c r="G35" s="49"/>
      <c r="H35" s="48"/>
      <c r="I35" s="48" t="s">
        <v>62</v>
      </c>
    </row>
    <row r="36" spans="1:9">
      <c r="A36" s="130"/>
      <c r="B36" s="130"/>
      <c r="C36" s="35" t="s">
        <v>401</v>
      </c>
      <c r="D36" s="38" t="s">
        <v>402</v>
      </c>
      <c r="E36" s="51">
        <f>(1.066+0.834+0.91)/3</f>
        <v>0.93666666666666665</v>
      </c>
      <c r="F36" s="52"/>
      <c r="G36" s="49"/>
      <c r="H36" s="52"/>
      <c r="I36" s="48" t="s">
        <v>62</v>
      </c>
    </row>
    <row r="37" spans="1:9">
      <c r="A37" s="130"/>
      <c r="B37" s="130"/>
      <c r="C37" s="35" t="s">
        <v>403</v>
      </c>
      <c r="D37" s="36" t="s">
        <v>404</v>
      </c>
      <c r="E37" s="50">
        <f>(0.434+0.435+0.666)/3</f>
        <v>0.51166666666666671</v>
      </c>
      <c r="F37" s="48"/>
      <c r="G37" s="49"/>
      <c r="H37" s="48"/>
      <c r="I37" s="48" t="s">
        <v>62</v>
      </c>
    </row>
    <row r="38" spans="1:9">
      <c r="A38" s="130"/>
      <c r="B38" s="130"/>
      <c r="C38" s="39" t="s">
        <v>405</v>
      </c>
      <c r="D38" s="40"/>
      <c r="E38" s="53">
        <f>(0.867+0.833+0.867)/3</f>
        <v>0.85566666666666669</v>
      </c>
      <c r="F38" s="54"/>
      <c r="G38" s="49"/>
      <c r="H38" s="54"/>
      <c r="I38" s="48" t="s">
        <v>62</v>
      </c>
    </row>
    <row r="39" spans="1:9">
      <c r="A39" s="130"/>
      <c r="B39" s="130"/>
      <c r="C39" s="39" t="s">
        <v>406</v>
      </c>
      <c r="D39" s="40"/>
      <c r="E39" s="53">
        <f>(1+0.967+0.9)/3</f>
        <v>0.95566666666666666</v>
      </c>
      <c r="F39" s="54"/>
      <c r="G39" s="49"/>
      <c r="H39" s="54"/>
      <c r="I39" s="48" t="s">
        <v>62</v>
      </c>
    </row>
    <row r="40" spans="1:9">
      <c r="A40" s="130"/>
      <c r="B40" s="130"/>
      <c r="C40" s="35" t="s">
        <v>407</v>
      </c>
      <c r="D40" s="40" t="s">
        <v>400</v>
      </c>
      <c r="E40" s="50">
        <f>(0.434+0.489+0.533)/3</f>
        <v>0.48533333333333334</v>
      </c>
      <c r="F40" s="54"/>
      <c r="G40" s="49"/>
      <c r="H40" s="54"/>
      <c r="I40" s="48" t="s">
        <v>62</v>
      </c>
    </row>
    <row r="41" spans="1:9">
      <c r="A41" s="130"/>
      <c r="B41" s="130"/>
      <c r="C41" s="41" t="s">
        <v>408</v>
      </c>
      <c r="D41" s="36" t="s">
        <v>400</v>
      </c>
      <c r="E41" s="50">
        <f>(0.533+0.5+0.51)/3</f>
        <v>0.51433333333333331</v>
      </c>
      <c r="F41" s="48"/>
      <c r="G41" s="49"/>
      <c r="H41" s="48"/>
      <c r="I41" s="48" t="s">
        <v>62</v>
      </c>
    </row>
    <row r="42" spans="1:9">
      <c r="A42" s="130"/>
      <c r="B42" s="130"/>
      <c r="C42" s="41" t="s">
        <v>409</v>
      </c>
      <c r="D42" s="36" t="s">
        <v>400</v>
      </c>
      <c r="E42" s="50">
        <f>(0.4+0.534+0.433)/3</f>
        <v>0.45566666666666666</v>
      </c>
      <c r="F42" s="48"/>
      <c r="G42" s="49"/>
      <c r="H42" s="48"/>
      <c r="I42" s="48" t="s">
        <v>62</v>
      </c>
    </row>
    <row r="43" spans="1:9">
      <c r="A43" s="130"/>
      <c r="B43" s="130"/>
      <c r="C43" s="41" t="s">
        <v>410</v>
      </c>
      <c r="D43" s="36" t="s">
        <v>400</v>
      </c>
      <c r="E43" s="55" t="s">
        <v>411</v>
      </c>
      <c r="F43" s="48"/>
      <c r="G43" s="49"/>
      <c r="H43" s="48"/>
      <c r="I43" s="48" t="s">
        <v>62</v>
      </c>
    </row>
    <row r="44" spans="1:9">
      <c r="A44" s="130"/>
      <c r="B44" s="130"/>
      <c r="C44" s="39" t="s">
        <v>412</v>
      </c>
      <c r="D44" s="36"/>
      <c r="E44" s="50">
        <f>(1.5+1.7+1.633)/3</f>
        <v>1.611</v>
      </c>
      <c r="F44" s="48"/>
      <c r="G44" s="49"/>
      <c r="H44" s="48"/>
      <c r="I44" s="48" t="s">
        <v>62</v>
      </c>
    </row>
    <row r="45" spans="1:9">
      <c r="A45" s="130"/>
      <c r="B45" s="130"/>
      <c r="C45" s="39" t="s">
        <v>413</v>
      </c>
      <c r="D45" s="36"/>
      <c r="E45" s="50">
        <f>(0.833+0.9+1)/3</f>
        <v>0.91100000000000003</v>
      </c>
      <c r="F45" s="48"/>
      <c r="G45" s="49"/>
      <c r="H45" s="48"/>
      <c r="I45" s="48" t="s">
        <v>62</v>
      </c>
    </row>
    <row r="46" spans="1:9">
      <c r="A46" s="130"/>
      <c r="B46" s="130"/>
      <c r="C46" s="39" t="s">
        <v>414</v>
      </c>
      <c r="D46" s="36"/>
      <c r="E46" s="50">
        <f>(1.367+0.633+1.2)/3</f>
        <v>1.0666666666666667</v>
      </c>
      <c r="F46" s="48"/>
      <c r="G46" s="49"/>
      <c r="H46" s="48"/>
      <c r="I46" s="48" t="s">
        <v>62</v>
      </c>
    </row>
    <row r="47" spans="1:9">
      <c r="A47" s="130"/>
      <c r="B47" s="130"/>
      <c r="C47" s="42" t="s">
        <v>415</v>
      </c>
      <c r="D47" s="36"/>
      <c r="E47" s="50">
        <f>(0.7+0.667+0.6)/3</f>
        <v>0.65566666666666673</v>
      </c>
      <c r="F47" s="48"/>
      <c r="G47" s="49"/>
      <c r="H47" s="48"/>
      <c r="I47" s="48" t="s">
        <v>62</v>
      </c>
    </row>
    <row r="48" spans="1:9">
      <c r="A48" s="130"/>
      <c r="B48" s="130"/>
      <c r="C48" s="42" t="s">
        <v>416</v>
      </c>
      <c r="D48" s="36"/>
      <c r="E48" s="50">
        <f>(1.08+0.3+0.58)/3</f>
        <v>0.65333333333333332</v>
      </c>
      <c r="F48" s="48"/>
      <c r="G48" s="49"/>
      <c r="H48" s="48"/>
      <c r="I48" s="48" t="s">
        <v>62</v>
      </c>
    </row>
    <row r="49" spans="1:9">
      <c r="A49" s="130"/>
      <c r="B49" s="130"/>
      <c r="C49" s="35" t="s">
        <v>417</v>
      </c>
      <c r="D49" s="36"/>
      <c r="E49" s="50">
        <f>(0.864+0.811+0.93)/3</f>
        <v>0.86833333333333329</v>
      </c>
      <c r="F49" s="48"/>
      <c r="G49" s="49"/>
      <c r="H49" s="48"/>
      <c r="I49" s="48" t="s">
        <v>62</v>
      </c>
    </row>
    <row r="50" spans="1:9">
      <c r="A50" s="131" t="s">
        <v>418</v>
      </c>
      <c r="B50" s="131" t="s">
        <v>419</v>
      </c>
      <c r="C50" s="35" t="s">
        <v>420</v>
      </c>
      <c r="D50" s="43" t="s">
        <v>421</v>
      </c>
      <c r="E50" s="56">
        <f>(0.534+0.5+0.533)/3</f>
        <v>0.52233333333333343</v>
      </c>
      <c r="F50" s="57"/>
      <c r="G50" s="49"/>
      <c r="H50" s="58"/>
      <c r="I50" s="48" t="s">
        <v>422</v>
      </c>
    </row>
    <row r="51" spans="1:9">
      <c r="A51" s="131"/>
      <c r="B51" s="131"/>
      <c r="C51" s="41" t="s">
        <v>423</v>
      </c>
      <c r="D51" s="40" t="s">
        <v>421</v>
      </c>
      <c r="E51" s="53">
        <f>(2.1+1.133+1.6)/3</f>
        <v>1.611</v>
      </c>
      <c r="F51" s="54"/>
      <c r="G51" s="49"/>
      <c r="H51" s="54"/>
      <c r="I51" s="54" t="s">
        <v>62</v>
      </c>
    </row>
    <row r="52" spans="1:9">
      <c r="A52" s="131"/>
      <c r="B52" s="131"/>
      <c r="C52" s="41" t="s">
        <v>424</v>
      </c>
      <c r="D52" s="36" t="s">
        <v>425</v>
      </c>
      <c r="E52" s="50">
        <f>(1.766+1.976+1.556)/3</f>
        <v>1.766</v>
      </c>
      <c r="F52" s="48"/>
      <c r="G52" s="49"/>
      <c r="H52" s="48"/>
      <c r="I52" s="48" t="s">
        <v>62</v>
      </c>
    </row>
    <row r="53" spans="1:9">
      <c r="A53" s="132" t="s">
        <v>426</v>
      </c>
      <c r="B53" s="134" t="s">
        <v>419</v>
      </c>
      <c r="C53" s="45" t="s">
        <v>427</v>
      </c>
      <c r="D53" s="36" t="s">
        <v>55</v>
      </c>
      <c r="E53" s="59">
        <f>(0.86+1.2+1)/3</f>
        <v>1.02</v>
      </c>
      <c r="F53" s="48"/>
      <c r="G53" s="49"/>
      <c r="H53" s="48"/>
      <c r="I53" s="48" t="s">
        <v>62</v>
      </c>
    </row>
    <row r="54" spans="1:9">
      <c r="A54" s="133"/>
      <c r="B54" s="129"/>
      <c r="C54" s="45" t="s">
        <v>428</v>
      </c>
      <c r="D54" s="36" t="s">
        <v>55</v>
      </c>
      <c r="E54" s="59">
        <f>(0.96+0.9+0.86)/3</f>
        <v>0.90666666666666662</v>
      </c>
      <c r="F54" s="48"/>
      <c r="G54" s="49"/>
      <c r="H54" s="48"/>
      <c r="I54" s="48" t="s">
        <v>62</v>
      </c>
    </row>
    <row r="55" spans="1:9">
      <c r="A55" s="36" t="s">
        <v>429</v>
      </c>
      <c r="B55" s="36" t="s">
        <v>419</v>
      </c>
      <c r="C55" s="45" t="s">
        <v>430</v>
      </c>
      <c r="D55" s="36" t="s">
        <v>55</v>
      </c>
      <c r="E55" s="59">
        <f>(2.33+2.1+1.83)/3</f>
        <v>2.0866666666666664</v>
      </c>
      <c r="F55" s="48"/>
      <c r="G55" s="49"/>
      <c r="H55" s="48"/>
      <c r="I55" s="48" t="s">
        <v>62</v>
      </c>
    </row>
    <row r="56" spans="1:9">
      <c r="A56" s="46" t="s">
        <v>431</v>
      </c>
      <c r="B56" s="38" t="s">
        <v>419</v>
      </c>
      <c r="C56" s="45" t="s">
        <v>432</v>
      </c>
      <c r="D56" s="36" t="s">
        <v>55</v>
      </c>
      <c r="E56" s="59">
        <f>(0.94+1.1+1)/3</f>
        <v>1.0133333333333334</v>
      </c>
      <c r="F56" s="48"/>
      <c r="G56" s="49"/>
      <c r="H56" s="48"/>
      <c r="I56" s="48" t="s">
        <v>62</v>
      </c>
    </row>
    <row r="57" spans="1:9">
      <c r="A57" s="36" t="s">
        <v>433</v>
      </c>
      <c r="B57" s="36" t="s">
        <v>419</v>
      </c>
      <c r="C57" s="45" t="s">
        <v>434</v>
      </c>
      <c r="D57" s="36" t="s">
        <v>55</v>
      </c>
      <c r="E57" s="59">
        <f>(1.3+1.26+1.26)/3</f>
        <v>1.2733333333333334</v>
      </c>
      <c r="F57" s="48"/>
      <c r="G57" s="49"/>
      <c r="H57" s="48"/>
      <c r="I57" s="48" t="s">
        <v>62</v>
      </c>
    </row>
    <row r="58" spans="1:9">
      <c r="A58" s="44" t="s">
        <v>435</v>
      </c>
      <c r="B58" s="38" t="s">
        <v>419</v>
      </c>
      <c r="C58" s="45" t="s">
        <v>436</v>
      </c>
      <c r="D58" s="36" t="s">
        <v>55</v>
      </c>
      <c r="E58" s="56">
        <v>3.665</v>
      </c>
      <c r="F58" s="48"/>
      <c r="G58" s="49"/>
      <c r="H58" s="48"/>
      <c r="I58" s="48" t="s">
        <v>62</v>
      </c>
    </row>
    <row r="59" spans="1:9">
      <c r="A59" s="134" t="s">
        <v>437</v>
      </c>
      <c r="B59" s="132" t="s">
        <v>419</v>
      </c>
      <c r="C59" s="45" t="s">
        <v>438</v>
      </c>
      <c r="D59" s="36" t="s">
        <v>97</v>
      </c>
      <c r="E59" s="50">
        <f>(1.4+0.833+1.033)/3</f>
        <v>1.0886666666666664</v>
      </c>
      <c r="F59" s="48"/>
      <c r="G59" s="49"/>
      <c r="H59" s="48"/>
      <c r="I59" s="48" t="s">
        <v>62</v>
      </c>
    </row>
    <row r="60" spans="1:9">
      <c r="A60" s="129"/>
      <c r="B60" s="133"/>
      <c r="C60" s="45" t="s">
        <v>439</v>
      </c>
      <c r="D60" s="36" t="s">
        <v>97</v>
      </c>
      <c r="E60" s="50">
        <f>(7.034+6.266+6.4)/3</f>
        <v>6.5666666666666673</v>
      </c>
      <c r="F60" s="48"/>
      <c r="G60" s="49"/>
      <c r="H60" s="48"/>
      <c r="I60" s="48" t="s">
        <v>62</v>
      </c>
    </row>
    <row r="61" spans="1:9">
      <c r="A61" s="135"/>
      <c r="B61" s="139"/>
      <c r="C61" s="45" t="s">
        <v>440</v>
      </c>
      <c r="D61" s="36" t="s">
        <v>97</v>
      </c>
      <c r="E61" s="50">
        <f>(3.967+3.9+4)/3</f>
        <v>3.9556666666666671</v>
      </c>
      <c r="F61" s="48"/>
      <c r="G61" s="49"/>
      <c r="H61" s="48"/>
      <c r="I61" s="48" t="s">
        <v>62</v>
      </c>
    </row>
    <row r="62" spans="1:9" s="30" customFormat="1"/>
    <row r="63" spans="1:9" s="30" customFormat="1"/>
    <row r="64" spans="1:9" s="30" customFormat="1"/>
    <row r="69" spans="1:5" s="30" customFormat="1">
      <c r="A69" s="31"/>
      <c r="B69" s="31"/>
      <c r="C69" s="31"/>
      <c r="D69" s="32"/>
      <c r="E69" s="60"/>
    </row>
  </sheetData>
  <autoFilter ref="A1:I61" xr:uid="{00000000-0009-0000-0000-000002000000}"/>
  <mergeCells count="10">
    <mergeCell ref="B2:B34"/>
    <mergeCell ref="B35:B49"/>
    <mergeCell ref="B50:B52"/>
    <mergeCell ref="B53:B54"/>
    <mergeCell ref="B59:B61"/>
    <mergeCell ref="A2:A34"/>
    <mergeCell ref="A35:A49"/>
    <mergeCell ref="A50:A52"/>
    <mergeCell ref="A53:A54"/>
    <mergeCell ref="A59:A61"/>
  </mergeCells>
  <phoneticPr fontId="40" type="noConversion"/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89"/>
  <sheetViews>
    <sheetView zoomScale="120" zoomScaleNormal="120" workbookViewId="0">
      <pane xSplit="1" ySplit="1" topLeftCell="D2" activePane="bottomRight" state="frozen"/>
      <selection pane="topRight"/>
      <selection pane="bottomLeft"/>
      <selection pane="bottomRight" activeCell="G17" sqref="G17"/>
    </sheetView>
  </sheetViews>
  <sheetFormatPr defaultColWidth="9" defaultRowHeight="14"/>
  <cols>
    <col min="1" max="1" width="16.75" style="16" customWidth="1"/>
    <col min="2" max="2" width="38.1640625" style="16" customWidth="1"/>
    <col min="3" max="3" width="11.4140625" style="16" customWidth="1"/>
    <col min="4" max="4" width="45.25" style="16" customWidth="1"/>
    <col min="5" max="5" width="9" style="16"/>
    <col min="6" max="6" width="16.75" style="16" customWidth="1"/>
    <col min="7" max="9" width="14.1640625" style="16" customWidth="1"/>
    <col min="10" max="10" width="12" style="16" customWidth="1"/>
    <col min="11" max="11" width="12.1640625" style="16" customWidth="1"/>
    <col min="12" max="12" width="14.1640625" style="16" customWidth="1"/>
    <col min="13" max="14" width="17.1640625" style="16" hidden="1" customWidth="1"/>
    <col min="15" max="16" width="18.4140625" style="16" hidden="1" customWidth="1"/>
    <col min="17" max="17" width="12" style="16" hidden="1" customWidth="1"/>
    <col min="18" max="18" width="12.1640625" style="16" hidden="1" customWidth="1"/>
    <col min="19" max="19" width="26.75" style="16" customWidth="1"/>
    <col min="20" max="20" width="24.1640625" style="16" customWidth="1"/>
    <col min="21" max="21" width="27.4140625" style="16" customWidth="1"/>
    <col min="22" max="22" width="13" style="16" customWidth="1"/>
    <col min="23" max="16384" width="9" style="16"/>
  </cols>
  <sheetData>
    <row r="1" spans="1:22">
      <c r="A1" s="17" t="s">
        <v>441</v>
      </c>
      <c r="B1" s="17" t="s">
        <v>442</v>
      </c>
      <c r="C1" s="17" t="s">
        <v>443</v>
      </c>
      <c r="D1" s="17" t="s">
        <v>444</v>
      </c>
      <c r="E1" s="17" t="s">
        <v>52</v>
      </c>
      <c r="F1" s="17" t="s">
        <v>445</v>
      </c>
      <c r="G1" s="17" t="s">
        <v>446</v>
      </c>
      <c r="H1" s="17" t="s">
        <v>447</v>
      </c>
      <c r="I1" s="17" t="s">
        <v>448</v>
      </c>
      <c r="J1" s="17" t="s">
        <v>449</v>
      </c>
      <c r="K1" s="17" t="s">
        <v>450</v>
      </c>
      <c r="L1" s="17" t="s">
        <v>451</v>
      </c>
      <c r="M1" s="17" t="s">
        <v>445</v>
      </c>
      <c r="N1" s="17" t="s">
        <v>446</v>
      </c>
      <c r="O1" s="17" t="s">
        <v>447</v>
      </c>
      <c r="P1" s="17" t="s">
        <v>448</v>
      </c>
      <c r="Q1" s="17" t="s">
        <v>449</v>
      </c>
      <c r="R1" s="17" t="s">
        <v>450</v>
      </c>
      <c r="S1" s="17" t="s">
        <v>452</v>
      </c>
      <c r="T1" s="17" t="s">
        <v>453</v>
      </c>
      <c r="U1" s="17" t="s">
        <v>454</v>
      </c>
      <c r="V1" s="17" t="s">
        <v>455</v>
      </c>
    </row>
    <row r="2" spans="1:22">
      <c r="A2" s="18" t="s">
        <v>397</v>
      </c>
      <c r="B2" s="18" t="s">
        <v>456</v>
      </c>
      <c r="C2" s="19" t="s">
        <v>457</v>
      </c>
      <c r="D2" s="18" t="s">
        <v>458</v>
      </c>
      <c r="E2" s="19" t="s">
        <v>62</v>
      </c>
      <c r="F2" s="19">
        <v>20.37</v>
      </c>
      <c r="G2" s="19">
        <v>34</v>
      </c>
      <c r="H2" s="19">
        <v>295.88</v>
      </c>
      <c r="I2" s="19">
        <v>309.08</v>
      </c>
      <c r="J2" s="24">
        <v>25</v>
      </c>
      <c r="K2" s="24">
        <v>18</v>
      </c>
      <c r="L2" s="24" t="s">
        <v>459</v>
      </c>
      <c r="M2" s="24"/>
      <c r="N2" s="19"/>
      <c r="O2" s="19"/>
      <c r="P2" s="19"/>
      <c r="Q2" s="24"/>
      <c r="R2" s="24"/>
      <c r="S2" s="19"/>
      <c r="T2" s="19"/>
      <c r="U2" s="19"/>
      <c r="V2" s="19"/>
    </row>
    <row r="3" spans="1:22">
      <c r="A3" s="19"/>
      <c r="B3" s="18" t="s">
        <v>460</v>
      </c>
      <c r="C3" s="19" t="s">
        <v>457</v>
      </c>
      <c r="D3" s="18" t="s">
        <v>458</v>
      </c>
      <c r="E3" s="19" t="s">
        <v>62</v>
      </c>
      <c r="F3" s="16">
        <v>26.65</v>
      </c>
      <c r="G3" s="16">
        <v>38</v>
      </c>
      <c r="H3" s="16">
        <v>296.19</v>
      </c>
      <c r="I3" s="16">
        <v>314.7</v>
      </c>
      <c r="J3" s="24">
        <v>30</v>
      </c>
      <c r="K3" s="24">
        <v>37</v>
      </c>
      <c r="L3" s="24" t="s">
        <v>459</v>
      </c>
      <c r="M3" s="24"/>
      <c r="N3" s="19"/>
      <c r="O3" s="19"/>
      <c r="P3" s="19"/>
      <c r="Q3" s="24"/>
      <c r="R3" s="24"/>
      <c r="S3" s="19"/>
      <c r="T3" s="19"/>
      <c r="U3" s="19"/>
      <c r="V3" s="19"/>
    </row>
    <row r="4" spans="1:22">
      <c r="A4" s="19"/>
      <c r="B4" s="18" t="s">
        <v>461</v>
      </c>
      <c r="C4" s="19" t="s">
        <v>457</v>
      </c>
      <c r="D4" s="18" t="s">
        <v>458</v>
      </c>
      <c r="E4" s="19" t="s">
        <v>62</v>
      </c>
      <c r="F4" s="19">
        <v>23.69</v>
      </c>
      <c r="G4" s="19">
        <v>38.299999999999997</v>
      </c>
      <c r="H4" s="19">
        <v>295.48</v>
      </c>
      <c r="I4" s="19">
        <v>314.7</v>
      </c>
      <c r="J4" s="24">
        <v>26</v>
      </c>
      <c r="K4" s="24">
        <v>27</v>
      </c>
      <c r="L4" s="24" t="s">
        <v>459</v>
      </c>
      <c r="M4" s="24"/>
      <c r="N4" s="19"/>
      <c r="O4" s="19"/>
      <c r="P4" s="19"/>
      <c r="Q4" s="24"/>
      <c r="R4" s="24"/>
      <c r="S4" s="19"/>
      <c r="T4" s="19"/>
      <c r="U4" s="19"/>
      <c r="V4" s="19"/>
    </row>
    <row r="5" spans="1:22">
      <c r="A5" s="19"/>
      <c r="B5" s="18" t="s">
        <v>462</v>
      </c>
      <c r="C5" s="19" t="s">
        <v>457</v>
      </c>
      <c r="D5" s="18" t="s">
        <v>458</v>
      </c>
      <c r="E5" s="19" t="s">
        <v>62</v>
      </c>
      <c r="F5" s="19">
        <v>10.52</v>
      </c>
      <c r="G5" s="19">
        <v>19</v>
      </c>
      <c r="H5" s="16">
        <v>313.94</v>
      </c>
      <c r="I5" s="19">
        <v>331.56</v>
      </c>
      <c r="J5" s="24">
        <v>6</v>
      </c>
      <c r="K5" s="24">
        <v>26</v>
      </c>
      <c r="L5" s="24" t="s">
        <v>459</v>
      </c>
      <c r="M5" s="24"/>
      <c r="N5" s="19"/>
      <c r="O5" s="19"/>
      <c r="P5" s="19"/>
      <c r="Q5" s="24"/>
      <c r="R5" s="24"/>
      <c r="S5" s="19"/>
      <c r="T5" s="19"/>
      <c r="U5" s="19"/>
      <c r="V5" s="19"/>
    </row>
    <row r="6" spans="1:22">
      <c r="A6" s="19"/>
      <c r="B6" s="18" t="s">
        <v>463</v>
      </c>
      <c r="C6" s="19" t="s">
        <v>464</v>
      </c>
      <c r="D6" s="18" t="s">
        <v>458</v>
      </c>
      <c r="E6" s="19" t="s">
        <v>62</v>
      </c>
      <c r="F6" s="19">
        <v>8.48</v>
      </c>
      <c r="G6" s="19">
        <v>11.3</v>
      </c>
      <c r="H6" s="19">
        <v>315.62</v>
      </c>
      <c r="I6" s="19">
        <v>331.56</v>
      </c>
      <c r="J6" s="24">
        <v>4</v>
      </c>
      <c r="K6" s="24">
        <v>8</v>
      </c>
      <c r="L6" s="24" t="s">
        <v>459</v>
      </c>
      <c r="M6" s="24"/>
      <c r="N6" s="19"/>
      <c r="O6" s="19"/>
      <c r="P6" s="19"/>
      <c r="Q6" s="24"/>
      <c r="R6" s="24"/>
      <c r="S6" s="19"/>
      <c r="T6" s="19"/>
      <c r="U6" s="19"/>
      <c r="V6" s="19"/>
    </row>
    <row r="7" spans="1:22" ht="14.15" customHeight="1">
      <c r="A7" s="19" t="s">
        <v>465</v>
      </c>
      <c r="B7" s="19" t="s">
        <v>466</v>
      </c>
      <c r="C7" s="19" t="s">
        <v>457</v>
      </c>
      <c r="D7" s="19" t="s">
        <v>467</v>
      </c>
      <c r="E7" s="19" t="s">
        <v>62</v>
      </c>
      <c r="F7" s="19">
        <v>0.1</v>
      </c>
      <c r="G7" s="19">
        <v>3</v>
      </c>
      <c r="H7" s="19">
        <v>123.63</v>
      </c>
      <c r="I7" s="19">
        <v>123.63</v>
      </c>
      <c r="J7" s="24">
        <v>3</v>
      </c>
      <c r="K7" s="24">
        <v>5</v>
      </c>
      <c r="L7" s="24" t="s">
        <v>459</v>
      </c>
      <c r="M7" s="24"/>
      <c r="N7" s="19"/>
      <c r="O7" s="19"/>
      <c r="P7" s="19"/>
      <c r="Q7" s="24"/>
      <c r="R7" s="24"/>
      <c r="S7" s="19"/>
      <c r="T7" s="19"/>
      <c r="U7" s="19"/>
      <c r="V7" s="19"/>
    </row>
    <row r="8" spans="1:22">
      <c r="A8" s="19"/>
      <c r="B8" s="19" t="s">
        <v>468</v>
      </c>
      <c r="C8" s="19" t="s">
        <v>457</v>
      </c>
      <c r="D8" s="19" t="s">
        <v>467</v>
      </c>
      <c r="E8" s="19" t="s">
        <v>62</v>
      </c>
      <c r="F8" s="19">
        <v>0</v>
      </c>
      <c r="G8" s="19">
        <v>3</v>
      </c>
      <c r="H8" s="19">
        <v>73.06</v>
      </c>
      <c r="I8" s="19">
        <v>146.11000000000001</v>
      </c>
      <c r="J8" s="24">
        <v>5</v>
      </c>
      <c r="K8" s="24">
        <v>19</v>
      </c>
      <c r="L8" s="24" t="s">
        <v>459</v>
      </c>
      <c r="M8" s="24"/>
      <c r="N8" s="19"/>
      <c r="O8" s="19"/>
      <c r="P8" s="19"/>
      <c r="Q8" s="24"/>
      <c r="R8" s="24"/>
      <c r="S8" s="19"/>
      <c r="T8" s="19"/>
      <c r="U8" s="19"/>
      <c r="V8" s="19"/>
    </row>
    <row r="9" spans="1:22">
      <c r="A9" s="19"/>
      <c r="B9" s="19" t="s">
        <v>469</v>
      </c>
      <c r="C9" s="19" t="s">
        <v>457</v>
      </c>
      <c r="D9" s="19" t="s">
        <v>467</v>
      </c>
      <c r="E9" s="19" t="s">
        <v>62</v>
      </c>
      <c r="F9" s="19">
        <v>2.38</v>
      </c>
      <c r="G9" s="19">
        <v>23.6</v>
      </c>
      <c r="H9" s="19">
        <v>153.34</v>
      </c>
      <c r="I9" s="19">
        <v>157.35</v>
      </c>
      <c r="J9" s="24">
        <v>4</v>
      </c>
      <c r="K9" s="24">
        <v>8</v>
      </c>
      <c r="L9" s="24" t="s">
        <v>459</v>
      </c>
      <c r="M9" s="24"/>
      <c r="N9" s="19"/>
      <c r="O9" s="19"/>
      <c r="P9" s="19"/>
      <c r="Q9" s="24"/>
      <c r="R9" s="24"/>
      <c r="S9" s="19"/>
      <c r="T9" s="19"/>
      <c r="U9" s="19"/>
      <c r="V9" s="19"/>
    </row>
    <row r="10" spans="1:22">
      <c r="A10" s="19"/>
      <c r="B10" s="19" t="s">
        <v>463</v>
      </c>
      <c r="C10" s="19" t="s">
        <v>464</v>
      </c>
      <c r="D10" s="19" t="s">
        <v>467</v>
      </c>
      <c r="E10" s="19" t="s">
        <v>62</v>
      </c>
      <c r="F10" s="19">
        <v>0.02</v>
      </c>
      <c r="G10" s="19">
        <v>1</v>
      </c>
      <c r="H10" s="19">
        <v>0</v>
      </c>
      <c r="I10" s="19">
        <v>0</v>
      </c>
      <c r="J10" s="24">
        <v>4</v>
      </c>
      <c r="K10" s="24">
        <v>9</v>
      </c>
      <c r="L10" s="24" t="s">
        <v>459</v>
      </c>
      <c r="M10" s="24"/>
      <c r="N10" s="19"/>
      <c r="O10" s="19"/>
      <c r="P10" s="19"/>
      <c r="Q10" s="24"/>
      <c r="R10" s="24"/>
      <c r="S10" s="19"/>
      <c r="T10" s="19"/>
      <c r="U10" s="19"/>
      <c r="V10" s="19"/>
    </row>
    <row r="11" spans="1:22">
      <c r="A11" s="19" t="s">
        <v>470</v>
      </c>
      <c r="B11" s="19" t="s">
        <v>469</v>
      </c>
      <c r="C11" s="19" t="s">
        <v>457</v>
      </c>
      <c r="D11" s="20" t="s">
        <v>471</v>
      </c>
      <c r="E11" s="20" t="s">
        <v>62</v>
      </c>
      <c r="F11" s="20">
        <v>34.33</v>
      </c>
      <c r="G11" s="20">
        <v>46.8</v>
      </c>
      <c r="H11" s="20">
        <v>72.150000000000006</v>
      </c>
      <c r="I11" s="20">
        <v>6.77</v>
      </c>
      <c r="J11" s="25">
        <v>7</v>
      </c>
      <c r="K11" s="25">
        <v>7</v>
      </c>
      <c r="L11" s="24" t="s">
        <v>459</v>
      </c>
      <c r="M11" s="24"/>
      <c r="N11" s="19"/>
      <c r="O11" s="19"/>
      <c r="P11" s="19"/>
      <c r="Q11" s="24"/>
      <c r="R11" s="24"/>
      <c r="S11" s="19"/>
      <c r="T11" s="19"/>
      <c r="U11" s="19"/>
      <c r="V11" s="19"/>
    </row>
    <row r="12" spans="1:22">
      <c r="A12" s="19"/>
      <c r="B12" s="19" t="s">
        <v>463</v>
      </c>
      <c r="C12" s="19" t="s">
        <v>464</v>
      </c>
      <c r="D12" s="20" t="s">
        <v>471</v>
      </c>
      <c r="E12" s="20" t="s">
        <v>62</v>
      </c>
      <c r="F12" s="20">
        <v>36.83</v>
      </c>
      <c r="G12" s="20">
        <v>38.700000000000003</v>
      </c>
      <c r="H12" s="20">
        <v>74.19</v>
      </c>
      <c r="I12" s="20">
        <v>101.15</v>
      </c>
      <c r="J12" s="25">
        <v>6</v>
      </c>
      <c r="K12" s="25">
        <v>6</v>
      </c>
      <c r="L12" s="24" t="s">
        <v>459</v>
      </c>
      <c r="M12" s="24"/>
      <c r="N12" s="19"/>
      <c r="O12" s="19"/>
      <c r="P12" s="19"/>
      <c r="Q12" s="24"/>
      <c r="R12" s="24"/>
      <c r="S12" s="19"/>
      <c r="T12" s="19"/>
      <c r="U12" s="19"/>
      <c r="V12" s="19"/>
    </row>
    <row r="13" spans="1:22">
      <c r="A13" s="19" t="s">
        <v>472</v>
      </c>
      <c r="B13" s="19" t="s">
        <v>469</v>
      </c>
      <c r="C13" s="19" t="s">
        <v>457</v>
      </c>
      <c r="D13" s="19" t="s">
        <v>473</v>
      </c>
      <c r="E13" s="19" t="s">
        <v>62</v>
      </c>
      <c r="F13" s="19">
        <v>3.53</v>
      </c>
      <c r="G13" s="19">
        <v>25.6</v>
      </c>
      <c r="H13" s="19">
        <v>134.33000000000001</v>
      </c>
      <c r="I13" s="19">
        <v>146.11000000000001</v>
      </c>
      <c r="J13" s="24">
        <v>0</v>
      </c>
      <c r="K13" s="24">
        <v>0</v>
      </c>
      <c r="L13" s="24" t="s">
        <v>459</v>
      </c>
      <c r="M13" s="24"/>
      <c r="N13" s="19"/>
      <c r="O13" s="19"/>
      <c r="P13" s="19"/>
      <c r="Q13" s="24"/>
      <c r="R13" s="24"/>
      <c r="S13" s="19"/>
      <c r="T13" s="19"/>
      <c r="U13" s="19"/>
      <c r="V13" s="19"/>
    </row>
    <row r="14" spans="1:22">
      <c r="A14" s="19"/>
      <c r="B14" s="19" t="s">
        <v>463</v>
      </c>
      <c r="C14" s="19" t="s">
        <v>464</v>
      </c>
      <c r="D14" s="19" t="s">
        <v>473</v>
      </c>
      <c r="E14" s="19" t="s">
        <v>62</v>
      </c>
      <c r="F14" s="19">
        <v>0</v>
      </c>
      <c r="G14" s="19">
        <v>0</v>
      </c>
      <c r="H14" s="19">
        <v>0</v>
      </c>
      <c r="I14" s="19">
        <v>0</v>
      </c>
      <c r="J14" s="24">
        <v>0</v>
      </c>
      <c r="K14" s="24">
        <v>0</v>
      </c>
      <c r="L14" s="24" t="s">
        <v>459</v>
      </c>
      <c r="M14" s="24"/>
      <c r="N14" s="19"/>
      <c r="O14" s="19"/>
      <c r="P14" s="19"/>
      <c r="Q14" s="24"/>
      <c r="R14" s="24"/>
      <c r="S14" s="19"/>
      <c r="T14" s="19"/>
      <c r="U14" s="19"/>
      <c r="V14" s="19"/>
    </row>
    <row r="15" spans="1:22">
      <c r="A15" s="19" t="s">
        <v>474</v>
      </c>
      <c r="B15" s="19" t="s">
        <v>475</v>
      </c>
      <c r="C15" s="19" t="s">
        <v>457</v>
      </c>
      <c r="D15" s="19" t="s">
        <v>476</v>
      </c>
      <c r="E15" s="19" t="s">
        <v>62</v>
      </c>
      <c r="F15" s="19">
        <v>71.94</v>
      </c>
      <c r="G15" s="19">
        <v>138</v>
      </c>
      <c r="H15" s="19">
        <v>106.08</v>
      </c>
      <c r="I15" s="19">
        <v>151.72999999999999</v>
      </c>
      <c r="J15" s="24">
        <v>7</v>
      </c>
      <c r="K15" s="24">
        <v>9</v>
      </c>
      <c r="L15" s="24" t="s">
        <v>459</v>
      </c>
      <c r="M15" s="24"/>
      <c r="N15" s="19"/>
      <c r="O15" s="19"/>
      <c r="P15" s="19"/>
      <c r="Q15" s="24"/>
      <c r="R15" s="24"/>
      <c r="S15" s="19"/>
      <c r="T15" s="19"/>
      <c r="U15" s="19"/>
      <c r="V15" s="19"/>
    </row>
    <row r="16" spans="1:22">
      <c r="A16" s="19"/>
      <c r="B16" s="19" t="s">
        <v>477</v>
      </c>
      <c r="C16" s="19" t="s">
        <v>457</v>
      </c>
      <c r="D16" s="19" t="s">
        <v>476</v>
      </c>
      <c r="E16" s="19" t="s">
        <v>62</v>
      </c>
      <c r="F16" s="19">
        <v>16.79</v>
      </c>
      <c r="G16" s="19">
        <v>75</v>
      </c>
      <c r="H16" s="19">
        <v>158.25</v>
      </c>
      <c r="I16" s="19">
        <v>168.59</v>
      </c>
      <c r="J16" s="24">
        <v>5</v>
      </c>
      <c r="K16" s="24">
        <v>13</v>
      </c>
      <c r="L16" s="24" t="s">
        <v>459</v>
      </c>
      <c r="M16" s="24"/>
      <c r="N16" s="19"/>
      <c r="O16" s="19"/>
      <c r="P16" s="19"/>
      <c r="Q16" s="24"/>
      <c r="R16" s="24"/>
      <c r="S16" s="19"/>
      <c r="T16" s="19"/>
      <c r="U16" s="19"/>
      <c r="V16" s="19"/>
    </row>
    <row r="17" spans="1:22">
      <c r="A17" s="19"/>
      <c r="B17" s="19" t="s">
        <v>478</v>
      </c>
      <c r="C17" s="19" t="s">
        <v>457</v>
      </c>
      <c r="D17" s="19" t="s">
        <v>476</v>
      </c>
      <c r="E17" s="19" t="s">
        <v>62</v>
      </c>
      <c r="F17" s="19">
        <v>55.17</v>
      </c>
      <c r="G17" s="19">
        <v>118</v>
      </c>
      <c r="H17" s="19">
        <v>199.82</v>
      </c>
      <c r="I17" s="19">
        <v>207.93</v>
      </c>
      <c r="J17" s="24">
        <v>20</v>
      </c>
      <c r="K17" s="19">
        <v>28</v>
      </c>
      <c r="L17" s="24" t="s">
        <v>459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>
      <c r="A18" s="19"/>
      <c r="B18" s="19" t="s">
        <v>479</v>
      </c>
      <c r="C18" s="19" t="s">
        <v>457</v>
      </c>
      <c r="D18" s="19" t="s">
        <v>476</v>
      </c>
      <c r="E18" s="19" t="s">
        <v>62</v>
      </c>
      <c r="F18" s="19">
        <v>51.38</v>
      </c>
      <c r="G18" s="19">
        <v>76.599999999999994</v>
      </c>
      <c r="H18" s="19">
        <v>253.1</v>
      </c>
      <c r="I18" s="19">
        <v>292.22000000000003</v>
      </c>
      <c r="J18" s="19">
        <v>26</v>
      </c>
      <c r="K18" s="19">
        <v>35</v>
      </c>
      <c r="L18" s="24" t="s">
        <v>459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>
      <c r="A19" s="19"/>
      <c r="B19" s="19" t="s">
        <v>480</v>
      </c>
      <c r="C19" s="19" t="s">
        <v>457</v>
      </c>
      <c r="D19" s="19" t="s">
        <v>476</v>
      </c>
      <c r="E19" s="19" t="s">
        <v>62</v>
      </c>
      <c r="F19" s="19">
        <v>15.53</v>
      </c>
      <c r="G19" s="19">
        <v>67.3</v>
      </c>
      <c r="H19" s="19">
        <v>279.81</v>
      </c>
      <c r="I19" s="19">
        <v>292.22000000000003</v>
      </c>
      <c r="J19" s="19">
        <v>12</v>
      </c>
      <c r="K19" s="19">
        <v>23</v>
      </c>
      <c r="L19" s="24" t="s">
        <v>459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>
      <c r="A20" s="19"/>
      <c r="B20" s="19" t="s">
        <v>463</v>
      </c>
      <c r="C20" s="19" t="s">
        <v>464</v>
      </c>
      <c r="D20" s="19" t="s">
        <v>476</v>
      </c>
      <c r="E20" s="19" t="s">
        <v>62</v>
      </c>
      <c r="F20" s="19">
        <v>3.95</v>
      </c>
      <c r="G20" s="19">
        <v>8.3000000000000007</v>
      </c>
      <c r="H20" s="19">
        <v>166.32</v>
      </c>
      <c r="I20" s="19">
        <v>196.69</v>
      </c>
      <c r="J20" s="19">
        <v>24</v>
      </c>
      <c r="K20" s="19">
        <v>24</v>
      </c>
      <c r="L20" s="24" t="s">
        <v>459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>
      <c r="A21" s="19" t="s">
        <v>481</v>
      </c>
      <c r="B21" s="19" t="s">
        <v>482</v>
      </c>
      <c r="C21" s="19" t="s">
        <v>457</v>
      </c>
      <c r="D21" s="19" t="s">
        <v>483</v>
      </c>
      <c r="E21" s="19" t="s">
        <v>62</v>
      </c>
      <c r="F21" s="19">
        <v>0.9</v>
      </c>
      <c r="G21" s="19">
        <v>3.1</v>
      </c>
      <c r="H21" s="19">
        <v>167.96</v>
      </c>
      <c r="I21" s="19">
        <v>174.21</v>
      </c>
      <c r="J21" s="19">
        <v>24</v>
      </c>
      <c r="K21" s="19">
        <v>23</v>
      </c>
      <c r="L21" s="24" t="s">
        <v>459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>
      <c r="A22" s="19"/>
      <c r="B22" s="19" t="s">
        <v>482</v>
      </c>
      <c r="C22" s="19" t="s">
        <v>457</v>
      </c>
      <c r="D22" s="19" t="s">
        <v>483</v>
      </c>
      <c r="E22" s="19" t="s">
        <v>62</v>
      </c>
      <c r="F22" s="19">
        <v>16.12</v>
      </c>
      <c r="G22" s="19">
        <v>50</v>
      </c>
      <c r="H22" s="19">
        <v>321.5</v>
      </c>
      <c r="I22" s="19">
        <v>370.89</v>
      </c>
      <c r="J22" s="19">
        <v>23</v>
      </c>
      <c r="K22" s="19">
        <v>24</v>
      </c>
      <c r="L22" s="24" t="s">
        <v>459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>
      <c r="A23" s="19"/>
      <c r="B23" s="19" t="s">
        <v>463</v>
      </c>
      <c r="C23" s="19" t="s">
        <v>464</v>
      </c>
      <c r="D23" s="19" t="s">
        <v>483</v>
      </c>
      <c r="E23" s="19" t="s">
        <v>62</v>
      </c>
      <c r="F23" s="19">
        <v>0.02</v>
      </c>
      <c r="G23" s="19">
        <v>2.6</v>
      </c>
      <c r="H23" s="19">
        <v>174.21</v>
      </c>
      <c r="I23" s="19">
        <v>348.42</v>
      </c>
      <c r="J23" s="19">
        <v>24</v>
      </c>
      <c r="K23" s="19">
        <v>24</v>
      </c>
      <c r="L23" s="24" t="s">
        <v>459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>
      <c r="A24" s="19" t="s">
        <v>484</v>
      </c>
      <c r="B24" s="19" t="s">
        <v>479</v>
      </c>
      <c r="C24" s="19" t="s">
        <v>457</v>
      </c>
      <c r="D24" s="19" t="s">
        <v>485</v>
      </c>
      <c r="E24" s="19" t="s">
        <v>62</v>
      </c>
      <c r="F24" s="19">
        <v>8.69</v>
      </c>
      <c r="G24" s="19">
        <v>32.299999999999997</v>
      </c>
      <c r="H24" s="19">
        <v>98.74</v>
      </c>
      <c r="I24" s="19">
        <v>106.77</v>
      </c>
      <c r="J24" s="19">
        <v>0</v>
      </c>
      <c r="K24" s="19">
        <v>0</v>
      </c>
      <c r="L24" s="19" t="s">
        <v>459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>
      <c r="A25" s="19"/>
      <c r="B25" s="19" t="s">
        <v>486</v>
      </c>
      <c r="C25" s="19" t="s">
        <v>457</v>
      </c>
      <c r="D25" s="19" t="s">
        <v>485</v>
      </c>
      <c r="E25" s="19" t="s">
        <v>62</v>
      </c>
      <c r="F25" s="19">
        <v>0.01</v>
      </c>
      <c r="G25" s="19">
        <v>1</v>
      </c>
      <c r="H25" s="19">
        <v>0</v>
      </c>
      <c r="I25" s="19">
        <v>0</v>
      </c>
      <c r="J25" s="19">
        <v>1</v>
      </c>
      <c r="K25" s="19">
        <v>3</v>
      </c>
      <c r="L25" s="19" t="s">
        <v>459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>
      <c r="A26" s="19"/>
      <c r="B26" s="19" t="s">
        <v>463</v>
      </c>
      <c r="C26" s="19" t="s">
        <v>464</v>
      </c>
      <c r="D26" s="19" t="s">
        <v>485</v>
      </c>
      <c r="E26" s="19" t="s">
        <v>62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1</v>
      </c>
      <c r="L26" s="19" t="s">
        <v>459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>
      <c r="A27" s="19" t="s">
        <v>435</v>
      </c>
      <c r="B27" s="19" t="s">
        <v>469</v>
      </c>
      <c r="C27" s="19" t="s">
        <v>457</v>
      </c>
      <c r="D27" s="21" t="s">
        <v>487</v>
      </c>
      <c r="E27" s="19" t="s">
        <v>62</v>
      </c>
      <c r="F27" s="19">
        <v>9.5500000000000007</v>
      </c>
      <c r="G27" s="19">
        <v>40</v>
      </c>
      <c r="H27" s="19">
        <v>117.04</v>
      </c>
      <c r="I27" s="19">
        <v>134.87</v>
      </c>
      <c r="J27" s="19">
        <v>15</v>
      </c>
      <c r="K27" s="19">
        <v>27</v>
      </c>
      <c r="L27" s="19" t="s">
        <v>459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>
      <c r="A28" s="19"/>
      <c r="B28" s="19" t="s">
        <v>463</v>
      </c>
      <c r="C28" s="19" t="s">
        <v>464</v>
      </c>
      <c r="D28" s="21" t="s">
        <v>487</v>
      </c>
      <c r="E28" s="19" t="s">
        <v>62</v>
      </c>
      <c r="F28" s="19">
        <v>0.05</v>
      </c>
      <c r="G28" s="19">
        <v>2</v>
      </c>
      <c r="H28" s="19">
        <v>95.53</v>
      </c>
      <c r="I28" s="19">
        <v>95.53</v>
      </c>
      <c r="J28" s="19">
        <v>12</v>
      </c>
      <c r="K28" s="19">
        <v>23</v>
      </c>
      <c r="L28" s="19" t="s">
        <v>459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>
      <c r="A29" s="19" t="s">
        <v>488</v>
      </c>
      <c r="B29" s="19" t="s">
        <v>475</v>
      </c>
      <c r="C29" s="19" t="s">
        <v>457</v>
      </c>
      <c r="D29" s="19" t="s">
        <v>489</v>
      </c>
      <c r="E29" s="19" t="s">
        <v>62</v>
      </c>
      <c r="F29" s="19">
        <v>16.95</v>
      </c>
      <c r="G29" s="19">
        <v>118</v>
      </c>
      <c r="H29" s="19">
        <v>181.94</v>
      </c>
      <c r="I29" s="19">
        <v>196.69</v>
      </c>
      <c r="J29" s="19">
        <v>8</v>
      </c>
      <c r="K29" s="19">
        <v>6.8</v>
      </c>
      <c r="L29" s="19" t="s">
        <v>490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>
      <c r="A30" s="19"/>
      <c r="B30" s="19" t="s">
        <v>491</v>
      </c>
      <c r="C30" s="19" t="s">
        <v>457</v>
      </c>
      <c r="D30" s="19" t="s">
        <v>489</v>
      </c>
      <c r="E30" s="19" t="s">
        <v>62</v>
      </c>
      <c r="F30" s="19">
        <v>15.17</v>
      </c>
      <c r="G30" s="19">
        <v>38</v>
      </c>
      <c r="H30" s="19">
        <v>188.9</v>
      </c>
      <c r="I30" s="19">
        <v>196.69</v>
      </c>
      <c r="J30" s="19">
        <v>17.399999999999999</v>
      </c>
      <c r="K30" s="19">
        <v>19</v>
      </c>
      <c r="L30" s="19" t="s">
        <v>490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>
      <c r="A31" s="19"/>
      <c r="B31" s="19" t="s">
        <v>492</v>
      </c>
      <c r="C31" s="19" t="s">
        <v>464</v>
      </c>
      <c r="D31" s="19" t="s">
        <v>489</v>
      </c>
      <c r="E31" s="19" t="s">
        <v>62</v>
      </c>
      <c r="F31" s="19">
        <v>6.65</v>
      </c>
      <c r="G31" s="19">
        <v>24</v>
      </c>
      <c r="H31" s="19">
        <v>176.45</v>
      </c>
      <c r="I31" s="19">
        <v>185.45</v>
      </c>
      <c r="J31" s="19">
        <v>17.8</v>
      </c>
      <c r="K31" s="19">
        <v>22</v>
      </c>
      <c r="L31" s="19" t="s">
        <v>490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>
      <c r="A32" s="19"/>
      <c r="B32" s="19" t="s">
        <v>493</v>
      </c>
      <c r="C32" s="19" t="s">
        <v>457</v>
      </c>
      <c r="D32" s="19" t="s">
        <v>489</v>
      </c>
      <c r="E32" s="19" t="s">
        <v>62</v>
      </c>
      <c r="F32" s="19">
        <v>23.33</v>
      </c>
      <c r="G32" s="19">
        <v>72.3</v>
      </c>
      <c r="H32" s="19">
        <v>190.96</v>
      </c>
      <c r="I32" s="19">
        <v>207.93</v>
      </c>
      <c r="J32" s="19">
        <v>6.4</v>
      </c>
      <c r="K32" s="19">
        <v>8</v>
      </c>
      <c r="L32" s="19" t="s">
        <v>490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>
      <c r="A33" s="19"/>
      <c r="B33" s="19" t="s">
        <v>494</v>
      </c>
      <c r="C33" s="19" t="s">
        <v>457</v>
      </c>
      <c r="D33" s="19" t="s">
        <v>489</v>
      </c>
      <c r="E33" s="19" t="s">
        <v>62</v>
      </c>
      <c r="F33" s="19">
        <v>0.05</v>
      </c>
      <c r="G33" s="19">
        <v>1.6</v>
      </c>
      <c r="H33" s="19">
        <v>118.01</v>
      </c>
      <c r="I33" s="19">
        <v>146.11000000000001</v>
      </c>
      <c r="J33" s="19">
        <v>13</v>
      </c>
      <c r="K33" s="19">
        <v>14</v>
      </c>
      <c r="L33" s="19" t="s">
        <v>490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>
      <c r="A34" s="19"/>
      <c r="B34" s="19" t="s">
        <v>495</v>
      </c>
      <c r="C34" s="19" t="s">
        <v>457</v>
      </c>
      <c r="D34" s="19" t="s">
        <v>489</v>
      </c>
      <c r="E34" s="19" t="s">
        <v>62</v>
      </c>
      <c r="F34" s="19">
        <v>0.03</v>
      </c>
      <c r="G34" s="19">
        <v>3</v>
      </c>
      <c r="H34" s="19">
        <v>0</v>
      </c>
      <c r="I34" s="19">
        <v>0</v>
      </c>
      <c r="J34" s="19">
        <v>13</v>
      </c>
      <c r="K34" s="19">
        <v>13</v>
      </c>
      <c r="L34" s="19" t="s">
        <v>490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>
      <c r="A35" s="19"/>
      <c r="B35" s="19" t="s">
        <v>463</v>
      </c>
      <c r="C35" s="19" t="s">
        <v>464</v>
      </c>
      <c r="D35" s="19" t="s">
        <v>489</v>
      </c>
      <c r="E35" s="19" t="s">
        <v>62</v>
      </c>
      <c r="F35" s="19">
        <v>0</v>
      </c>
      <c r="G35" s="19">
        <v>0</v>
      </c>
      <c r="H35" s="19">
        <v>0</v>
      </c>
      <c r="I35" s="19">
        <v>0</v>
      </c>
      <c r="J35" s="19">
        <v>13</v>
      </c>
      <c r="K35" s="19">
        <v>14</v>
      </c>
      <c r="L35" s="19" t="s">
        <v>490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ht="14.15" customHeight="1">
      <c r="A36" s="19" t="s">
        <v>496</v>
      </c>
      <c r="B36" s="19" t="s">
        <v>497</v>
      </c>
      <c r="C36" s="19" t="s">
        <v>457</v>
      </c>
      <c r="D36" s="19" t="s">
        <v>498</v>
      </c>
      <c r="E36" s="19" t="s">
        <v>62</v>
      </c>
      <c r="F36" s="21">
        <v>6.66</v>
      </c>
      <c r="G36" s="21">
        <v>19.600000000000001</v>
      </c>
      <c r="H36" s="21">
        <v>196.84</v>
      </c>
      <c r="I36" s="21">
        <v>224.78</v>
      </c>
      <c r="J36" s="26">
        <v>0.03</v>
      </c>
      <c r="K36" s="26">
        <v>0.04</v>
      </c>
      <c r="L36" s="21" t="s">
        <v>459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>
      <c r="A37" s="19"/>
      <c r="B37" s="19" t="s">
        <v>499</v>
      </c>
      <c r="C37" s="19" t="s">
        <v>457</v>
      </c>
      <c r="D37" s="19" t="s">
        <v>498</v>
      </c>
      <c r="E37" s="19" t="s">
        <v>62</v>
      </c>
      <c r="F37" s="21">
        <v>28.44</v>
      </c>
      <c r="G37" s="21">
        <v>53</v>
      </c>
      <c r="H37" s="21">
        <v>277.42</v>
      </c>
      <c r="I37" s="21">
        <v>280.98</v>
      </c>
      <c r="J37" s="27">
        <v>7.0000000000000007E-2</v>
      </c>
      <c r="K37" s="27">
        <v>0.08</v>
      </c>
      <c r="L37" s="21" t="s">
        <v>459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>
      <c r="A38" s="19"/>
      <c r="B38" s="19" t="s">
        <v>500</v>
      </c>
      <c r="C38" s="19" t="s">
        <v>457</v>
      </c>
      <c r="D38" s="19" t="s">
        <v>498</v>
      </c>
      <c r="E38" s="19" t="s">
        <v>62</v>
      </c>
      <c r="F38" s="22">
        <v>46.06</v>
      </c>
      <c r="G38" s="22">
        <v>59</v>
      </c>
      <c r="H38" s="22">
        <v>287.49</v>
      </c>
      <c r="I38" s="22">
        <v>297.83999999999997</v>
      </c>
      <c r="J38" s="26">
        <v>0.08</v>
      </c>
      <c r="K38" s="26">
        <v>0.11</v>
      </c>
      <c r="L38" s="21" t="s">
        <v>459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>
      <c r="A39" s="19"/>
      <c r="B39" s="19" t="s">
        <v>501</v>
      </c>
      <c r="C39" s="19" t="s">
        <v>457</v>
      </c>
      <c r="D39" s="19" t="s">
        <v>498</v>
      </c>
      <c r="E39" s="19" t="s">
        <v>62</v>
      </c>
      <c r="F39" s="21">
        <v>43.43</v>
      </c>
      <c r="G39" s="21">
        <v>72</v>
      </c>
      <c r="H39" s="21">
        <v>335.77</v>
      </c>
      <c r="I39" s="21">
        <v>472.05</v>
      </c>
      <c r="J39" s="26">
        <v>0.11</v>
      </c>
      <c r="K39" s="26">
        <v>0.14000000000000001</v>
      </c>
      <c r="L39" s="21" t="s">
        <v>459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19" t="s">
        <v>502</v>
      </c>
      <c r="B40" s="19" t="s">
        <v>503</v>
      </c>
      <c r="C40" s="19" t="s">
        <v>464</v>
      </c>
      <c r="D40" s="19" t="s">
        <v>504</v>
      </c>
      <c r="E40" s="19" t="s">
        <v>62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 t="s">
        <v>459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>
      <c r="A41" s="19"/>
      <c r="B41" s="19" t="s">
        <v>505</v>
      </c>
      <c r="C41" s="19" t="s">
        <v>457</v>
      </c>
      <c r="D41" s="19" t="s">
        <v>504</v>
      </c>
      <c r="E41" s="19" t="s">
        <v>62</v>
      </c>
      <c r="F41" s="19">
        <v>0.1</v>
      </c>
      <c r="G41" s="19">
        <v>4</v>
      </c>
      <c r="H41" s="19">
        <v>95.53</v>
      </c>
      <c r="I41" s="19">
        <v>146.11000000000001</v>
      </c>
      <c r="J41" s="19">
        <v>2</v>
      </c>
      <c r="K41" s="19">
        <v>4</v>
      </c>
      <c r="L41" s="19" t="s">
        <v>459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>
      <c r="A42" s="19"/>
      <c r="B42" s="19" t="s">
        <v>506</v>
      </c>
      <c r="C42" s="19" t="s">
        <v>457</v>
      </c>
      <c r="D42" s="19" t="s">
        <v>504</v>
      </c>
      <c r="E42" s="19" t="s">
        <v>62</v>
      </c>
      <c r="F42" s="19">
        <v>13.55</v>
      </c>
      <c r="G42" s="19">
        <v>54.6</v>
      </c>
      <c r="H42" s="19">
        <v>198.4</v>
      </c>
      <c r="I42" s="19">
        <v>224.78</v>
      </c>
      <c r="J42" s="19">
        <v>0</v>
      </c>
      <c r="K42" s="19">
        <v>0</v>
      </c>
      <c r="L42" s="19" t="s">
        <v>459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19" t="s">
        <v>507</v>
      </c>
      <c r="B43" s="19" t="s">
        <v>508</v>
      </c>
      <c r="C43" s="19" t="s">
        <v>457</v>
      </c>
      <c r="D43" s="19" t="s">
        <v>509</v>
      </c>
      <c r="E43" s="19" t="s">
        <v>62</v>
      </c>
      <c r="F43" s="19">
        <v>13.32</v>
      </c>
      <c r="G43" s="19">
        <v>65.599999999999994</v>
      </c>
      <c r="H43" s="19">
        <v>320</v>
      </c>
      <c r="I43" s="19">
        <v>324.5</v>
      </c>
      <c r="J43" s="19">
        <v>2</v>
      </c>
      <c r="K43" s="19">
        <v>3</v>
      </c>
      <c r="L43" s="19" t="s">
        <v>459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19"/>
      <c r="B44" s="19" t="s">
        <v>510</v>
      </c>
      <c r="C44" s="19" t="s">
        <v>464</v>
      </c>
      <c r="D44" s="19" t="s">
        <v>509</v>
      </c>
      <c r="E44" s="19" t="s">
        <v>62</v>
      </c>
      <c r="F44" s="19">
        <v>7.31</v>
      </c>
      <c r="G44" s="19">
        <v>21.8</v>
      </c>
      <c r="H44" s="19">
        <v>255</v>
      </c>
      <c r="I44" s="19">
        <v>256</v>
      </c>
      <c r="J44" s="19">
        <v>2</v>
      </c>
      <c r="K44" s="19">
        <v>3</v>
      </c>
      <c r="L44" s="19" t="s">
        <v>459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>
      <c r="A45" s="19"/>
      <c r="B45" s="19" t="s">
        <v>511</v>
      </c>
      <c r="C45" s="19" t="s">
        <v>457</v>
      </c>
      <c r="D45" s="19" t="s">
        <v>509</v>
      </c>
      <c r="E45" s="19" t="s">
        <v>62</v>
      </c>
      <c r="F45" s="19">
        <v>66.099999999999994</v>
      </c>
      <c r="G45" s="19">
        <v>172</v>
      </c>
      <c r="H45" s="19">
        <v>381</v>
      </c>
      <c r="I45" s="19">
        <v>405</v>
      </c>
      <c r="J45" s="19">
        <v>3</v>
      </c>
      <c r="K45" s="19">
        <v>4</v>
      </c>
      <c r="L45" s="19" t="s">
        <v>459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>
      <c r="A46" s="19"/>
      <c r="B46" s="19" t="s">
        <v>512</v>
      </c>
      <c r="C46" s="19" t="s">
        <v>457</v>
      </c>
      <c r="D46" s="19" t="s">
        <v>509</v>
      </c>
      <c r="E46" s="19" t="s">
        <v>62</v>
      </c>
      <c r="F46" s="19">
        <v>63.42</v>
      </c>
      <c r="G46" s="19">
        <v>96.8</v>
      </c>
      <c r="H46" s="19">
        <v>384</v>
      </c>
      <c r="I46" s="19">
        <v>390</v>
      </c>
      <c r="J46" s="19">
        <v>1</v>
      </c>
      <c r="K46" s="19">
        <v>2</v>
      </c>
      <c r="L46" s="19" t="s">
        <v>459</v>
      </c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>
      <c r="A47" s="19"/>
      <c r="B47" s="19" t="s">
        <v>513</v>
      </c>
      <c r="C47" s="19" t="s">
        <v>457</v>
      </c>
      <c r="D47" s="19" t="s">
        <v>509</v>
      </c>
      <c r="E47" s="19" t="s">
        <v>62</v>
      </c>
      <c r="F47" s="19">
        <v>69.66</v>
      </c>
      <c r="G47" s="19">
        <v>147</v>
      </c>
      <c r="H47" s="19">
        <v>420</v>
      </c>
      <c r="I47" s="19">
        <v>436</v>
      </c>
      <c r="J47" s="19">
        <v>2</v>
      </c>
      <c r="K47" s="19">
        <v>3</v>
      </c>
      <c r="L47" s="19" t="s">
        <v>459</v>
      </c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>
      <c r="A48" s="19"/>
      <c r="B48" s="19" t="s">
        <v>514</v>
      </c>
      <c r="C48" s="19" t="s">
        <v>457</v>
      </c>
      <c r="D48" s="19" t="s">
        <v>509</v>
      </c>
      <c r="E48" s="19" t="s">
        <v>62</v>
      </c>
      <c r="F48" s="19">
        <v>34.369999999999997</v>
      </c>
      <c r="G48" s="19">
        <v>103</v>
      </c>
      <c r="H48" s="19">
        <v>425</v>
      </c>
      <c r="I48" s="19">
        <v>435</v>
      </c>
      <c r="J48" s="19">
        <v>3</v>
      </c>
      <c r="K48" s="19">
        <v>4</v>
      </c>
      <c r="L48" s="19" t="s">
        <v>459</v>
      </c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>
      <c r="A49" s="19"/>
      <c r="B49" s="19" t="s">
        <v>515</v>
      </c>
      <c r="C49" s="19" t="s">
        <v>457</v>
      </c>
      <c r="D49" s="19" t="s">
        <v>509</v>
      </c>
      <c r="E49" s="19" t="s">
        <v>62</v>
      </c>
      <c r="F49" s="19">
        <v>92.81</v>
      </c>
      <c r="G49" s="19">
        <v>184</v>
      </c>
      <c r="H49" s="19">
        <v>377</v>
      </c>
      <c r="I49" s="19">
        <v>433</v>
      </c>
      <c r="J49" s="19">
        <v>2</v>
      </c>
      <c r="K49" s="19">
        <v>4</v>
      </c>
      <c r="L49" s="19" t="s">
        <v>459</v>
      </c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>
      <c r="A50" s="19"/>
      <c r="B50" s="19" t="s">
        <v>516</v>
      </c>
      <c r="C50" s="19" t="s">
        <v>457</v>
      </c>
      <c r="D50" s="19" t="s">
        <v>509</v>
      </c>
      <c r="E50" s="19" t="s">
        <v>62</v>
      </c>
      <c r="F50" s="19">
        <v>56.77</v>
      </c>
      <c r="G50" s="19">
        <v>171</v>
      </c>
      <c r="H50" s="19">
        <v>421</v>
      </c>
      <c r="I50" s="19">
        <v>451</v>
      </c>
      <c r="J50" s="19">
        <v>1</v>
      </c>
      <c r="K50" s="19">
        <v>3</v>
      </c>
      <c r="L50" s="19" t="s">
        <v>459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>
      <c r="A51" s="19"/>
      <c r="B51" s="19" t="s">
        <v>517</v>
      </c>
      <c r="C51" s="19" t="s">
        <v>457</v>
      </c>
      <c r="D51" s="19" t="s">
        <v>509</v>
      </c>
      <c r="E51" s="19" t="s">
        <v>62</v>
      </c>
      <c r="F51" s="19">
        <v>69.22</v>
      </c>
      <c r="G51" s="19">
        <v>212</v>
      </c>
      <c r="H51" s="19">
        <v>512</v>
      </c>
      <c r="I51" s="19">
        <v>566</v>
      </c>
      <c r="J51" s="19">
        <v>3</v>
      </c>
      <c r="K51" s="19">
        <v>5</v>
      </c>
      <c r="L51" s="19" t="s">
        <v>459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>
      <c r="A52" s="19"/>
      <c r="B52" s="19" t="s">
        <v>518</v>
      </c>
      <c r="C52" s="19" t="s">
        <v>457</v>
      </c>
      <c r="D52" s="19" t="s">
        <v>509</v>
      </c>
      <c r="E52" s="19" t="s">
        <v>62</v>
      </c>
      <c r="F52" s="19">
        <v>36.92</v>
      </c>
      <c r="G52" s="19">
        <v>146</v>
      </c>
      <c r="H52" s="19">
        <v>520</v>
      </c>
      <c r="I52" s="19">
        <v>529</v>
      </c>
      <c r="J52" s="19">
        <v>4</v>
      </c>
      <c r="K52" s="19">
        <v>6</v>
      </c>
      <c r="L52" s="19" t="s">
        <v>459</v>
      </c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>
      <c r="A53" s="19" t="s">
        <v>519</v>
      </c>
      <c r="B53" s="19" t="s">
        <v>508</v>
      </c>
      <c r="C53" s="19" t="s">
        <v>457</v>
      </c>
      <c r="D53" s="19" t="s">
        <v>509</v>
      </c>
      <c r="E53" s="19" t="s">
        <v>62</v>
      </c>
      <c r="F53" s="19">
        <v>14.77</v>
      </c>
      <c r="G53" s="19">
        <v>59.3</v>
      </c>
      <c r="H53" s="19">
        <v>364</v>
      </c>
      <c r="I53" s="19">
        <v>367</v>
      </c>
      <c r="J53" s="19">
        <v>2</v>
      </c>
      <c r="K53" s="19">
        <v>3</v>
      </c>
      <c r="L53" s="19" t="s">
        <v>459</v>
      </c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>
      <c r="A54" s="19"/>
      <c r="B54" s="19" t="s">
        <v>510</v>
      </c>
      <c r="C54" s="19" t="s">
        <v>464</v>
      </c>
      <c r="D54" s="19" t="s">
        <v>509</v>
      </c>
      <c r="E54" s="19" t="s">
        <v>62</v>
      </c>
      <c r="F54" s="19">
        <v>10.1</v>
      </c>
      <c r="G54" s="19">
        <v>39.4</v>
      </c>
      <c r="H54" s="19">
        <v>322</v>
      </c>
      <c r="I54" s="19">
        <v>322.89999999999998</v>
      </c>
      <c r="J54" s="19">
        <v>1</v>
      </c>
      <c r="K54" s="19">
        <v>1</v>
      </c>
      <c r="L54" s="19" t="s">
        <v>459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>
      <c r="A55" s="19"/>
      <c r="B55" s="19" t="s">
        <v>511</v>
      </c>
      <c r="C55" s="19" t="s">
        <v>457</v>
      </c>
      <c r="D55" s="19" t="s">
        <v>509</v>
      </c>
      <c r="E55" s="19" t="s">
        <v>62</v>
      </c>
      <c r="F55" s="19">
        <v>79.89</v>
      </c>
      <c r="G55" s="19">
        <v>114</v>
      </c>
      <c r="H55" s="19">
        <v>384</v>
      </c>
      <c r="I55" s="19">
        <v>421</v>
      </c>
      <c r="J55" s="19">
        <v>3</v>
      </c>
      <c r="K55" s="19">
        <v>4</v>
      </c>
      <c r="L55" s="19" t="s">
        <v>459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>
      <c r="A56" s="19"/>
      <c r="B56" s="19" t="s">
        <v>512</v>
      </c>
      <c r="C56" s="19" t="s">
        <v>457</v>
      </c>
      <c r="D56" s="19" t="s">
        <v>509</v>
      </c>
      <c r="E56" s="19" t="s">
        <v>62</v>
      </c>
      <c r="F56" s="19">
        <v>50.69</v>
      </c>
      <c r="G56" s="19">
        <v>75</v>
      </c>
      <c r="H56" s="19">
        <v>373</v>
      </c>
      <c r="I56" s="19">
        <v>379</v>
      </c>
      <c r="J56" s="19">
        <v>1</v>
      </c>
      <c r="K56" s="19">
        <v>2</v>
      </c>
      <c r="L56" s="19" t="s">
        <v>459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>
      <c r="A57" s="19"/>
      <c r="B57" s="19" t="s">
        <v>513</v>
      </c>
      <c r="C57" s="19" t="s">
        <v>457</v>
      </c>
      <c r="D57" s="19" t="s">
        <v>509</v>
      </c>
      <c r="E57" s="19" t="s">
        <v>62</v>
      </c>
      <c r="F57" s="19">
        <v>50.65</v>
      </c>
      <c r="G57" s="19">
        <v>115</v>
      </c>
      <c r="H57" s="19">
        <v>398</v>
      </c>
      <c r="I57" s="19">
        <v>411</v>
      </c>
      <c r="J57" s="19">
        <v>2</v>
      </c>
      <c r="K57" s="19">
        <v>4</v>
      </c>
      <c r="L57" s="19" t="s">
        <v>459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>
      <c r="A58" s="19"/>
      <c r="B58" s="19" t="s">
        <v>514</v>
      </c>
      <c r="C58" s="19" t="s">
        <v>457</v>
      </c>
      <c r="D58" s="19" t="s">
        <v>509</v>
      </c>
      <c r="E58" s="19" t="s">
        <v>62</v>
      </c>
      <c r="F58" s="19">
        <v>41.93</v>
      </c>
      <c r="G58" s="19">
        <v>132</v>
      </c>
      <c r="H58" s="19">
        <v>403</v>
      </c>
      <c r="I58" s="19">
        <v>415</v>
      </c>
      <c r="J58" s="19">
        <v>5</v>
      </c>
      <c r="K58" s="19">
        <v>5</v>
      </c>
      <c r="L58" s="19" t="s">
        <v>459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>
      <c r="A59" s="19"/>
      <c r="B59" s="19" t="s">
        <v>515</v>
      </c>
      <c r="C59" s="19" t="s">
        <v>457</v>
      </c>
      <c r="D59" s="19" t="s">
        <v>509</v>
      </c>
      <c r="E59" s="19" t="s">
        <v>62</v>
      </c>
      <c r="F59" s="19">
        <v>45.84</v>
      </c>
      <c r="G59" s="19">
        <v>136</v>
      </c>
      <c r="H59" s="19">
        <v>422</v>
      </c>
      <c r="I59" s="19">
        <v>459</v>
      </c>
      <c r="J59" s="19">
        <v>4</v>
      </c>
      <c r="K59" s="19">
        <v>6</v>
      </c>
      <c r="L59" s="19" t="s">
        <v>459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>
      <c r="A60" s="19"/>
      <c r="B60" s="19" t="s">
        <v>520</v>
      </c>
      <c r="C60" s="19" t="s">
        <v>464</v>
      </c>
      <c r="D60" s="19" t="s">
        <v>509</v>
      </c>
      <c r="E60" s="19" t="s">
        <v>62</v>
      </c>
      <c r="F60" s="16">
        <v>14.95</v>
      </c>
      <c r="G60" s="16">
        <v>112</v>
      </c>
      <c r="H60" s="16">
        <v>279</v>
      </c>
      <c r="I60" s="16">
        <v>288</v>
      </c>
      <c r="J60" s="19">
        <v>2</v>
      </c>
      <c r="K60" s="19">
        <v>3</v>
      </c>
      <c r="L60" s="19" t="s">
        <v>459</v>
      </c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>
      <c r="A61" s="19"/>
      <c r="B61" s="19" t="s">
        <v>516</v>
      </c>
      <c r="C61" s="19" t="s">
        <v>457</v>
      </c>
      <c r="D61" s="19" t="s">
        <v>509</v>
      </c>
      <c r="E61" s="19" t="s">
        <v>62</v>
      </c>
      <c r="F61" s="19">
        <v>57.63</v>
      </c>
      <c r="G61" s="19">
        <v>166</v>
      </c>
      <c r="H61" s="19">
        <v>534</v>
      </c>
      <c r="I61" s="19">
        <v>549</v>
      </c>
      <c r="J61" s="19">
        <v>3</v>
      </c>
      <c r="K61" s="19">
        <v>4</v>
      </c>
      <c r="L61" s="19" t="s">
        <v>459</v>
      </c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>
      <c r="A62" s="19"/>
      <c r="B62" s="19" t="s">
        <v>517</v>
      </c>
      <c r="C62" s="19" t="s">
        <v>457</v>
      </c>
      <c r="D62" s="19" t="s">
        <v>509</v>
      </c>
      <c r="E62" s="19" t="s">
        <v>62</v>
      </c>
      <c r="F62" s="19">
        <v>65.56</v>
      </c>
      <c r="G62" s="19">
        <v>173</v>
      </c>
      <c r="H62" s="19">
        <v>566</v>
      </c>
      <c r="I62" s="19">
        <v>575</v>
      </c>
      <c r="J62" s="19">
        <v>1</v>
      </c>
      <c r="K62" s="19">
        <v>2</v>
      </c>
      <c r="L62" s="19" t="s">
        <v>459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>
      <c r="A63" s="19"/>
      <c r="B63" s="19" t="s">
        <v>518</v>
      </c>
      <c r="C63" s="19" t="s">
        <v>457</v>
      </c>
      <c r="D63" s="19" t="s">
        <v>509</v>
      </c>
      <c r="E63" s="19" t="s">
        <v>62</v>
      </c>
      <c r="F63" s="19">
        <v>31.19</v>
      </c>
      <c r="G63" s="19">
        <v>121</v>
      </c>
      <c r="H63" s="19">
        <v>542</v>
      </c>
      <c r="I63" s="19">
        <v>551</v>
      </c>
      <c r="J63" s="19">
        <v>2</v>
      </c>
      <c r="K63" s="19">
        <v>2</v>
      </c>
      <c r="L63" s="19" t="s">
        <v>459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>
      <c r="A64" s="19" t="s">
        <v>521</v>
      </c>
      <c r="B64" s="19" t="s">
        <v>522</v>
      </c>
      <c r="C64" s="19" t="s">
        <v>457</v>
      </c>
      <c r="D64" s="19" t="s">
        <v>509</v>
      </c>
      <c r="E64" s="19" t="s">
        <v>62</v>
      </c>
      <c r="F64" s="23">
        <v>96.67</v>
      </c>
      <c r="G64" s="23">
        <v>187</v>
      </c>
      <c r="H64" s="19">
        <v>536</v>
      </c>
      <c r="I64" s="19">
        <v>590</v>
      </c>
      <c r="J64" s="19">
        <v>1</v>
      </c>
      <c r="K64" s="19">
        <v>3</v>
      </c>
      <c r="L64" s="19" t="s">
        <v>459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>
      <c r="A65" s="19"/>
      <c r="B65" s="19" t="s">
        <v>523</v>
      </c>
      <c r="C65" s="19" t="s">
        <v>457</v>
      </c>
      <c r="D65" s="19" t="s">
        <v>509</v>
      </c>
      <c r="E65" s="19" t="s">
        <v>62</v>
      </c>
      <c r="F65" s="23">
        <v>131.47</v>
      </c>
      <c r="G65" s="23">
        <v>213</v>
      </c>
      <c r="H65" s="19">
        <v>607</v>
      </c>
      <c r="I65" s="19">
        <v>623</v>
      </c>
      <c r="J65" s="19">
        <v>1</v>
      </c>
      <c r="K65" s="19">
        <v>1</v>
      </c>
      <c r="L65" s="19" t="s">
        <v>459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>
      <c r="A66" s="19"/>
      <c r="B66" s="19" t="s">
        <v>524</v>
      </c>
      <c r="C66" s="19" t="s">
        <v>457</v>
      </c>
      <c r="D66" s="19" t="s">
        <v>509</v>
      </c>
      <c r="E66" s="19" t="s">
        <v>62</v>
      </c>
      <c r="F66" s="23">
        <v>121.67</v>
      </c>
      <c r="G66" s="23">
        <v>200</v>
      </c>
      <c r="H66" s="19">
        <v>572</v>
      </c>
      <c r="I66" s="19">
        <v>591</v>
      </c>
      <c r="J66" s="19">
        <v>2</v>
      </c>
      <c r="K66" s="19">
        <v>2</v>
      </c>
      <c r="L66" s="19" t="s">
        <v>459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>
      <c r="A67" s="19"/>
      <c r="B67" s="19" t="s">
        <v>525</v>
      </c>
      <c r="C67" s="19" t="s">
        <v>457</v>
      </c>
      <c r="D67" s="19" t="s">
        <v>509</v>
      </c>
      <c r="E67" s="19" t="s">
        <v>62</v>
      </c>
      <c r="F67" s="23">
        <v>131.47</v>
      </c>
      <c r="G67" s="23">
        <v>213</v>
      </c>
      <c r="H67" s="19">
        <v>607</v>
      </c>
      <c r="I67" s="19">
        <v>623</v>
      </c>
      <c r="J67" s="19">
        <v>3</v>
      </c>
      <c r="K67" s="19">
        <v>3</v>
      </c>
      <c r="L67" s="19" t="s">
        <v>459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>
      <c r="A68" s="19" t="s">
        <v>526</v>
      </c>
      <c r="B68" s="19" t="s">
        <v>522</v>
      </c>
      <c r="C68" s="19" t="s">
        <v>457</v>
      </c>
      <c r="D68" s="19" t="s">
        <v>509</v>
      </c>
      <c r="E68" s="19" t="s">
        <v>62</v>
      </c>
      <c r="F68" s="23">
        <v>106.22</v>
      </c>
      <c r="G68" s="23">
        <v>159</v>
      </c>
      <c r="H68" s="19">
        <v>493</v>
      </c>
      <c r="I68" s="19">
        <v>478</v>
      </c>
      <c r="J68" s="19">
        <v>4</v>
      </c>
      <c r="K68" s="19">
        <v>5</v>
      </c>
      <c r="L68" s="19" t="s">
        <v>459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>
      <c r="A69" s="19"/>
      <c r="B69" s="19" t="s">
        <v>527</v>
      </c>
      <c r="C69" s="19" t="s">
        <v>464</v>
      </c>
      <c r="D69" s="19" t="s">
        <v>509</v>
      </c>
      <c r="E69" s="19" t="s">
        <v>62</v>
      </c>
      <c r="F69" s="23">
        <v>86.04</v>
      </c>
      <c r="G69" s="23">
        <v>121</v>
      </c>
      <c r="H69" s="19">
        <v>459</v>
      </c>
      <c r="I69" s="19">
        <v>466</v>
      </c>
      <c r="J69" s="19">
        <v>2</v>
      </c>
      <c r="K69" s="19">
        <v>3</v>
      </c>
      <c r="L69" s="19" t="s">
        <v>459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>
      <c r="A70" s="19"/>
      <c r="B70" s="19" t="s">
        <v>523</v>
      </c>
      <c r="C70" s="19" t="s">
        <v>457</v>
      </c>
      <c r="D70" s="19" t="s">
        <v>509</v>
      </c>
      <c r="E70" s="19" t="s">
        <v>62</v>
      </c>
      <c r="F70" s="28">
        <v>117.92</v>
      </c>
      <c r="G70" s="28">
        <v>187</v>
      </c>
      <c r="H70" s="19">
        <v>491</v>
      </c>
      <c r="I70" s="19">
        <v>502</v>
      </c>
      <c r="J70" s="19">
        <v>5</v>
      </c>
      <c r="K70" s="19">
        <v>5</v>
      </c>
      <c r="L70" s="19" t="s">
        <v>459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>
      <c r="A71" s="19"/>
      <c r="B71" s="19" t="s">
        <v>524</v>
      </c>
      <c r="C71" s="19" t="s">
        <v>457</v>
      </c>
      <c r="D71" s="19" t="s">
        <v>509</v>
      </c>
      <c r="E71" s="19" t="s">
        <v>62</v>
      </c>
      <c r="F71" s="23">
        <v>107.26</v>
      </c>
      <c r="G71" s="23">
        <v>175</v>
      </c>
      <c r="H71" s="19">
        <v>477</v>
      </c>
      <c r="I71" s="19">
        <v>489</v>
      </c>
      <c r="J71" s="19">
        <v>1</v>
      </c>
      <c r="K71" s="19">
        <v>2</v>
      </c>
      <c r="L71" s="19" t="s">
        <v>459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>
      <c r="A72" s="19"/>
      <c r="B72" s="19" t="s">
        <v>525</v>
      </c>
      <c r="C72" s="19" t="s">
        <v>457</v>
      </c>
      <c r="D72" s="19" t="s">
        <v>509</v>
      </c>
      <c r="E72" s="19" t="s">
        <v>62</v>
      </c>
      <c r="F72" s="23">
        <v>119.05</v>
      </c>
      <c r="G72" s="23">
        <v>178</v>
      </c>
      <c r="H72" s="19">
        <v>544</v>
      </c>
      <c r="I72" s="19">
        <v>549</v>
      </c>
      <c r="J72" s="19">
        <v>4</v>
      </c>
      <c r="K72" s="19">
        <v>6</v>
      </c>
      <c r="L72" s="19" t="s">
        <v>459</v>
      </c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>
      <c r="A73" s="19" t="s">
        <v>528</v>
      </c>
      <c r="B73" s="19" t="s">
        <v>529</v>
      </c>
      <c r="C73" s="19" t="s">
        <v>457</v>
      </c>
      <c r="D73" s="19" t="s">
        <v>485</v>
      </c>
      <c r="E73" s="19" t="s">
        <v>62</v>
      </c>
      <c r="F73" s="19">
        <v>7.71</v>
      </c>
      <c r="G73" s="19">
        <v>21.3</v>
      </c>
      <c r="H73" s="19">
        <v>99.19</v>
      </c>
      <c r="I73" s="19">
        <v>103</v>
      </c>
      <c r="J73" s="19">
        <v>3</v>
      </c>
      <c r="K73" s="19">
        <v>7</v>
      </c>
      <c r="L73" s="19" t="s">
        <v>490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>
      <c r="A74" s="19" t="s">
        <v>530</v>
      </c>
      <c r="B74" s="19" t="s">
        <v>469</v>
      </c>
      <c r="C74" s="19" t="s">
        <v>457</v>
      </c>
      <c r="D74" s="19" t="s">
        <v>531</v>
      </c>
      <c r="E74" s="19" t="s">
        <v>62</v>
      </c>
      <c r="F74" s="19">
        <v>4.6500000000000004</v>
      </c>
      <c r="G74" s="19">
        <v>28.3</v>
      </c>
      <c r="H74" s="19">
        <v>117.28</v>
      </c>
      <c r="I74" s="19">
        <v>129.25</v>
      </c>
      <c r="J74" s="29">
        <v>6</v>
      </c>
      <c r="K74" s="29">
        <v>7</v>
      </c>
      <c r="L74" s="19" t="s">
        <v>459</v>
      </c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>
      <c r="A75" s="19" t="s">
        <v>532</v>
      </c>
      <c r="B75" s="19" t="s">
        <v>503</v>
      </c>
      <c r="C75" s="19" t="s">
        <v>464</v>
      </c>
      <c r="D75" s="21" t="s">
        <v>533</v>
      </c>
      <c r="E75" s="19" t="s">
        <v>62</v>
      </c>
      <c r="F75" s="21">
        <v>3.45</v>
      </c>
      <c r="G75" s="21">
        <v>4.5999999999999996</v>
      </c>
      <c r="H75" s="21">
        <v>89.5</v>
      </c>
      <c r="I75" s="21">
        <v>90</v>
      </c>
      <c r="J75" s="21">
        <v>18</v>
      </c>
      <c r="K75" s="21">
        <v>36</v>
      </c>
      <c r="L75" s="21" t="s">
        <v>459</v>
      </c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>
      <c r="A76" s="19"/>
      <c r="B76" s="19" t="s">
        <v>505</v>
      </c>
      <c r="C76" s="19" t="s">
        <v>457</v>
      </c>
      <c r="D76" s="21" t="s">
        <v>533</v>
      </c>
      <c r="E76" s="19" t="s">
        <v>62</v>
      </c>
      <c r="F76" s="21">
        <v>5.12</v>
      </c>
      <c r="G76" s="21">
        <v>9.3000000000000007</v>
      </c>
      <c r="H76" s="21">
        <v>106.93</v>
      </c>
      <c r="I76" s="21">
        <v>109</v>
      </c>
      <c r="J76" s="21">
        <v>13</v>
      </c>
      <c r="K76" s="21">
        <v>21</v>
      </c>
      <c r="L76" s="21" t="s">
        <v>459</v>
      </c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>
      <c r="A77" s="19"/>
      <c r="B77" s="19" t="s">
        <v>506</v>
      </c>
      <c r="C77" s="19" t="s">
        <v>457</v>
      </c>
      <c r="D77" s="21" t="s">
        <v>533</v>
      </c>
      <c r="E77" s="19" t="s">
        <v>62</v>
      </c>
      <c r="F77" s="21">
        <v>24.26</v>
      </c>
      <c r="G77" s="21">
        <v>67</v>
      </c>
      <c r="H77" s="21">
        <v>134.4</v>
      </c>
      <c r="I77" s="21">
        <v>157</v>
      </c>
      <c r="J77" s="21">
        <v>21</v>
      </c>
      <c r="K77" s="21">
        <v>25</v>
      </c>
      <c r="L77" s="21" t="s">
        <v>459</v>
      </c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>
      <c r="A78" s="19" t="s">
        <v>433</v>
      </c>
      <c r="B78" s="19" t="s">
        <v>503</v>
      </c>
      <c r="C78" s="19" t="s">
        <v>464</v>
      </c>
      <c r="D78" s="21" t="s">
        <v>534</v>
      </c>
      <c r="E78" s="19" t="s">
        <v>62</v>
      </c>
      <c r="F78" s="21">
        <v>2.86</v>
      </c>
      <c r="G78" s="21">
        <v>3.6</v>
      </c>
      <c r="H78" s="21">
        <v>118.63</v>
      </c>
      <c r="I78" s="21">
        <v>120</v>
      </c>
      <c r="J78" s="21">
        <v>21</v>
      </c>
      <c r="K78" s="21">
        <v>43</v>
      </c>
      <c r="L78" s="21" t="s">
        <v>459</v>
      </c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>
      <c r="A79" s="19"/>
      <c r="B79" s="19" t="s">
        <v>505</v>
      </c>
      <c r="C79" s="19" t="s">
        <v>457</v>
      </c>
      <c r="D79" s="21" t="s">
        <v>534</v>
      </c>
      <c r="E79" s="19" t="s">
        <v>62</v>
      </c>
      <c r="F79" s="21">
        <v>3.42</v>
      </c>
      <c r="G79" s="21">
        <v>4.3</v>
      </c>
      <c r="H79" s="21">
        <v>114.98</v>
      </c>
      <c r="I79" s="21">
        <v>149</v>
      </c>
      <c r="J79" s="21">
        <v>13</v>
      </c>
      <c r="K79" s="21">
        <v>13</v>
      </c>
      <c r="L79" s="21" t="s">
        <v>459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>
      <c r="A80" s="19"/>
      <c r="B80" s="19" t="s">
        <v>506</v>
      </c>
      <c r="C80" s="19" t="s">
        <v>457</v>
      </c>
      <c r="D80" s="21" t="s">
        <v>534</v>
      </c>
      <c r="E80" s="19" t="s">
        <v>62</v>
      </c>
      <c r="F80" s="21">
        <v>12.62</v>
      </c>
      <c r="G80" s="21">
        <v>41.6</v>
      </c>
      <c r="H80" s="21">
        <v>169.38</v>
      </c>
      <c r="I80" s="21">
        <v>199</v>
      </c>
      <c r="J80" s="21">
        <v>13</v>
      </c>
      <c r="K80" s="21">
        <v>19</v>
      </c>
      <c r="L80" s="21" t="s">
        <v>459</v>
      </c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>
      <c r="A81" s="19" t="s">
        <v>431</v>
      </c>
      <c r="B81" s="19" t="s">
        <v>503</v>
      </c>
      <c r="C81" s="19" t="s">
        <v>464</v>
      </c>
      <c r="D81" s="21" t="s">
        <v>535</v>
      </c>
      <c r="E81" s="19" t="s">
        <v>62</v>
      </c>
      <c r="F81" s="21">
        <v>4.43</v>
      </c>
      <c r="G81" s="21">
        <v>5.6</v>
      </c>
      <c r="H81" s="21">
        <v>117.75</v>
      </c>
      <c r="I81" s="21">
        <v>120</v>
      </c>
      <c r="J81" s="21">
        <v>15</v>
      </c>
      <c r="K81" s="21">
        <v>25</v>
      </c>
      <c r="L81" s="21" t="s">
        <v>459</v>
      </c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>
      <c r="A82" s="19"/>
      <c r="B82" s="19" t="s">
        <v>505</v>
      </c>
      <c r="C82" s="19" t="s">
        <v>457</v>
      </c>
      <c r="D82" s="21" t="s">
        <v>535</v>
      </c>
      <c r="E82" s="19" t="s">
        <v>62</v>
      </c>
      <c r="F82" s="21">
        <v>6.53</v>
      </c>
      <c r="G82" s="21">
        <v>8</v>
      </c>
      <c r="H82" s="21">
        <v>136.03</v>
      </c>
      <c r="I82" s="21">
        <v>138</v>
      </c>
      <c r="J82" s="21">
        <v>18</v>
      </c>
      <c r="K82" s="21">
        <v>33</v>
      </c>
      <c r="L82" s="21" t="s">
        <v>459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>
      <c r="A83" s="19"/>
      <c r="B83" s="19" t="s">
        <v>506</v>
      </c>
      <c r="C83" s="19" t="s">
        <v>457</v>
      </c>
      <c r="D83" s="21" t="s">
        <v>535</v>
      </c>
      <c r="E83" s="19" t="s">
        <v>62</v>
      </c>
      <c r="F83" s="21">
        <v>37.9</v>
      </c>
      <c r="G83" s="21">
        <v>100</v>
      </c>
      <c r="H83" s="21">
        <v>184.25</v>
      </c>
      <c r="I83" s="21">
        <v>224</v>
      </c>
      <c r="J83" s="21">
        <v>17</v>
      </c>
      <c r="K83" s="21">
        <v>21</v>
      </c>
      <c r="L83" s="21" t="s">
        <v>459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>
      <c r="A84" s="19" t="s">
        <v>536</v>
      </c>
      <c r="B84" s="19" t="s">
        <v>503</v>
      </c>
      <c r="C84" s="19" t="s">
        <v>464</v>
      </c>
      <c r="D84" s="21" t="s">
        <v>537</v>
      </c>
      <c r="E84" s="19" t="s">
        <v>62</v>
      </c>
      <c r="F84" s="21">
        <v>0</v>
      </c>
      <c r="G84" s="21">
        <v>0</v>
      </c>
      <c r="H84" s="21">
        <v>0</v>
      </c>
      <c r="I84" s="21">
        <v>0</v>
      </c>
      <c r="J84" s="21">
        <v>16</v>
      </c>
      <c r="K84" s="21">
        <v>27</v>
      </c>
      <c r="L84" s="21" t="s">
        <v>459</v>
      </c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>
      <c r="A85" s="19"/>
      <c r="B85" s="19" t="s">
        <v>505</v>
      </c>
      <c r="C85" s="19" t="s">
        <v>457</v>
      </c>
      <c r="D85" s="21" t="s">
        <v>537</v>
      </c>
      <c r="E85" s="19" t="s">
        <v>62</v>
      </c>
      <c r="F85" s="21">
        <v>0.03</v>
      </c>
      <c r="G85" s="21">
        <v>3.2</v>
      </c>
      <c r="H85" s="21">
        <v>115.5</v>
      </c>
      <c r="I85" s="21">
        <v>116</v>
      </c>
      <c r="J85" s="21">
        <v>13</v>
      </c>
      <c r="K85" s="21">
        <v>14</v>
      </c>
      <c r="L85" s="21" t="s">
        <v>459</v>
      </c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>
      <c r="A86" s="19"/>
      <c r="B86" s="19" t="s">
        <v>506</v>
      </c>
      <c r="C86" s="19" t="s">
        <v>457</v>
      </c>
      <c r="D86" s="21" t="s">
        <v>537</v>
      </c>
      <c r="E86" s="19" t="s">
        <v>62</v>
      </c>
      <c r="F86" s="21">
        <v>31.91</v>
      </c>
      <c r="G86" s="21">
        <v>72</v>
      </c>
      <c r="H86" s="21">
        <v>192.74</v>
      </c>
      <c r="I86" s="21">
        <v>263</v>
      </c>
      <c r="J86" s="21">
        <v>20</v>
      </c>
      <c r="K86" s="21">
        <v>26</v>
      </c>
      <c r="L86" s="21" t="s">
        <v>459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>
      <c r="A87" s="19" t="s">
        <v>538</v>
      </c>
      <c r="B87" s="19" t="s">
        <v>503</v>
      </c>
      <c r="C87" s="19" t="s">
        <v>464</v>
      </c>
      <c r="D87" s="19" t="s">
        <v>539</v>
      </c>
      <c r="E87" s="19" t="s">
        <v>62</v>
      </c>
      <c r="F87" s="19">
        <v>6.33</v>
      </c>
      <c r="G87" s="19">
        <v>9.3000000000000007</v>
      </c>
      <c r="H87" s="19">
        <v>161.68</v>
      </c>
      <c r="I87" s="19">
        <v>162.97</v>
      </c>
      <c r="J87" s="19">
        <v>12</v>
      </c>
      <c r="K87" s="19">
        <v>13</v>
      </c>
      <c r="L87" s="19" t="s">
        <v>490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>
      <c r="A88" s="19"/>
      <c r="B88" s="19" t="s">
        <v>505</v>
      </c>
      <c r="C88" s="19" t="s">
        <v>457</v>
      </c>
      <c r="D88" s="19" t="s">
        <v>539</v>
      </c>
      <c r="E88" s="19" t="s">
        <v>62</v>
      </c>
      <c r="F88" s="19">
        <v>7.08</v>
      </c>
      <c r="G88" s="19">
        <v>9</v>
      </c>
      <c r="H88" s="19">
        <v>138.85</v>
      </c>
      <c r="I88" s="19">
        <v>140.49</v>
      </c>
      <c r="J88" s="19">
        <v>12</v>
      </c>
      <c r="K88" s="19">
        <v>13</v>
      </c>
      <c r="L88" s="19" t="s">
        <v>490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>
      <c r="A89" s="19"/>
      <c r="B89" s="19" t="s">
        <v>506</v>
      </c>
      <c r="C89" s="19" t="s">
        <v>457</v>
      </c>
      <c r="D89" s="19" t="s">
        <v>539</v>
      </c>
      <c r="E89" s="19" t="s">
        <v>62</v>
      </c>
      <c r="F89" s="19">
        <v>78.98</v>
      </c>
      <c r="G89" s="19">
        <v>138</v>
      </c>
      <c r="H89" s="19">
        <v>225.9</v>
      </c>
      <c r="I89" s="19">
        <v>269.74</v>
      </c>
      <c r="J89" s="19">
        <v>31</v>
      </c>
      <c r="K89" s="19">
        <v>55</v>
      </c>
      <c r="L89" s="19" t="s">
        <v>490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</row>
  </sheetData>
  <autoFilter ref="A1:V89" xr:uid="{00000000-0009-0000-0000-000003000000}"/>
  <phoneticPr fontId="40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18"/>
  <sheetViews>
    <sheetView topLeftCell="B3" workbookViewId="0">
      <selection activeCell="D24" sqref="D24"/>
    </sheetView>
  </sheetViews>
  <sheetFormatPr defaultColWidth="9" defaultRowHeight="14"/>
  <cols>
    <col min="1" max="1" width="11" style="1" customWidth="1"/>
    <col min="2" max="2" width="37" style="1" customWidth="1"/>
    <col min="3" max="4" width="24.75" style="1" customWidth="1"/>
    <col min="5" max="5" width="24.4140625" style="1" customWidth="1"/>
    <col min="6" max="16384" width="9" style="1"/>
  </cols>
  <sheetData>
    <row r="1" spans="1:16">
      <c r="A1" s="2" t="s">
        <v>540</v>
      </c>
      <c r="B1" s="2" t="s">
        <v>541</v>
      </c>
      <c r="C1" s="2" t="s">
        <v>542</v>
      </c>
      <c r="D1" s="2" t="s">
        <v>543</v>
      </c>
      <c r="E1" s="2" t="s">
        <v>544</v>
      </c>
      <c r="F1" s="2" t="s">
        <v>545</v>
      </c>
    </row>
    <row r="2" spans="1:16">
      <c r="A2" s="2"/>
      <c r="B2" s="2"/>
      <c r="C2" s="2"/>
      <c r="D2" s="2"/>
      <c r="E2" s="2"/>
      <c r="F2" s="2"/>
    </row>
    <row r="3" spans="1:16" ht="14.25" customHeight="1">
      <c r="A3" s="3" t="s">
        <v>546</v>
      </c>
      <c r="B3" s="2" t="s">
        <v>547</v>
      </c>
      <c r="C3" s="2" t="s">
        <v>548</v>
      </c>
      <c r="D3" s="2" t="s">
        <v>549</v>
      </c>
      <c r="E3" s="4">
        <v>0</v>
      </c>
      <c r="F3" s="5" t="s">
        <v>550</v>
      </c>
      <c r="P3" s="7"/>
    </row>
    <row r="4" spans="1:16">
      <c r="A4" s="3"/>
      <c r="B4" s="2" t="s">
        <v>551</v>
      </c>
      <c r="C4" s="2" t="s">
        <v>552</v>
      </c>
      <c r="D4" s="2" t="s">
        <v>549</v>
      </c>
      <c r="E4" s="4">
        <v>0</v>
      </c>
      <c r="F4" s="6"/>
      <c r="P4" s="7"/>
    </row>
    <row r="5" spans="1:16">
      <c r="A5" s="3"/>
      <c r="B5" s="2" t="s">
        <v>553</v>
      </c>
      <c r="C5" s="2" t="s">
        <v>554</v>
      </c>
      <c r="D5" s="2" t="s">
        <v>549</v>
      </c>
      <c r="E5" s="4">
        <v>0</v>
      </c>
      <c r="F5" s="6"/>
      <c r="P5" s="7"/>
    </row>
    <row r="6" spans="1:16">
      <c r="A6" s="3"/>
      <c r="B6" s="2" t="s">
        <v>555</v>
      </c>
      <c r="C6" s="2" t="s">
        <v>556</v>
      </c>
      <c r="D6" s="2" t="s">
        <v>549</v>
      </c>
      <c r="E6" s="4">
        <v>0</v>
      </c>
      <c r="F6" s="6"/>
      <c r="P6" s="7"/>
    </row>
    <row r="7" spans="1:16">
      <c r="A7" s="3"/>
      <c r="B7" s="2" t="s">
        <v>557</v>
      </c>
      <c r="C7" s="2" t="s">
        <v>558</v>
      </c>
      <c r="D7" s="2" t="s">
        <v>549</v>
      </c>
      <c r="E7" s="4">
        <v>0</v>
      </c>
      <c r="F7" s="6"/>
      <c r="P7" s="7"/>
    </row>
    <row r="8" spans="1:16">
      <c r="A8" s="3"/>
      <c r="B8" s="2" t="s">
        <v>559</v>
      </c>
      <c r="C8" s="2" t="s">
        <v>560</v>
      </c>
      <c r="D8" s="2" t="s">
        <v>549</v>
      </c>
      <c r="E8" s="4">
        <v>0</v>
      </c>
      <c r="F8" s="6"/>
      <c r="P8" s="7"/>
    </row>
    <row r="9" spans="1:16">
      <c r="A9" s="3"/>
      <c r="B9" s="2" t="s">
        <v>561</v>
      </c>
      <c r="C9" s="2" t="s">
        <v>562</v>
      </c>
      <c r="D9" s="2" t="s">
        <v>549</v>
      </c>
      <c r="E9" s="4">
        <v>0</v>
      </c>
      <c r="F9" s="6"/>
      <c r="P9" s="7"/>
    </row>
    <row r="10" spans="1:16">
      <c r="A10" s="3"/>
      <c r="B10" s="2" t="s">
        <v>563</v>
      </c>
      <c r="C10" s="2" t="s">
        <v>564</v>
      </c>
      <c r="D10" s="2" t="s">
        <v>549</v>
      </c>
      <c r="E10" s="4">
        <v>0</v>
      </c>
      <c r="F10" s="6"/>
      <c r="P10" s="7"/>
    </row>
    <row r="11" spans="1:16">
      <c r="A11" s="3"/>
      <c r="B11" s="2" t="s">
        <v>565</v>
      </c>
      <c r="C11" s="2" t="s">
        <v>566</v>
      </c>
      <c r="D11" s="2" t="s">
        <v>549</v>
      </c>
      <c r="E11" s="4">
        <v>0</v>
      </c>
      <c r="F11" s="6"/>
      <c r="P11" s="7"/>
    </row>
    <row r="12" spans="1:16">
      <c r="A12" s="3"/>
      <c r="B12" s="2" t="s">
        <v>567</v>
      </c>
      <c r="C12" s="2" t="s">
        <v>568</v>
      </c>
      <c r="D12" s="2" t="s">
        <v>549</v>
      </c>
      <c r="E12" s="4">
        <v>0</v>
      </c>
      <c r="F12" s="6"/>
      <c r="P12" s="7"/>
    </row>
    <row r="13" spans="1:16">
      <c r="A13" s="3"/>
      <c r="B13" s="2" t="s">
        <v>569</v>
      </c>
      <c r="C13" s="2" t="s">
        <v>570</v>
      </c>
      <c r="D13" s="2" t="s">
        <v>549</v>
      </c>
      <c r="E13" s="4">
        <v>0</v>
      </c>
      <c r="F13" s="6"/>
      <c r="P13" s="7"/>
    </row>
    <row r="14" spans="1:16">
      <c r="A14" s="3"/>
      <c r="B14" s="2" t="s">
        <v>571</v>
      </c>
      <c r="C14" s="2" t="s">
        <v>572</v>
      </c>
      <c r="D14" s="2" t="s">
        <v>549</v>
      </c>
      <c r="E14" s="4">
        <v>0</v>
      </c>
      <c r="F14" s="6"/>
      <c r="P14" s="7"/>
    </row>
    <row r="15" spans="1:16">
      <c r="A15" s="3"/>
      <c r="B15" s="2" t="s">
        <v>573</v>
      </c>
      <c r="C15" s="2" t="s">
        <v>574</v>
      </c>
      <c r="D15" s="2" t="s">
        <v>549</v>
      </c>
      <c r="E15" s="4">
        <v>0</v>
      </c>
      <c r="F15" s="6"/>
      <c r="P15" s="7"/>
    </row>
    <row r="16" spans="1:16">
      <c r="A16" s="3"/>
      <c r="B16" s="2" t="s">
        <v>575</v>
      </c>
      <c r="C16" s="2" t="s">
        <v>576</v>
      </c>
      <c r="D16" s="2" t="s">
        <v>549</v>
      </c>
      <c r="E16" s="4">
        <v>0</v>
      </c>
      <c r="F16" s="6"/>
      <c r="P16" s="7"/>
    </row>
    <row r="17" spans="1:16">
      <c r="A17" s="3"/>
      <c r="B17" s="2" t="s">
        <v>577</v>
      </c>
      <c r="C17" s="2" t="s">
        <v>578</v>
      </c>
      <c r="D17" s="2" t="s">
        <v>549</v>
      </c>
      <c r="E17" s="4">
        <v>0</v>
      </c>
      <c r="F17" s="6"/>
      <c r="P17" s="7"/>
    </row>
    <row r="18" spans="1:16">
      <c r="A18" s="3"/>
      <c r="B18" s="2" t="s">
        <v>579</v>
      </c>
      <c r="C18" s="2" t="s">
        <v>552</v>
      </c>
      <c r="D18" s="2" t="s">
        <v>549</v>
      </c>
      <c r="E18" s="4">
        <v>0</v>
      </c>
      <c r="F18" s="6"/>
      <c r="P18" s="7"/>
    </row>
    <row r="19" spans="1:16">
      <c r="A19" s="3"/>
      <c r="B19" s="2" t="s">
        <v>580</v>
      </c>
      <c r="C19" s="2" t="s">
        <v>581</v>
      </c>
      <c r="D19" s="2" t="s">
        <v>549</v>
      </c>
      <c r="E19" s="4">
        <v>0</v>
      </c>
      <c r="F19" s="6"/>
      <c r="P19" s="7"/>
    </row>
    <row r="20" spans="1:16">
      <c r="A20" s="3"/>
      <c r="B20" s="2" t="s">
        <v>582</v>
      </c>
      <c r="C20" s="2" t="s">
        <v>583</v>
      </c>
      <c r="D20" s="2" t="s">
        <v>549</v>
      </c>
      <c r="E20" s="4">
        <v>0</v>
      </c>
      <c r="F20" s="6"/>
      <c r="P20" s="7"/>
    </row>
    <row r="21" spans="1:16">
      <c r="A21" s="3"/>
      <c r="B21" s="2" t="s">
        <v>584</v>
      </c>
      <c r="C21" s="2" t="s">
        <v>585</v>
      </c>
      <c r="D21" s="2" t="s">
        <v>549</v>
      </c>
      <c r="E21" s="4">
        <v>0</v>
      </c>
      <c r="F21" s="6"/>
      <c r="P21" s="7"/>
    </row>
    <row r="22" spans="1:16">
      <c r="A22" s="3"/>
      <c r="B22" s="2" t="s">
        <v>586</v>
      </c>
      <c r="C22" s="2" t="s">
        <v>585</v>
      </c>
      <c r="D22" s="2" t="s">
        <v>549</v>
      </c>
      <c r="E22" s="4">
        <v>0</v>
      </c>
      <c r="F22" s="6"/>
      <c r="P22" s="7"/>
    </row>
    <row r="23" spans="1:16">
      <c r="A23" s="3"/>
      <c r="B23" s="2" t="s">
        <v>587</v>
      </c>
      <c r="C23" s="2" t="s">
        <v>588</v>
      </c>
      <c r="D23" s="2" t="s">
        <v>549</v>
      </c>
      <c r="E23" s="4">
        <v>0</v>
      </c>
      <c r="F23" s="6"/>
      <c r="P23" s="7"/>
    </row>
    <row r="24" spans="1:16">
      <c r="A24" s="3"/>
      <c r="B24" s="2" t="s">
        <v>589</v>
      </c>
      <c r="C24" s="2" t="s">
        <v>590</v>
      </c>
      <c r="D24" s="2" t="s">
        <v>549</v>
      </c>
      <c r="E24" s="4">
        <v>0</v>
      </c>
      <c r="F24" s="6"/>
      <c r="P24" s="7"/>
    </row>
    <row r="25" spans="1:16">
      <c r="A25" s="3"/>
      <c r="B25" s="2" t="s">
        <v>591</v>
      </c>
      <c r="C25" s="2" t="s">
        <v>548</v>
      </c>
      <c r="D25" s="2" t="s">
        <v>549</v>
      </c>
      <c r="E25" s="4">
        <v>0</v>
      </c>
      <c r="F25" s="6"/>
      <c r="P25" s="7"/>
    </row>
    <row r="26" spans="1:16">
      <c r="A26" s="3"/>
      <c r="B26" s="2" t="s">
        <v>592</v>
      </c>
      <c r="C26" s="2" t="s">
        <v>593</v>
      </c>
      <c r="D26" s="2" t="s">
        <v>549</v>
      </c>
      <c r="E26" s="4">
        <v>0</v>
      </c>
      <c r="F26" s="6"/>
      <c r="P26" s="7"/>
    </row>
    <row r="27" spans="1:16">
      <c r="A27" s="3"/>
      <c r="B27" s="2" t="s">
        <v>594</v>
      </c>
      <c r="C27" s="2" t="s">
        <v>595</v>
      </c>
      <c r="D27" s="2" t="s">
        <v>549</v>
      </c>
      <c r="E27" s="4">
        <v>0</v>
      </c>
      <c r="F27" s="6"/>
      <c r="P27" s="7"/>
    </row>
    <row r="28" spans="1:16">
      <c r="A28" s="3"/>
      <c r="B28" s="2" t="s">
        <v>596</v>
      </c>
      <c r="C28" s="2" t="s">
        <v>595</v>
      </c>
      <c r="D28" s="2" t="s">
        <v>549</v>
      </c>
      <c r="E28" s="4">
        <v>0</v>
      </c>
      <c r="F28" s="6"/>
      <c r="P28" s="7"/>
    </row>
    <row r="29" spans="1:16">
      <c r="A29" s="3"/>
      <c r="B29" s="2" t="s">
        <v>597</v>
      </c>
      <c r="C29" s="2" t="s">
        <v>598</v>
      </c>
      <c r="D29" s="2" t="s">
        <v>549</v>
      </c>
      <c r="E29" s="4">
        <v>0</v>
      </c>
      <c r="F29" s="6"/>
      <c r="P29" s="7"/>
    </row>
    <row r="30" spans="1:16">
      <c r="A30" s="3"/>
      <c r="B30" s="2" t="s">
        <v>599</v>
      </c>
      <c r="C30" s="2" t="s">
        <v>600</v>
      </c>
      <c r="D30" s="2" t="s">
        <v>549</v>
      </c>
      <c r="E30" s="4">
        <v>0</v>
      </c>
      <c r="F30" s="6"/>
      <c r="P30" s="7"/>
    </row>
    <row r="31" spans="1:16">
      <c r="A31" s="3"/>
      <c r="B31" s="2" t="s">
        <v>601</v>
      </c>
      <c r="C31" s="2" t="s">
        <v>600</v>
      </c>
      <c r="D31" s="2" t="s">
        <v>549</v>
      </c>
      <c r="E31" s="4">
        <v>0</v>
      </c>
      <c r="F31" s="6"/>
      <c r="P31" s="7"/>
    </row>
    <row r="32" spans="1:16">
      <c r="A32" s="3"/>
      <c r="B32" s="2" t="s">
        <v>602</v>
      </c>
      <c r="C32" s="2" t="s">
        <v>595</v>
      </c>
      <c r="D32" s="2" t="s">
        <v>549</v>
      </c>
      <c r="E32" s="4">
        <v>0</v>
      </c>
      <c r="F32" s="6"/>
      <c r="P32" s="7"/>
    </row>
    <row r="33" spans="1:16">
      <c r="A33" s="3"/>
      <c r="B33" s="2" t="s">
        <v>603</v>
      </c>
      <c r="C33" s="2" t="s">
        <v>604</v>
      </c>
      <c r="D33" s="2" t="s">
        <v>549</v>
      </c>
      <c r="E33" s="4">
        <v>0</v>
      </c>
      <c r="F33" s="6"/>
      <c r="P33" s="7"/>
    </row>
    <row r="34" spans="1:16">
      <c r="A34" s="3"/>
      <c r="B34" s="2" t="s">
        <v>605</v>
      </c>
      <c r="C34" s="2" t="s">
        <v>606</v>
      </c>
      <c r="D34" s="2" t="s">
        <v>549</v>
      </c>
      <c r="E34" s="4">
        <v>0</v>
      </c>
      <c r="F34" s="6"/>
      <c r="P34" s="7"/>
    </row>
    <row r="35" spans="1:16">
      <c r="A35" s="3"/>
      <c r="B35" s="2" t="s">
        <v>607</v>
      </c>
      <c r="C35" s="2" t="s">
        <v>608</v>
      </c>
      <c r="D35" s="2" t="s">
        <v>549</v>
      </c>
      <c r="E35" s="4">
        <v>0</v>
      </c>
      <c r="F35" s="6"/>
      <c r="P35" s="7"/>
    </row>
    <row r="36" spans="1:16">
      <c r="A36" s="3"/>
      <c r="B36" s="2" t="s">
        <v>609</v>
      </c>
      <c r="C36" s="2" t="s">
        <v>548</v>
      </c>
      <c r="D36" s="2" t="s">
        <v>549</v>
      </c>
      <c r="E36" s="4">
        <v>0</v>
      </c>
      <c r="F36" s="6"/>
      <c r="P36" s="7"/>
    </row>
    <row r="37" spans="1:16">
      <c r="A37" s="3"/>
      <c r="B37" s="2" t="s">
        <v>610</v>
      </c>
      <c r="C37" s="2" t="s">
        <v>552</v>
      </c>
      <c r="D37" s="2" t="s">
        <v>549</v>
      </c>
      <c r="E37" s="4">
        <v>0</v>
      </c>
      <c r="F37" s="6"/>
      <c r="P37" s="7"/>
    </row>
    <row r="38" spans="1:16">
      <c r="A38" s="3"/>
      <c r="B38" s="2" t="s">
        <v>611</v>
      </c>
      <c r="C38" s="2" t="s">
        <v>612</v>
      </c>
      <c r="D38" s="2" t="s">
        <v>549</v>
      </c>
      <c r="E38" s="4">
        <v>0</v>
      </c>
      <c r="F38" s="6"/>
      <c r="P38" s="7"/>
    </row>
    <row r="39" spans="1:16">
      <c r="A39" s="3"/>
      <c r="B39" s="2" t="s">
        <v>613</v>
      </c>
      <c r="C39" s="2" t="s">
        <v>614</v>
      </c>
      <c r="D39" s="2" t="s">
        <v>549</v>
      </c>
      <c r="E39" s="4">
        <v>0</v>
      </c>
      <c r="F39" s="6"/>
      <c r="P39" s="7"/>
    </row>
    <row r="40" spans="1:16">
      <c r="A40" s="3"/>
      <c r="B40" s="2" t="s">
        <v>615</v>
      </c>
      <c r="C40" s="2" t="s">
        <v>616</v>
      </c>
      <c r="D40" s="2" t="s">
        <v>549</v>
      </c>
      <c r="E40" s="4">
        <v>0</v>
      </c>
      <c r="F40" s="6"/>
      <c r="P40" s="7"/>
    </row>
    <row r="41" spans="1:16">
      <c r="A41" s="3"/>
      <c r="B41" s="2" t="s">
        <v>617</v>
      </c>
      <c r="C41" s="2" t="s">
        <v>600</v>
      </c>
      <c r="D41" s="2" t="s">
        <v>549</v>
      </c>
      <c r="E41" s="4">
        <v>0</v>
      </c>
      <c r="F41" s="6"/>
      <c r="P41" s="7"/>
    </row>
    <row r="42" spans="1:16">
      <c r="A42" s="3"/>
      <c r="B42" s="2" t="s">
        <v>618</v>
      </c>
      <c r="C42" s="2" t="s">
        <v>552</v>
      </c>
      <c r="D42" s="2" t="s">
        <v>549</v>
      </c>
      <c r="E42" s="4">
        <v>0</v>
      </c>
      <c r="F42" s="6"/>
      <c r="P42" s="7"/>
    </row>
    <row r="43" spans="1:16">
      <c r="A43" s="3"/>
      <c r="B43" s="2" t="s">
        <v>619</v>
      </c>
      <c r="C43" s="2" t="s">
        <v>581</v>
      </c>
      <c r="D43" s="2" t="s">
        <v>549</v>
      </c>
      <c r="E43" s="4">
        <v>0</v>
      </c>
      <c r="F43" s="6"/>
      <c r="P43" s="7"/>
    </row>
    <row r="44" spans="1:16">
      <c r="A44" s="3"/>
      <c r="B44" s="2" t="s">
        <v>620</v>
      </c>
      <c r="C44" s="2" t="s">
        <v>621</v>
      </c>
      <c r="D44" s="2" t="s">
        <v>549</v>
      </c>
      <c r="E44" s="4">
        <v>0</v>
      </c>
      <c r="F44" s="6"/>
      <c r="P44" s="7"/>
    </row>
    <row r="45" spans="1:16">
      <c r="A45" s="3"/>
      <c r="B45" s="2" t="s">
        <v>622</v>
      </c>
      <c r="C45" s="2" t="s">
        <v>556</v>
      </c>
      <c r="D45" s="2" t="s">
        <v>549</v>
      </c>
      <c r="E45" s="4">
        <v>0</v>
      </c>
      <c r="F45" s="6"/>
      <c r="P45" s="7"/>
    </row>
    <row r="46" spans="1:16">
      <c r="A46" s="3"/>
      <c r="B46" s="2" t="s">
        <v>623</v>
      </c>
      <c r="C46" s="2" t="s">
        <v>558</v>
      </c>
      <c r="D46" s="2" t="s">
        <v>549</v>
      </c>
      <c r="E46" s="4">
        <v>0</v>
      </c>
      <c r="F46" s="6"/>
      <c r="P46" s="7"/>
    </row>
    <row r="47" spans="1:16">
      <c r="A47" s="3"/>
      <c r="B47" s="2" t="s">
        <v>624</v>
      </c>
      <c r="C47" s="2" t="s">
        <v>625</v>
      </c>
      <c r="D47" s="2" t="s">
        <v>549</v>
      </c>
      <c r="E47" s="4">
        <v>0</v>
      </c>
      <c r="F47" s="6"/>
      <c r="P47" s="7"/>
    </row>
    <row r="48" spans="1:16">
      <c r="A48" s="3"/>
      <c r="B48" s="2" t="s">
        <v>626</v>
      </c>
      <c r="C48" s="2" t="s">
        <v>548</v>
      </c>
      <c r="D48" s="2" t="s">
        <v>549</v>
      </c>
      <c r="E48" s="4">
        <v>0</v>
      </c>
      <c r="F48" s="6"/>
      <c r="P48" s="7"/>
    </row>
    <row r="49" spans="1:16">
      <c r="A49" s="3"/>
      <c r="B49" s="2" t="s">
        <v>627</v>
      </c>
      <c r="C49" s="2" t="s">
        <v>552</v>
      </c>
      <c r="D49" s="2" t="s">
        <v>549</v>
      </c>
      <c r="E49" s="4">
        <v>0</v>
      </c>
      <c r="F49" s="6"/>
      <c r="P49" s="7"/>
    </row>
    <row r="50" spans="1:16">
      <c r="A50" s="3"/>
      <c r="B50" s="2" t="s">
        <v>628</v>
      </c>
      <c r="C50" s="2" t="s">
        <v>629</v>
      </c>
      <c r="D50" s="2" t="s">
        <v>549</v>
      </c>
      <c r="E50" s="4">
        <v>0</v>
      </c>
      <c r="F50" s="6"/>
      <c r="P50" s="7"/>
    </row>
    <row r="51" spans="1:16">
      <c r="A51" s="3"/>
      <c r="B51" s="2" t="s">
        <v>630</v>
      </c>
      <c r="C51" s="2" t="s">
        <v>604</v>
      </c>
      <c r="D51" s="2" t="s">
        <v>549</v>
      </c>
      <c r="E51" s="4">
        <v>0</v>
      </c>
      <c r="F51" s="6"/>
      <c r="P51" s="7"/>
    </row>
    <row r="52" spans="1:16">
      <c r="A52" s="3"/>
      <c r="B52" s="2" t="s">
        <v>631</v>
      </c>
      <c r="C52" s="2" t="s">
        <v>590</v>
      </c>
      <c r="D52" s="2" t="s">
        <v>549</v>
      </c>
      <c r="E52" s="4">
        <v>0</v>
      </c>
      <c r="F52" s="6"/>
      <c r="P52" s="7"/>
    </row>
    <row r="53" spans="1:16">
      <c r="A53" s="3"/>
      <c r="B53" s="2" t="s">
        <v>632</v>
      </c>
      <c r="C53" s="2" t="s">
        <v>633</v>
      </c>
      <c r="D53" s="2" t="s">
        <v>549</v>
      </c>
      <c r="E53" s="4">
        <v>0</v>
      </c>
      <c r="F53" s="6"/>
      <c r="P53" s="7"/>
    </row>
    <row r="54" spans="1:16">
      <c r="A54" s="3"/>
      <c r="B54" s="2" t="s">
        <v>634</v>
      </c>
      <c r="C54" s="2" t="s">
        <v>635</v>
      </c>
      <c r="D54" s="2" t="s">
        <v>549</v>
      </c>
      <c r="E54" s="4">
        <v>0</v>
      </c>
      <c r="F54" s="6"/>
      <c r="P54" s="7"/>
    </row>
    <row r="55" spans="1:16">
      <c r="A55" s="3"/>
      <c r="B55" s="2" t="s">
        <v>636</v>
      </c>
      <c r="C55" s="2" t="s">
        <v>637</v>
      </c>
      <c r="D55" s="2" t="s">
        <v>549</v>
      </c>
      <c r="E55" s="4">
        <v>0</v>
      </c>
      <c r="F55" s="6"/>
      <c r="P55" s="7"/>
    </row>
    <row r="56" spans="1:16">
      <c r="A56" s="3"/>
      <c r="B56" s="2" t="s">
        <v>638</v>
      </c>
      <c r="C56" s="2" t="s">
        <v>639</v>
      </c>
      <c r="D56" s="2" t="s">
        <v>549</v>
      </c>
      <c r="E56" s="4">
        <v>0</v>
      </c>
      <c r="F56" s="6"/>
      <c r="P56" s="7"/>
    </row>
    <row r="57" spans="1:16">
      <c r="A57" s="3"/>
      <c r="B57" s="2" t="s">
        <v>640</v>
      </c>
      <c r="C57" s="2" t="s">
        <v>641</v>
      </c>
      <c r="D57" s="2" t="s">
        <v>549</v>
      </c>
      <c r="E57" s="4">
        <v>0</v>
      </c>
      <c r="F57" s="6"/>
      <c r="P57" s="7"/>
    </row>
    <row r="58" spans="1:16">
      <c r="A58" s="3"/>
      <c r="B58" s="2" t="s">
        <v>642</v>
      </c>
      <c r="C58" s="2" t="s">
        <v>625</v>
      </c>
      <c r="D58" s="2" t="s">
        <v>549</v>
      </c>
      <c r="E58" s="4">
        <v>0</v>
      </c>
      <c r="F58" s="6"/>
      <c r="P58" s="7"/>
    </row>
    <row r="59" spans="1:16">
      <c r="A59" s="3"/>
      <c r="B59" s="2" t="s">
        <v>643</v>
      </c>
      <c r="C59" s="2" t="s">
        <v>644</v>
      </c>
      <c r="D59" s="2" t="s">
        <v>549</v>
      </c>
      <c r="E59" s="4">
        <v>0</v>
      </c>
      <c r="F59" s="6"/>
      <c r="P59" s="7"/>
    </row>
    <row r="60" spans="1:16">
      <c r="A60" s="3"/>
      <c r="B60" s="2" t="s">
        <v>645</v>
      </c>
      <c r="C60" s="2" t="s">
        <v>646</v>
      </c>
      <c r="D60" s="2" t="s">
        <v>549</v>
      </c>
      <c r="E60" s="4">
        <v>0</v>
      </c>
      <c r="F60" s="6"/>
      <c r="P60" s="7"/>
    </row>
    <row r="61" spans="1:16">
      <c r="A61" s="3"/>
      <c r="B61" s="2" t="s">
        <v>647</v>
      </c>
      <c r="C61" s="2" t="s">
        <v>648</v>
      </c>
      <c r="D61" s="2" t="s">
        <v>549</v>
      </c>
      <c r="E61" s="4">
        <v>0</v>
      </c>
      <c r="F61" s="6"/>
      <c r="P61" s="7"/>
    </row>
    <row r="62" spans="1:16">
      <c r="A62" s="3"/>
      <c r="B62" s="2" t="s">
        <v>649</v>
      </c>
      <c r="C62" s="2" t="s">
        <v>650</v>
      </c>
      <c r="D62" s="2" t="s">
        <v>549</v>
      </c>
      <c r="E62" s="4">
        <v>0</v>
      </c>
      <c r="F62" s="6"/>
      <c r="P62" s="7"/>
    </row>
    <row r="63" spans="1:16">
      <c r="A63" s="3"/>
      <c r="B63" s="2" t="s">
        <v>651</v>
      </c>
      <c r="C63" s="2" t="s">
        <v>548</v>
      </c>
      <c r="D63" s="2" t="s">
        <v>549</v>
      </c>
      <c r="E63" s="4">
        <v>0</v>
      </c>
      <c r="F63" s="6"/>
      <c r="P63" s="7"/>
    </row>
    <row r="64" spans="1:16">
      <c r="A64" s="3"/>
      <c r="B64" s="2" t="s">
        <v>652</v>
      </c>
      <c r="C64" s="2" t="s">
        <v>552</v>
      </c>
      <c r="D64" s="2" t="s">
        <v>549</v>
      </c>
      <c r="E64" s="4">
        <v>0</v>
      </c>
      <c r="F64" s="6"/>
      <c r="P64" s="7"/>
    </row>
    <row r="65" spans="1:16">
      <c r="A65" s="3"/>
      <c r="B65" s="2" t="s">
        <v>653</v>
      </c>
      <c r="C65" s="2" t="s">
        <v>629</v>
      </c>
      <c r="D65" s="2" t="s">
        <v>549</v>
      </c>
      <c r="E65" s="4">
        <v>0</v>
      </c>
      <c r="F65" s="6"/>
      <c r="P65" s="7"/>
    </row>
    <row r="66" spans="1:16">
      <c r="A66" s="3"/>
      <c r="B66" s="2" t="s">
        <v>654</v>
      </c>
      <c r="C66" s="2" t="s">
        <v>655</v>
      </c>
      <c r="D66" s="2" t="s">
        <v>549</v>
      </c>
      <c r="E66" s="4">
        <v>0</v>
      </c>
      <c r="F66" s="6"/>
      <c r="P66" s="7"/>
    </row>
    <row r="67" spans="1:16">
      <c r="A67" s="3"/>
      <c r="B67" s="2" t="s">
        <v>656</v>
      </c>
      <c r="C67" s="2" t="s">
        <v>621</v>
      </c>
      <c r="D67" s="2" t="s">
        <v>549</v>
      </c>
      <c r="E67" s="4">
        <v>0</v>
      </c>
      <c r="F67" s="6"/>
      <c r="P67" s="7"/>
    </row>
    <row r="68" spans="1:16">
      <c r="A68" s="3"/>
      <c r="B68" s="2" t="s">
        <v>657</v>
      </c>
      <c r="C68" s="2" t="s">
        <v>658</v>
      </c>
      <c r="D68" s="2" t="s">
        <v>549</v>
      </c>
      <c r="E68" s="4">
        <v>0</v>
      </c>
      <c r="F68" s="6"/>
      <c r="P68" s="7"/>
    </row>
    <row r="69" spans="1:16">
      <c r="A69" s="3"/>
      <c r="B69" s="2" t="s">
        <v>659</v>
      </c>
      <c r="C69" s="2" t="s">
        <v>660</v>
      </c>
      <c r="D69" s="2" t="s">
        <v>549</v>
      </c>
      <c r="E69" s="4">
        <v>0</v>
      </c>
      <c r="F69" s="6"/>
      <c r="P69" s="7"/>
    </row>
    <row r="70" spans="1:16">
      <c r="A70" s="3"/>
      <c r="B70" s="2" t="s">
        <v>661</v>
      </c>
      <c r="C70" s="2" t="s">
        <v>660</v>
      </c>
      <c r="D70" s="2" t="s">
        <v>549</v>
      </c>
      <c r="E70" s="4">
        <v>0</v>
      </c>
      <c r="F70" s="6"/>
      <c r="P70" s="7"/>
    </row>
    <row r="71" spans="1:16">
      <c r="A71" s="3"/>
      <c r="B71" s="2" t="s">
        <v>662</v>
      </c>
      <c r="C71" s="2" t="s">
        <v>663</v>
      </c>
      <c r="D71" s="2" t="s">
        <v>549</v>
      </c>
      <c r="E71" s="4">
        <v>0</v>
      </c>
      <c r="F71" s="6"/>
      <c r="P71" s="7"/>
    </row>
    <row r="72" spans="1:16">
      <c r="A72" s="3"/>
      <c r="B72" s="2" t="s">
        <v>664</v>
      </c>
      <c r="C72" s="2" t="s">
        <v>604</v>
      </c>
      <c r="D72" s="2" t="s">
        <v>549</v>
      </c>
      <c r="E72" s="4">
        <v>0</v>
      </c>
      <c r="F72" s="6"/>
      <c r="P72" s="7"/>
    </row>
    <row r="73" spans="1:16">
      <c r="A73" s="3"/>
      <c r="B73" s="2" t="s">
        <v>665</v>
      </c>
      <c r="C73" s="2" t="s">
        <v>590</v>
      </c>
      <c r="D73" s="2" t="s">
        <v>549</v>
      </c>
      <c r="E73" s="4">
        <v>0</v>
      </c>
      <c r="F73" s="6"/>
      <c r="P73" s="7"/>
    </row>
    <row r="74" spans="1:16">
      <c r="A74" s="3"/>
      <c r="B74" s="2" t="s">
        <v>666</v>
      </c>
      <c r="C74" s="2" t="s">
        <v>581</v>
      </c>
      <c r="D74" s="2" t="s">
        <v>549</v>
      </c>
      <c r="E74" s="4">
        <v>0</v>
      </c>
      <c r="F74" s="6"/>
      <c r="P74" s="7"/>
    </row>
    <row r="75" spans="1:16">
      <c r="A75" s="3"/>
      <c r="B75" s="2" t="s">
        <v>667</v>
      </c>
      <c r="C75" s="2" t="s">
        <v>548</v>
      </c>
      <c r="D75" s="2" t="s">
        <v>549</v>
      </c>
      <c r="E75" s="4">
        <v>0</v>
      </c>
      <c r="F75" s="6"/>
      <c r="P75" s="7"/>
    </row>
    <row r="76" spans="1:16">
      <c r="A76" s="3"/>
      <c r="B76" s="2" t="s">
        <v>668</v>
      </c>
      <c r="C76" s="2" t="s">
        <v>552</v>
      </c>
      <c r="D76" s="2" t="s">
        <v>549</v>
      </c>
      <c r="E76" s="4">
        <v>0</v>
      </c>
      <c r="F76" s="6"/>
      <c r="P76" s="7"/>
    </row>
    <row r="77" spans="1:16">
      <c r="A77" s="3"/>
      <c r="B77" s="2" t="s">
        <v>669</v>
      </c>
      <c r="C77" s="2" t="s">
        <v>558</v>
      </c>
      <c r="D77" s="2" t="s">
        <v>549</v>
      </c>
      <c r="E77" s="4">
        <v>0</v>
      </c>
      <c r="F77" s="6"/>
      <c r="P77" s="7"/>
    </row>
    <row r="78" spans="1:16">
      <c r="A78" s="3"/>
      <c r="B78" s="2" t="s">
        <v>670</v>
      </c>
      <c r="C78" s="2" t="s">
        <v>671</v>
      </c>
      <c r="D78" s="2" t="s">
        <v>549</v>
      </c>
      <c r="E78" s="4">
        <v>0</v>
      </c>
      <c r="F78" s="6"/>
      <c r="P78" s="7"/>
    </row>
    <row r="79" spans="1:16">
      <c r="A79" s="3"/>
      <c r="B79" s="2" t="s">
        <v>672</v>
      </c>
      <c r="C79" s="2" t="s">
        <v>673</v>
      </c>
      <c r="D79" s="2" t="s">
        <v>549</v>
      </c>
      <c r="E79" s="4">
        <v>0</v>
      </c>
      <c r="F79" s="6"/>
      <c r="P79" s="7"/>
    </row>
    <row r="80" spans="1:16">
      <c r="A80" s="3"/>
      <c r="B80" s="2" t="s">
        <v>674</v>
      </c>
      <c r="C80" s="2" t="s">
        <v>675</v>
      </c>
      <c r="D80" s="2" t="s">
        <v>549</v>
      </c>
      <c r="E80" s="4">
        <v>0</v>
      </c>
      <c r="F80" s="6"/>
      <c r="P80" s="7"/>
    </row>
    <row r="81" spans="1:16">
      <c r="A81" s="3"/>
      <c r="B81" s="2" t="s">
        <v>676</v>
      </c>
      <c r="C81" s="2" t="s">
        <v>548</v>
      </c>
      <c r="D81" s="2" t="s">
        <v>549</v>
      </c>
      <c r="E81" s="4">
        <v>0</v>
      </c>
      <c r="F81" s="6"/>
      <c r="P81" s="7"/>
    </row>
    <row r="82" spans="1:16">
      <c r="A82" s="3"/>
      <c r="B82" s="2" t="s">
        <v>677</v>
      </c>
      <c r="C82" s="2" t="s">
        <v>552</v>
      </c>
      <c r="D82" s="2" t="s">
        <v>549</v>
      </c>
      <c r="E82" s="4">
        <v>0</v>
      </c>
      <c r="F82" s="6"/>
      <c r="P82" s="7"/>
    </row>
    <row r="83" spans="1:16">
      <c r="A83" s="3"/>
      <c r="B83" s="2" t="s">
        <v>678</v>
      </c>
      <c r="C83" s="2" t="s">
        <v>558</v>
      </c>
      <c r="D83" s="2" t="s">
        <v>549</v>
      </c>
      <c r="E83" s="4">
        <v>0</v>
      </c>
      <c r="F83" s="6"/>
      <c r="P83" s="7"/>
    </row>
    <row r="84" spans="1:16">
      <c r="A84" s="3"/>
      <c r="B84" s="2" t="s">
        <v>679</v>
      </c>
      <c r="C84" s="2" t="s">
        <v>673</v>
      </c>
      <c r="D84" s="2" t="s">
        <v>549</v>
      </c>
      <c r="E84" s="4">
        <v>0</v>
      </c>
      <c r="F84" s="6"/>
      <c r="P84" s="7"/>
    </row>
    <row r="85" spans="1:16">
      <c r="A85" s="3"/>
      <c r="B85" s="2" t="s">
        <v>680</v>
      </c>
      <c r="C85" s="2" t="s">
        <v>681</v>
      </c>
      <c r="D85" s="2" t="s">
        <v>549</v>
      </c>
      <c r="E85" s="4">
        <v>0</v>
      </c>
      <c r="F85" s="6"/>
      <c r="P85" s="7"/>
    </row>
    <row r="86" spans="1:16">
      <c r="A86" s="3"/>
      <c r="B86" s="2" t="s">
        <v>682</v>
      </c>
      <c r="C86" s="2" t="s">
        <v>683</v>
      </c>
      <c r="D86" s="2" t="s">
        <v>549</v>
      </c>
      <c r="E86" s="4">
        <v>0</v>
      </c>
      <c r="F86" s="6"/>
      <c r="P86" s="7"/>
    </row>
    <row r="87" spans="1:16">
      <c r="A87" s="3"/>
      <c r="B87" s="2" t="s">
        <v>684</v>
      </c>
      <c r="C87" s="2" t="s">
        <v>685</v>
      </c>
      <c r="D87" s="2" t="s">
        <v>549</v>
      </c>
      <c r="E87" s="4">
        <v>0</v>
      </c>
      <c r="F87" s="6"/>
      <c r="P87" s="7"/>
    </row>
    <row r="88" spans="1:16">
      <c r="A88" s="3"/>
      <c r="B88" s="2" t="s">
        <v>686</v>
      </c>
      <c r="C88" s="2" t="s">
        <v>687</v>
      </c>
      <c r="D88" s="2" t="s">
        <v>549</v>
      </c>
      <c r="E88" s="4">
        <v>0</v>
      </c>
      <c r="F88" s="6"/>
      <c r="P88" s="7"/>
    </row>
    <row r="89" spans="1:16">
      <c r="A89" s="3"/>
      <c r="B89" s="2" t="s">
        <v>688</v>
      </c>
      <c r="C89" s="2" t="s">
        <v>689</v>
      </c>
      <c r="D89" s="2" t="s">
        <v>549</v>
      </c>
      <c r="E89" s="4">
        <v>0</v>
      </c>
      <c r="F89" s="6"/>
      <c r="P89" s="7"/>
    </row>
    <row r="90" spans="1:16">
      <c r="A90" s="3"/>
      <c r="B90" s="2" t="s">
        <v>690</v>
      </c>
      <c r="C90" s="2" t="s">
        <v>691</v>
      </c>
      <c r="D90" s="2" t="s">
        <v>549</v>
      </c>
      <c r="E90" s="4">
        <v>0</v>
      </c>
      <c r="F90" s="6"/>
      <c r="P90" s="7"/>
    </row>
    <row r="91" spans="1:16">
      <c r="A91" s="3"/>
      <c r="B91" s="2" t="s">
        <v>692</v>
      </c>
      <c r="C91" s="2" t="s">
        <v>641</v>
      </c>
      <c r="D91" s="2" t="s">
        <v>549</v>
      </c>
      <c r="E91" s="4">
        <v>0</v>
      </c>
      <c r="F91" s="6"/>
      <c r="P91" s="7"/>
    </row>
    <row r="92" spans="1:16">
      <c r="A92" s="3"/>
      <c r="B92" s="2" t="s">
        <v>693</v>
      </c>
      <c r="C92" s="2" t="s">
        <v>694</v>
      </c>
      <c r="D92" s="2" t="s">
        <v>549</v>
      </c>
      <c r="E92" s="4">
        <v>0</v>
      </c>
      <c r="F92" s="6"/>
      <c r="P92" s="7"/>
    </row>
    <row r="93" spans="1:16">
      <c r="A93" s="3"/>
      <c r="B93" s="2" t="s">
        <v>695</v>
      </c>
      <c r="C93" s="2" t="s">
        <v>696</v>
      </c>
      <c r="D93" s="2" t="s">
        <v>549</v>
      </c>
      <c r="E93" s="4">
        <v>0</v>
      </c>
      <c r="F93" s="6"/>
      <c r="P93" s="7"/>
    </row>
    <row r="94" spans="1:16">
      <c r="A94" s="3"/>
      <c r="B94" s="2" t="s">
        <v>697</v>
      </c>
      <c r="C94" s="2" t="s">
        <v>696</v>
      </c>
      <c r="D94" s="2" t="s">
        <v>549</v>
      </c>
      <c r="E94" s="4">
        <v>0</v>
      </c>
      <c r="F94" s="6"/>
      <c r="P94" s="7"/>
    </row>
    <row r="95" spans="1:16">
      <c r="A95" s="3"/>
      <c r="B95" s="2" t="s">
        <v>698</v>
      </c>
      <c r="C95" s="2" t="s">
        <v>699</v>
      </c>
      <c r="D95" s="2" t="s">
        <v>549</v>
      </c>
      <c r="E95" s="4">
        <v>0</v>
      </c>
      <c r="F95" s="6"/>
      <c r="P95" s="7"/>
    </row>
    <row r="96" spans="1:16">
      <c r="A96" s="3"/>
      <c r="B96" s="2" t="s">
        <v>700</v>
      </c>
      <c r="C96" s="2" t="s">
        <v>701</v>
      </c>
      <c r="D96" s="2" t="s">
        <v>549</v>
      </c>
      <c r="E96" s="4">
        <v>0</v>
      </c>
      <c r="F96" s="6"/>
      <c r="P96" s="7"/>
    </row>
    <row r="97" spans="1:16">
      <c r="A97" s="3"/>
      <c r="B97" s="2" t="s">
        <v>702</v>
      </c>
      <c r="C97" s="2" t="s">
        <v>701</v>
      </c>
      <c r="D97" s="2" t="s">
        <v>549</v>
      </c>
      <c r="E97" s="4">
        <v>0</v>
      </c>
      <c r="F97" s="6"/>
      <c r="P97" s="7"/>
    </row>
    <row r="98" spans="1:16">
      <c r="A98" s="3"/>
      <c r="B98" s="2" t="s">
        <v>703</v>
      </c>
      <c r="C98" s="2" t="s">
        <v>704</v>
      </c>
      <c r="D98" s="2" t="s">
        <v>549</v>
      </c>
      <c r="E98" s="4">
        <v>0</v>
      </c>
      <c r="F98" s="6"/>
      <c r="P98" s="7"/>
    </row>
    <row r="99" spans="1:16">
      <c r="A99" s="3"/>
      <c r="B99" s="2" t="s">
        <v>705</v>
      </c>
      <c r="C99" s="2" t="s">
        <v>554</v>
      </c>
      <c r="D99" s="2" t="s">
        <v>549</v>
      </c>
      <c r="E99" s="4">
        <v>0</v>
      </c>
      <c r="F99" s="6"/>
      <c r="P99" s="7"/>
    </row>
    <row r="100" spans="1:16">
      <c r="A100" s="3"/>
      <c r="B100" s="2" t="s">
        <v>706</v>
      </c>
      <c r="C100" s="2" t="s">
        <v>707</v>
      </c>
      <c r="D100" s="2" t="s">
        <v>549</v>
      </c>
      <c r="E100" s="4">
        <v>0</v>
      </c>
      <c r="F100" s="6"/>
      <c r="P100" s="7"/>
    </row>
    <row r="101" spans="1:16">
      <c r="A101" s="3"/>
      <c r="B101" s="2" t="s">
        <v>708</v>
      </c>
      <c r="C101" s="2" t="s">
        <v>709</v>
      </c>
      <c r="D101" s="2" t="s">
        <v>549</v>
      </c>
      <c r="E101" s="4">
        <v>0</v>
      </c>
      <c r="F101" s="6"/>
      <c r="P101" s="7"/>
    </row>
    <row r="102" spans="1:16">
      <c r="A102" s="3"/>
      <c r="B102" s="2" t="s">
        <v>710</v>
      </c>
      <c r="C102" s="2" t="s">
        <v>548</v>
      </c>
      <c r="D102" s="2" t="s">
        <v>549</v>
      </c>
      <c r="E102" s="4">
        <v>0</v>
      </c>
      <c r="F102" s="6"/>
      <c r="P102" s="7"/>
    </row>
    <row r="103" spans="1:16">
      <c r="A103" s="3"/>
      <c r="B103" s="2" t="s">
        <v>711</v>
      </c>
      <c r="C103" s="2" t="s">
        <v>552</v>
      </c>
      <c r="D103" s="2" t="s">
        <v>549</v>
      </c>
      <c r="E103" s="4">
        <v>0</v>
      </c>
      <c r="F103" s="6"/>
      <c r="P103" s="7"/>
    </row>
    <row r="104" spans="1:16">
      <c r="A104" s="3"/>
      <c r="B104" s="2" t="s">
        <v>712</v>
      </c>
      <c r="C104" s="2" t="s">
        <v>713</v>
      </c>
      <c r="D104" s="2" t="s">
        <v>549</v>
      </c>
      <c r="E104" s="4">
        <v>0</v>
      </c>
      <c r="F104" s="6"/>
      <c r="P104" s="7"/>
    </row>
    <row r="105" spans="1:16">
      <c r="A105" s="3"/>
      <c r="B105" s="2" t="s">
        <v>714</v>
      </c>
      <c r="C105" s="2" t="s">
        <v>644</v>
      </c>
      <c r="D105" s="2" t="s">
        <v>549</v>
      </c>
      <c r="E105" s="4">
        <v>0</v>
      </c>
      <c r="F105" s="6"/>
      <c r="P105" s="7"/>
    </row>
    <row r="106" spans="1:16">
      <c r="A106" s="3"/>
      <c r="B106" s="2" t="s">
        <v>715</v>
      </c>
      <c r="C106" s="2" t="s">
        <v>716</v>
      </c>
      <c r="D106" s="2" t="s">
        <v>549</v>
      </c>
      <c r="E106" s="4">
        <v>0</v>
      </c>
      <c r="F106" s="6"/>
      <c r="P106" s="7"/>
    </row>
    <row r="107" spans="1:16">
      <c r="A107" s="3"/>
      <c r="B107" s="2" t="s">
        <v>717</v>
      </c>
      <c r="C107" s="2" t="s">
        <v>718</v>
      </c>
      <c r="D107" s="2" t="s">
        <v>549</v>
      </c>
      <c r="E107" s="4">
        <v>0</v>
      </c>
      <c r="F107" s="6"/>
      <c r="P107" s="7"/>
    </row>
    <row r="108" spans="1:16">
      <c r="A108" s="8" t="s">
        <v>719</v>
      </c>
      <c r="B108" s="9" t="s">
        <v>720</v>
      </c>
      <c r="C108" s="9" t="s">
        <v>556</v>
      </c>
      <c r="D108" s="2" t="s">
        <v>549</v>
      </c>
      <c r="E108" s="4">
        <v>0</v>
      </c>
      <c r="F108" s="8" t="s">
        <v>721</v>
      </c>
      <c r="P108" s="7"/>
    </row>
    <row r="109" spans="1:16">
      <c r="A109" s="3"/>
      <c r="B109" s="9" t="s">
        <v>722</v>
      </c>
      <c r="C109" s="9" t="s">
        <v>558</v>
      </c>
      <c r="D109" s="2" t="s">
        <v>549</v>
      </c>
      <c r="E109" s="4">
        <v>0</v>
      </c>
      <c r="F109" s="6"/>
      <c r="P109" s="7"/>
    </row>
    <row r="110" spans="1:16">
      <c r="A110" s="3"/>
      <c r="B110" s="9" t="s">
        <v>723</v>
      </c>
      <c r="C110" s="9" t="s">
        <v>658</v>
      </c>
      <c r="D110" s="2" t="s">
        <v>549</v>
      </c>
      <c r="E110" s="4">
        <v>0</v>
      </c>
      <c r="F110" s="6"/>
      <c r="P110" s="7"/>
    </row>
    <row r="111" spans="1:16">
      <c r="A111" s="8" t="s">
        <v>719</v>
      </c>
      <c r="B111" s="9" t="s">
        <v>724</v>
      </c>
      <c r="C111" s="9" t="s">
        <v>725</v>
      </c>
      <c r="D111" s="2" t="s">
        <v>549</v>
      </c>
      <c r="E111" s="4">
        <v>0</v>
      </c>
      <c r="F111" s="8" t="s">
        <v>721</v>
      </c>
      <c r="P111" s="7"/>
    </row>
    <row r="112" spans="1:16">
      <c r="A112" s="10"/>
      <c r="B112" s="9" t="s">
        <v>726</v>
      </c>
      <c r="C112" s="9" t="s">
        <v>727</v>
      </c>
      <c r="D112" s="2" t="s">
        <v>549</v>
      </c>
      <c r="E112" s="4">
        <v>0</v>
      </c>
      <c r="F112" s="10"/>
      <c r="P112" s="7"/>
    </row>
    <row r="113" spans="1:16">
      <c r="A113" s="10"/>
      <c r="B113" s="9" t="s">
        <v>728</v>
      </c>
      <c r="C113" s="9" t="s">
        <v>729</v>
      </c>
      <c r="D113" s="2" t="s">
        <v>549</v>
      </c>
      <c r="E113" s="4">
        <v>0</v>
      </c>
      <c r="F113" s="10"/>
      <c r="P113" s="7"/>
    </row>
    <row r="114" spans="1:16">
      <c r="A114" s="10"/>
      <c r="B114" s="9" t="s">
        <v>730</v>
      </c>
      <c r="C114" s="9" t="s">
        <v>731</v>
      </c>
      <c r="D114" s="2" t="s">
        <v>549</v>
      </c>
      <c r="E114" s="4">
        <v>0</v>
      </c>
      <c r="F114" s="10"/>
      <c r="P114" s="7"/>
    </row>
    <row r="115" spans="1:16">
      <c r="A115" s="10"/>
      <c r="B115" s="9" t="s">
        <v>732</v>
      </c>
      <c r="C115" s="9" t="s">
        <v>733</v>
      </c>
      <c r="D115" s="2" t="s">
        <v>549</v>
      </c>
      <c r="E115" s="4">
        <v>0</v>
      </c>
      <c r="F115" s="10"/>
      <c r="P115" s="7"/>
    </row>
    <row r="116" spans="1:16">
      <c r="A116" s="10"/>
      <c r="B116" s="9" t="s">
        <v>734</v>
      </c>
      <c r="C116" s="9" t="s">
        <v>735</v>
      </c>
      <c r="D116" s="2" t="s">
        <v>549</v>
      </c>
      <c r="E116" s="4">
        <v>0</v>
      </c>
      <c r="F116" s="10"/>
      <c r="P116" s="7"/>
    </row>
    <row r="117" spans="1:16">
      <c r="A117" s="10"/>
      <c r="B117" s="9" t="s">
        <v>736</v>
      </c>
      <c r="C117" s="9" t="s">
        <v>737</v>
      </c>
      <c r="D117" s="2" t="s">
        <v>549</v>
      </c>
      <c r="E117" s="4">
        <v>0</v>
      </c>
      <c r="F117" s="10"/>
      <c r="P117" s="7"/>
    </row>
    <row r="118" spans="1:16">
      <c r="A118" s="10"/>
      <c r="B118" s="9" t="s">
        <v>738</v>
      </c>
      <c r="C118" s="9" t="s">
        <v>737</v>
      </c>
      <c r="D118" s="2" t="s">
        <v>549</v>
      </c>
      <c r="E118" s="4">
        <v>0</v>
      </c>
      <c r="F118" s="10"/>
      <c r="P118" s="7"/>
    </row>
    <row r="119" spans="1:16">
      <c r="A119" s="10"/>
      <c r="B119" s="9" t="s">
        <v>739</v>
      </c>
      <c r="C119" s="9" t="s">
        <v>560</v>
      </c>
      <c r="D119" s="2" t="s">
        <v>549</v>
      </c>
      <c r="E119" s="4">
        <v>0</v>
      </c>
      <c r="F119" s="10"/>
      <c r="P119" s="7"/>
    </row>
    <row r="120" spans="1:16">
      <c r="A120" s="10"/>
      <c r="B120" s="9" t="s">
        <v>740</v>
      </c>
      <c r="C120" s="9" t="s">
        <v>560</v>
      </c>
      <c r="D120" s="2" t="s">
        <v>549</v>
      </c>
      <c r="E120" s="4">
        <v>0</v>
      </c>
      <c r="F120" s="10"/>
      <c r="P120" s="7"/>
    </row>
    <row r="121" spans="1:16">
      <c r="A121" s="10"/>
      <c r="B121" s="9" t="s">
        <v>741</v>
      </c>
      <c r="C121" s="9" t="s">
        <v>742</v>
      </c>
      <c r="D121" s="2" t="s">
        <v>549</v>
      </c>
      <c r="E121" s="4">
        <v>0</v>
      </c>
      <c r="F121" s="10"/>
      <c r="P121" s="7"/>
    </row>
    <row r="122" spans="1:16">
      <c r="A122" s="10"/>
      <c r="B122" s="9" t="s">
        <v>743</v>
      </c>
      <c r="C122" s="9" t="s">
        <v>744</v>
      </c>
      <c r="D122" s="2" t="s">
        <v>549</v>
      </c>
      <c r="E122" s="4">
        <v>0</v>
      </c>
      <c r="F122" s="10"/>
      <c r="P122" s="7"/>
    </row>
    <row r="123" spans="1:16">
      <c r="A123" s="10"/>
      <c r="B123" s="9" t="s">
        <v>745</v>
      </c>
      <c r="C123" s="9" t="s">
        <v>746</v>
      </c>
      <c r="D123" s="2" t="s">
        <v>549</v>
      </c>
      <c r="E123" s="4">
        <v>0</v>
      </c>
      <c r="F123" s="10"/>
      <c r="P123" s="7"/>
    </row>
    <row r="124" spans="1:16">
      <c r="A124" s="10"/>
      <c r="B124" s="9" t="s">
        <v>747</v>
      </c>
      <c r="C124" s="9" t="s">
        <v>560</v>
      </c>
      <c r="D124" s="2" t="s">
        <v>549</v>
      </c>
      <c r="E124" s="4">
        <v>0</v>
      </c>
      <c r="F124" s="10"/>
      <c r="P124" s="7"/>
    </row>
    <row r="125" spans="1:16">
      <c r="A125" s="10"/>
      <c r="B125" s="9" t="s">
        <v>748</v>
      </c>
      <c r="C125" s="9" t="s">
        <v>560</v>
      </c>
      <c r="D125" s="2" t="s">
        <v>549</v>
      </c>
      <c r="E125" s="4">
        <v>0</v>
      </c>
      <c r="F125" s="10"/>
      <c r="P125" s="7"/>
    </row>
    <row r="126" spans="1:16">
      <c r="A126" s="10"/>
      <c r="B126" s="9" t="s">
        <v>749</v>
      </c>
      <c r="C126" s="9" t="s">
        <v>750</v>
      </c>
      <c r="D126" s="2" t="s">
        <v>549</v>
      </c>
      <c r="E126" s="4">
        <v>0</v>
      </c>
      <c r="F126" s="10"/>
      <c r="P126" s="7"/>
    </row>
    <row r="127" spans="1:16">
      <c r="A127" s="10"/>
      <c r="B127" s="9" t="s">
        <v>751</v>
      </c>
      <c r="C127" s="9" t="s">
        <v>737</v>
      </c>
      <c r="D127" s="2" t="s">
        <v>549</v>
      </c>
      <c r="E127" s="4">
        <v>0</v>
      </c>
      <c r="F127" s="10"/>
      <c r="P127" s="7"/>
    </row>
    <row r="128" spans="1:16">
      <c r="A128" s="10"/>
      <c r="B128" s="9" t="s">
        <v>752</v>
      </c>
      <c r="C128" s="9" t="s">
        <v>737</v>
      </c>
      <c r="D128" s="2" t="s">
        <v>549</v>
      </c>
      <c r="E128" s="4">
        <v>0</v>
      </c>
      <c r="F128" s="10"/>
      <c r="P128" s="7"/>
    </row>
    <row r="129" spans="1:16">
      <c r="A129" s="10"/>
      <c r="B129" s="9" t="s">
        <v>753</v>
      </c>
      <c r="C129" s="9" t="s">
        <v>737</v>
      </c>
      <c r="D129" s="2" t="s">
        <v>549</v>
      </c>
      <c r="E129" s="4">
        <v>0</v>
      </c>
      <c r="F129" s="10"/>
      <c r="P129" s="7"/>
    </row>
    <row r="130" spans="1:16">
      <c r="A130" s="10"/>
      <c r="B130" s="9" t="s">
        <v>754</v>
      </c>
      <c r="C130" s="9" t="s">
        <v>755</v>
      </c>
      <c r="D130" s="2" t="s">
        <v>549</v>
      </c>
      <c r="E130" s="4">
        <v>0</v>
      </c>
      <c r="F130" s="10"/>
      <c r="P130" s="7"/>
    </row>
    <row r="131" spans="1:16">
      <c r="A131" s="10"/>
      <c r="B131" s="9" t="s">
        <v>756</v>
      </c>
      <c r="C131" s="9" t="s">
        <v>757</v>
      </c>
      <c r="D131" s="2" t="s">
        <v>549</v>
      </c>
      <c r="E131" s="4">
        <v>0</v>
      </c>
      <c r="F131" s="10"/>
      <c r="P131" s="7"/>
    </row>
    <row r="132" spans="1:16">
      <c r="A132" s="10"/>
      <c r="B132" s="9" t="s">
        <v>758</v>
      </c>
      <c r="C132" s="9" t="s">
        <v>600</v>
      </c>
      <c r="D132" s="2" t="s">
        <v>549</v>
      </c>
      <c r="E132" s="4">
        <v>0</v>
      </c>
      <c r="F132" s="10"/>
      <c r="P132" s="7"/>
    </row>
    <row r="133" spans="1:16">
      <c r="A133" s="10"/>
      <c r="B133" s="9" t="s">
        <v>759</v>
      </c>
      <c r="C133" s="9" t="s">
        <v>600</v>
      </c>
      <c r="D133" s="2" t="s">
        <v>549</v>
      </c>
      <c r="E133" s="4">
        <v>0</v>
      </c>
      <c r="F133" s="10"/>
      <c r="P133" s="7"/>
    </row>
    <row r="134" spans="1:16">
      <c r="A134" s="10"/>
      <c r="B134" s="9" t="s">
        <v>760</v>
      </c>
      <c r="C134" s="9" t="s">
        <v>558</v>
      </c>
      <c r="D134" s="2" t="s">
        <v>549</v>
      </c>
      <c r="E134" s="4">
        <v>0</v>
      </c>
      <c r="F134" s="10"/>
      <c r="P134" s="7"/>
    </row>
    <row r="135" spans="1:16">
      <c r="A135" s="10"/>
      <c r="B135" s="9" t="s">
        <v>761</v>
      </c>
      <c r="C135" s="9" t="s">
        <v>655</v>
      </c>
      <c r="D135" s="2" t="s">
        <v>549</v>
      </c>
      <c r="E135" s="4">
        <v>0</v>
      </c>
      <c r="F135" s="10"/>
      <c r="P135" s="7"/>
    </row>
    <row r="136" spans="1:16">
      <c r="A136" s="10"/>
      <c r="B136" s="9" t="s">
        <v>762</v>
      </c>
      <c r="C136" s="9" t="s">
        <v>763</v>
      </c>
      <c r="D136" s="2" t="s">
        <v>549</v>
      </c>
      <c r="E136" s="4">
        <v>-0.45333333333333298</v>
      </c>
      <c r="F136" s="10"/>
      <c r="P136" s="7"/>
    </row>
    <row r="137" spans="1:16">
      <c r="A137" s="10"/>
      <c r="B137" s="9" t="s">
        <v>764</v>
      </c>
      <c r="C137" s="9" t="s">
        <v>765</v>
      </c>
      <c r="D137" s="2" t="s">
        <v>549</v>
      </c>
      <c r="E137" s="4">
        <v>-0.45333333333333298</v>
      </c>
      <c r="F137" s="10"/>
      <c r="P137" s="7"/>
    </row>
    <row r="138" spans="1:16">
      <c r="A138" s="10"/>
      <c r="B138" s="9" t="s">
        <v>766</v>
      </c>
      <c r="C138" s="9" t="s">
        <v>765</v>
      </c>
      <c r="D138" s="2" t="s">
        <v>549</v>
      </c>
      <c r="E138" s="4">
        <v>-0.69696969696969702</v>
      </c>
      <c r="F138" s="10"/>
      <c r="P138" s="7"/>
    </row>
    <row r="139" spans="1:16">
      <c r="A139" s="10"/>
      <c r="B139" s="9" t="s">
        <v>767</v>
      </c>
      <c r="C139" s="9" t="s">
        <v>768</v>
      </c>
      <c r="D139" s="2" t="s">
        <v>549</v>
      </c>
      <c r="E139" s="4">
        <v>-0.69696969696969702</v>
      </c>
      <c r="F139" s="10"/>
      <c r="K139" s="7"/>
      <c r="P139" s="7"/>
    </row>
    <row r="140" spans="1:16">
      <c r="A140" s="10"/>
      <c r="B140" s="9" t="s">
        <v>769</v>
      </c>
      <c r="C140" s="9" t="s">
        <v>768</v>
      </c>
      <c r="D140" s="2" t="s">
        <v>549</v>
      </c>
      <c r="E140" s="4">
        <v>-0.138539042821159</v>
      </c>
      <c r="F140" s="10"/>
      <c r="K140" s="7"/>
      <c r="P140" s="7"/>
    </row>
    <row r="141" spans="1:16">
      <c r="A141" s="10"/>
      <c r="B141" s="9" t="s">
        <v>770</v>
      </c>
      <c r="C141" s="9" t="s">
        <v>704</v>
      </c>
      <c r="D141" s="2" t="s">
        <v>549</v>
      </c>
      <c r="E141" s="4">
        <v>0</v>
      </c>
      <c r="F141" s="10"/>
      <c r="P141" s="7"/>
    </row>
    <row r="142" spans="1:16">
      <c r="A142" s="10"/>
      <c r="B142" s="9" t="s">
        <v>771</v>
      </c>
      <c r="C142" s="9" t="s">
        <v>772</v>
      </c>
      <c r="D142" s="2" t="s">
        <v>549</v>
      </c>
      <c r="E142" s="4">
        <v>0</v>
      </c>
      <c r="F142" s="10"/>
      <c r="P142" s="7"/>
    </row>
    <row r="143" spans="1:16">
      <c r="A143" s="10"/>
      <c r="B143" s="9" t="s">
        <v>773</v>
      </c>
      <c r="C143" s="9" t="s">
        <v>774</v>
      </c>
      <c r="D143" s="2" t="s">
        <v>549</v>
      </c>
      <c r="E143" s="4">
        <v>0</v>
      </c>
      <c r="F143" s="10"/>
      <c r="P143" s="7"/>
    </row>
    <row r="144" spans="1:16">
      <c r="A144" s="10"/>
      <c r="B144" s="9" t="s">
        <v>775</v>
      </c>
      <c r="C144" s="9" t="s">
        <v>612</v>
      </c>
      <c r="D144" s="2" t="s">
        <v>549</v>
      </c>
      <c r="E144" s="4">
        <v>0</v>
      </c>
      <c r="F144" s="10"/>
      <c r="P144" s="7"/>
    </row>
    <row r="145" spans="1:16">
      <c r="A145" s="10"/>
      <c r="B145" s="9" t="s">
        <v>776</v>
      </c>
      <c r="C145" s="9" t="s">
        <v>646</v>
      </c>
      <c r="D145" s="2" t="s">
        <v>549</v>
      </c>
      <c r="E145" s="4">
        <v>0</v>
      </c>
      <c r="F145" s="10"/>
      <c r="P145" s="7"/>
    </row>
    <row r="146" spans="1:16">
      <c r="A146" s="10"/>
      <c r="B146" s="9" t="s">
        <v>777</v>
      </c>
      <c r="C146" s="9" t="s">
        <v>778</v>
      </c>
      <c r="D146" s="2" t="s">
        <v>549</v>
      </c>
      <c r="E146" s="4">
        <v>0</v>
      </c>
      <c r="F146" s="10"/>
      <c r="P146" s="7"/>
    </row>
    <row r="147" spans="1:16">
      <c r="A147" s="10"/>
      <c r="B147" s="9" t="s">
        <v>779</v>
      </c>
      <c r="C147" s="9" t="s">
        <v>552</v>
      </c>
      <c r="D147" s="2" t="s">
        <v>549</v>
      </c>
      <c r="E147" s="4">
        <v>0</v>
      </c>
      <c r="F147" s="10"/>
      <c r="P147" s="7"/>
    </row>
    <row r="148" spans="1:16">
      <c r="A148" s="10"/>
      <c r="B148" s="9" t="s">
        <v>780</v>
      </c>
      <c r="C148" s="9" t="s">
        <v>581</v>
      </c>
      <c r="D148" s="2" t="s">
        <v>549</v>
      </c>
      <c r="E148" s="4">
        <v>0</v>
      </c>
      <c r="F148" s="10"/>
      <c r="P148" s="7"/>
    </row>
    <row r="149" spans="1:16">
      <c r="A149" s="10"/>
      <c r="B149" s="9" t="s">
        <v>781</v>
      </c>
      <c r="C149" s="9" t="s">
        <v>658</v>
      </c>
      <c r="D149" s="2" t="s">
        <v>549</v>
      </c>
      <c r="E149" s="4">
        <v>0</v>
      </c>
      <c r="F149" s="10"/>
      <c r="P149" s="7"/>
    </row>
    <row r="150" spans="1:16">
      <c r="A150" s="10"/>
      <c r="B150" s="9" t="s">
        <v>782</v>
      </c>
      <c r="C150" s="9" t="s">
        <v>783</v>
      </c>
      <c r="D150" s="2" t="s">
        <v>549</v>
      </c>
      <c r="E150" s="4">
        <v>0</v>
      </c>
      <c r="F150" s="10"/>
      <c r="P150" s="7"/>
    </row>
    <row r="151" spans="1:16">
      <c r="A151" s="10"/>
      <c r="B151" s="9" t="s">
        <v>784</v>
      </c>
      <c r="C151" s="9" t="s">
        <v>785</v>
      </c>
      <c r="D151" s="2" t="s">
        <v>549</v>
      </c>
      <c r="E151" s="4">
        <v>0</v>
      </c>
      <c r="F151" s="10"/>
      <c r="P151" s="7"/>
    </row>
    <row r="152" spans="1:16">
      <c r="A152" s="10"/>
      <c r="B152" s="9" t="s">
        <v>786</v>
      </c>
      <c r="C152" s="9" t="s">
        <v>562</v>
      </c>
      <c r="D152" s="2" t="s">
        <v>549</v>
      </c>
      <c r="E152" s="4">
        <v>0</v>
      </c>
      <c r="F152" s="10"/>
      <c r="P152" s="7"/>
    </row>
    <row r="153" spans="1:16">
      <c r="A153" s="10"/>
      <c r="B153" s="9" t="s">
        <v>787</v>
      </c>
      <c r="C153" s="9" t="s">
        <v>581</v>
      </c>
      <c r="D153" s="2" t="s">
        <v>549</v>
      </c>
      <c r="E153" s="4">
        <v>0</v>
      </c>
      <c r="F153" s="10"/>
      <c r="P153" s="7"/>
    </row>
    <row r="154" spans="1:16">
      <c r="A154" s="10"/>
      <c r="B154" s="9" t="s">
        <v>788</v>
      </c>
      <c r="C154" s="9" t="s">
        <v>789</v>
      </c>
      <c r="D154" s="2" t="s">
        <v>549</v>
      </c>
      <c r="E154" s="4">
        <v>0</v>
      </c>
      <c r="F154" s="10"/>
      <c r="P154" s="7"/>
    </row>
    <row r="155" spans="1:16">
      <c r="A155" s="10"/>
      <c r="B155" s="9" t="s">
        <v>790</v>
      </c>
      <c r="C155" s="9" t="s">
        <v>629</v>
      </c>
      <c r="D155" s="2" t="s">
        <v>549</v>
      </c>
      <c r="E155" s="4">
        <v>0</v>
      </c>
      <c r="F155" s="10"/>
      <c r="P155" s="7"/>
    </row>
    <row r="156" spans="1:16">
      <c r="A156" s="10"/>
      <c r="B156" s="9" t="s">
        <v>791</v>
      </c>
      <c r="C156" s="9" t="s">
        <v>560</v>
      </c>
      <c r="D156" s="2" t="s">
        <v>549</v>
      </c>
      <c r="E156" s="4">
        <v>0</v>
      </c>
      <c r="F156" s="10"/>
      <c r="P156" s="7"/>
    </row>
    <row r="157" spans="1:16">
      <c r="A157" s="10"/>
      <c r="B157" s="9" t="s">
        <v>792</v>
      </c>
      <c r="C157" s="9" t="s">
        <v>560</v>
      </c>
      <c r="D157" s="2" t="s">
        <v>549</v>
      </c>
      <c r="E157" s="4">
        <v>0</v>
      </c>
      <c r="F157" s="10"/>
      <c r="P157" s="7"/>
    </row>
    <row r="158" spans="1:16">
      <c r="A158" s="10"/>
      <c r="B158" s="9" t="s">
        <v>793</v>
      </c>
      <c r="C158" s="9" t="s">
        <v>794</v>
      </c>
      <c r="D158" s="2" t="s">
        <v>549</v>
      </c>
      <c r="E158" s="4">
        <v>0</v>
      </c>
      <c r="F158" s="10"/>
      <c r="P158" s="7"/>
    </row>
    <row r="159" spans="1:16">
      <c r="A159" s="10"/>
      <c r="B159" s="9" t="s">
        <v>795</v>
      </c>
      <c r="C159" s="9" t="s">
        <v>796</v>
      </c>
      <c r="D159" s="2" t="s">
        <v>549</v>
      </c>
      <c r="E159" s="4">
        <v>0</v>
      </c>
      <c r="F159" s="10"/>
      <c r="P159" s="7"/>
    </row>
    <row r="160" spans="1:16">
      <c r="A160" s="10"/>
      <c r="B160" s="9" t="s">
        <v>797</v>
      </c>
      <c r="C160" s="9" t="s">
        <v>796</v>
      </c>
      <c r="D160" s="2" t="s">
        <v>549</v>
      </c>
      <c r="E160" s="4">
        <v>0</v>
      </c>
      <c r="F160" s="10"/>
      <c r="P160" s="7"/>
    </row>
    <row r="161" spans="1:16">
      <c r="A161" s="10"/>
      <c r="B161" s="9" t="s">
        <v>798</v>
      </c>
      <c r="C161" s="9" t="s">
        <v>560</v>
      </c>
      <c r="D161" s="2" t="s">
        <v>549</v>
      </c>
      <c r="E161" s="4">
        <v>0</v>
      </c>
      <c r="F161" s="10"/>
      <c r="P161" s="7"/>
    </row>
    <row r="162" spans="1:16">
      <c r="A162" s="10"/>
      <c r="B162" s="9" t="s">
        <v>799</v>
      </c>
      <c r="C162" s="9" t="s">
        <v>604</v>
      </c>
      <c r="D162" s="2" t="s">
        <v>549</v>
      </c>
      <c r="E162" s="4">
        <v>0</v>
      </c>
      <c r="F162" s="10"/>
      <c r="P162" s="7"/>
    </row>
    <row r="163" spans="1:16">
      <c r="A163" s="10"/>
      <c r="B163" s="9" t="s">
        <v>800</v>
      </c>
      <c r="C163" s="9" t="s">
        <v>590</v>
      </c>
      <c r="D163" s="2" t="s">
        <v>549</v>
      </c>
      <c r="E163" s="4">
        <v>0</v>
      </c>
      <c r="F163" s="10"/>
      <c r="P163" s="7"/>
    </row>
    <row r="164" spans="1:16">
      <c r="A164" s="10"/>
      <c r="B164" s="9" t="s">
        <v>801</v>
      </c>
      <c r="C164" s="9" t="s">
        <v>558</v>
      </c>
      <c r="D164" s="2" t="s">
        <v>549</v>
      </c>
      <c r="E164" s="4">
        <v>0</v>
      </c>
      <c r="F164" s="10"/>
      <c r="P164" s="7"/>
    </row>
    <row r="165" spans="1:16">
      <c r="A165" s="10"/>
      <c r="B165" s="9" t="s">
        <v>802</v>
      </c>
      <c r="C165" s="9" t="s">
        <v>789</v>
      </c>
      <c r="D165" s="2" t="s">
        <v>549</v>
      </c>
      <c r="E165" s="4">
        <v>0</v>
      </c>
      <c r="F165" s="10"/>
      <c r="P165" s="7"/>
    </row>
    <row r="166" spans="1:16">
      <c r="A166" s="10"/>
      <c r="B166" s="9" t="s">
        <v>803</v>
      </c>
      <c r="C166" s="9" t="s">
        <v>556</v>
      </c>
      <c r="D166" s="2" t="s">
        <v>549</v>
      </c>
      <c r="E166" s="4">
        <v>0</v>
      </c>
      <c r="F166" s="10"/>
      <c r="P166" s="7"/>
    </row>
    <row r="167" spans="1:16">
      <c r="A167" s="10"/>
      <c r="B167" s="9" t="s">
        <v>804</v>
      </c>
      <c r="C167" s="9" t="s">
        <v>658</v>
      </c>
      <c r="D167" s="2" t="s">
        <v>549</v>
      </c>
      <c r="E167" s="4">
        <v>0</v>
      </c>
      <c r="F167" s="10"/>
      <c r="P167" s="7"/>
    </row>
    <row r="168" spans="1:16">
      <c r="A168" s="10"/>
      <c r="B168" s="9" t="s">
        <v>805</v>
      </c>
      <c r="C168" s="9" t="s">
        <v>606</v>
      </c>
      <c r="D168" s="2" t="s">
        <v>549</v>
      </c>
      <c r="E168" s="4">
        <v>0</v>
      </c>
      <c r="F168" s="10"/>
      <c r="P168" s="7"/>
    </row>
    <row r="169" spans="1:16">
      <c r="A169" s="10"/>
      <c r="B169" s="9" t="s">
        <v>806</v>
      </c>
      <c r="C169" s="9" t="s">
        <v>608</v>
      </c>
      <c r="D169" s="2" t="s">
        <v>549</v>
      </c>
      <c r="E169" s="4">
        <v>0</v>
      </c>
      <c r="F169" s="10"/>
      <c r="P169" s="7"/>
    </row>
    <row r="170" spans="1:16">
      <c r="A170" s="10"/>
      <c r="B170" s="9" t="s">
        <v>807</v>
      </c>
      <c r="C170" s="9" t="s">
        <v>808</v>
      </c>
      <c r="D170" s="2" t="s">
        <v>549</v>
      </c>
      <c r="E170" s="4">
        <v>0</v>
      </c>
      <c r="F170" s="10"/>
      <c r="P170" s="7"/>
    </row>
    <row r="171" spans="1:16">
      <c r="A171" s="10"/>
      <c r="B171" s="9" t="s">
        <v>809</v>
      </c>
      <c r="C171" s="9" t="s">
        <v>694</v>
      </c>
      <c r="D171" s="2" t="s">
        <v>549</v>
      </c>
      <c r="E171" s="4">
        <v>0</v>
      </c>
      <c r="F171" s="10"/>
      <c r="P171" s="7"/>
    </row>
    <row r="172" spans="1:16">
      <c r="A172" s="10"/>
      <c r="B172" s="9" t="s">
        <v>810</v>
      </c>
      <c r="C172" s="9" t="s">
        <v>687</v>
      </c>
      <c r="D172" s="2" t="s">
        <v>549</v>
      </c>
      <c r="E172" s="4">
        <v>0</v>
      </c>
      <c r="F172" s="10"/>
      <c r="P172" s="7"/>
    </row>
    <row r="173" spans="1:16">
      <c r="A173" s="10"/>
      <c r="B173" s="9" t="s">
        <v>811</v>
      </c>
      <c r="C173" s="9" t="s">
        <v>812</v>
      </c>
      <c r="D173" s="2" t="s">
        <v>549</v>
      </c>
      <c r="E173" s="4">
        <v>0</v>
      </c>
      <c r="F173" s="10"/>
      <c r="P173" s="7"/>
    </row>
    <row r="174" spans="1:16">
      <c r="A174" s="10"/>
      <c r="B174" s="9" t="s">
        <v>813</v>
      </c>
      <c r="C174" s="9" t="s">
        <v>812</v>
      </c>
      <c r="D174" s="2" t="s">
        <v>549</v>
      </c>
      <c r="E174" s="4">
        <v>0</v>
      </c>
      <c r="F174" s="10"/>
      <c r="P174" s="7"/>
    </row>
    <row r="175" spans="1:16">
      <c r="A175" s="10"/>
      <c r="B175" s="9" t="s">
        <v>814</v>
      </c>
      <c r="C175" s="9" t="s">
        <v>778</v>
      </c>
      <c r="D175" s="2" t="s">
        <v>549</v>
      </c>
      <c r="E175" s="4">
        <v>0</v>
      </c>
      <c r="F175" s="10"/>
      <c r="P175" s="7"/>
    </row>
    <row r="176" spans="1:16">
      <c r="A176" s="10"/>
      <c r="B176" s="9" t="s">
        <v>815</v>
      </c>
      <c r="C176" s="9" t="s">
        <v>789</v>
      </c>
      <c r="D176" s="2" t="s">
        <v>549</v>
      </c>
      <c r="E176" s="4">
        <v>0</v>
      </c>
      <c r="F176" s="10"/>
      <c r="P176" s="7"/>
    </row>
    <row r="177" spans="1:16">
      <c r="A177" s="10"/>
      <c r="B177" s="9" t="s">
        <v>816</v>
      </c>
      <c r="C177" s="9" t="s">
        <v>556</v>
      </c>
      <c r="D177" s="2" t="s">
        <v>549</v>
      </c>
      <c r="E177" s="4">
        <v>0</v>
      </c>
      <c r="F177" s="10"/>
      <c r="P177" s="7"/>
    </row>
    <row r="178" spans="1:16">
      <c r="A178" s="10"/>
      <c r="B178" s="9" t="s">
        <v>817</v>
      </c>
      <c r="C178" s="9" t="s">
        <v>713</v>
      </c>
      <c r="D178" s="2" t="s">
        <v>549</v>
      </c>
      <c r="E178" s="4">
        <v>0</v>
      </c>
      <c r="F178" s="10"/>
      <c r="P178" s="7"/>
    </row>
    <row r="179" spans="1:16">
      <c r="A179" s="10"/>
      <c r="B179" s="9" t="s">
        <v>818</v>
      </c>
      <c r="C179" s="9" t="s">
        <v>819</v>
      </c>
      <c r="D179" s="2" t="s">
        <v>549</v>
      </c>
      <c r="E179" s="4">
        <v>0</v>
      </c>
      <c r="F179" s="10"/>
      <c r="P179" s="7"/>
    </row>
    <row r="180" spans="1:16">
      <c r="A180" s="10"/>
      <c r="B180" s="9" t="s">
        <v>820</v>
      </c>
      <c r="C180" s="9" t="s">
        <v>821</v>
      </c>
      <c r="D180" s="2" t="s">
        <v>549</v>
      </c>
      <c r="E180" s="4">
        <v>0</v>
      </c>
      <c r="F180" s="10"/>
      <c r="P180" s="7"/>
    </row>
    <row r="181" spans="1:16">
      <c r="A181" s="10"/>
      <c r="B181" s="9" t="s">
        <v>822</v>
      </c>
      <c r="C181" s="9" t="s">
        <v>823</v>
      </c>
      <c r="D181" s="2" t="s">
        <v>549</v>
      </c>
      <c r="E181" s="4">
        <v>0</v>
      </c>
      <c r="F181" s="10"/>
      <c r="P181" s="7"/>
    </row>
    <row r="182" spans="1:16">
      <c r="A182" s="10"/>
      <c r="B182" s="9" t="s">
        <v>824</v>
      </c>
      <c r="C182" s="9" t="s">
        <v>823</v>
      </c>
      <c r="D182" s="2" t="s">
        <v>549</v>
      </c>
      <c r="E182" s="4">
        <v>0</v>
      </c>
      <c r="F182" s="10"/>
      <c r="P182" s="7"/>
    </row>
    <row r="183" spans="1:16">
      <c r="A183" s="10"/>
      <c r="B183" s="9" t="s">
        <v>825</v>
      </c>
      <c r="C183" s="9" t="s">
        <v>826</v>
      </c>
      <c r="D183" s="2" t="s">
        <v>549</v>
      </c>
      <c r="E183" s="4">
        <v>-0.31818181818181801</v>
      </c>
      <c r="F183" s="10"/>
      <c r="P183" s="7"/>
    </row>
    <row r="184" spans="1:16">
      <c r="A184" s="10"/>
      <c r="B184" s="9" t="s">
        <v>827</v>
      </c>
      <c r="C184" s="9" t="s">
        <v>763</v>
      </c>
      <c r="D184" s="2" t="s">
        <v>549</v>
      </c>
      <c r="E184" s="4">
        <v>-0.31818181818181801</v>
      </c>
      <c r="F184" s="10"/>
      <c r="P184" s="7"/>
    </row>
    <row r="185" spans="1:16">
      <c r="A185" s="10"/>
      <c r="B185" s="9" t="s">
        <v>828</v>
      </c>
      <c r="C185" s="9" t="s">
        <v>763</v>
      </c>
      <c r="D185" s="2" t="s">
        <v>549</v>
      </c>
      <c r="E185" s="4">
        <v>-0.99429086538461497</v>
      </c>
      <c r="F185" s="10"/>
      <c r="P185" s="7"/>
    </row>
    <row r="186" spans="1:16">
      <c r="A186" s="10"/>
      <c r="B186" s="9" t="s">
        <v>829</v>
      </c>
      <c r="C186" s="9" t="s">
        <v>612</v>
      </c>
      <c r="D186" s="2" t="s">
        <v>549</v>
      </c>
      <c r="E186" s="4">
        <v>-0.99399038461538503</v>
      </c>
      <c r="F186" s="10"/>
      <c r="K186" s="7"/>
      <c r="P186" s="7"/>
    </row>
    <row r="187" spans="1:16">
      <c r="A187" s="10"/>
      <c r="B187" s="9" t="s">
        <v>830</v>
      </c>
      <c r="C187" s="9" t="s">
        <v>646</v>
      </c>
      <c r="D187" s="2" t="s">
        <v>549</v>
      </c>
      <c r="E187" s="4">
        <v>-0.13043478260869601</v>
      </c>
      <c r="F187" s="10"/>
      <c r="K187" s="7"/>
      <c r="P187" s="7"/>
    </row>
    <row r="188" spans="1:16">
      <c r="A188" s="10"/>
      <c r="B188" s="9" t="s">
        <v>831</v>
      </c>
      <c r="C188" s="9" t="s">
        <v>832</v>
      </c>
      <c r="D188" s="2" t="s">
        <v>549</v>
      </c>
      <c r="E188" s="4">
        <v>0</v>
      </c>
      <c r="F188" s="10"/>
      <c r="P188" s="7"/>
    </row>
    <row r="189" spans="1:16">
      <c r="A189" s="10"/>
      <c r="B189" s="9" t="s">
        <v>833</v>
      </c>
      <c r="C189" s="9" t="s">
        <v>834</v>
      </c>
      <c r="D189" s="2" t="s">
        <v>549</v>
      </c>
      <c r="E189" s="4">
        <v>0</v>
      </c>
      <c r="F189" s="10"/>
      <c r="P189" s="7"/>
    </row>
    <row r="190" spans="1:16">
      <c r="A190" s="10"/>
      <c r="B190" s="9" t="s">
        <v>835</v>
      </c>
      <c r="C190" s="9" t="s">
        <v>834</v>
      </c>
      <c r="D190" s="2" t="s">
        <v>549</v>
      </c>
      <c r="E190" s="4">
        <v>0</v>
      </c>
      <c r="F190" s="10"/>
      <c r="P190" s="7"/>
    </row>
    <row r="191" spans="1:16">
      <c r="A191" s="10"/>
      <c r="B191" s="9" t="s">
        <v>836</v>
      </c>
      <c r="C191" s="9" t="s">
        <v>837</v>
      </c>
      <c r="D191" s="2" t="s">
        <v>549</v>
      </c>
      <c r="E191" s="4">
        <v>0</v>
      </c>
      <c r="F191" s="10"/>
      <c r="P191" s="7"/>
    </row>
    <row r="192" spans="1:16">
      <c r="A192" s="10"/>
      <c r="B192" s="9" t="s">
        <v>838</v>
      </c>
      <c r="C192" s="9" t="s">
        <v>837</v>
      </c>
      <c r="D192" s="2" t="s">
        <v>549</v>
      </c>
      <c r="E192" s="4">
        <v>0</v>
      </c>
      <c r="F192" s="10"/>
      <c r="P192" s="7"/>
    </row>
    <row r="193" spans="1:16">
      <c r="A193" s="10"/>
      <c r="B193" s="9" t="s">
        <v>839</v>
      </c>
      <c r="C193" s="9" t="s">
        <v>840</v>
      </c>
      <c r="D193" s="2" t="s">
        <v>549</v>
      </c>
      <c r="E193" s="4">
        <v>0</v>
      </c>
      <c r="F193" s="10"/>
      <c r="P193" s="7"/>
    </row>
    <row r="194" spans="1:16">
      <c r="A194" s="10"/>
      <c r="B194" s="9" t="s">
        <v>841</v>
      </c>
      <c r="C194" s="9" t="s">
        <v>834</v>
      </c>
      <c r="D194" s="2" t="s">
        <v>549</v>
      </c>
      <c r="E194" s="4">
        <v>0</v>
      </c>
      <c r="F194" s="10"/>
      <c r="P194" s="7"/>
    </row>
    <row r="195" spans="1:16">
      <c r="A195" s="10"/>
      <c r="B195" s="9" t="s">
        <v>842</v>
      </c>
      <c r="C195" s="9" t="s">
        <v>834</v>
      </c>
      <c r="D195" s="2" t="s">
        <v>549</v>
      </c>
      <c r="E195" s="4">
        <v>0</v>
      </c>
      <c r="F195" s="10"/>
      <c r="P195" s="7"/>
    </row>
    <row r="196" spans="1:16">
      <c r="A196" s="10"/>
      <c r="B196" s="9" t="s">
        <v>843</v>
      </c>
      <c r="C196" s="9" t="s">
        <v>837</v>
      </c>
      <c r="D196" s="2" t="s">
        <v>549</v>
      </c>
      <c r="E196" s="4">
        <v>0</v>
      </c>
      <c r="F196" s="10"/>
      <c r="P196" s="7"/>
    </row>
    <row r="197" spans="1:16">
      <c r="A197" s="10"/>
      <c r="B197" s="9" t="s">
        <v>844</v>
      </c>
      <c r="C197" s="9" t="s">
        <v>837</v>
      </c>
      <c r="D197" s="2" t="s">
        <v>549</v>
      </c>
      <c r="E197" s="4">
        <v>0</v>
      </c>
      <c r="F197" s="10"/>
      <c r="P197" s="7"/>
    </row>
    <row r="198" spans="1:16">
      <c r="A198" s="10"/>
      <c r="B198" s="9" t="s">
        <v>845</v>
      </c>
      <c r="C198" s="9" t="s">
        <v>840</v>
      </c>
      <c r="D198" s="2" t="s">
        <v>549</v>
      </c>
      <c r="E198" s="4">
        <v>0</v>
      </c>
      <c r="F198" s="10"/>
      <c r="P198" s="7"/>
    </row>
    <row r="199" spans="1:16">
      <c r="A199" s="10"/>
      <c r="B199" s="9" t="s">
        <v>846</v>
      </c>
      <c r="C199" s="9" t="s">
        <v>819</v>
      </c>
      <c r="D199" s="2" t="s">
        <v>549</v>
      </c>
      <c r="E199" s="4">
        <v>0</v>
      </c>
      <c r="F199" s="10"/>
      <c r="P199" s="7"/>
    </row>
    <row r="200" spans="1:16">
      <c r="A200" s="10"/>
      <c r="B200" s="9" t="s">
        <v>847</v>
      </c>
      <c r="C200" s="9" t="s">
        <v>821</v>
      </c>
      <c r="D200" s="2" t="s">
        <v>549</v>
      </c>
      <c r="E200" s="4">
        <v>0</v>
      </c>
      <c r="F200" s="10"/>
      <c r="P200" s="7"/>
    </row>
    <row r="201" spans="1:16">
      <c r="A201" s="10"/>
      <c r="B201" s="9" t="s">
        <v>848</v>
      </c>
      <c r="C201" s="9" t="s">
        <v>660</v>
      </c>
      <c r="D201" s="2" t="s">
        <v>549</v>
      </c>
      <c r="E201" s="4">
        <v>0</v>
      </c>
      <c r="F201" s="10"/>
      <c r="P201" s="7"/>
    </row>
    <row r="202" spans="1:16">
      <c r="A202" s="10"/>
      <c r="B202" s="9" t="s">
        <v>849</v>
      </c>
      <c r="C202" s="9" t="s">
        <v>660</v>
      </c>
      <c r="D202" s="2" t="s">
        <v>549</v>
      </c>
      <c r="E202" s="4">
        <v>0</v>
      </c>
      <c r="F202" s="10"/>
      <c r="P202" s="7"/>
    </row>
    <row r="203" spans="1:16">
      <c r="A203" s="10"/>
      <c r="B203" s="9" t="s">
        <v>850</v>
      </c>
      <c r="C203" s="9" t="s">
        <v>851</v>
      </c>
      <c r="D203" s="2" t="s">
        <v>549</v>
      </c>
      <c r="E203" s="4">
        <v>0</v>
      </c>
      <c r="F203" s="10"/>
      <c r="P203" s="7"/>
    </row>
    <row r="204" spans="1:16">
      <c r="A204" s="10"/>
      <c r="B204" s="9" t="s">
        <v>852</v>
      </c>
      <c r="C204" s="9" t="s">
        <v>655</v>
      </c>
      <c r="D204" s="2" t="s">
        <v>549</v>
      </c>
      <c r="E204" s="4">
        <v>0</v>
      </c>
      <c r="F204" s="10"/>
      <c r="P204" s="7"/>
    </row>
    <row r="205" spans="1:16">
      <c r="A205" s="10"/>
      <c r="B205" s="9" t="s">
        <v>853</v>
      </c>
      <c r="C205" s="9" t="s">
        <v>621</v>
      </c>
      <c r="D205" s="2" t="s">
        <v>549</v>
      </c>
      <c r="E205" s="4">
        <v>0</v>
      </c>
      <c r="F205" s="10"/>
      <c r="P205" s="7"/>
    </row>
    <row r="206" spans="1:16">
      <c r="A206" s="10"/>
      <c r="B206" s="9" t="s">
        <v>854</v>
      </c>
      <c r="C206" s="9" t="s">
        <v>855</v>
      </c>
      <c r="D206" s="2" t="s">
        <v>549</v>
      </c>
      <c r="E206" s="4">
        <v>0</v>
      </c>
      <c r="F206" s="10"/>
      <c r="P206" s="7"/>
    </row>
    <row r="207" spans="1:16">
      <c r="A207" s="10"/>
      <c r="B207" s="9" t="s">
        <v>856</v>
      </c>
      <c r="C207" s="9" t="s">
        <v>629</v>
      </c>
      <c r="D207" s="2" t="s">
        <v>549</v>
      </c>
      <c r="E207" s="4">
        <v>0</v>
      </c>
      <c r="F207" s="10"/>
      <c r="P207" s="7"/>
    </row>
    <row r="208" spans="1:16">
      <c r="A208" s="10"/>
      <c r="B208" s="9" t="s">
        <v>857</v>
      </c>
      <c r="C208" s="9" t="s">
        <v>583</v>
      </c>
      <c r="D208" s="2" t="s">
        <v>549</v>
      </c>
      <c r="E208" s="4">
        <v>0</v>
      </c>
      <c r="F208" s="10"/>
      <c r="P208" s="7"/>
    </row>
    <row r="209" spans="1:16">
      <c r="A209" s="10"/>
      <c r="B209" s="9" t="s">
        <v>858</v>
      </c>
      <c r="C209" s="9" t="s">
        <v>859</v>
      </c>
      <c r="D209" s="2" t="s">
        <v>549</v>
      </c>
      <c r="E209" s="4">
        <v>0</v>
      </c>
      <c r="F209" s="10"/>
      <c r="P209" s="7"/>
    </row>
    <row r="210" spans="1:16">
      <c r="A210" s="10"/>
      <c r="B210" s="9" t="s">
        <v>860</v>
      </c>
      <c r="C210" s="9" t="s">
        <v>789</v>
      </c>
      <c r="D210" s="2" t="s">
        <v>549</v>
      </c>
      <c r="E210" s="4">
        <v>0</v>
      </c>
      <c r="F210" s="10"/>
      <c r="P210" s="7"/>
    </row>
    <row r="211" spans="1:16">
      <c r="A211" s="10"/>
      <c r="B211" s="9" t="s">
        <v>861</v>
      </c>
      <c r="C211" s="9" t="s">
        <v>556</v>
      </c>
      <c r="D211" s="2" t="s">
        <v>549</v>
      </c>
      <c r="E211" s="4">
        <v>0</v>
      </c>
      <c r="F211" s="10"/>
      <c r="P211" s="7"/>
    </row>
    <row r="212" spans="1:16">
      <c r="A212" s="10"/>
      <c r="B212" s="9" t="s">
        <v>862</v>
      </c>
      <c r="C212" s="9" t="s">
        <v>646</v>
      </c>
      <c r="D212" s="2" t="s">
        <v>549</v>
      </c>
      <c r="E212" s="4">
        <v>0</v>
      </c>
      <c r="F212" s="10"/>
      <c r="P212" s="7"/>
    </row>
    <row r="213" spans="1:16">
      <c r="A213" s="10"/>
      <c r="B213" s="9" t="s">
        <v>863</v>
      </c>
      <c r="C213" s="9" t="s">
        <v>581</v>
      </c>
      <c r="D213" s="2" t="s">
        <v>549</v>
      </c>
      <c r="E213" s="4">
        <v>0</v>
      </c>
      <c r="F213" s="10"/>
      <c r="P213" s="7"/>
    </row>
    <row r="214" spans="1:16">
      <c r="A214" s="10"/>
      <c r="B214" s="9" t="s">
        <v>864</v>
      </c>
      <c r="C214" s="9" t="s">
        <v>789</v>
      </c>
      <c r="D214" s="2" t="s">
        <v>549</v>
      </c>
      <c r="E214" s="4">
        <v>0</v>
      </c>
      <c r="F214" s="10"/>
      <c r="P214" s="7"/>
    </row>
    <row r="215" spans="1:16">
      <c r="A215" s="10"/>
      <c r="B215" s="9" t="s">
        <v>865</v>
      </c>
      <c r="C215" s="9" t="s">
        <v>646</v>
      </c>
      <c r="D215" s="2" t="s">
        <v>549</v>
      </c>
      <c r="E215" s="4">
        <v>0</v>
      </c>
      <c r="F215" s="10"/>
      <c r="P215" s="7"/>
    </row>
    <row r="216" spans="1:16">
      <c r="A216" s="10"/>
      <c r="B216" s="9" t="s">
        <v>866</v>
      </c>
      <c r="C216" s="9" t="s">
        <v>867</v>
      </c>
      <c r="D216" s="2" t="s">
        <v>549</v>
      </c>
      <c r="E216" s="4">
        <v>0</v>
      </c>
      <c r="F216" s="10"/>
      <c r="P216" s="7"/>
    </row>
    <row r="217" spans="1:16">
      <c r="A217" s="10"/>
      <c r="B217" s="9" t="s">
        <v>868</v>
      </c>
      <c r="C217" s="9" t="s">
        <v>867</v>
      </c>
      <c r="D217" s="2" t="s">
        <v>549</v>
      </c>
      <c r="E217" s="4">
        <v>0</v>
      </c>
      <c r="F217" s="10"/>
      <c r="P217" s="7"/>
    </row>
    <row r="218" spans="1:16">
      <c r="A218" s="10"/>
      <c r="B218" s="9" t="s">
        <v>869</v>
      </c>
      <c r="C218" s="9" t="s">
        <v>870</v>
      </c>
      <c r="D218" s="2" t="s">
        <v>549</v>
      </c>
      <c r="E218" s="4">
        <v>0</v>
      </c>
      <c r="F218" s="10"/>
      <c r="P218" s="7"/>
    </row>
    <row r="219" spans="1:16">
      <c r="A219" s="10"/>
      <c r="B219" s="9" t="s">
        <v>871</v>
      </c>
      <c r="C219" s="9" t="s">
        <v>872</v>
      </c>
      <c r="D219" s="2" t="s">
        <v>549</v>
      </c>
      <c r="E219" s="4">
        <v>0</v>
      </c>
      <c r="F219" s="10"/>
      <c r="P219" s="7"/>
    </row>
    <row r="220" spans="1:16">
      <c r="A220" s="10"/>
      <c r="B220" s="9" t="s">
        <v>873</v>
      </c>
      <c r="C220" s="9" t="s">
        <v>874</v>
      </c>
      <c r="D220" s="2" t="s">
        <v>549</v>
      </c>
      <c r="E220" s="4">
        <v>0</v>
      </c>
      <c r="F220" s="10"/>
      <c r="P220" s="7"/>
    </row>
    <row r="221" spans="1:16">
      <c r="A221" s="10"/>
      <c r="B221" s="9" t="s">
        <v>875</v>
      </c>
      <c r="C221" s="9" t="s">
        <v>874</v>
      </c>
      <c r="D221" s="2" t="s">
        <v>549</v>
      </c>
      <c r="E221" s="4">
        <v>0</v>
      </c>
      <c r="F221" s="10"/>
      <c r="P221" s="7"/>
    </row>
    <row r="222" spans="1:16">
      <c r="A222" s="10"/>
      <c r="B222" s="9" t="s">
        <v>876</v>
      </c>
      <c r="C222" s="9" t="s">
        <v>837</v>
      </c>
      <c r="D222" s="2" t="s">
        <v>549</v>
      </c>
      <c r="E222" s="4">
        <v>0</v>
      </c>
      <c r="F222" s="10"/>
      <c r="P222" s="7"/>
    </row>
    <row r="223" spans="1:16">
      <c r="A223" s="10"/>
      <c r="B223" s="9" t="s">
        <v>877</v>
      </c>
      <c r="C223" s="9" t="s">
        <v>878</v>
      </c>
      <c r="D223" s="2" t="s">
        <v>549</v>
      </c>
      <c r="E223" s="4">
        <v>0</v>
      </c>
      <c r="F223" s="10"/>
      <c r="P223" s="7"/>
    </row>
    <row r="224" spans="1:16">
      <c r="A224" s="10"/>
      <c r="B224" s="9" t="s">
        <v>879</v>
      </c>
      <c r="C224" s="9" t="s">
        <v>878</v>
      </c>
      <c r="D224" s="2" t="s">
        <v>549</v>
      </c>
      <c r="E224" s="4">
        <v>0</v>
      </c>
      <c r="F224" s="10"/>
      <c r="P224" s="7"/>
    </row>
    <row r="225" spans="1:16">
      <c r="A225" s="10"/>
      <c r="B225" s="9" t="s">
        <v>880</v>
      </c>
      <c r="C225" s="9" t="s">
        <v>837</v>
      </c>
      <c r="D225" s="2" t="s">
        <v>549</v>
      </c>
      <c r="E225" s="4">
        <v>0</v>
      </c>
      <c r="F225" s="10"/>
      <c r="P225" s="7"/>
    </row>
    <row r="226" spans="1:16">
      <c r="A226" s="10"/>
      <c r="B226" s="9" t="s">
        <v>881</v>
      </c>
      <c r="C226" s="9" t="s">
        <v>882</v>
      </c>
      <c r="D226" s="2" t="s">
        <v>549</v>
      </c>
      <c r="E226" s="4">
        <v>0</v>
      </c>
      <c r="F226" s="10"/>
      <c r="P226" s="7"/>
    </row>
    <row r="227" spans="1:16">
      <c r="A227" s="10"/>
      <c r="B227" s="9" t="s">
        <v>883</v>
      </c>
      <c r="C227" s="9" t="s">
        <v>884</v>
      </c>
      <c r="D227" s="2" t="s">
        <v>549</v>
      </c>
      <c r="E227" s="4">
        <v>0</v>
      </c>
      <c r="F227" s="10"/>
      <c r="P227" s="7"/>
    </row>
    <row r="228" spans="1:16">
      <c r="A228" s="10"/>
      <c r="B228" s="9" t="s">
        <v>885</v>
      </c>
      <c r="C228" s="9" t="s">
        <v>886</v>
      </c>
      <c r="D228" s="2" t="s">
        <v>549</v>
      </c>
      <c r="E228" s="4">
        <v>0</v>
      </c>
      <c r="F228" s="10"/>
      <c r="P228" s="7"/>
    </row>
    <row r="229" spans="1:16">
      <c r="A229" s="10"/>
      <c r="B229" s="9" t="s">
        <v>887</v>
      </c>
      <c r="C229" s="9" t="s">
        <v>755</v>
      </c>
      <c r="D229" s="2" t="s">
        <v>549</v>
      </c>
      <c r="E229" s="4">
        <v>0</v>
      </c>
      <c r="F229" s="10"/>
      <c r="P229" s="7"/>
    </row>
    <row r="230" spans="1:16">
      <c r="A230" s="10"/>
      <c r="B230" s="9" t="s">
        <v>888</v>
      </c>
      <c r="C230" s="9" t="s">
        <v>755</v>
      </c>
      <c r="D230" s="2" t="s">
        <v>549</v>
      </c>
      <c r="E230" s="4">
        <v>0</v>
      </c>
      <c r="F230" s="10"/>
      <c r="P230" s="7"/>
    </row>
    <row r="231" spans="1:16">
      <c r="A231" s="10"/>
      <c r="B231" s="9" t="s">
        <v>889</v>
      </c>
      <c r="C231" s="9" t="s">
        <v>890</v>
      </c>
      <c r="D231" s="2" t="s">
        <v>549</v>
      </c>
      <c r="E231" s="4">
        <v>0</v>
      </c>
      <c r="F231" s="10"/>
      <c r="P231" s="7"/>
    </row>
    <row r="232" spans="1:16">
      <c r="A232" s="10"/>
      <c r="B232" s="9" t="s">
        <v>891</v>
      </c>
      <c r="C232" s="9" t="s">
        <v>796</v>
      </c>
      <c r="D232" s="2" t="s">
        <v>549</v>
      </c>
      <c r="E232" s="4">
        <v>0</v>
      </c>
      <c r="F232" s="10"/>
      <c r="P232" s="7"/>
    </row>
    <row r="233" spans="1:16">
      <c r="A233" s="10"/>
      <c r="B233" s="9" t="s">
        <v>892</v>
      </c>
      <c r="C233" s="9" t="s">
        <v>796</v>
      </c>
      <c r="D233" s="2" t="s">
        <v>549</v>
      </c>
      <c r="E233" s="4">
        <v>0</v>
      </c>
      <c r="F233" s="10"/>
      <c r="P233" s="7"/>
    </row>
    <row r="234" spans="1:16">
      <c r="A234" s="10"/>
      <c r="B234" s="9" t="s">
        <v>893</v>
      </c>
      <c r="C234" s="9" t="s">
        <v>894</v>
      </c>
      <c r="D234" s="2" t="s">
        <v>549</v>
      </c>
      <c r="E234" s="4">
        <v>0</v>
      </c>
      <c r="F234" s="10"/>
      <c r="P234" s="7"/>
    </row>
    <row r="235" spans="1:16">
      <c r="A235" s="10"/>
      <c r="B235" s="9" t="s">
        <v>895</v>
      </c>
      <c r="C235" s="9" t="s">
        <v>552</v>
      </c>
      <c r="D235" s="2" t="s">
        <v>549</v>
      </c>
      <c r="E235" s="4">
        <v>0</v>
      </c>
      <c r="F235" s="10"/>
      <c r="P235" s="7"/>
    </row>
    <row r="236" spans="1:16">
      <c r="A236" s="10"/>
      <c r="B236" s="9" t="s">
        <v>896</v>
      </c>
      <c r="C236" s="9" t="s">
        <v>581</v>
      </c>
      <c r="D236" s="2" t="s">
        <v>549</v>
      </c>
      <c r="E236" s="4">
        <v>0</v>
      </c>
      <c r="F236" s="10"/>
      <c r="P236" s="7"/>
    </row>
    <row r="237" spans="1:16">
      <c r="A237" s="10"/>
      <c r="B237" s="9" t="s">
        <v>897</v>
      </c>
      <c r="C237" s="9" t="s">
        <v>898</v>
      </c>
      <c r="D237" s="2" t="s">
        <v>549</v>
      </c>
      <c r="E237" s="4">
        <v>0</v>
      </c>
      <c r="F237" s="10"/>
      <c r="P237" s="7"/>
    </row>
    <row r="238" spans="1:16">
      <c r="A238" s="10"/>
      <c r="B238" s="9" t="s">
        <v>899</v>
      </c>
      <c r="C238" s="9" t="s">
        <v>900</v>
      </c>
      <c r="D238" s="2" t="s">
        <v>549</v>
      </c>
      <c r="E238" s="4">
        <v>0</v>
      </c>
      <c r="F238" s="10"/>
      <c r="P238" s="7"/>
    </row>
    <row r="239" spans="1:16">
      <c r="A239" s="10"/>
      <c r="B239" s="9" t="s">
        <v>901</v>
      </c>
      <c r="C239" s="9" t="s">
        <v>900</v>
      </c>
      <c r="D239" s="2" t="s">
        <v>549</v>
      </c>
      <c r="E239" s="4">
        <v>0</v>
      </c>
      <c r="F239" s="10"/>
      <c r="P239" s="7"/>
    </row>
    <row r="240" spans="1:16">
      <c r="A240" s="10"/>
      <c r="B240" s="9" t="s">
        <v>902</v>
      </c>
      <c r="C240" s="9" t="s">
        <v>903</v>
      </c>
      <c r="D240" s="2" t="s">
        <v>549</v>
      </c>
      <c r="E240" s="4">
        <v>0</v>
      </c>
      <c r="F240" s="10"/>
      <c r="P240" s="7"/>
    </row>
    <row r="241" spans="1:16">
      <c r="A241" s="10"/>
      <c r="B241" s="9" t="s">
        <v>904</v>
      </c>
      <c r="C241" s="9" t="s">
        <v>905</v>
      </c>
      <c r="D241" s="2" t="s">
        <v>549</v>
      </c>
      <c r="E241" s="4">
        <v>0</v>
      </c>
      <c r="F241" s="10"/>
      <c r="P241" s="7"/>
    </row>
    <row r="242" spans="1:16">
      <c r="A242" s="10"/>
      <c r="B242" s="9" t="s">
        <v>906</v>
      </c>
      <c r="C242" s="9" t="s">
        <v>907</v>
      </c>
      <c r="D242" s="2" t="s">
        <v>549</v>
      </c>
      <c r="E242" s="4">
        <v>0</v>
      </c>
      <c r="F242" s="10"/>
      <c r="P242" s="7"/>
    </row>
    <row r="243" spans="1:16">
      <c r="A243" s="10"/>
      <c r="B243" s="9" t="s">
        <v>908</v>
      </c>
      <c r="C243" s="9" t="s">
        <v>909</v>
      </c>
      <c r="D243" s="2" t="s">
        <v>549</v>
      </c>
      <c r="E243" s="4">
        <v>0</v>
      </c>
      <c r="F243" s="10"/>
      <c r="P243" s="7"/>
    </row>
    <row r="244" spans="1:16">
      <c r="A244" s="10"/>
      <c r="B244" s="9" t="s">
        <v>910</v>
      </c>
      <c r="C244" s="9" t="s">
        <v>911</v>
      </c>
      <c r="D244" s="2" t="s">
        <v>549</v>
      </c>
      <c r="E244" s="4">
        <v>0</v>
      </c>
      <c r="F244" s="10"/>
      <c r="P244" s="7"/>
    </row>
    <row r="245" spans="1:16">
      <c r="A245" s="10"/>
      <c r="B245" s="9" t="s">
        <v>912</v>
      </c>
      <c r="C245" s="9" t="s">
        <v>911</v>
      </c>
      <c r="D245" s="2" t="s">
        <v>549</v>
      </c>
      <c r="E245" s="4">
        <v>0</v>
      </c>
      <c r="F245" s="10"/>
      <c r="P245" s="7"/>
    </row>
    <row r="246" spans="1:16">
      <c r="A246" s="10"/>
      <c r="B246" s="9" t="s">
        <v>913</v>
      </c>
      <c r="C246" s="9" t="s">
        <v>560</v>
      </c>
      <c r="D246" s="2" t="s">
        <v>549</v>
      </c>
      <c r="E246" s="4">
        <v>0</v>
      </c>
      <c r="F246" s="10"/>
      <c r="P246" s="7"/>
    </row>
    <row r="247" spans="1:16">
      <c r="A247" s="10"/>
      <c r="B247" s="9" t="s">
        <v>914</v>
      </c>
      <c r="C247" s="9" t="s">
        <v>560</v>
      </c>
      <c r="D247" s="2" t="s">
        <v>549</v>
      </c>
      <c r="E247" s="4">
        <v>0</v>
      </c>
      <c r="F247" s="10"/>
      <c r="P247" s="7"/>
    </row>
    <row r="248" spans="1:16">
      <c r="A248" s="10"/>
      <c r="B248" s="9" t="s">
        <v>915</v>
      </c>
      <c r="C248" s="9" t="s">
        <v>916</v>
      </c>
      <c r="D248" s="2" t="s">
        <v>549</v>
      </c>
      <c r="E248" s="4">
        <v>0</v>
      </c>
      <c r="F248" s="10"/>
      <c r="P248" s="7"/>
    </row>
    <row r="249" spans="1:16">
      <c r="A249" s="10"/>
      <c r="B249" s="9" t="s">
        <v>917</v>
      </c>
      <c r="C249" s="9" t="s">
        <v>918</v>
      </c>
      <c r="D249" s="2" t="s">
        <v>549</v>
      </c>
      <c r="E249" s="4">
        <v>0</v>
      </c>
      <c r="F249" s="10"/>
      <c r="P249" s="7"/>
    </row>
    <row r="250" spans="1:16">
      <c r="A250" s="10"/>
      <c r="B250" s="9" t="s">
        <v>919</v>
      </c>
      <c r="C250" s="9" t="s">
        <v>918</v>
      </c>
      <c r="D250" s="2" t="s">
        <v>549</v>
      </c>
      <c r="E250" s="4">
        <v>0</v>
      </c>
      <c r="F250" s="10"/>
      <c r="P250" s="7"/>
    </row>
    <row r="251" spans="1:16">
      <c r="A251" s="10"/>
      <c r="B251" s="9" t="s">
        <v>920</v>
      </c>
      <c r="C251" s="9" t="s">
        <v>612</v>
      </c>
      <c r="D251" s="2" t="s">
        <v>549</v>
      </c>
      <c r="E251" s="4">
        <v>0</v>
      </c>
      <c r="F251" s="10"/>
      <c r="P251" s="7"/>
    </row>
    <row r="252" spans="1:16">
      <c r="A252" s="10"/>
      <c r="B252" s="9" t="s">
        <v>921</v>
      </c>
      <c r="C252" s="9" t="s">
        <v>646</v>
      </c>
      <c r="D252" s="2" t="s">
        <v>549</v>
      </c>
      <c r="E252" s="4">
        <v>0</v>
      </c>
      <c r="F252" s="10"/>
      <c r="P252" s="7"/>
    </row>
    <row r="253" spans="1:16">
      <c r="A253" s="10"/>
      <c r="B253" s="9" t="s">
        <v>922</v>
      </c>
      <c r="C253" s="9" t="s">
        <v>923</v>
      </c>
      <c r="D253" s="2" t="s">
        <v>549</v>
      </c>
      <c r="E253" s="4">
        <v>0</v>
      </c>
      <c r="F253" s="10"/>
      <c r="P253" s="7"/>
    </row>
    <row r="254" spans="1:16">
      <c r="A254" s="10"/>
      <c r="B254" s="9" t="s">
        <v>924</v>
      </c>
      <c r="C254" s="9" t="s">
        <v>925</v>
      </c>
      <c r="D254" s="2" t="s">
        <v>549</v>
      </c>
      <c r="E254" s="4">
        <v>0</v>
      </c>
      <c r="F254" s="10"/>
      <c r="P254" s="7"/>
    </row>
    <row r="255" spans="1:16">
      <c r="A255" s="10"/>
      <c r="B255" s="9" t="s">
        <v>926</v>
      </c>
      <c r="C255" s="9" t="s">
        <v>925</v>
      </c>
      <c r="D255" s="2" t="s">
        <v>549</v>
      </c>
      <c r="E255" s="4">
        <v>0</v>
      </c>
      <c r="F255" s="10"/>
      <c r="P255" s="7"/>
    </row>
    <row r="256" spans="1:16">
      <c r="A256" s="10"/>
      <c r="B256" s="9" t="s">
        <v>927</v>
      </c>
      <c r="C256" s="9" t="s">
        <v>629</v>
      </c>
      <c r="D256" s="2" t="s">
        <v>549</v>
      </c>
      <c r="E256" s="4">
        <v>0</v>
      </c>
      <c r="F256" s="10"/>
      <c r="P256" s="7"/>
    </row>
    <row r="257" spans="1:16">
      <c r="A257" s="10"/>
      <c r="B257" s="9" t="s">
        <v>928</v>
      </c>
      <c r="C257" s="9" t="s">
        <v>583</v>
      </c>
      <c r="D257" s="2" t="s">
        <v>549</v>
      </c>
      <c r="E257" s="4">
        <v>0</v>
      </c>
      <c r="F257" s="10"/>
      <c r="P257" s="7"/>
    </row>
    <row r="258" spans="1:16">
      <c r="A258" s="10"/>
      <c r="B258" s="9" t="s">
        <v>929</v>
      </c>
      <c r="C258" s="9" t="s">
        <v>930</v>
      </c>
      <c r="D258" s="2" t="s">
        <v>549</v>
      </c>
      <c r="E258" s="4">
        <v>0</v>
      </c>
      <c r="F258" s="10"/>
      <c r="P258" s="7"/>
    </row>
    <row r="259" spans="1:16">
      <c r="A259" s="10"/>
      <c r="B259" s="9" t="s">
        <v>931</v>
      </c>
      <c r="C259" s="9" t="s">
        <v>932</v>
      </c>
      <c r="D259" s="2" t="s">
        <v>549</v>
      </c>
      <c r="E259" s="4">
        <v>0</v>
      </c>
      <c r="F259" s="10"/>
      <c r="P259" s="7"/>
    </row>
    <row r="260" spans="1:16">
      <c r="A260" s="10"/>
      <c r="B260" s="9" t="s">
        <v>933</v>
      </c>
      <c r="C260" s="9" t="s">
        <v>932</v>
      </c>
      <c r="D260" s="2" t="s">
        <v>549</v>
      </c>
      <c r="E260" s="4">
        <v>0</v>
      </c>
      <c r="F260" s="10"/>
      <c r="P260" s="7"/>
    </row>
    <row r="261" spans="1:16">
      <c r="A261" s="10"/>
      <c r="B261" s="9" t="s">
        <v>934</v>
      </c>
      <c r="C261" s="9" t="s">
        <v>935</v>
      </c>
      <c r="D261" s="2" t="s">
        <v>549</v>
      </c>
      <c r="E261" s="4">
        <v>0</v>
      </c>
      <c r="F261" s="10"/>
      <c r="P261" s="7"/>
    </row>
    <row r="262" spans="1:16">
      <c r="A262" s="10"/>
      <c r="B262" s="9" t="s">
        <v>936</v>
      </c>
      <c r="C262" s="9" t="s">
        <v>727</v>
      </c>
      <c r="D262" s="2" t="s">
        <v>549</v>
      </c>
      <c r="E262" s="4">
        <v>0</v>
      </c>
      <c r="F262" s="10"/>
      <c r="P262" s="7"/>
    </row>
    <row r="263" spans="1:16">
      <c r="A263" s="10"/>
      <c r="B263" s="9" t="s">
        <v>937</v>
      </c>
      <c r="C263" s="9" t="s">
        <v>689</v>
      </c>
      <c r="D263" s="2" t="s">
        <v>549</v>
      </c>
      <c r="E263" s="4">
        <v>0</v>
      </c>
      <c r="F263" s="10"/>
      <c r="P263" s="7"/>
    </row>
    <row r="264" spans="1:16">
      <c r="A264" s="10"/>
      <c r="B264" s="9" t="s">
        <v>938</v>
      </c>
      <c r="C264" s="9" t="s">
        <v>939</v>
      </c>
      <c r="D264" s="2" t="s">
        <v>549</v>
      </c>
      <c r="E264" s="4">
        <v>0</v>
      </c>
      <c r="F264" s="10"/>
      <c r="P264" s="7"/>
    </row>
    <row r="265" spans="1:16">
      <c r="A265" s="10"/>
      <c r="B265" s="9" t="s">
        <v>940</v>
      </c>
      <c r="C265" s="9" t="s">
        <v>941</v>
      </c>
      <c r="D265" s="2" t="s">
        <v>549</v>
      </c>
      <c r="E265" s="4">
        <v>0</v>
      </c>
      <c r="F265" s="10"/>
      <c r="P265" s="7"/>
    </row>
    <row r="266" spans="1:16">
      <c r="A266" s="10"/>
      <c r="B266" s="9" t="s">
        <v>942</v>
      </c>
      <c r="C266" s="9" t="s">
        <v>943</v>
      </c>
      <c r="D266" s="2" t="s">
        <v>549</v>
      </c>
      <c r="E266" s="4">
        <v>0</v>
      </c>
      <c r="F266" s="10"/>
      <c r="P266" s="7"/>
    </row>
    <row r="267" spans="1:16">
      <c r="A267" s="10"/>
      <c r="B267" s="9" t="s">
        <v>944</v>
      </c>
      <c r="C267" s="9" t="s">
        <v>945</v>
      </c>
      <c r="D267" s="2" t="s">
        <v>549</v>
      </c>
      <c r="E267" s="4">
        <v>0</v>
      </c>
      <c r="F267" s="10"/>
      <c r="P267" s="7"/>
    </row>
    <row r="268" spans="1:16">
      <c r="A268" s="10"/>
      <c r="B268" s="9" t="s">
        <v>946</v>
      </c>
      <c r="C268" s="11" t="s">
        <v>768</v>
      </c>
      <c r="D268" s="2" t="s">
        <v>549</v>
      </c>
      <c r="E268" s="4">
        <v>0</v>
      </c>
      <c r="F268" s="10"/>
      <c r="P268" s="7"/>
    </row>
    <row r="269" spans="1:16">
      <c r="A269" s="10"/>
      <c r="B269" s="9" t="s">
        <v>947</v>
      </c>
      <c r="C269" s="11" t="s">
        <v>768</v>
      </c>
      <c r="D269" s="2" t="s">
        <v>549</v>
      </c>
      <c r="E269" s="4">
        <v>0</v>
      </c>
      <c r="F269" s="10"/>
      <c r="P269" s="7"/>
    </row>
    <row r="270" spans="1:16">
      <c r="A270" s="10"/>
      <c r="B270" s="9" t="s">
        <v>948</v>
      </c>
      <c r="C270" s="9" t="s">
        <v>949</v>
      </c>
      <c r="D270" s="2" t="s">
        <v>549</v>
      </c>
      <c r="E270" s="4">
        <v>0</v>
      </c>
      <c r="F270" s="10"/>
      <c r="P270" s="7"/>
    </row>
    <row r="271" spans="1:16">
      <c r="A271" s="10"/>
      <c r="B271" s="9" t="s">
        <v>950</v>
      </c>
      <c r="C271" s="9" t="s">
        <v>949</v>
      </c>
      <c r="D271" s="2" t="s">
        <v>549</v>
      </c>
      <c r="E271" s="4">
        <v>0</v>
      </c>
      <c r="F271" s="10"/>
      <c r="P271" s="7"/>
    </row>
    <row r="272" spans="1:16">
      <c r="A272" s="10"/>
      <c r="B272" s="9" t="s">
        <v>951</v>
      </c>
      <c r="C272" s="9" t="s">
        <v>952</v>
      </c>
      <c r="D272" s="2" t="s">
        <v>549</v>
      </c>
      <c r="E272" s="4">
        <v>0</v>
      </c>
      <c r="F272" s="10"/>
      <c r="P272" s="7"/>
    </row>
    <row r="273" spans="1:16">
      <c r="A273" s="10"/>
      <c r="B273" s="9" t="s">
        <v>953</v>
      </c>
      <c r="C273" s="9" t="s">
        <v>954</v>
      </c>
      <c r="D273" s="2" t="s">
        <v>549</v>
      </c>
      <c r="E273" s="4">
        <v>0</v>
      </c>
      <c r="F273" s="10"/>
      <c r="P273" s="7"/>
    </row>
    <row r="274" spans="1:16">
      <c r="A274" s="10"/>
      <c r="B274" s="9" t="s">
        <v>955</v>
      </c>
      <c r="C274" s="9" t="s">
        <v>954</v>
      </c>
      <c r="D274" s="2" t="s">
        <v>549</v>
      </c>
      <c r="E274" s="4">
        <v>0</v>
      </c>
      <c r="F274" s="10"/>
      <c r="P274" s="7"/>
    </row>
    <row r="275" spans="1:16">
      <c r="A275" s="10"/>
      <c r="B275" s="9" t="s">
        <v>956</v>
      </c>
      <c r="C275" s="9" t="s">
        <v>957</v>
      </c>
      <c r="D275" s="2" t="s">
        <v>549</v>
      </c>
      <c r="E275" s="4">
        <v>0</v>
      </c>
      <c r="F275" s="10"/>
      <c r="P275" s="7"/>
    </row>
    <row r="276" spans="1:16">
      <c r="A276" s="10"/>
      <c r="B276" s="9" t="s">
        <v>958</v>
      </c>
      <c r="C276" s="9" t="s">
        <v>959</v>
      </c>
      <c r="D276" s="2" t="s">
        <v>549</v>
      </c>
      <c r="E276" s="4">
        <v>0</v>
      </c>
      <c r="F276" s="10"/>
      <c r="P276" s="7"/>
    </row>
    <row r="277" spans="1:16">
      <c r="A277" s="10"/>
      <c r="B277" s="9" t="s">
        <v>960</v>
      </c>
      <c r="C277" s="9" t="s">
        <v>961</v>
      </c>
      <c r="D277" s="2" t="s">
        <v>549</v>
      </c>
      <c r="E277" s="4">
        <v>0</v>
      </c>
      <c r="F277" s="10"/>
      <c r="P277" s="7"/>
    </row>
    <row r="278" spans="1:16">
      <c r="A278" s="10"/>
      <c r="B278" s="9" t="s">
        <v>962</v>
      </c>
      <c r="C278" s="9" t="s">
        <v>900</v>
      </c>
      <c r="D278" s="2" t="s">
        <v>549</v>
      </c>
      <c r="E278" s="4">
        <v>0</v>
      </c>
      <c r="F278" s="10"/>
      <c r="P278" s="7"/>
    </row>
    <row r="279" spans="1:16">
      <c r="A279" s="10"/>
      <c r="B279" s="9" t="s">
        <v>963</v>
      </c>
      <c r="C279" s="9" t="s">
        <v>900</v>
      </c>
      <c r="D279" s="2" t="s">
        <v>549</v>
      </c>
      <c r="E279" s="4">
        <v>0</v>
      </c>
      <c r="F279" s="10"/>
      <c r="P279" s="7"/>
    </row>
    <row r="280" spans="1:16">
      <c r="A280" s="10"/>
      <c r="B280" s="9" t="s">
        <v>964</v>
      </c>
      <c r="C280" s="9" t="s">
        <v>884</v>
      </c>
      <c r="D280" s="2" t="s">
        <v>549</v>
      </c>
      <c r="E280" s="4">
        <v>0</v>
      </c>
      <c r="F280" s="10"/>
      <c r="P280" s="7"/>
    </row>
    <row r="281" spans="1:16">
      <c r="A281" s="10"/>
      <c r="B281" s="9" t="s">
        <v>965</v>
      </c>
      <c r="C281" s="9" t="s">
        <v>966</v>
      </c>
      <c r="D281" s="2" t="s">
        <v>549</v>
      </c>
      <c r="E281" s="4">
        <v>0</v>
      </c>
      <c r="F281" s="10"/>
      <c r="P281" s="7"/>
    </row>
    <row r="282" spans="1:16">
      <c r="A282" s="10"/>
      <c r="B282" s="9" t="s">
        <v>967</v>
      </c>
      <c r="C282" s="9" t="s">
        <v>968</v>
      </c>
      <c r="D282" s="2" t="s">
        <v>549</v>
      </c>
      <c r="E282" s="4">
        <v>0</v>
      </c>
      <c r="F282" s="10"/>
      <c r="P282" s="7"/>
    </row>
    <row r="283" spans="1:16">
      <c r="A283" s="10"/>
      <c r="B283" s="9" t="s">
        <v>969</v>
      </c>
      <c r="C283" s="9" t="s">
        <v>970</v>
      </c>
      <c r="D283" s="2" t="s">
        <v>549</v>
      </c>
      <c r="E283" s="4">
        <v>0</v>
      </c>
      <c r="F283" s="10"/>
      <c r="P283" s="7"/>
    </row>
    <row r="284" spans="1:16">
      <c r="A284" s="10"/>
      <c r="B284" s="9" t="s">
        <v>971</v>
      </c>
      <c r="C284" s="9" t="s">
        <v>604</v>
      </c>
      <c r="D284" s="2" t="s">
        <v>549</v>
      </c>
      <c r="E284" s="4">
        <v>0</v>
      </c>
      <c r="F284" s="10"/>
      <c r="P284" s="7"/>
    </row>
    <row r="285" spans="1:16">
      <c r="A285" s="10"/>
      <c r="B285" s="9" t="s">
        <v>972</v>
      </c>
      <c r="C285" s="9" t="s">
        <v>590</v>
      </c>
      <c r="D285" s="2" t="s">
        <v>549</v>
      </c>
      <c r="E285" s="4">
        <v>0</v>
      </c>
      <c r="F285" s="10"/>
      <c r="P285" s="7"/>
    </row>
    <row r="286" spans="1:16">
      <c r="A286" s="10"/>
      <c r="B286" s="9" t="s">
        <v>973</v>
      </c>
      <c r="C286" s="9" t="s">
        <v>581</v>
      </c>
      <c r="D286" s="2" t="s">
        <v>549</v>
      </c>
      <c r="E286" s="4">
        <v>0</v>
      </c>
      <c r="F286" s="10"/>
      <c r="P286" s="7"/>
    </row>
    <row r="287" spans="1:16">
      <c r="A287" s="10"/>
      <c r="B287" s="9" t="s">
        <v>974</v>
      </c>
      <c r="C287" s="9" t="s">
        <v>975</v>
      </c>
      <c r="D287" s="2" t="s">
        <v>549</v>
      </c>
      <c r="E287" s="4">
        <v>0</v>
      </c>
      <c r="F287" s="10"/>
      <c r="P287" s="7"/>
    </row>
    <row r="288" spans="1:16">
      <c r="A288" s="10"/>
      <c r="B288" s="9" t="s">
        <v>976</v>
      </c>
      <c r="C288" s="9" t="s">
        <v>975</v>
      </c>
      <c r="D288" s="2" t="s">
        <v>549</v>
      </c>
      <c r="E288" s="4">
        <v>0</v>
      </c>
      <c r="F288" s="10"/>
      <c r="P288" s="7"/>
    </row>
    <row r="289" spans="1:16">
      <c r="A289" s="10"/>
      <c r="B289" s="9" t="s">
        <v>977</v>
      </c>
      <c r="C289" s="9" t="s">
        <v>621</v>
      </c>
      <c r="D289" s="2" t="s">
        <v>549</v>
      </c>
      <c r="E289" s="4">
        <v>0</v>
      </c>
      <c r="F289" s="10"/>
      <c r="P289" s="7"/>
    </row>
    <row r="290" spans="1:16">
      <c r="A290" s="10"/>
      <c r="B290" s="9" t="s">
        <v>978</v>
      </c>
      <c r="C290" s="9" t="s">
        <v>629</v>
      </c>
      <c r="D290" s="2" t="s">
        <v>549</v>
      </c>
      <c r="E290" s="4">
        <v>0</v>
      </c>
      <c r="F290" s="10"/>
      <c r="P290" s="7"/>
    </row>
    <row r="291" spans="1:16">
      <c r="A291" s="10"/>
      <c r="B291" s="9" t="s">
        <v>979</v>
      </c>
      <c r="C291" s="9" t="s">
        <v>980</v>
      </c>
      <c r="D291" s="2" t="s">
        <v>549</v>
      </c>
      <c r="E291" s="4">
        <v>0</v>
      </c>
      <c r="F291" s="10"/>
      <c r="P291" s="7"/>
    </row>
    <row r="292" spans="1:16">
      <c r="A292" s="10"/>
      <c r="B292" s="9" t="s">
        <v>981</v>
      </c>
      <c r="C292" s="9" t="s">
        <v>980</v>
      </c>
      <c r="D292" s="2" t="s">
        <v>549</v>
      </c>
      <c r="E292" s="4">
        <v>0</v>
      </c>
      <c r="F292" s="10"/>
      <c r="P292" s="7"/>
    </row>
    <row r="293" spans="1:16">
      <c r="A293" s="10"/>
      <c r="B293" s="9" t="s">
        <v>982</v>
      </c>
      <c r="C293" s="9" t="s">
        <v>812</v>
      </c>
      <c r="D293" s="2" t="s">
        <v>549</v>
      </c>
      <c r="E293" s="4">
        <v>0</v>
      </c>
      <c r="F293" s="10"/>
      <c r="P293" s="7"/>
    </row>
    <row r="294" spans="1:16">
      <c r="A294" s="10"/>
      <c r="B294" s="9" t="s">
        <v>983</v>
      </c>
      <c r="C294" s="9" t="s">
        <v>812</v>
      </c>
      <c r="D294" s="2" t="s">
        <v>549</v>
      </c>
      <c r="E294" s="4">
        <v>0</v>
      </c>
      <c r="F294" s="10"/>
      <c r="P294" s="7"/>
    </row>
    <row r="295" spans="1:16">
      <c r="A295" s="10"/>
      <c r="B295" s="9" t="s">
        <v>984</v>
      </c>
      <c r="C295" s="9" t="s">
        <v>629</v>
      </c>
      <c r="D295" s="2" t="s">
        <v>549</v>
      </c>
      <c r="E295" s="4">
        <v>0</v>
      </c>
      <c r="F295" s="10"/>
      <c r="P295" s="7"/>
    </row>
    <row r="296" spans="1:16">
      <c r="A296" s="10"/>
      <c r="B296" s="9" t="s">
        <v>985</v>
      </c>
      <c r="C296" s="9" t="s">
        <v>986</v>
      </c>
      <c r="D296" s="2" t="s">
        <v>549</v>
      </c>
      <c r="E296" s="4">
        <v>0</v>
      </c>
      <c r="F296" s="10"/>
      <c r="P296" s="7"/>
    </row>
    <row r="297" spans="1:16">
      <c r="A297" s="10"/>
      <c r="B297" s="9" t="s">
        <v>987</v>
      </c>
      <c r="C297" s="9" t="s">
        <v>878</v>
      </c>
      <c r="D297" s="2" t="s">
        <v>549</v>
      </c>
      <c r="E297" s="4">
        <v>0</v>
      </c>
      <c r="F297" s="10"/>
      <c r="P297" s="7"/>
    </row>
    <row r="298" spans="1:16">
      <c r="A298" s="10"/>
      <c r="B298" s="9" t="s">
        <v>988</v>
      </c>
      <c r="C298" s="9" t="s">
        <v>878</v>
      </c>
      <c r="D298" s="2" t="s">
        <v>549</v>
      </c>
      <c r="E298" s="4">
        <v>0</v>
      </c>
      <c r="F298" s="10"/>
      <c r="P298" s="7"/>
    </row>
    <row r="299" spans="1:16">
      <c r="A299" s="10"/>
      <c r="B299" s="9" t="s">
        <v>989</v>
      </c>
      <c r="C299" s="9" t="s">
        <v>990</v>
      </c>
      <c r="D299" s="2" t="s">
        <v>549</v>
      </c>
      <c r="E299" s="4">
        <v>0</v>
      </c>
      <c r="F299" s="10"/>
      <c r="P299" s="7"/>
    </row>
    <row r="300" spans="1:16">
      <c r="A300" s="10"/>
      <c r="B300" s="9" t="s">
        <v>991</v>
      </c>
      <c r="C300" s="9" t="s">
        <v>990</v>
      </c>
      <c r="D300" s="2" t="s">
        <v>549</v>
      </c>
      <c r="E300" s="4">
        <v>0</v>
      </c>
      <c r="F300" s="10"/>
      <c r="P300" s="7"/>
    </row>
    <row r="301" spans="1:16">
      <c r="A301" s="10"/>
      <c r="B301" s="9" t="s">
        <v>992</v>
      </c>
      <c r="C301" s="9" t="s">
        <v>952</v>
      </c>
      <c r="D301" s="2" t="s">
        <v>549</v>
      </c>
      <c r="E301" s="4">
        <v>0</v>
      </c>
      <c r="F301" s="10"/>
      <c r="P301" s="7"/>
    </row>
    <row r="302" spans="1:16">
      <c r="A302" s="10"/>
      <c r="B302" s="9" t="s">
        <v>993</v>
      </c>
      <c r="C302" s="9" t="s">
        <v>994</v>
      </c>
      <c r="D302" s="2" t="s">
        <v>549</v>
      </c>
      <c r="E302" s="4">
        <v>0</v>
      </c>
      <c r="F302" s="10"/>
      <c r="P302" s="7"/>
    </row>
    <row r="303" spans="1:16">
      <c r="A303" s="10"/>
      <c r="B303" s="9" t="s">
        <v>995</v>
      </c>
      <c r="C303" s="9" t="s">
        <v>994</v>
      </c>
      <c r="D303" s="2" t="s">
        <v>549</v>
      </c>
      <c r="E303" s="4">
        <v>0</v>
      </c>
      <c r="F303" s="10"/>
      <c r="P303" s="7"/>
    </row>
    <row r="304" spans="1:16">
      <c r="A304" s="10"/>
      <c r="B304" s="9" t="s">
        <v>996</v>
      </c>
      <c r="C304" s="9" t="s">
        <v>997</v>
      </c>
      <c r="D304" s="2" t="s">
        <v>549</v>
      </c>
      <c r="E304" s="4">
        <v>0</v>
      </c>
      <c r="F304" s="10"/>
      <c r="P304" s="7"/>
    </row>
    <row r="305" spans="1:16">
      <c r="A305" s="10"/>
      <c r="B305" s="9" t="s">
        <v>998</v>
      </c>
      <c r="C305" s="9" t="s">
        <v>812</v>
      </c>
      <c r="D305" s="2" t="s">
        <v>549</v>
      </c>
      <c r="E305" s="4">
        <v>0</v>
      </c>
      <c r="F305" s="10"/>
      <c r="K305" s="7"/>
      <c r="P305" s="7"/>
    </row>
    <row r="306" spans="1:16">
      <c r="A306" s="10"/>
      <c r="B306" s="9" t="s">
        <v>999</v>
      </c>
      <c r="C306" s="9" t="s">
        <v>812</v>
      </c>
      <c r="D306" s="2" t="s">
        <v>549</v>
      </c>
      <c r="E306" s="4">
        <v>0</v>
      </c>
      <c r="F306" s="10"/>
      <c r="K306" s="7"/>
      <c r="P306" s="7"/>
    </row>
    <row r="307" spans="1:16">
      <c r="A307" s="10"/>
      <c r="B307" s="9" t="s">
        <v>1000</v>
      </c>
      <c r="C307" s="9" t="s">
        <v>763</v>
      </c>
      <c r="D307" s="2" t="s">
        <v>549</v>
      </c>
      <c r="E307" s="4">
        <v>0</v>
      </c>
      <c r="F307" s="10"/>
      <c r="P307" s="7"/>
    </row>
    <row r="308" spans="1:16">
      <c r="A308" s="10"/>
      <c r="B308" s="9" t="s">
        <v>1001</v>
      </c>
      <c r="C308" s="9" t="s">
        <v>900</v>
      </c>
      <c r="D308" s="2" t="s">
        <v>549</v>
      </c>
      <c r="E308" s="4">
        <v>0</v>
      </c>
      <c r="F308" s="10"/>
      <c r="P308" s="7"/>
    </row>
    <row r="309" spans="1:16">
      <c r="A309" s="10"/>
      <c r="B309" s="9" t="s">
        <v>1002</v>
      </c>
      <c r="C309" s="9" t="s">
        <v>900</v>
      </c>
      <c r="D309" s="2" t="s">
        <v>549</v>
      </c>
      <c r="E309" s="4">
        <v>0</v>
      </c>
      <c r="F309" s="10"/>
      <c r="P309" s="7"/>
    </row>
    <row r="310" spans="1:16">
      <c r="A310" s="10"/>
      <c r="B310" s="9" t="s">
        <v>1003</v>
      </c>
      <c r="C310" s="9" t="s">
        <v>1004</v>
      </c>
      <c r="D310" s="2" t="s">
        <v>549</v>
      </c>
      <c r="E310" s="4">
        <v>0</v>
      </c>
      <c r="F310" s="10"/>
      <c r="P310" s="7"/>
    </row>
    <row r="311" spans="1:16">
      <c r="A311" s="10"/>
      <c r="B311" s="9" t="s">
        <v>1005</v>
      </c>
      <c r="C311" s="9" t="s">
        <v>606</v>
      </c>
      <c r="D311" s="2" t="s">
        <v>549</v>
      </c>
      <c r="E311" s="4">
        <v>0</v>
      </c>
      <c r="F311" s="10"/>
      <c r="P311" s="7"/>
    </row>
    <row r="312" spans="1:16">
      <c r="A312" s="10"/>
      <c r="B312" s="9" t="s">
        <v>1006</v>
      </c>
      <c r="C312" s="9" t="s">
        <v>608</v>
      </c>
      <c r="D312" s="2" t="s">
        <v>549</v>
      </c>
      <c r="E312" s="4">
        <v>0</v>
      </c>
      <c r="F312" s="10"/>
      <c r="P312" s="7"/>
    </row>
    <row r="313" spans="1:16">
      <c r="A313" s="10"/>
      <c r="B313" s="9" t="s">
        <v>1007</v>
      </c>
      <c r="C313" s="9" t="s">
        <v>823</v>
      </c>
      <c r="D313" s="2" t="s">
        <v>549</v>
      </c>
      <c r="E313" s="4">
        <v>0</v>
      </c>
      <c r="F313" s="10"/>
      <c r="P313" s="7"/>
    </row>
    <row r="314" spans="1:16">
      <c r="A314" s="10"/>
      <c r="B314" s="9" t="s">
        <v>1008</v>
      </c>
      <c r="C314" s="9" t="s">
        <v>823</v>
      </c>
      <c r="D314" s="2" t="s">
        <v>549</v>
      </c>
      <c r="E314" s="4">
        <v>0</v>
      </c>
      <c r="F314" s="10"/>
      <c r="P314" s="7"/>
    </row>
    <row r="315" spans="1:16">
      <c r="A315" s="10"/>
      <c r="B315" s="9" t="s">
        <v>1009</v>
      </c>
      <c r="C315" s="9" t="s">
        <v>1010</v>
      </c>
      <c r="D315" s="2" t="s">
        <v>549</v>
      </c>
      <c r="E315" s="4">
        <v>0</v>
      </c>
      <c r="F315" s="10"/>
      <c r="P315" s="7"/>
    </row>
    <row r="316" spans="1:16">
      <c r="A316" s="10"/>
      <c r="B316" s="9" t="s">
        <v>1011</v>
      </c>
      <c r="C316" s="9" t="s">
        <v>1010</v>
      </c>
      <c r="D316" s="2" t="s">
        <v>549</v>
      </c>
      <c r="E316" s="4">
        <v>0</v>
      </c>
      <c r="F316" s="10"/>
      <c r="P316" s="7"/>
    </row>
    <row r="317" spans="1:16">
      <c r="A317" s="10"/>
      <c r="B317" s="9" t="s">
        <v>1012</v>
      </c>
      <c r="C317" s="9" t="s">
        <v>1010</v>
      </c>
      <c r="D317" s="2" t="s">
        <v>549</v>
      </c>
      <c r="E317" s="4">
        <v>0</v>
      </c>
      <c r="F317" s="10"/>
      <c r="P317" s="7"/>
    </row>
    <row r="318" spans="1:16">
      <c r="A318" s="10"/>
      <c r="B318" s="9" t="s">
        <v>1013</v>
      </c>
      <c r="C318" s="9" t="s">
        <v>1010</v>
      </c>
      <c r="D318" s="2" t="s">
        <v>549</v>
      </c>
      <c r="E318" s="4">
        <v>0</v>
      </c>
      <c r="F318" s="10"/>
      <c r="P318" s="7"/>
    </row>
    <row r="319" spans="1:16">
      <c r="A319" s="10"/>
      <c r="B319" s="9" t="s">
        <v>1014</v>
      </c>
      <c r="C319" s="9" t="s">
        <v>590</v>
      </c>
      <c r="D319" s="2" t="s">
        <v>549</v>
      </c>
      <c r="E319" s="4">
        <v>0</v>
      </c>
      <c r="F319" s="10"/>
      <c r="P319" s="7"/>
    </row>
    <row r="320" spans="1:16">
      <c r="A320" s="10"/>
      <c r="B320" s="9" t="s">
        <v>1015</v>
      </c>
      <c r="C320" s="9" t="s">
        <v>548</v>
      </c>
      <c r="D320" s="2" t="s">
        <v>549</v>
      </c>
      <c r="E320" s="4">
        <v>0</v>
      </c>
      <c r="F320" s="10"/>
      <c r="P320" s="7"/>
    </row>
    <row r="321" spans="1:16">
      <c r="A321" s="10"/>
      <c r="B321" s="9" t="s">
        <v>1016</v>
      </c>
      <c r="C321" s="9" t="s">
        <v>655</v>
      </c>
      <c r="D321" s="2" t="s">
        <v>549</v>
      </c>
      <c r="E321" s="4">
        <v>0</v>
      </c>
      <c r="F321" s="10"/>
      <c r="P321" s="7"/>
    </row>
    <row r="322" spans="1:16">
      <c r="A322" s="10"/>
      <c r="B322" s="9" t="s">
        <v>1017</v>
      </c>
      <c r="C322" s="9" t="s">
        <v>1018</v>
      </c>
      <c r="D322" s="2" t="s">
        <v>549</v>
      </c>
      <c r="E322" s="4">
        <v>0</v>
      </c>
      <c r="F322" s="10"/>
      <c r="P322" s="7"/>
    </row>
    <row r="323" spans="1:16">
      <c r="A323" s="10"/>
      <c r="B323" s="9" t="s">
        <v>1019</v>
      </c>
      <c r="C323" s="9" t="s">
        <v>1020</v>
      </c>
      <c r="D323" s="2" t="s">
        <v>549</v>
      </c>
      <c r="E323" s="4">
        <v>0</v>
      </c>
      <c r="F323" s="10"/>
      <c r="P323" s="7"/>
    </row>
    <row r="324" spans="1:16">
      <c r="A324" s="10"/>
      <c r="B324" s="9" t="s">
        <v>1021</v>
      </c>
      <c r="C324" s="9" t="s">
        <v>1022</v>
      </c>
      <c r="D324" s="2" t="s">
        <v>549</v>
      </c>
      <c r="E324" s="4">
        <v>0</v>
      </c>
      <c r="F324" s="10"/>
      <c r="P324" s="7"/>
    </row>
    <row r="325" spans="1:16">
      <c r="A325" s="10"/>
      <c r="B325" s="9" t="s">
        <v>1023</v>
      </c>
      <c r="C325" s="12" t="s">
        <v>1022</v>
      </c>
      <c r="D325" s="2" t="s">
        <v>549</v>
      </c>
      <c r="E325" s="4">
        <v>0</v>
      </c>
      <c r="F325" s="10"/>
      <c r="P325" s="7"/>
    </row>
    <row r="326" spans="1:16">
      <c r="A326" s="10"/>
      <c r="B326" s="9" t="s">
        <v>1024</v>
      </c>
      <c r="C326" s="12" t="s">
        <v>1022</v>
      </c>
      <c r="D326" s="2" t="s">
        <v>549</v>
      </c>
      <c r="E326" s="4">
        <v>0</v>
      </c>
      <c r="F326" s="10"/>
      <c r="P326" s="7"/>
    </row>
    <row r="327" spans="1:16">
      <c r="A327" s="10"/>
      <c r="B327" s="9" t="s">
        <v>1025</v>
      </c>
      <c r="C327" s="12" t="s">
        <v>1022</v>
      </c>
      <c r="D327" s="2" t="s">
        <v>549</v>
      </c>
      <c r="E327" s="4">
        <v>0</v>
      </c>
      <c r="F327" s="10"/>
      <c r="P327" s="7"/>
    </row>
    <row r="328" spans="1:16">
      <c r="A328" s="10"/>
      <c r="B328" s="9" t="s">
        <v>1026</v>
      </c>
      <c r="C328" s="12" t="s">
        <v>1022</v>
      </c>
      <c r="D328" s="2" t="s">
        <v>549</v>
      </c>
      <c r="E328" s="4">
        <v>0</v>
      </c>
      <c r="F328" s="10"/>
      <c r="P328" s="7"/>
    </row>
    <row r="329" spans="1:16">
      <c r="A329" s="10"/>
      <c r="B329" s="9" t="s">
        <v>1027</v>
      </c>
      <c r="C329" s="12" t="s">
        <v>1022</v>
      </c>
      <c r="D329" s="2" t="s">
        <v>549</v>
      </c>
      <c r="E329" s="4">
        <v>0</v>
      </c>
      <c r="F329" s="10"/>
      <c r="P329" s="7"/>
    </row>
    <row r="330" spans="1:16">
      <c r="A330" s="10"/>
      <c r="B330" s="9" t="s">
        <v>1028</v>
      </c>
      <c r="C330" s="9" t="s">
        <v>655</v>
      </c>
      <c r="D330" s="2" t="s">
        <v>549</v>
      </c>
      <c r="E330" s="4">
        <v>0</v>
      </c>
      <c r="F330" s="10"/>
      <c r="P330" s="7"/>
    </row>
    <row r="331" spans="1:16">
      <c r="A331" s="10"/>
      <c r="B331" s="9" t="s">
        <v>1029</v>
      </c>
      <c r="C331" s="9" t="s">
        <v>621</v>
      </c>
      <c r="D331" s="2" t="s">
        <v>549</v>
      </c>
      <c r="E331" s="4">
        <v>0</v>
      </c>
      <c r="F331" s="10"/>
      <c r="P331" s="7"/>
    </row>
    <row r="332" spans="1:16">
      <c r="A332" s="10"/>
      <c r="B332" s="9" t="s">
        <v>1030</v>
      </c>
      <c r="C332" s="9" t="s">
        <v>1031</v>
      </c>
      <c r="D332" s="2" t="s">
        <v>549</v>
      </c>
      <c r="E332" s="4">
        <v>0</v>
      </c>
      <c r="F332" s="10"/>
      <c r="P332" s="7"/>
    </row>
    <row r="333" spans="1:16">
      <c r="A333" s="10"/>
      <c r="B333" s="9" t="s">
        <v>1032</v>
      </c>
      <c r="C333" s="9" t="s">
        <v>1033</v>
      </c>
      <c r="D333" s="2" t="s">
        <v>549</v>
      </c>
      <c r="E333" s="4">
        <v>0</v>
      </c>
      <c r="F333" s="10"/>
      <c r="P333" s="7"/>
    </row>
    <row r="334" spans="1:16">
      <c r="A334" s="10"/>
      <c r="B334" s="9" t="s">
        <v>1034</v>
      </c>
      <c r="C334" s="9" t="s">
        <v>1033</v>
      </c>
      <c r="D334" s="2" t="s">
        <v>549</v>
      </c>
      <c r="E334" s="4">
        <v>0</v>
      </c>
      <c r="F334" s="10"/>
      <c r="P334" s="7"/>
    </row>
    <row r="335" spans="1:16">
      <c r="A335" s="10"/>
      <c r="B335" s="9" t="s">
        <v>1035</v>
      </c>
      <c r="C335" s="9" t="s">
        <v>867</v>
      </c>
      <c r="D335" s="2" t="s">
        <v>549</v>
      </c>
      <c r="E335" s="4">
        <v>0</v>
      </c>
      <c r="F335" s="10"/>
      <c r="P335" s="7"/>
    </row>
    <row r="336" spans="1:16">
      <c r="A336" s="10"/>
      <c r="B336" s="9" t="s">
        <v>1036</v>
      </c>
      <c r="C336" s="9" t="s">
        <v>954</v>
      </c>
      <c r="D336" s="2" t="s">
        <v>549</v>
      </c>
      <c r="E336" s="4">
        <v>0</v>
      </c>
      <c r="F336" s="10"/>
      <c r="P336" s="7"/>
    </row>
    <row r="337" spans="1:16">
      <c r="A337" s="10"/>
      <c r="B337" s="9" t="s">
        <v>1037</v>
      </c>
      <c r="C337" s="9" t="s">
        <v>954</v>
      </c>
      <c r="D337" s="2" t="s">
        <v>549</v>
      </c>
      <c r="E337" s="4">
        <v>0</v>
      </c>
      <c r="F337" s="10"/>
      <c r="P337" s="7"/>
    </row>
    <row r="338" spans="1:16">
      <c r="A338" s="10"/>
      <c r="B338" s="9" t="s">
        <v>1038</v>
      </c>
      <c r="C338" s="9" t="s">
        <v>737</v>
      </c>
      <c r="D338" s="2" t="s">
        <v>549</v>
      </c>
      <c r="E338" s="4">
        <v>0</v>
      </c>
      <c r="F338" s="10"/>
      <c r="P338" s="7"/>
    </row>
    <row r="339" spans="1:16">
      <c r="A339" s="10"/>
      <c r="B339" s="9" t="s">
        <v>1039</v>
      </c>
      <c r="C339" s="9" t="s">
        <v>737</v>
      </c>
      <c r="D339" s="2" t="s">
        <v>549</v>
      </c>
      <c r="E339" s="4">
        <v>0</v>
      </c>
      <c r="F339" s="10"/>
      <c r="P339" s="7"/>
    </row>
    <row r="340" spans="1:16">
      <c r="A340" s="10"/>
      <c r="B340" s="9" t="s">
        <v>1040</v>
      </c>
      <c r="C340" s="9" t="s">
        <v>1041</v>
      </c>
      <c r="D340" s="2" t="s">
        <v>549</v>
      </c>
      <c r="E340" s="4">
        <v>0</v>
      </c>
      <c r="F340" s="10"/>
      <c r="P340" s="7"/>
    </row>
    <row r="341" spans="1:16">
      <c r="A341" s="10"/>
      <c r="B341" s="9" t="s">
        <v>1042</v>
      </c>
      <c r="C341" s="9" t="s">
        <v>1043</v>
      </c>
      <c r="D341" s="2" t="s">
        <v>549</v>
      </c>
      <c r="E341" s="4">
        <v>0</v>
      </c>
      <c r="F341" s="10"/>
      <c r="P341" s="7"/>
    </row>
    <row r="342" spans="1:16">
      <c r="A342" s="10"/>
      <c r="B342" s="9" t="s">
        <v>1044</v>
      </c>
      <c r="C342" s="9" t="s">
        <v>1043</v>
      </c>
      <c r="D342" s="2" t="s">
        <v>549</v>
      </c>
      <c r="E342" s="4">
        <v>0</v>
      </c>
      <c r="F342" s="10"/>
      <c r="P342" s="7"/>
    </row>
    <row r="343" spans="1:16">
      <c r="A343" s="10"/>
      <c r="B343" s="9" t="s">
        <v>1045</v>
      </c>
      <c r="C343" s="9" t="s">
        <v>1046</v>
      </c>
      <c r="D343" s="2" t="s">
        <v>549</v>
      </c>
      <c r="E343" s="4">
        <v>0</v>
      </c>
      <c r="F343" s="10"/>
      <c r="P343" s="7"/>
    </row>
    <row r="344" spans="1:16">
      <c r="A344" s="10"/>
      <c r="B344" s="9" t="s">
        <v>1047</v>
      </c>
      <c r="C344" s="9" t="s">
        <v>819</v>
      </c>
      <c r="D344" s="2" t="s">
        <v>549</v>
      </c>
      <c r="E344" s="4">
        <v>0</v>
      </c>
      <c r="F344" s="10"/>
      <c r="P344" s="7"/>
    </row>
    <row r="345" spans="1:16">
      <c r="A345" s="10"/>
      <c r="B345" s="9" t="s">
        <v>1048</v>
      </c>
      <c r="C345" s="9" t="s">
        <v>821</v>
      </c>
      <c r="D345" s="2" t="s">
        <v>549</v>
      </c>
      <c r="E345" s="4">
        <v>0</v>
      </c>
      <c r="F345" s="10"/>
      <c r="P345" s="7"/>
    </row>
    <row r="346" spans="1:16">
      <c r="A346" s="10"/>
      <c r="B346" s="9" t="s">
        <v>1049</v>
      </c>
      <c r="C346" s="9" t="s">
        <v>834</v>
      </c>
      <c r="D346" s="2" t="s">
        <v>549</v>
      </c>
      <c r="E346" s="4">
        <v>0</v>
      </c>
      <c r="F346" s="10"/>
      <c r="P346" s="7"/>
    </row>
    <row r="347" spans="1:16">
      <c r="A347" s="10"/>
      <c r="B347" s="9" t="s">
        <v>1050</v>
      </c>
      <c r="C347" s="9" t="s">
        <v>834</v>
      </c>
      <c r="D347" s="2" t="s">
        <v>549</v>
      </c>
      <c r="E347" s="4">
        <v>0</v>
      </c>
      <c r="F347" s="10"/>
      <c r="P347" s="7"/>
    </row>
    <row r="348" spans="1:16">
      <c r="A348" s="10"/>
      <c r="B348" s="9" t="s">
        <v>1051</v>
      </c>
      <c r="C348" s="9" t="s">
        <v>757</v>
      </c>
      <c r="D348" s="2" t="s">
        <v>549</v>
      </c>
      <c r="E348" s="4">
        <v>0</v>
      </c>
      <c r="F348" s="10"/>
      <c r="P348" s="7"/>
    </row>
    <row r="349" spans="1:16">
      <c r="A349" s="10"/>
      <c r="B349" s="9" t="s">
        <v>1052</v>
      </c>
      <c r="C349" s="9" t="s">
        <v>606</v>
      </c>
      <c r="D349" s="2" t="s">
        <v>549</v>
      </c>
      <c r="E349" s="4">
        <v>0</v>
      </c>
      <c r="F349" s="10"/>
      <c r="P349" s="7"/>
    </row>
    <row r="350" spans="1:16">
      <c r="A350" s="10"/>
      <c r="B350" s="9" t="s">
        <v>1053</v>
      </c>
      <c r="C350" s="9" t="s">
        <v>608</v>
      </c>
      <c r="D350" s="2" t="s">
        <v>549</v>
      </c>
      <c r="E350" s="4">
        <v>0</v>
      </c>
      <c r="F350" s="10"/>
      <c r="P350" s="7"/>
    </row>
    <row r="351" spans="1:16">
      <c r="A351" s="10"/>
      <c r="B351" s="9" t="s">
        <v>1054</v>
      </c>
      <c r="C351" s="9" t="s">
        <v>1055</v>
      </c>
      <c r="D351" s="2" t="s">
        <v>549</v>
      </c>
      <c r="E351" s="4">
        <v>0</v>
      </c>
      <c r="F351" s="10"/>
      <c r="P351" s="7"/>
    </row>
    <row r="352" spans="1:16">
      <c r="A352" s="10"/>
      <c r="B352" s="9" t="s">
        <v>1056</v>
      </c>
      <c r="C352" s="9" t="s">
        <v>1057</v>
      </c>
      <c r="D352" s="2" t="s">
        <v>549</v>
      </c>
      <c r="E352" s="4">
        <v>0</v>
      </c>
      <c r="F352" s="10"/>
      <c r="P352" s="7"/>
    </row>
    <row r="353" spans="1:16">
      <c r="A353" s="10"/>
      <c r="B353" s="9" t="s">
        <v>1058</v>
      </c>
      <c r="C353" s="9" t="s">
        <v>1033</v>
      </c>
      <c r="D353" s="2" t="s">
        <v>549</v>
      </c>
      <c r="E353" s="4">
        <v>0</v>
      </c>
      <c r="F353" s="10"/>
      <c r="P353" s="7"/>
    </row>
    <row r="354" spans="1:16">
      <c r="A354" s="10"/>
      <c r="B354" s="9" t="s">
        <v>1059</v>
      </c>
      <c r="C354" s="9" t="s">
        <v>606</v>
      </c>
      <c r="D354" s="2" t="s">
        <v>549</v>
      </c>
      <c r="E354" s="4">
        <v>0</v>
      </c>
      <c r="F354" s="10"/>
      <c r="P354" s="7"/>
    </row>
    <row r="355" spans="1:16">
      <c r="A355" s="10"/>
      <c r="B355" s="9" t="s">
        <v>1060</v>
      </c>
      <c r="C355" s="9" t="s">
        <v>608</v>
      </c>
      <c r="D355" s="2" t="s">
        <v>549</v>
      </c>
      <c r="E355" s="4">
        <v>0</v>
      </c>
      <c r="F355" s="10"/>
      <c r="P355" s="7"/>
    </row>
    <row r="356" spans="1:16">
      <c r="A356" s="10"/>
      <c r="B356" s="9" t="s">
        <v>1061</v>
      </c>
      <c r="C356" s="9" t="s">
        <v>548</v>
      </c>
      <c r="D356" s="2" t="s">
        <v>549</v>
      </c>
      <c r="E356" s="4">
        <v>0</v>
      </c>
      <c r="F356" s="10"/>
      <c r="P356" s="7"/>
    </row>
    <row r="357" spans="1:16">
      <c r="A357" s="10"/>
      <c r="B357" s="9" t="s">
        <v>1062</v>
      </c>
      <c r="C357" s="9" t="s">
        <v>552</v>
      </c>
      <c r="D357" s="2" t="s">
        <v>549</v>
      </c>
      <c r="E357" s="4">
        <v>0</v>
      </c>
      <c r="F357" s="10"/>
      <c r="P357" s="7"/>
    </row>
    <row r="358" spans="1:16">
      <c r="A358" s="10"/>
      <c r="B358" s="9" t="s">
        <v>1063</v>
      </c>
      <c r="C358" s="9" t="s">
        <v>655</v>
      </c>
      <c r="D358" s="2" t="s">
        <v>549</v>
      </c>
      <c r="E358" s="4">
        <v>0</v>
      </c>
      <c r="F358" s="10"/>
      <c r="P358" s="7"/>
    </row>
    <row r="359" spans="1:16">
      <c r="A359" s="10"/>
      <c r="B359" s="9" t="s">
        <v>1064</v>
      </c>
      <c r="C359" s="9" t="s">
        <v>655</v>
      </c>
      <c r="D359" s="2" t="s">
        <v>549</v>
      </c>
      <c r="E359" s="4">
        <v>0</v>
      </c>
      <c r="F359" s="10"/>
      <c r="P359" s="7"/>
    </row>
    <row r="360" spans="1:16">
      <c r="A360" s="10"/>
      <c r="B360" s="9" t="s">
        <v>1065</v>
      </c>
      <c r="C360" s="9" t="s">
        <v>655</v>
      </c>
      <c r="D360" s="2" t="s">
        <v>549</v>
      </c>
      <c r="E360" s="4">
        <v>0</v>
      </c>
      <c r="F360" s="10"/>
      <c r="P360" s="7"/>
    </row>
    <row r="361" spans="1:16">
      <c r="A361" s="10"/>
      <c r="B361" s="9" t="s">
        <v>1066</v>
      </c>
      <c r="C361" s="9" t="s">
        <v>655</v>
      </c>
      <c r="D361" s="2" t="s">
        <v>549</v>
      </c>
      <c r="E361" s="4">
        <v>0</v>
      </c>
      <c r="F361" s="10"/>
      <c r="P361" s="7"/>
    </row>
    <row r="362" spans="1:16">
      <c r="A362" s="10"/>
      <c r="B362" s="9" t="s">
        <v>1067</v>
      </c>
      <c r="C362" s="9" t="s">
        <v>1068</v>
      </c>
      <c r="D362" s="2" t="s">
        <v>549</v>
      </c>
      <c r="E362" s="4">
        <v>0</v>
      </c>
      <c r="F362" s="10"/>
      <c r="P362" s="7"/>
    </row>
    <row r="363" spans="1:16">
      <c r="A363" s="10"/>
      <c r="B363" s="9" t="s">
        <v>1069</v>
      </c>
      <c r="C363" s="9" t="s">
        <v>957</v>
      </c>
      <c r="D363" s="2" t="s">
        <v>549</v>
      </c>
      <c r="E363" s="4">
        <v>0</v>
      </c>
      <c r="F363" s="10"/>
      <c r="P363" s="7"/>
    </row>
    <row r="364" spans="1:16">
      <c r="A364" s="10"/>
      <c r="B364" s="9" t="s">
        <v>1070</v>
      </c>
      <c r="C364" s="9" t="s">
        <v>566</v>
      </c>
      <c r="D364" s="2" t="s">
        <v>549</v>
      </c>
      <c r="E364" s="4">
        <v>0</v>
      </c>
      <c r="F364" s="10"/>
      <c r="P364" s="7"/>
    </row>
    <row r="365" spans="1:16">
      <c r="A365" s="10"/>
      <c r="B365" s="9" t="s">
        <v>1071</v>
      </c>
      <c r="C365" s="9" t="s">
        <v>1072</v>
      </c>
      <c r="D365" s="2" t="s">
        <v>549</v>
      </c>
      <c r="E365" s="4">
        <v>0</v>
      </c>
      <c r="F365" s="10"/>
      <c r="P365" s="7"/>
    </row>
    <row r="366" spans="1:16">
      <c r="A366" s="10"/>
      <c r="B366" s="9" t="s">
        <v>1073</v>
      </c>
      <c r="C366" s="9" t="s">
        <v>1072</v>
      </c>
      <c r="D366" s="2" t="s">
        <v>549</v>
      </c>
      <c r="E366" s="4">
        <v>0</v>
      </c>
      <c r="F366" s="10"/>
      <c r="P366" s="7"/>
    </row>
    <row r="367" spans="1:16">
      <c r="A367" s="10"/>
      <c r="B367" s="9" t="s">
        <v>1074</v>
      </c>
      <c r="C367" s="9" t="s">
        <v>663</v>
      </c>
      <c r="D367" s="2" t="s">
        <v>549</v>
      </c>
      <c r="E367" s="4">
        <v>0</v>
      </c>
      <c r="F367" s="10"/>
      <c r="P367" s="7"/>
    </row>
    <row r="368" spans="1:16">
      <c r="A368" s="10"/>
      <c r="B368" s="9" t="s">
        <v>1075</v>
      </c>
      <c r="C368" s="9" t="s">
        <v>548</v>
      </c>
      <c r="D368" s="2" t="s">
        <v>549</v>
      </c>
      <c r="E368" s="4">
        <v>0</v>
      </c>
      <c r="F368" s="10"/>
      <c r="P368" s="7"/>
    </row>
    <row r="369" spans="1:16">
      <c r="A369" s="10"/>
      <c r="B369" s="9" t="s">
        <v>1076</v>
      </c>
      <c r="C369" s="9" t="s">
        <v>552</v>
      </c>
      <c r="D369" s="2" t="s">
        <v>549</v>
      </c>
      <c r="E369" s="4">
        <v>0</v>
      </c>
      <c r="F369" s="10"/>
      <c r="P369" s="7"/>
    </row>
    <row r="370" spans="1:16">
      <c r="A370" s="10"/>
      <c r="B370" s="9" t="s">
        <v>1077</v>
      </c>
      <c r="C370" s="9" t="s">
        <v>556</v>
      </c>
      <c r="D370" s="2" t="s">
        <v>549</v>
      </c>
      <c r="E370" s="4">
        <v>0</v>
      </c>
      <c r="F370" s="10"/>
      <c r="P370" s="7"/>
    </row>
    <row r="371" spans="1:16">
      <c r="A371" s="10"/>
      <c r="B371" s="9" t="s">
        <v>1078</v>
      </c>
      <c r="C371" s="9" t="s">
        <v>1079</v>
      </c>
      <c r="D371" s="2" t="s">
        <v>549</v>
      </c>
      <c r="E371" s="4">
        <v>0</v>
      </c>
      <c r="F371" s="10"/>
      <c r="P371" s="7"/>
    </row>
    <row r="372" spans="1:16">
      <c r="A372" s="10"/>
      <c r="B372" s="9" t="s">
        <v>1080</v>
      </c>
      <c r="C372" s="9" t="s">
        <v>1081</v>
      </c>
      <c r="D372" s="2" t="s">
        <v>549</v>
      </c>
      <c r="E372" s="4">
        <v>0</v>
      </c>
      <c r="F372" s="10"/>
      <c r="P372" s="7"/>
    </row>
    <row r="373" spans="1:16">
      <c r="A373" s="10"/>
      <c r="B373" s="9" t="s">
        <v>1082</v>
      </c>
      <c r="C373" s="9" t="s">
        <v>600</v>
      </c>
      <c r="D373" s="2" t="s">
        <v>549</v>
      </c>
      <c r="E373" s="4">
        <v>0</v>
      </c>
      <c r="F373" s="10"/>
      <c r="P373" s="7"/>
    </row>
    <row r="374" spans="1:16">
      <c r="A374" s="10"/>
      <c r="B374" s="9" t="s">
        <v>1083</v>
      </c>
      <c r="C374" s="9" t="s">
        <v>1084</v>
      </c>
      <c r="D374" s="2" t="s">
        <v>549</v>
      </c>
      <c r="E374" s="4">
        <v>0</v>
      </c>
      <c r="F374" s="10"/>
      <c r="P374" s="7"/>
    </row>
    <row r="375" spans="1:16">
      <c r="A375" s="10"/>
      <c r="B375" s="9" t="s">
        <v>1085</v>
      </c>
      <c r="C375" s="9" t="s">
        <v>1084</v>
      </c>
      <c r="D375" s="2" t="s">
        <v>549</v>
      </c>
      <c r="E375" s="4">
        <v>0</v>
      </c>
      <c r="F375" s="10"/>
      <c r="P375" s="7"/>
    </row>
    <row r="376" spans="1:16">
      <c r="A376" s="10"/>
      <c r="B376" s="9" t="s">
        <v>1086</v>
      </c>
      <c r="C376" s="9" t="s">
        <v>1087</v>
      </c>
      <c r="D376" s="2" t="s">
        <v>549</v>
      </c>
      <c r="E376" s="4">
        <v>0</v>
      </c>
      <c r="F376" s="10"/>
      <c r="P376" s="7"/>
    </row>
    <row r="377" spans="1:16">
      <c r="A377" s="10"/>
      <c r="B377" s="9" t="s">
        <v>1088</v>
      </c>
      <c r="C377" s="9" t="s">
        <v>1087</v>
      </c>
      <c r="D377" s="2" t="s">
        <v>549</v>
      </c>
      <c r="E377" s="4">
        <v>0</v>
      </c>
      <c r="F377" s="10"/>
      <c r="P377" s="7"/>
    </row>
    <row r="378" spans="1:16">
      <c r="A378" s="10"/>
      <c r="B378" s="9" t="s">
        <v>1089</v>
      </c>
      <c r="C378" s="9" t="s">
        <v>1087</v>
      </c>
      <c r="D378" s="2" t="s">
        <v>549</v>
      </c>
      <c r="E378" s="4">
        <v>0</v>
      </c>
      <c r="F378" s="10"/>
      <c r="P378" s="7"/>
    </row>
    <row r="379" spans="1:16">
      <c r="A379" s="10"/>
      <c r="B379" s="9" t="s">
        <v>1090</v>
      </c>
      <c r="C379" s="9" t="s">
        <v>1087</v>
      </c>
      <c r="D379" s="2" t="s">
        <v>549</v>
      </c>
      <c r="E379" s="4">
        <v>0</v>
      </c>
      <c r="F379" s="10"/>
      <c r="P379" s="7"/>
    </row>
    <row r="380" spans="1:16">
      <c r="A380" s="10"/>
      <c r="B380" s="9" t="s">
        <v>1091</v>
      </c>
      <c r="C380" s="9" t="s">
        <v>796</v>
      </c>
      <c r="D380" s="2" t="s">
        <v>549</v>
      </c>
      <c r="E380" s="4">
        <v>0</v>
      </c>
      <c r="F380" s="10"/>
      <c r="P380" s="7"/>
    </row>
    <row r="381" spans="1:16">
      <c r="A381" s="10"/>
      <c r="B381" s="9" t="s">
        <v>1092</v>
      </c>
      <c r="C381" s="9" t="s">
        <v>796</v>
      </c>
      <c r="D381" s="2" t="s">
        <v>549</v>
      </c>
      <c r="E381" s="4">
        <v>0</v>
      </c>
      <c r="F381" s="10"/>
      <c r="P381" s="7"/>
    </row>
    <row r="382" spans="1:16">
      <c r="A382" s="10"/>
      <c r="B382" s="9" t="s">
        <v>1093</v>
      </c>
      <c r="C382" s="9" t="s">
        <v>867</v>
      </c>
      <c r="D382" s="2" t="s">
        <v>549</v>
      </c>
      <c r="E382" s="4">
        <v>0</v>
      </c>
      <c r="F382" s="10"/>
      <c r="P382" s="7"/>
    </row>
    <row r="383" spans="1:16">
      <c r="A383" s="10"/>
      <c r="B383" s="9" t="s">
        <v>1094</v>
      </c>
      <c r="C383" s="9" t="s">
        <v>778</v>
      </c>
      <c r="D383" s="2" t="s">
        <v>549</v>
      </c>
      <c r="E383" s="4">
        <v>0</v>
      </c>
      <c r="F383" s="10"/>
      <c r="P383" s="7"/>
    </row>
    <row r="384" spans="1:16">
      <c r="A384" s="10"/>
      <c r="B384" s="9" t="s">
        <v>1095</v>
      </c>
      <c r="C384" s="9" t="s">
        <v>778</v>
      </c>
      <c r="D384" s="2" t="s">
        <v>549</v>
      </c>
      <c r="E384" s="4">
        <v>0</v>
      </c>
      <c r="F384" s="10"/>
      <c r="P384" s="7"/>
    </row>
    <row r="385" spans="1:16">
      <c r="A385" s="10"/>
      <c r="B385" s="9" t="s">
        <v>1096</v>
      </c>
      <c r="C385" s="9" t="s">
        <v>1097</v>
      </c>
      <c r="D385" s="2" t="s">
        <v>549</v>
      </c>
      <c r="E385" s="4">
        <v>0</v>
      </c>
      <c r="F385" s="10"/>
      <c r="P385" s="7"/>
    </row>
    <row r="386" spans="1:16">
      <c r="A386" s="10"/>
      <c r="B386" s="9" t="s">
        <v>1098</v>
      </c>
      <c r="C386" s="9" t="s">
        <v>1099</v>
      </c>
      <c r="D386" s="2" t="s">
        <v>549</v>
      </c>
      <c r="E386" s="4">
        <v>0</v>
      </c>
      <c r="F386" s="10"/>
      <c r="P386" s="7"/>
    </row>
    <row r="387" spans="1:16">
      <c r="A387" s="10"/>
      <c r="B387" s="9" t="s">
        <v>1100</v>
      </c>
      <c r="C387" s="9" t="s">
        <v>1099</v>
      </c>
      <c r="D387" s="2" t="s">
        <v>549</v>
      </c>
      <c r="E387" s="4">
        <v>0</v>
      </c>
      <c r="F387" s="10"/>
      <c r="P387" s="7"/>
    </row>
    <row r="388" spans="1:16">
      <c r="A388" s="10"/>
      <c r="B388" s="9" t="s">
        <v>1101</v>
      </c>
      <c r="C388" s="9" t="s">
        <v>916</v>
      </c>
      <c r="D388" s="2" t="s">
        <v>549</v>
      </c>
      <c r="E388" s="4">
        <v>0</v>
      </c>
      <c r="F388" s="10"/>
      <c r="P388" s="7"/>
    </row>
    <row r="389" spans="1:16">
      <c r="A389" s="10"/>
      <c r="B389" s="9" t="s">
        <v>1102</v>
      </c>
      <c r="C389" s="9" t="s">
        <v>1043</v>
      </c>
      <c r="D389" s="2" t="s">
        <v>549</v>
      </c>
      <c r="E389" s="4">
        <v>0</v>
      </c>
      <c r="F389" s="10"/>
      <c r="P389" s="7"/>
    </row>
    <row r="390" spans="1:16">
      <c r="A390" s="10"/>
      <c r="B390" s="9" t="s">
        <v>1103</v>
      </c>
      <c r="C390" s="9" t="s">
        <v>1043</v>
      </c>
      <c r="D390" s="2" t="s">
        <v>549</v>
      </c>
      <c r="E390" s="4">
        <v>0</v>
      </c>
      <c r="F390" s="10"/>
      <c r="P390" s="7"/>
    </row>
    <row r="391" spans="1:16">
      <c r="A391" s="10"/>
      <c r="B391" s="9" t="s">
        <v>1104</v>
      </c>
      <c r="C391" s="9" t="s">
        <v>874</v>
      </c>
      <c r="D391" s="2" t="s">
        <v>549</v>
      </c>
      <c r="E391" s="4">
        <v>0</v>
      </c>
      <c r="F391" s="10"/>
      <c r="P391" s="7"/>
    </row>
    <row r="392" spans="1:16">
      <c r="A392" s="10"/>
      <c r="B392" s="9" t="s">
        <v>1105</v>
      </c>
      <c r="C392" s="12" t="s">
        <v>1043</v>
      </c>
      <c r="D392" s="2" t="s">
        <v>549</v>
      </c>
      <c r="E392" s="4">
        <v>0</v>
      </c>
      <c r="F392" s="10"/>
      <c r="P392" s="7"/>
    </row>
    <row r="393" spans="1:16">
      <c r="A393" s="10"/>
      <c r="B393" s="9" t="s">
        <v>1106</v>
      </c>
      <c r="C393" s="12" t="s">
        <v>1043</v>
      </c>
      <c r="D393" s="2" t="s">
        <v>549</v>
      </c>
      <c r="E393" s="4">
        <v>0</v>
      </c>
      <c r="F393" s="10"/>
      <c r="P393" s="7"/>
    </row>
    <row r="394" spans="1:16">
      <c r="A394" s="10"/>
      <c r="B394" s="9" t="s">
        <v>1107</v>
      </c>
      <c r="C394" s="9" t="s">
        <v>911</v>
      </c>
      <c r="D394" s="2" t="s">
        <v>549</v>
      </c>
      <c r="E394" s="4">
        <v>0</v>
      </c>
      <c r="F394" s="10"/>
      <c r="P394" s="7"/>
    </row>
    <row r="395" spans="1:16">
      <c r="A395" s="10"/>
      <c r="B395" s="9" t="s">
        <v>1108</v>
      </c>
      <c r="C395" s="9" t="s">
        <v>911</v>
      </c>
      <c r="D395" s="2" t="s">
        <v>549</v>
      </c>
      <c r="E395" s="4">
        <v>0</v>
      </c>
      <c r="F395" s="10"/>
      <c r="P395" s="7"/>
    </row>
    <row r="396" spans="1:16">
      <c r="A396" s="10"/>
      <c r="B396" s="9" t="s">
        <v>1109</v>
      </c>
      <c r="C396" s="9" t="s">
        <v>757</v>
      </c>
      <c r="D396" s="2" t="s">
        <v>549</v>
      </c>
      <c r="E396" s="4">
        <v>0</v>
      </c>
      <c r="F396" s="10"/>
      <c r="P396" s="7"/>
    </row>
    <row r="397" spans="1:16">
      <c r="A397" s="10"/>
      <c r="B397" s="9" t="s">
        <v>1110</v>
      </c>
      <c r="C397" s="12" t="s">
        <v>768</v>
      </c>
      <c r="D397" s="2" t="s">
        <v>549</v>
      </c>
      <c r="E397" s="4">
        <v>0</v>
      </c>
      <c r="F397" s="10"/>
      <c r="P397" s="7"/>
    </row>
    <row r="398" spans="1:16">
      <c r="A398" s="10"/>
      <c r="B398" s="9" t="s">
        <v>1111</v>
      </c>
      <c r="C398" s="12" t="s">
        <v>768</v>
      </c>
      <c r="D398" s="2" t="s">
        <v>549</v>
      </c>
      <c r="E398" s="4">
        <v>0</v>
      </c>
      <c r="F398" s="10"/>
      <c r="P398" s="7"/>
    </row>
    <row r="399" spans="1:16">
      <c r="A399" s="10"/>
      <c r="B399" s="9" t="s">
        <v>1112</v>
      </c>
      <c r="C399" s="9" t="s">
        <v>663</v>
      </c>
      <c r="D399" s="2" t="s">
        <v>549</v>
      </c>
      <c r="E399" s="4">
        <v>0</v>
      </c>
      <c r="F399" s="10"/>
      <c r="P399" s="7"/>
    </row>
    <row r="400" spans="1:16">
      <c r="A400" s="10"/>
      <c r="B400" s="9" t="s">
        <v>1113</v>
      </c>
      <c r="C400" s="9" t="s">
        <v>663</v>
      </c>
      <c r="D400" s="2" t="s">
        <v>549</v>
      </c>
      <c r="E400" s="4">
        <v>0</v>
      </c>
      <c r="F400" s="10"/>
      <c r="P400" s="7"/>
    </row>
    <row r="401" spans="1:16">
      <c r="A401" s="10"/>
      <c r="B401" s="9" t="s">
        <v>1114</v>
      </c>
      <c r="C401" s="9" t="s">
        <v>1115</v>
      </c>
      <c r="D401" s="2" t="s">
        <v>549</v>
      </c>
      <c r="E401" s="4">
        <v>0</v>
      </c>
      <c r="F401" s="10"/>
      <c r="P401" s="7"/>
    </row>
    <row r="402" spans="1:16">
      <c r="A402" s="10"/>
      <c r="B402" s="9" t="s">
        <v>1116</v>
      </c>
      <c r="C402" s="9" t="s">
        <v>1117</v>
      </c>
      <c r="D402" s="2" t="s">
        <v>549</v>
      </c>
      <c r="E402" s="4">
        <v>0</v>
      </c>
      <c r="F402" s="10"/>
      <c r="P402" s="7"/>
    </row>
    <row r="403" spans="1:16">
      <c r="A403" s="10"/>
      <c r="B403" s="9" t="s">
        <v>1118</v>
      </c>
      <c r="C403" s="9" t="s">
        <v>1119</v>
      </c>
      <c r="D403" s="2" t="s">
        <v>549</v>
      </c>
      <c r="E403" s="4">
        <v>0</v>
      </c>
      <c r="F403" s="10"/>
      <c r="P403" s="7"/>
    </row>
    <row r="404" spans="1:16">
      <c r="A404" s="10"/>
      <c r="B404" s="9" t="s">
        <v>1120</v>
      </c>
      <c r="C404" s="9" t="s">
        <v>660</v>
      </c>
      <c r="D404" s="2" t="s">
        <v>549</v>
      </c>
      <c r="E404" s="4">
        <v>0</v>
      </c>
      <c r="F404" s="10"/>
      <c r="P404" s="7"/>
    </row>
    <row r="405" spans="1:16">
      <c r="A405" s="10"/>
      <c r="B405" s="9" t="s">
        <v>1121</v>
      </c>
      <c r="C405" s="9" t="s">
        <v>660</v>
      </c>
      <c r="D405" s="2" t="s">
        <v>549</v>
      </c>
      <c r="E405" s="4">
        <v>0</v>
      </c>
      <c r="F405" s="10"/>
      <c r="P405" s="7"/>
    </row>
    <row r="406" spans="1:16">
      <c r="A406" s="10"/>
      <c r="B406" s="9" t="s">
        <v>1122</v>
      </c>
      <c r="C406" s="9" t="s">
        <v>916</v>
      </c>
      <c r="D406" s="2" t="s">
        <v>549</v>
      </c>
      <c r="E406" s="4">
        <v>0</v>
      </c>
      <c r="F406" s="10"/>
      <c r="P406" s="7"/>
    </row>
    <row r="407" spans="1:16">
      <c r="A407" s="10"/>
      <c r="B407" s="9" t="s">
        <v>1123</v>
      </c>
      <c r="C407" s="9" t="s">
        <v>916</v>
      </c>
      <c r="D407" s="2" t="s">
        <v>549</v>
      </c>
      <c r="E407" s="4">
        <v>0</v>
      </c>
      <c r="F407" s="10"/>
      <c r="P407" s="7"/>
    </row>
    <row r="408" spans="1:16">
      <c r="A408" s="10"/>
      <c r="B408" s="9" t="s">
        <v>1124</v>
      </c>
      <c r="C408" s="9" t="s">
        <v>916</v>
      </c>
      <c r="D408" s="2" t="s">
        <v>549</v>
      </c>
      <c r="E408" s="4">
        <v>0</v>
      </c>
      <c r="F408" s="10"/>
      <c r="P408" s="7"/>
    </row>
    <row r="409" spans="1:16">
      <c r="A409" s="10"/>
      <c r="B409" s="9" t="s">
        <v>1125</v>
      </c>
      <c r="C409" s="9" t="s">
        <v>916</v>
      </c>
      <c r="D409" s="2" t="s">
        <v>549</v>
      </c>
      <c r="E409" s="4">
        <v>0</v>
      </c>
      <c r="F409" s="10"/>
      <c r="P409" s="7"/>
    </row>
    <row r="410" spans="1:16">
      <c r="A410" s="10"/>
      <c r="B410" s="9" t="s">
        <v>1126</v>
      </c>
      <c r="C410" s="9" t="s">
        <v>959</v>
      </c>
      <c r="D410" s="2" t="s">
        <v>549</v>
      </c>
      <c r="E410" s="4">
        <v>0</v>
      </c>
      <c r="F410" s="10"/>
      <c r="P410" s="7"/>
    </row>
    <row r="411" spans="1:16">
      <c r="A411" s="10"/>
      <c r="B411" s="9" t="s">
        <v>1127</v>
      </c>
      <c r="C411" s="9" t="s">
        <v>650</v>
      </c>
      <c r="D411" s="2" t="s">
        <v>549</v>
      </c>
      <c r="E411" s="4">
        <v>0</v>
      </c>
      <c r="F411" s="10"/>
      <c r="P411" s="7"/>
    </row>
    <row r="412" spans="1:16">
      <c r="A412" s="10"/>
      <c r="B412" s="9" t="s">
        <v>1128</v>
      </c>
      <c r="C412" s="9" t="s">
        <v>785</v>
      </c>
      <c r="D412" s="2" t="s">
        <v>549</v>
      </c>
      <c r="E412" s="4">
        <v>0</v>
      </c>
      <c r="F412" s="10"/>
      <c r="P412" s="7"/>
    </row>
    <row r="413" spans="1:16">
      <c r="A413" s="10"/>
      <c r="B413" s="9" t="s">
        <v>1129</v>
      </c>
      <c r="C413" s="12" t="s">
        <v>1046</v>
      </c>
      <c r="D413" s="2" t="s">
        <v>549</v>
      </c>
      <c r="E413" s="4">
        <v>0</v>
      </c>
      <c r="F413" s="10"/>
      <c r="P413" s="7"/>
    </row>
    <row r="414" spans="1:16">
      <c r="A414" s="10"/>
      <c r="B414" s="9" t="s">
        <v>1130</v>
      </c>
      <c r="C414" s="12" t="s">
        <v>1046</v>
      </c>
      <c r="D414" s="2" t="s">
        <v>549</v>
      </c>
      <c r="E414" s="4">
        <v>0</v>
      </c>
      <c r="F414" s="10"/>
      <c r="P414" s="7"/>
    </row>
    <row r="415" spans="1:16">
      <c r="A415" s="10"/>
      <c r="B415" s="9" t="s">
        <v>1131</v>
      </c>
      <c r="C415" s="12" t="s">
        <v>1132</v>
      </c>
      <c r="D415" s="2" t="s">
        <v>549</v>
      </c>
      <c r="E415" s="4">
        <v>0</v>
      </c>
      <c r="F415" s="10"/>
      <c r="P415" s="7"/>
    </row>
    <row r="416" spans="1:16">
      <c r="A416" s="10"/>
      <c r="B416" s="9" t="s">
        <v>1133</v>
      </c>
      <c r="C416" s="9" t="s">
        <v>1132</v>
      </c>
      <c r="D416" s="2" t="s">
        <v>549</v>
      </c>
      <c r="E416" s="4">
        <v>0</v>
      </c>
      <c r="F416" s="10"/>
      <c r="P416" s="7"/>
    </row>
    <row r="417" spans="1:16">
      <c r="A417" s="10"/>
      <c r="B417" s="9" t="s">
        <v>1134</v>
      </c>
      <c r="C417" s="9" t="s">
        <v>1132</v>
      </c>
      <c r="D417" s="2" t="s">
        <v>549</v>
      </c>
      <c r="E417" s="4">
        <v>0</v>
      </c>
      <c r="F417" s="10"/>
      <c r="P417" s="7"/>
    </row>
    <row r="418" spans="1:16">
      <c r="A418" s="10"/>
      <c r="B418" s="9" t="s">
        <v>1135</v>
      </c>
      <c r="C418" s="9" t="s">
        <v>1132</v>
      </c>
      <c r="D418" s="2" t="s">
        <v>549</v>
      </c>
      <c r="E418" s="4">
        <v>0</v>
      </c>
      <c r="F418" s="10"/>
      <c r="P418" s="7"/>
    </row>
    <row r="419" spans="1:16">
      <c r="A419" s="10"/>
      <c r="B419" s="9" t="s">
        <v>1136</v>
      </c>
      <c r="C419" s="9" t="s">
        <v>1132</v>
      </c>
      <c r="D419" s="2" t="s">
        <v>549</v>
      </c>
      <c r="E419" s="4">
        <v>0</v>
      </c>
      <c r="F419" s="10"/>
      <c r="P419" s="7"/>
    </row>
    <row r="420" spans="1:16">
      <c r="A420" s="10"/>
      <c r="B420" s="9" t="s">
        <v>1137</v>
      </c>
      <c r="C420" s="9" t="s">
        <v>1132</v>
      </c>
      <c r="D420" s="2" t="s">
        <v>549</v>
      </c>
      <c r="E420" s="4">
        <v>0</v>
      </c>
      <c r="F420" s="10"/>
      <c r="P420" s="7"/>
    </row>
    <row r="421" spans="1:16">
      <c r="A421" s="10"/>
      <c r="B421" s="9" t="s">
        <v>1138</v>
      </c>
      <c r="C421" s="12" t="s">
        <v>1132</v>
      </c>
      <c r="D421" s="2" t="s">
        <v>549</v>
      </c>
      <c r="E421" s="4">
        <v>0</v>
      </c>
      <c r="F421" s="10"/>
      <c r="P421" s="7"/>
    </row>
    <row r="422" spans="1:16">
      <c r="A422" s="10"/>
      <c r="B422" s="9" t="s">
        <v>1139</v>
      </c>
      <c r="C422" s="12" t="s">
        <v>1132</v>
      </c>
      <c r="D422" s="2" t="s">
        <v>549</v>
      </c>
      <c r="E422" s="4">
        <v>0</v>
      </c>
      <c r="F422" s="10"/>
      <c r="P422" s="7"/>
    </row>
    <row r="423" spans="1:16">
      <c r="A423" s="10"/>
      <c r="B423" s="9" t="s">
        <v>1140</v>
      </c>
      <c r="C423" s="12" t="s">
        <v>1132</v>
      </c>
      <c r="D423" s="2" t="s">
        <v>549</v>
      </c>
      <c r="E423" s="4">
        <v>0</v>
      </c>
      <c r="F423" s="10"/>
      <c r="P423" s="7"/>
    </row>
    <row r="424" spans="1:16">
      <c r="A424" s="10"/>
      <c r="B424" s="9" t="s">
        <v>1141</v>
      </c>
      <c r="C424" s="9" t="s">
        <v>581</v>
      </c>
      <c r="D424" s="2" t="s">
        <v>549</v>
      </c>
      <c r="E424" s="4">
        <v>0</v>
      </c>
      <c r="F424" s="10"/>
      <c r="P424" s="7"/>
    </row>
    <row r="425" spans="1:16">
      <c r="A425" s="10"/>
      <c r="B425" s="9" t="s">
        <v>1142</v>
      </c>
      <c r="C425" s="9" t="s">
        <v>789</v>
      </c>
      <c r="D425" s="2" t="s">
        <v>549</v>
      </c>
      <c r="E425" s="4">
        <v>0</v>
      </c>
      <c r="F425" s="10"/>
      <c r="P425" s="7"/>
    </row>
    <row r="426" spans="1:16">
      <c r="A426" s="10"/>
      <c r="B426" s="9" t="s">
        <v>1143</v>
      </c>
      <c r="C426" s="9" t="s">
        <v>646</v>
      </c>
      <c r="D426" s="2" t="s">
        <v>549</v>
      </c>
      <c r="E426" s="4">
        <v>0</v>
      </c>
      <c r="F426" s="10"/>
      <c r="P426" s="7"/>
    </row>
    <row r="427" spans="1:16">
      <c r="A427" s="10"/>
      <c r="B427" s="9" t="s">
        <v>1144</v>
      </c>
      <c r="C427" s="9" t="s">
        <v>1145</v>
      </c>
      <c r="D427" s="2" t="s">
        <v>549</v>
      </c>
      <c r="E427" s="4">
        <v>0</v>
      </c>
      <c r="F427" s="10"/>
      <c r="P427" s="7"/>
    </row>
    <row r="428" spans="1:16">
      <c r="A428" s="10"/>
      <c r="B428" s="9" t="s">
        <v>1146</v>
      </c>
      <c r="C428" s="9" t="s">
        <v>1145</v>
      </c>
      <c r="D428" s="2" t="s">
        <v>549</v>
      </c>
      <c r="E428" s="4">
        <v>0</v>
      </c>
      <c r="F428" s="10"/>
      <c r="P428" s="7"/>
    </row>
    <row r="429" spans="1:16">
      <c r="A429" s="10"/>
      <c r="B429" s="9" t="s">
        <v>1147</v>
      </c>
      <c r="C429" s="9" t="s">
        <v>916</v>
      </c>
      <c r="D429" s="2" t="s">
        <v>549</v>
      </c>
      <c r="E429" s="4">
        <v>0</v>
      </c>
      <c r="F429" s="10"/>
      <c r="P429" s="7"/>
    </row>
    <row r="430" spans="1:16">
      <c r="A430" s="10"/>
      <c r="B430" s="9" t="s">
        <v>1148</v>
      </c>
      <c r="C430" s="9" t="s">
        <v>737</v>
      </c>
      <c r="D430" s="2" t="s">
        <v>549</v>
      </c>
      <c r="E430" s="4">
        <v>0</v>
      </c>
      <c r="F430" s="10"/>
      <c r="P430" s="7"/>
    </row>
    <row r="431" spans="1:16">
      <c r="A431" s="10"/>
      <c r="B431" s="9" t="s">
        <v>1149</v>
      </c>
      <c r="C431" s="9" t="s">
        <v>737</v>
      </c>
      <c r="D431" s="2" t="s">
        <v>549</v>
      </c>
      <c r="E431" s="4">
        <v>0</v>
      </c>
      <c r="F431" s="10"/>
      <c r="P431" s="7"/>
    </row>
    <row r="432" spans="1:16">
      <c r="A432" s="10"/>
      <c r="B432" s="9" t="s">
        <v>1150</v>
      </c>
      <c r="C432" s="9" t="s">
        <v>794</v>
      </c>
      <c r="D432" s="2" t="s">
        <v>549</v>
      </c>
      <c r="E432" s="4">
        <v>-3.03030303030302E-2</v>
      </c>
      <c r="F432" s="10"/>
      <c r="P432" s="7"/>
    </row>
    <row r="433" spans="1:16">
      <c r="A433" s="10"/>
      <c r="B433" s="9" t="s">
        <v>1151</v>
      </c>
      <c r="C433" s="12" t="s">
        <v>794</v>
      </c>
      <c r="D433" s="2" t="s">
        <v>549</v>
      </c>
      <c r="E433" s="4">
        <v>0</v>
      </c>
      <c r="F433" s="10"/>
      <c r="P433" s="7"/>
    </row>
    <row r="434" spans="1:16">
      <c r="A434" s="10"/>
      <c r="B434" s="9" t="s">
        <v>1152</v>
      </c>
      <c r="C434" s="12" t="s">
        <v>794</v>
      </c>
      <c r="D434" s="2" t="s">
        <v>549</v>
      </c>
      <c r="E434" s="4">
        <v>0</v>
      </c>
      <c r="F434" s="10"/>
      <c r="P434" s="7"/>
    </row>
    <row r="435" spans="1:16">
      <c r="A435" s="10"/>
      <c r="B435" s="9" t="s">
        <v>1153</v>
      </c>
      <c r="C435" s="9" t="s">
        <v>867</v>
      </c>
      <c r="D435" s="2" t="s">
        <v>549</v>
      </c>
      <c r="E435" s="4">
        <v>0</v>
      </c>
      <c r="F435" s="10"/>
      <c r="P435" s="7"/>
    </row>
    <row r="436" spans="1:16">
      <c r="A436" s="10"/>
      <c r="B436" s="9" t="s">
        <v>1154</v>
      </c>
      <c r="C436" s="9" t="s">
        <v>867</v>
      </c>
      <c r="D436" s="2" t="s">
        <v>549</v>
      </c>
      <c r="E436" s="4">
        <v>0</v>
      </c>
      <c r="F436" s="10"/>
      <c r="P436" s="7"/>
    </row>
    <row r="437" spans="1:16">
      <c r="A437" s="10"/>
      <c r="B437" s="9" t="s">
        <v>1155</v>
      </c>
      <c r="C437" s="9" t="s">
        <v>742</v>
      </c>
      <c r="D437" s="2" t="s">
        <v>549</v>
      </c>
      <c r="E437" s="4">
        <v>0</v>
      </c>
      <c r="F437" s="10"/>
      <c r="P437" s="7"/>
    </row>
    <row r="438" spans="1:16">
      <c r="A438" s="10"/>
      <c r="B438" s="9" t="s">
        <v>1156</v>
      </c>
      <c r="C438" s="9" t="s">
        <v>867</v>
      </c>
      <c r="D438" s="2" t="s">
        <v>549</v>
      </c>
      <c r="E438" s="4">
        <v>0</v>
      </c>
      <c r="F438" s="10"/>
      <c r="P438" s="7"/>
    </row>
    <row r="439" spans="1:16">
      <c r="A439" s="10"/>
      <c r="B439" s="9" t="s">
        <v>1157</v>
      </c>
      <c r="C439" s="9" t="s">
        <v>867</v>
      </c>
      <c r="D439" s="2" t="s">
        <v>549</v>
      </c>
      <c r="E439" s="4">
        <v>0</v>
      </c>
      <c r="F439" s="10"/>
      <c r="P439" s="7"/>
    </row>
    <row r="440" spans="1:16">
      <c r="A440" s="10"/>
      <c r="B440" s="9" t="s">
        <v>1158</v>
      </c>
      <c r="C440" s="9" t="s">
        <v>1159</v>
      </c>
      <c r="D440" s="2" t="s">
        <v>549</v>
      </c>
      <c r="E440" s="4">
        <v>0</v>
      </c>
      <c r="F440" s="10"/>
      <c r="P440" s="7"/>
    </row>
    <row r="441" spans="1:16">
      <c r="A441" s="10"/>
      <c r="B441" s="9" t="s">
        <v>1160</v>
      </c>
      <c r="C441" s="9" t="s">
        <v>621</v>
      </c>
      <c r="D441" s="2" t="s">
        <v>549</v>
      </c>
      <c r="E441" s="4">
        <v>0</v>
      </c>
      <c r="F441" s="10"/>
      <c r="P441" s="7"/>
    </row>
    <row r="442" spans="1:16">
      <c r="A442" s="10"/>
      <c r="B442" s="9" t="s">
        <v>1161</v>
      </c>
      <c r="C442" s="9" t="s">
        <v>629</v>
      </c>
      <c r="D442" s="2" t="s">
        <v>549</v>
      </c>
      <c r="E442" s="4">
        <v>0</v>
      </c>
      <c r="F442" s="10"/>
      <c r="P442" s="7"/>
    </row>
    <row r="443" spans="1:16">
      <c r="A443" s="10"/>
      <c r="B443" s="9" t="s">
        <v>1162</v>
      </c>
      <c r="C443" s="9" t="s">
        <v>691</v>
      </c>
      <c r="D443" s="2" t="s">
        <v>549</v>
      </c>
      <c r="E443" s="4">
        <v>0</v>
      </c>
      <c r="F443" s="10"/>
      <c r="P443" s="7"/>
    </row>
    <row r="444" spans="1:16">
      <c r="A444" s="10"/>
      <c r="B444" s="9" t="s">
        <v>1163</v>
      </c>
      <c r="C444" s="9" t="s">
        <v>548</v>
      </c>
      <c r="D444" s="2" t="s">
        <v>549</v>
      </c>
      <c r="E444" s="4">
        <v>0</v>
      </c>
      <c r="F444" s="10"/>
      <c r="P444" s="7"/>
    </row>
    <row r="445" spans="1:16">
      <c r="A445" s="10"/>
      <c r="B445" s="9" t="s">
        <v>1164</v>
      </c>
      <c r="C445" s="9" t="s">
        <v>552</v>
      </c>
      <c r="D445" s="2" t="s">
        <v>549</v>
      </c>
      <c r="E445" s="4">
        <v>0</v>
      </c>
      <c r="F445" s="10"/>
      <c r="P445" s="7"/>
    </row>
    <row r="446" spans="1:16">
      <c r="A446" s="10"/>
      <c r="B446" s="9" t="s">
        <v>1165</v>
      </c>
      <c r="C446" s="9" t="s">
        <v>558</v>
      </c>
      <c r="D446" s="2" t="s">
        <v>549</v>
      </c>
      <c r="E446" s="4">
        <v>0</v>
      </c>
      <c r="F446" s="10"/>
      <c r="P446" s="7"/>
    </row>
    <row r="447" spans="1:16">
      <c r="A447" s="10"/>
      <c r="B447" s="9" t="s">
        <v>1166</v>
      </c>
      <c r="C447" s="9" t="s">
        <v>789</v>
      </c>
      <c r="D447" s="2" t="s">
        <v>549</v>
      </c>
      <c r="E447" s="4">
        <v>0</v>
      </c>
      <c r="F447" s="10"/>
      <c r="P447" s="7"/>
    </row>
    <row r="448" spans="1:16">
      <c r="A448" s="10"/>
      <c r="B448" s="9" t="s">
        <v>1167</v>
      </c>
      <c r="C448" s="9" t="s">
        <v>556</v>
      </c>
      <c r="D448" s="2" t="s">
        <v>549</v>
      </c>
      <c r="E448" s="4">
        <v>0</v>
      </c>
      <c r="F448" s="10"/>
      <c r="P448" s="7"/>
    </row>
    <row r="449" spans="1:16">
      <c r="A449" s="10"/>
      <c r="B449" s="9" t="s">
        <v>1168</v>
      </c>
      <c r="C449" s="9" t="s">
        <v>959</v>
      </c>
      <c r="D449" s="2" t="s">
        <v>549</v>
      </c>
      <c r="E449" s="4">
        <v>0</v>
      </c>
      <c r="F449" s="10"/>
      <c r="P449" s="7"/>
    </row>
    <row r="450" spans="1:16">
      <c r="A450" s="10"/>
      <c r="B450" s="9" t="s">
        <v>1169</v>
      </c>
      <c r="C450" s="9" t="s">
        <v>789</v>
      </c>
      <c r="D450" s="2" t="s">
        <v>549</v>
      </c>
      <c r="E450" s="4">
        <v>0</v>
      </c>
      <c r="F450" s="10"/>
      <c r="P450" s="7"/>
    </row>
    <row r="451" spans="1:16">
      <c r="A451" s="10"/>
      <c r="B451" s="9" t="s">
        <v>1170</v>
      </c>
      <c r="C451" s="9" t="s">
        <v>556</v>
      </c>
      <c r="D451" s="2" t="s">
        <v>549</v>
      </c>
      <c r="E451" s="4">
        <v>0</v>
      </c>
      <c r="F451" s="10"/>
      <c r="P451" s="7"/>
    </row>
    <row r="452" spans="1:16">
      <c r="A452" s="10"/>
      <c r="B452" s="9" t="s">
        <v>1171</v>
      </c>
      <c r="C452" s="9" t="s">
        <v>583</v>
      </c>
      <c r="D452" s="2" t="s">
        <v>549</v>
      </c>
      <c r="E452" s="4">
        <v>0</v>
      </c>
      <c r="F452" s="10"/>
      <c r="P452" s="7"/>
    </row>
    <row r="453" spans="1:16">
      <c r="A453" s="10"/>
      <c r="B453" s="9" t="s">
        <v>1172</v>
      </c>
      <c r="C453" s="9" t="s">
        <v>1173</v>
      </c>
      <c r="D453" s="2" t="s">
        <v>549</v>
      </c>
      <c r="E453" s="4">
        <v>0</v>
      </c>
      <c r="F453" s="10"/>
      <c r="P453" s="7"/>
    </row>
    <row r="454" spans="1:16">
      <c r="A454" s="10"/>
      <c r="B454" s="9" t="s">
        <v>1174</v>
      </c>
      <c r="C454" s="9" t="s">
        <v>1173</v>
      </c>
      <c r="D454" s="2" t="s">
        <v>549</v>
      </c>
      <c r="E454" s="4">
        <v>0</v>
      </c>
      <c r="F454" s="10"/>
      <c r="P454" s="7"/>
    </row>
    <row r="455" spans="1:16">
      <c r="A455" s="10"/>
      <c r="B455" s="9" t="s">
        <v>1175</v>
      </c>
      <c r="C455" s="9" t="s">
        <v>1176</v>
      </c>
      <c r="D455" s="2" t="s">
        <v>549</v>
      </c>
      <c r="E455" s="4">
        <v>0</v>
      </c>
      <c r="F455" s="10"/>
      <c r="P455" s="7"/>
    </row>
    <row r="456" spans="1:16">
      <c r="A456" s="10"/>
      <c r="B456" s="9" t="s">
        <v>1177</v>
      </c>
      <c r="C456" s="9" t="s">
        <v>1176</v>
      </c>
      <c r="D456" s="2" t="s">
        <v>549</v>
      </c>
      <c r="E456" s="4">
        <v>0</v>
      </c>
      <c r="F456" s="10"/>
      <c r="P456" s="7"/>
    </row>
    <row r="457" spans="1:16">
      <c r="A457" s="10"/>
      <c r="B457" s="9" t="s">
        <v>1178</v>
      </c>
      <c r="C457" s="9" t="s">
        <v>1179</v>
      </c>
      <c r="D457" s="2" t="s">
        <v>549</v>
      </c>
      <c r="E457" s="4">
        <v>0</v>
      </c>
      <c r="F457" s="10"/>
      <c r="P457" s="7"/>
    </row>
    <row r="458" spans="1:16">
      <c r="A458" s="10"/>
      <c r="B458" s="9" t="s">
        <v>1180</v>
      </c>
      <c r="C458" s="9" t="s">
        <v>874</v>
      </c>
      <c r="D458" s="2" t="s">
        <v>549</v>
      </c>
      <c r="E458" s="4">
        <v>0</v>
      </c>
      <c r="F458" s="10"/>
      <c r="P458" s="7"/>
    </row>
    <row r="459" spans="1:16">
      <c r="A459" s="10"/>
      <c r="B459" s="9" t="s">
        <v>1181</v>
      </c>
      <c r="C459" s="9" t="s">
        <v>874</v>
      </c>
      <c r="D459" s="2" t="s">
        <v>549</v>
      </c>
      <c r="E459" s="4">
        <v>0</v>
      </c>
      <c r="F459" s="10"/>
      <c r="P459" s="7"/>
    </row>
    <row r="460" spans="1:16">
      <c r="A460" s="10"/>
      <c r="B460" s="9" t="s">
        <v>1182</v>
      </c>
      <c r="C460" s="9" t="s">
        <v>750</v>
      </c>
      <c r="D460" s="2" t="s">
        <v>549</v>
      </c>
      <c r="E460" s="4">
        <v>0</v>
      </c>
      <c r="F460" s="10"/>
      <c r="P460" s="7"/>
    </row>
    <row r="461" spans="1:16">
      <c r="A461" s="10"/>
      <c r="B461" s="9" t="s">
        <v>1183</v>
      </c>
      <c r="C461" s="9" t="s">
        <v>874</v>
      </c>
      <c r="D461" s="2" t="s">
        <v>549</v>
      </c>
      <c r="E461" s="4">
        <v>0</v>
      </c>
      <c r="F461" s="10"/>
      <c r="P461" s="7"/>
    </row>
    <row r="462" spans="1:16">
      <c r="A462" s="10"/>
      <c r="B462" s="9" t="s">
        <v>1184</v>
      </c>
      <c r="C462" s="9" t="s">
        <v>874</v>
      </c>
      <c r="D462" s="2" t="s">
        <v>549</v>
      </c>
      <c r="E462" s="4">
        <v>0</v>
      </c>
      <c r="F462" s="10"/>
      <c r="P462" s="7"/>
    </row>
    <row r="463" spans="1:16">
      <c r="A463" s="10"/>
      <c r="B463" s="9" t="s">
        <v>1185</v>
      </c>
      <c r="C463" s="9" t="s">
        <v>986</v>
      </c>
      <c r="D463" s="2" t="s">
        <v>549</v>
      </c>
      <c r="E463" s="4">
        <v>0</v>
      </c>
      <c r="F463" s="10"/>
      <c r="P463" s="7"/>
    </row>
    <row r="464" spans="1:16">
      <c r="A464" s="10"/>
      <c r="B464" s="9" t="s">
        <v>1186</v>
      </c>
      <c r="C464" s="9" t="s">
        <v>648</v>
      </c>
      <c r="D464" s="2" t="s">
        <v>549</v>
      </c>
      <c r="E464" s="4">
        <v>0</v>
      </c>
      <c r="F464" s="10"/>
      <c r="P464" s="7"/>
    </row>
    <row r="465" spans="1:16">
      <c r="A465" s="10"/>
      <c r="B465" s="9" t="s">
        <v>1187</v>
      </c>
      <c r="C465" s="9" t="s">
        <v>658</v>
      </c>
      <c r="D465" s="2" t="s">
        <v>549</v>
      </c>
      <c r="E465" s="4">
        <v>0</v>
      </c>
      <c r="F465" s="10"/>
      <c r="P465" s="7"/>
    </row>
    <row r="466" spans="1:16">
      <c r="A466" s="10"/>
      <c r="B466" s="9" t="s">
        <v>1188</v>
      </c>
      <c r="C466" s="9" t="s">
        <v>957</v>
      </c>
      <c r="D466" s="2" t="s">
        <v>549</v>
      </c>
      <c r="E466" s="4">
        <v>0</v>
      </c>
      <c r="F466" s="10"/>
      <c r="P466" s="7"/>
    </row>
    <row r="467" spans="1:16">
      <c r="A467" s="10"/>
      <c r="B467" s="9" t="s">
        <v>1189</v>
      </c>
      <c r="C467" s="9" t="s">
        <v>646</v>
      </c>
      <c r="D467" s="2" t="s">
        <v>549</v>
      </c>
      <c r="E467" s="4">
        <v>0</v>
      </c>
      <c r="F467" s="10"/>
      <c r="P467" s="7"/>
    </row>
    <row r="468" spans="1:16">
      <c r="A468" s="10"/>
      <c r="B468" s="9" t="s">
        <v>1190</v>
      </c>
      <c r="C468" s="9" t="s">
        <v>648</v>
      </c>
      <c r="D468" s="2" t="s">
        <v>549</v>
      </c>
      <c r="E468" s="4">
        <v>0</v>
      </c>
      <c r="F468" s="10"/>
      <c r="P468" s="7"/>
    </row>
    <row r="469" spans="1:16">
      <c r="A469" s="10"/>
      <c r="B469" s="9" t="s">
        <v>1191</v>
      </c>
      <c r="C469" s="9" t="s">
        <v>1192</v>
      </c>
      <c r="D469" s="2" t="s">
        <v>549</v>
      </c>
      <c r="E469" s="4">
        <v>0</v>
      </c>
      <c r="F469" s="10"/>
      <c r="P469" s="7"/>
    </row>
    <row r="470" spans="1:16">
      <c r="A470" s="10"/>
      <c r="B470" s="9" t="s">
        <v>1193</v>
      </c>
      <c r="C470" s="9" t="s">
        <v>1194</v>
      </c>
      <c r="D470" s="2" t="s">
        <v>549</v>
      </c>
      <c r="E470" s="4">
        <v>0</v>
      </c>
      <c r="F470" s="10"/>
      <c r="P470" s="7"/>
    </row>
    <row r="471" spans="1:16">
      <c r="A471" s="10"/>
      <c r="B471" s="9" t="s">
        <v>1195</v>
      </c>
      <c r="C471" s="9" t="s">
        <v>1194</v>
      </c>
      <c r="D471" s="2" t="s">
        <v>549</v>
      </c>
      <c r="E471" s="4">
        <v>0</v>
      </c>
      <c r="F471" s="10"/>
      <c r="P471" s="7"/>
    </row>
    <row r="472" spans="1:16">
      <c r="A472" s="10"/>
      <c r="B472" s="9" t="s">
        <v>1196</v>
      </c>
      <c r="C472" s="9" t="s">
        <v>1072</v>
      </c>
      <c r="D472" s="2" t="s">
        <v>549</v>
      </c>
      <c r="E472" s="4">
        <v>0</v>
      </c>
      <c r="F472" s="10"/>
      <c r="P472" s="7"/>
    </row>
    <row r="473" spans="1:16">
      <c r="A473" s="10"/>
      <c r="B473" s="9" t="s">
        <v>1197</v>
      </c>
      <c r="C473" s="9" t="s">
        <v>1198</v>
      </c>
      <c r="D473" s="2" t="s">
        <v>549</v>
      </c>
      <c r="E473" s="4">
        <v>0</v>
      </c>
      <c r="F473" s="10"/>
      <c r="P473" s="7"/>
    </row>
    <row r="474" spans="1:16">
      <c r="A474" s="8" t="s">
        <v>1199</v>
      </c>
      <c r="B474" s="9" t="s">
        <v>1200</v>
      </c>
      <c r="C474" s="9" t="s">
        <v>1119</v>
      </c>
      <c r="D474" s="2" t="s">
        <v>549</v>
      </c>
      <c r="E474" s="4">
        <v>0</v>
      </c>
      <c r="F474" s="10" t="s">
        <v>916</v>
      </c>
      <c r="P474" s="7"/>
    </row>
    <row r="475" spans="1:16">
      <c r="A475" s="10"/>
      <c r="B475" s="9" t="s">
        <v>1201</v>
      </c>
      <c r="C475" s="9" t="s">
        <v>1202</v>
      </c>
      <c r="D475" s="2" t="s">
        <v>549</v>
      </c>
      <c r="E475" s="4">
        <v>0</v>
      </c>
      <c r="F475" s="10"/>
      <c r="P475" s="7"/>
    </row>
    <row r="476" spans="1:16">
      <c r="A476" s="13"/>
      <c r="B476" s="9" t="s">
        <v>1203</v>
      </c>
      <c r="C476" s="9" t="s">
        <v>812</v>
      </c>
      <c r="D476" s="2" t="s">
        <v>549</v>
      </c>
      <c r="E476" s="4">
        <v>0</v>
      </c>
      <c r="F476" s="13"/>
      <c r="P476" s="7"/>
    </row>
    <row r="477" spans="1:16">
      <c r="A477" s="8" t="s">
        <v>1199</v>
      </c>
      <c r="B477" s="9" t="s">
        <v>1204</v>
      </c>
      <c r="C477" s="9" t="s">
        <v>581</v>
      </c>
      <c r="D477" s="2" t="s">
        <v>549</v>
      </c>
      <c r="E477" s="4">
        <v>0</v>
      </c>
      <c r="F477" s="10" t="s">
        <v>916</v>
      </c>
      <c r="P477" s="7"/>
    </row>
    <row r="478" spans="1:16">
      <c r="A478" s="10"/>
      <c r="B478" s="9" t="s">
        <v>1205</v>
      </c>
      <c r="C478" s="9" t="s">
        <v>789</v>
      </c>
      <c r="D478" s="2" t="s">
        <v>549</v>
      </c>
      <c r="E478" s="4">
        <v>0</v>
      </c>
      <c r="F478" s="10"/>
      <c r="P478" s="7"/>
    </row>
    <row r="479" spans="1:16">
      <c r="A479" s="10"/>
      <c r="B479" s="9" t="s">
        <v>1206</v>
      </c>
      <c r="C479" s="9" t="s">
        <v>694</v>
      </c>
      <c r="D479" s="2" t="s">
        <v>549</v>
      </c>
      <c r="E479" s="4">
        <v>0</v>
      </c>
      <c r="F479" s="10"/>
      <c r="P479" s="7"/>
    </row>
    <row r="480" spans="1:16">
      <c r="A480" s="10"/>
      <c r="B480" s="9" t="s">
        <v>1207</v>
      </c>
      <c r="C480" s="9" t="s">
        <v>1099</v>
      </c>
      <c r="D480" s="2" t="s">
        <v>549</v>
      </c>
      <c r="E480" s="4">
        <v>0</v>
      </c>
      <c r="F480" s="10"/>
      <c r="P480" s="7"/>
    </row>
    <row r="481" spans="1:16">
      <c r="A481" s="10"/>
      <c r="B481" s="9" t="s">
        <v>1208</v>
      </c>
      <c r="C481" s="9" t="s">
        <v>1099</v>
      </c>
      <c r="D481" s="2" t="s">
        <v>549</v>
      </c>
      <c r="E481" s="4">
        <v>0</v>
      </c>
      <c r="F481" s="10"/>
      <c r="P481" s="7"/>
    </row>
    <row r="482" spans="1:16">
      <c r="A482" s="10"/>
      <c r="B482" s="9" t="s">
        <v>1209</v>
      </c>
      <c r="C482" s="9" t="s">
        <v>1210</v>
      </c>
      <c r="D482" s="2" t="s">
        <v>549</v>
      </c>
      <c r="E482" s="4">
        <v>0</v>
      </c>
      <c r="F482" s="10"/>
      <c r="P482" s="7"/>
    </row>
    <row r="483" spans="1:16">
      <c r="A483" s="10"/>
      <c r="B483" s="9" t="s">
        <v>1211</v>
      </c>
      <c r="C483" s="9" t="s">
        <v>737</v>
      </c>
      <c r="D483" s="2" t="s">
        <v>549</v>
      </c>
      <c r="E483" s="4">
        <v>0</v>
      </c>
      <c r="F483" s="10"/>
      <c r="P483" s="7"/>
    </row>
    <row r="484" spans="1:16">
      <c r="A484" s="10"/>
      <c r="B484" s="9" t="s">
        <v>1212</v>
      </c>
      <c r="C484" s="9" t="s">
        <v>737</v>
      </c>
      <c r="D484" s="2" t="s">
        <v>549</v>
      </c>
      <c r="E484" s="4">
        <v>0</v>
      </c>
      <c r="F484" s="10"/>
      <c r="P484" s="7"/>
    </row>
    <row r="485" spans="1:16">
      <c r="A485" s="10"/>
      <c r="B485" s="9" t="s">
        <v>1213</v>
      </c>
      <c r="C485" s="9" t="s">
        <v>874</v>
      </c>
      <c r="D485" s="2" t="s">
        <v>549</v>
      </c>
      <c r="E485" s="4">
        <v>0</v>
      </c>
      <c r="F485" s="10"/>
      <c r="P485" s="7"/>
    </row>
    <row r="486" spans="1:16">
      <c r="A486" s="10"/>
      <c r="B486" s="9" t="s">
        <v>1214</v>
      </c>
      <c r="C486" s="9" t="s">
        <v>1215</v>
      </c>
      <c r="D486" s="2" t="s">
        <v>549</v>
      </c>
      <c r="E486" s="4">
        <v>0</v>
      </c>
      <c r="F486" s="10"/>
      <c r="P486" s="7"/>
    </row>
    <row r="487" spans="1:16">
      <c r="A487" s="10"/>
      <c r="B487" s="9" t="s">
        <v>1216</v>
      </c>
      <c r="C487" s="9" t="s">
        <v>691</v>
      </c>
      <c r="D487" s="2" t="s">
        <v>549</v>
      </c>
      <c r="E487" s="4">
        <v>0</v>
      </c>
      <c r="F487" s="10"/>
      <c r="P487" s="7"/>
    </row>
    <row r="488" spans="1:16">
      <c r="A488" s="10"/>
      <c r="B488" s="9" t="s">
        <v>1217</v>
      </c>
      <c r="C488" s="9" t="s">
        <v>1218</v>
      </c>
      <c r="D488" s="2" t="s">
        <v>549</v>
      </c>
      <c r="E488" s="4">
        <v>0</v>
      </c>
      <c r="F488" s="10"/>
      <c r="P488" s="7"/>
    </row>
    <row r="489" spans="1:16">
      <c r="A489" s="10"/>
      <c r="B489" s="9" t="s">
        <v>1219</v>
      </c>
      <c r="C489" s="9" t="s">
        <v>560</v>
      </c>
      <c r="D489" s="2" t="s">
        <v>549</v>
      </c>
      <c r="E489" s="4">
        <v>0</v>
      </c>
      <c r="F489" s="10"/>
      <c r="P489" s="7"/>
    </row>
    <row r="490" spans="1:16">
      <c r="A490" s="10"/>
      <c r="B490" s="9" t="s">
        <v>1220</v>
      </c>
      <c r="C490" s="9" t="s">
        <v>560</v>
      </c>
      <c r="D490" s="2" t="s">
        <v>549</v>
      </c>
      <c r="E490" s="4">
        <v>0</v>
      </c>
      <c r="F490" s="10"/>
      <c r="P490" s="7"/>
    </row>
    <row r="491" spans="1:16">
      <c r="A491" s="10"/>
      <c r="B491" s="9" t="s">
        <v>1221</v>
      </c>
      <c r="C491" s="9" t="s">
        <v>1222</v>
      </c>
      <c r="D491" s="2" t="s">
        <v>549</v>
      </c>
      <c r="E491" s="4">
        <v>0</v>
      </c>
      <c r="F491" s="10"/>
      <c r="P491" s="7"/>
    </row>
    <row r="492" spans="1:16">
      <c r="A492" s="10"/>
      <c r="B492" s="9" t="s">
        <v>1223</v>
      </c>
      <c r="C492" s="9" t="s">
        <v>606</v>
      </c>
      <c r="D492" s="2" t="s">
        <v>549</v>
      </c>
      <c r="E492" s="4">
        <v>0</v>
      </c>
      <c r="F492" s="10"/>
      <c r="P492" s="7"/>
    </row>
    <row r="493" spans="1:16">
      <c r="A493" s="10"/>
      <c r="B493" s="9" t="s">
        <v>1224</v>
      </c>
      <c r="C493" s="9" t="s">
        <v>608</v>
      </c>
      <c r="D493" s="2" t="s">
        <v>549</v>
      </c>
      <c r="E493" s="4">
        <v>0</v>
      </c>
      <c r="F493" s="10"/>
      <c r="P493" s="7"/>
    </row>
    <row r="494" spans="1:16">
      <c r="A494" s="10"/>
      <c r="B494" s="9" t="s">
        <v>1225</v>
      </c>
      <c r="C494" s="9" t="s">
        <v>570</v>
      </c>
      <c r="D494" s="2" t="s">
        <v>549</v>
      </c>
      <c r="E494" s="4">
        <v>0</v>
      </c>
      <c r="F494" s="10"/>
      <c r="P494" s="7"/>
    </row>
    <row r="495" spans="1:16">
      <c r="A495" s="10"/>
      <c r="B495" s="9" t="s">
        <v>1226</v>
      </c>
      <c r="C495" s="9" t="s">
        <v>1227</v>
      </c>
      <c r="D495" s="2" t="s">
        <v>549</v>
      </c>
      <c r="E495" s="4">
        <v>0</v>
      </c>
      <c r="F495" s="10"/>
      <c r="P495" s="7"/>
    </row>
    <row r="496" spans="1:16">
      <c r="A496" s="10"/>
      <c r="B496" s="9" t="s">
        <v>1228</v>
      </c>
      <c r="C496" s="9" t="s">
        <v>696</v>
      </c>
      <c r="D496" s="2" t="s">
        <v>549</v>
      </c>
      <c r="E496" s="4">
        <v>0</v>
      </c>
      <c r="F496" s="10"/>
      <c r="P496" s="7"/>
    </row>
    <row r="497" spans="1:16">
      <c r="A497" s="10"/>
      <c r="B497" s="9" t="s">
        <v>1229</v>
      </c>
      <c r="C497" s="9" t="s">
        <v>954</v>
      </c>
      <c r="D497" s="2" t="s">
        <v>549</v>
      </c>
      <c r="E497" s="4">
        <v>0</v>
      </c>
      <c r="F497" s="10"/>
      <c r="P497" s="7"/>
    </row>
    <row r="498" spans="1:16">
      <c r="A498" s="10"/>
      <c r="B498" s="9" t="s">
        <v>1230</v>
      </c>
      <c r="C498" s="9" t="s">
        <v>954</v>
      </c>
      <c r="D498" s="2" t="s">
        <v>549</v>
      </c>
      <c r="E498" s="4">
        <v>0</v>
      </c>
      <c r="F498" s="10"/>
      <c r="P498" s="7"/>
    </row>
    <row r="499" spans="1:16">
      <c r="A499" s="10"/>
      <c r="B499" s="9" t="s">
        <v>1231</v>
      </c>
      <c r="C499" s="9" t="s">
        <v>737</v>
      </c>
      <c r="D499" s="14" t="s">
        <v>549</v>
      </c>
      <c r="E499" s="4">
        <v>0</v>
      </c>
      <c r="F499" s="10"/>
      <c r="P499" s="7"/>
    </row>
    <row r="500" spans="1:16">
      <c r="D500" s="15"/>
    </row>
    <row r="501" spans="1:16">
      <c r="D501" s="15"/>
    </row>
    <row r="502" spans="1:16">
      <c r="D502" s="15"/>
    </row>
    <row r="503" spans="1:16">
      <c r="D503" s="15"/>
    </row>
    <row r="504" spans="1:16">
      <c r="D504" s="15"/>
    </row>
    <row r="505" spans="1:16">
      <c r="D505" s="15"/>
    </row>
    <row r="506" spans="1:16">
      <c r="D506" s="15"/>
    </row>
    <row r="507" spans="1:16">
      <c r="D507" s="15"/>
    </row>
    <row r="508" spans="1:16">
      <c r="D508" s="15"/>
    </row>
    <row r="509" spans="1:16">
      <c r="D509" s="15"/>
    </row>
    <row r="510" spans="1:16">
      <c r="D510" s="15"/>
    </row>
    <row r="511" spans="1:16">
      <c r="D511" s="15"/>
    </row>
    <row r="512" spans="1:16">
      <c r="D512" s="15"/>
    </row>
    <row r="513" spans="4:4">
      <c r="D513" s="15"/>
    </row>
    <row r="514" spans="4:4">
      <c r="D514" s="15"/>
    </row>
    <row r="515" spans="4:4">
      <c r="D515" s="15"/>
    </row>
    <row r="516" spans="4:4">
      <c r="D516" s="15"/>
    </row>
    <row r="517" spans="4:4">
      <c r="D517" s="15"/>
    </row>
    <row r="518" spans="4:4">
      <c r="D518" s="15"/>
    </row>
  </sheetData>
  <phoneticPr fontId="4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并发场景</vt:lpstr>
      <vt:lpstr>综合打分</vt:lpstr>
      <vt:lpstr>Response Time </vt:lpstr>
      <vt:lpstr>App Sources</vt:lpstr>
      <vt:lpstr>Baidu 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Lin,Yuzhang</cp:lastModifiedBy>
  <dcterms:created xsi:type="dcterms:W3CDTF">2015-06-07T18:17:00Z</dcterms:created>
  <dcterms:modified xsi:type="dcterms:W3CDTF">2022-08-03T13:59:53Z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2052-4.4.1.7380</vt:lpwstr>
  </property>
  <property fmtid="{D5CDD505-2E9C-101B-9397-08002B2CF9AE}" pid="3" name="ICV">
    <vt:lpwstr>F4ABF0BB447132F03D23DE62B3BBC6BC</vt:lpwstr>
  </property>
</Properties>
</file>