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40" firstSheet="2" activeTab="5"/>
  </bookViews>
  <sheets>
    <sheet name="Template change_history" sheetId="8" r:id="rId1"/>
    <sheet name="report history" sheetId="10" r:id="rId2"/>
    <sheet name="A.1 CD542H车型R13H版本地图测试报告" sheetId="1" r:id="rId3"/>
    <sheet name="A.2 内外部遗留问题" sheetId="3" r:id="rId4"/>
    <sheet name="A.3 性能测试 " sheetId="9" r:id="rId5"/>
    <sheet name="A.4 定位路试专项" sheetId="5" r:id="rId6"/>
    <sheet name="WpsReserved_CellImgList" sheetId="11" state="veryHidden" r:id="rId7"/>
  </sheets>
  <definedNames>
    <definedName name="OLE_LINK1" localSheetId="5">'A.4 定位路试专项'!$A$31</definedName>
    <definedName name="_xlnm._FilterDatabase" localSheetId="3" hidden="1">'A.2 内外部遗留问题'!$A$1:$H$1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<sst xmlns="http://schemas.openxmlformats.org/spreadsheetml/2006/main" count="488" uniqueCount="338">
  <si>
    <t>Revision</t>
  </si>
  <si>
    <t>Date</t>
  </si>
  <si>
    <t>Author</t>
  </si>
  <si>
    <t>Change History</t>
  </si>
  <si>
    <t>Zhang Daorong</t>
  </si>
  <si>
    <r>
      <rPr>
        <sz val="11"/>
        <color theme="1"/>
        <rFont val="等线"/>
        <charset val="134"/>
        <scheme val="minor"/>
      </rPr>
      <t xml:space="preserve">Create first version based on Ford SPEC, </t>
    </r>
    <r>
      <rPr>
        <sz val="10"/>
        <color theme="1"/>
        <rFont val="等线"/>
        <charset val="134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charset val="134"/>
        <scheme val="minor"/>
      </rPr>
      <t xml:space="preserve">China GB standard; 
</t>
    </r>
    <r>
      <rPr>
        <sz val="11"/>
        <rFont val="等线"/>
        <charset val="134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charset val="134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</si>
  <si>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</si>
  <si>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</si>
  <si>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</si>
  <si>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</si>
  <si>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导航冷启动及稳定启动时间和Ford 性能团队 测试方法统一</t>
  </si>
  <si>
    <t>定位路试专项sheet 增加</t>
  </si>
  <si>
    <t>Li Guochen</t>
  </si>
  <si>
    <t>CD542H R13 Map test report V1</t>
  </si>
  <si>
    <t>CD542H R13 Map test report V2</t>
  </si>
  <si>
    <t>一、测试报告总论</t>
  </si>
  <si>
    <t>1.测试概要</t>
  </si>
  <si>
    <t>提测内容</t>
  </si>
  <si>
    <t>R13.PRO地图全功能测试报告</t>
  </si>
  <si>
    <t>测试范围</t>
  </si>
  <si>
    <t>功能测试，性能测试，稳定性测试，路试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</si>
  <si>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</si>
  <si>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FFC000"/>
        <rFont val="微软雅黑"/>
        <charset val="134"/>
      </rPr>
      <t>有条件通过</t>
    </r>
    <r>
      <rPr>
        <b/>
        <sz val="10.5"/>
        <color rgb="FF000000"/>
        <rFont val="微软雅黑"/>
        <charset val="134"/>
      </rPr>
      <t>，测试标准为无P0, P1,P2 BUG &lt;20（R06及以后），整体修复率&gt;95%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</si>
  <si>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</si>
  <si>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</si>
  <si>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</si>
  <si>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</si>
  <si>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</si>
  <si>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</si>
  <si>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</si>
  <si>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</si>
  <si>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</si>
  <si>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</si>
  <si>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</si>
  <si>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icafe遗留2个P1，jira遗留1个P1</t>
  </si>
  <si>
    <t>FAIL</t>
  </si>
  <si>
    <t>ALL</t>
  </si>
  <si>
    <t>&gt;95%</t>
  </si>
  <si>
    <t>81.81%（jira 18/22）</t>
  </si>
  <si>
    <t>3.版本稳定性及性能指标达成情况</t>
  </si>
  <si>
    <t>稳定性及性能</t>
  </si>
  <si>
    <t>版本稳定性</t>
  </si>
  <si>
    <t>Monkey</t>
  </si>
  <si>
    <t>7*24小时无crash/anr</t>
  </si>
  <si>
    <t>7*24小时</t>
  </si>
  <si>
    <t>台架测试</t>
  </si>
  <si>
    <t>当前迭代无新增anr&amp;crash</t>
  </si>
  <si>
    <t>10*8小时</t>
  </si>
  <si>
    <t>UI 自动化</t>
  </si>
  <si>
    <t>600条*10次</t>
  </si>
  <si>
    <t>路测</t>
  </si>
  <si>
    <t>10*200km(10*8小时)
其中平均车速超过100 累计时长不少于3小时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</si>
  <si>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</si>
  <si>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</si>
  <si>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</si>
  <si>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</si>
  <si>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</si>
  <si>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</si>
  <si>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</si>
  <si>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</si>
  <si>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</si>
  <si>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</si>
  <si>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</si>
  <si>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</si>
  <si>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</si>
  <si>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</si>
  <si>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</si>
  <si>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</si>
  <si>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</si>
  <si>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2/2180</t>
  </si>
  <si>
    <t>具体测试内容见定位专项sheet</t>
  </si>
  <si>
    <t>车标异常次数</t>
  </si>
  <si>
    <t>百公里不超过一次</t>
  </si>
  <si>
    <t>4.效果类标达成情况</t>
  </si>
  <si>
    <t>AR导航评测</t>
  </si>
  <si>
    <t>公交车车道识别</t>
  </si>
  <si>
    <t>准确率90%</t>
  </si>
  <si>
    <t>总成功次数</t>
  </si>
  <si>
    <t>准确率70%</t>
  </si>
  <si>
    <t>与CD542ICA H相同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</si>
  <si>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</si>
  <si>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</si>
  <si>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</si>
  <si>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</si>
  <si>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</si>
  <si>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</si>
  <si>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r>
      <t>6.流程质量符合情况：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</si>
  <si>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</si>
  <si>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</si>
  <si>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</si>
  <si>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通过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</si>
  <si>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</si>
  <si>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</si>
  <si>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</si>
  <si>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</si>
  <si>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</si>
  <si>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</si>
  <si>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</si>
  <si>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</si>
  <si>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1、使用PL24_HF2，隧道主动偏航不识别
2、重启后立刻点击地图地图，存在低概率偶现崩溃，之后实车和台架压测2000+次未复现，且已合入兜底toast提示</t>
  </si>
  <si>
    <t>严重问题</t>
  </si>
  <si>
    <t>1、【实车】【CD542H】【地图】【偶现】重启车机立即进入地图，地图闪退
2、【实车】【CD542H】【地图】【偶现】九华山隧道内发生偏航，车标卡住不动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</si>
  <si>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</si>
  <si>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</si>
  <si>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</si>
  <si>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</si>
  <si>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</si>
  <si>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</si>
  <si>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</si>
  <si>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</si>
  <si>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</si>
  <si>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566/569</t>
  </si>
  <si>
    <t>无P0， P1 bug，P2&lt;20</t>
  </si>
  <si>
    <t>2个P2</t>
  </si>
  <si>
    <t>是</t>
  </si>
  <si>
    <t>（查询）检索</t>
  </si>
  <si>
    <t>216/219</t>
  </si>
  <si>
    <t>路径规划</t>
  </si>
  <si>
    <t>123/123</t>
  </si>
  <si>
    <t>路径引导</t>
  </si>
  <si>
    <t>546/550</t>
  </si>
  <si>
    <t>4个P2</t>
  </si>
  <si>
    <t>（移动）定位</t>
  </si>
  <si>
    <t>35/35</t>
  </si>
  <si>
    <t>稳定性（故障处理）</t>
  </si>
  <si>
    <t>1个P1</t>
  </si>
  <si>
    <t>否</t>
  </si>
  <si>
    <t>性能（得分见性能测试-不少于KPI得分）</t>
  </si>
  <si>
    <t>语音交互</t>
  </si>
  <si>
    <t>174/176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</si>
  <si>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</si>
  <si>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</si>
  <si>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</si>
  <si>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</si>
  <si>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</si>
  <si>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</si>
  <si>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</si>
  <si>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</si>
  <si>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20230929_0983_B1F27_R13.PRO_Debug</t>
  </si>
  <si>
    <t>屏幕尺寸</t>
  </si>
  <si>
    <t>ROM版本</t>
  </si>
  <si>
    <t xml:space="preserve">20230929_0983_B1F27_R13.PRO_Debug
</t>
  </si>
  <si>
    <t>MCU版本</t>
  </si>
  <si>
    <t>20230601_645_PRO</t>
  </si>
  <si>
    <t>地图版本</t>
  </si>
  <si>
    <t xml:space="preserve">5.2-542H3TO5-R13.PROHF1-9.28-PL24HF2
</t>
  </si>
  <si>
    <t>编号</t>
  </si>
  <si>
    <t>标题</t>
  </si>
  <si>
    <t>类型</t>
  </si>
  <si>
    <t>所属模块</t>
  </si>
  <si>
    <t>优先级</t>
  </si>
  <si>
    <t>修复版本</t>
  </si>
  <si>
    <t>FordPhase4Scrum-72181</t>
  </si>
  <si>
    <r>
      <rPr>
        <u/>
        <sz val="11"/>
        <color rgb="FF800080"/>
        <rFont val="宋体-简"/>
        <charset val="134"/>
      </rPr>
      <t>【实车】【</t>
    </r>
    <r>
      <rPr>
        <u/>
        <sz val="11"/>
        <color rgb="FF800080"/>
        <rFont val="Calibri"/>
        <charset val="134"/>
      </rPr>
      <t>CD542H</t>
    </r>
    <r>
      <rPr>
        <u/>
        <sz val="11"/>
        <color rgb="FF800080"/>
        <rFont val="宋体-简"/>
        <charset val="134"/>
      </rPr>
      <t>】【地图】【偶现】翠屏山服务区车标飘逸，不显示蚯蚓线</t>
    </r>
  </si>
  <si>
    <t>Bug</t>
  </si>
  <si>
    <t>P1-High</t>
  </si>
  <si>
    <t>依赖LTS_PL3</t>
  </si>
  <si>
    <t>FordPhase4Scrum-69083</t>
  </si>
  <si>
    <r>
      <rPr>
        <u/>
        <sz val="11"/>
        <color rgb="FF800080"/>
        <rFont val="宋体-简"/>
        <charset val="134"/>
      </rPr>
      <t>【实车】【</t>
    </r>
    <r>
      <rPr>
        <u/>
        <sz val="11"/>
        <color rgb="FF800080"/>
        <rFont val="Calibri"/>
        <charset val="134"/>
      </rPr>
      <t>CD542H</t>
    </r>
    <r>
      <rPr>
        <u/>
        <sz val="11"/>
        <color rgb="FF800080"/>
        <rFont val="宋体-简"/>
        <charset val="134"/>
      </rPr>
      <t>】【地图】【偶现】九华山隧道内发生偏航，车标卡住不动</t>
    </r>
  </si>
  <si>
    <t>依赖LTS_PL2</t>
  </si>
  <si>
    <t>密钥</t>
  </si>
  <si>
    <t>摘要</t>
  </si>
  <si>
    <t>组件</t>
  </si>
  <si>
    <t>影响版本</t>
  </si>
  <si>
    <t>标签</t>
  </si>
  <si>
    <t>Supplier</t>
  </si>
  <si>
    <t>状态</t>
  </si>
  <si>
    <t>APIMCIS-34298</t>
  </si>
  <si>
    <t>【实车】【CD542H】【地图】【偶现】重启车机立即进入地图，地图闪退</t>
  </si>
  <si>
    <t>P1</t>
  </si>
  <si>
    <t>百度-地图</t>
  </si>
  <si>
    <t>B1F27_R13.PRO</t>
  </si>
  <si>
    <t>CD542H_R13</t>
  </si>
  <si>
    <t>Baidu</t>
  </si>
  <si>
    <t>Monitor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</si>
  <si>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</si>
  <si>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</si>
  <si>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</si>
  <si>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</si>
  <si>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</si>
  <si>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</si>
  <si>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</si>
  <si>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</si>
  <si>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</si>
  <si>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</si>
  <si>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</si>
  <si>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</si>
  <si>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</si>
  <si>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</si>
  <si>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</si>
  <si>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</si>
  <si>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</si>
  <si>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</si>
  <si>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</si>
  <si>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</si>
  <si>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</si>
  <si>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</si>
  <si>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</si>
  <si>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t>9，17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</si>
  <si>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</si>
  <si>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</si>
  <si>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</si>
  <si>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</si>
  <si>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</si>
  <si>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</si>
  <si>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</si>
  <si>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</si>
  <si>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</si>
  <si>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</si>
  <si>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</si>
  <si>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运行抓性能数据脚本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</si>
  <si>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</si>
  <si>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</si>
  <si>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</si>
  <si>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</si>
  <si>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</si>
  <si>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</si>
  <si>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</si>
  <si>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</si>
  <si>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</si>
  <si>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</si>
  <si>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</si>
  <si>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</si>
  <si>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</si>
  <si>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</si>
  <si>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</si>
  <si>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</si>
  <si>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</si>
  <si>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</si>
  <si>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</si>
  <si>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</si>
  <si>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</si>
  <si>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</si>
  <si>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</si>
  <si>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</si>
  <si>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</si>
  <si>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</si>
  <si>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</si>
  <si>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</si>
  <si>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</si>
  <si>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</si>
  <si>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</si>
  <si>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</si>
  <si>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</si>
  <si>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</si>
  <si>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</si>
  <si>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</si>
  <si>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</si>
  <si>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</si>
  <si>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</si>
  <si>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</si>
  <si>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</si>
  <si>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</si>
  <si>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</si>
  <si>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</si>
  <si>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</si>
  <si>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</si>
  <si>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</si>
  <si>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</si>
  <si>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</si>
  <si>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</si>
  <si>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</si>
  <si>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</si>
  <si>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</si>
  <si>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</si>
  <si>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0</t>
  </si>
  <si>
    <t>0.6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</si>
  <si>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</si>
  <si>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</si>
  <si>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</si>
  <si>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</si>
  <si>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</si>
  <si>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</si>
  <si>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</si>
  <si>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</si>
  <si>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</si>
  <si>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</si>
  <si>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</si>
  <si>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</si>
  <si>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</si>
  <si>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</si>
  <si>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</si>
  <si>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</si>
  <si>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</si>
  <si>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4/2180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</si>
  <si>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</si>
  <si>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</si>
  <si>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</si>
  <si>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</si>
  <si>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</si>
  <si>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</si>
  <si>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</si>
  <si>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</si>
  <si>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</si>
  <si>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</si>
  <si>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</si>
  <si>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</si>
  <si>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</si>
  <si>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</si>
  <si>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</si>
  <si>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</si>
  <si>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车辆PV189
（LVSHFAAC0MS115856）</t>
  </si>
  <si>
    <t>车辆PV218
（LVSHFFAC4MS211342）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</si>
  <si>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</si>
  <si>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</si>
  <si>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</si>
  <si>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</si>
  <si>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</si>
  <si>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</si>
  <si>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</si>
  <si>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</si>
  <si>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定位更新及时性及准确性</t>
  </si>
  <si>
    <t>map5.0 支持全时惯导，任何时候车标都真实反应车型所在位置，并实时更新，
不得出现飘，卡顿/滞后/不更新等现象</t>
  </si>
  <si>
    <t>FordPhase4Scrum-72181
FordPhase4Scrum-69083</t>
  </si>
  <si>
    <t>翠屏山服务区车标飘逸，不显示蚯蚓线
九华山隧道内发生偏航，车标卡住不动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</si>
  <si>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</si>
  <si>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</si>
  <si>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</si>
  <si>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</si>
  <si>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</si>
  <si>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</si>
  <si>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</si>
  <si>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</si>
  <si>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</si>
  <si>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</si>
  <si>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</si>
  <si>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</si>
  <si>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APIMCIS-34175</t>
  </si>
  <si>
    <t>百度地图路测偶现副驾的路口放大图黑屏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</si>
  <si>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</si>
  <si>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</si>
  <si>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</si>
  <si>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主动偏航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</si>
  <si>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</si>
  <si>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使用PL24HF2，隧道主动偏航不识别</t>
  </si>
  <si>
    <t>1.基于LTS版本
2.开阔路段 不按导航路线，随机转型行驶无误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</si>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</sst>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0;[Red]0.000"/>
    <numFmt numFmtId="178" formatCode="0.0;[Red]0.0"/>
  </numFmts>
  <fonts count="49">
    <font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2"/>
      <color rgb="FF000000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宋体-简"/>
      <charset val="134"/>
    </font>
    <font>
      <b/>
      <sz val="12"/>
      <color rgb="FF000000"/>
      <name val="Arial"/>
      <charset val="134"/>
    </font>
    <font>
      <u/>
      <sz val="11"/>
      <color rgb="FF800080"/>
      <name val="等线"/>
      <charset val="134"/>
      <scheme val="minor"/>
    </font>
    <font>
      <sz val="12"/>
      <color rgb="FF000000"/>
      <name val="宋体-简"/>
      <charset val="134"/>
    </font>
    <font>
      <sz val="12"/>
      <color rgb="FF000000"/>
      <name val="Arial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theme="1"/>
      <name val="微软雅黑"/>
      <charset val="134"/>
    </font>
    <font>
      <sz val="10.5"/>
      <color rgb="FF00B050"/>
      <name val="微软雅黑"/>
      <charset val="134"/>
    </font>
    <font>
      <sz val="10.5"/>
      <color rgb="FFFF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C000"/>
      <name val="Microsoft YaHei"/>
      <charset val="134"/>
    </font>
    <font>
      <u/>
      <sz val="11"/>
      <color rgb="FF800080"/>
      <name val="Calibri"/>
      <charset val="134"/>
    </font>
    <font>
      <b/>
      <sz val="10.5"/>
      <color rgb="FFFFC000"/>
      <name val="微软雅黑"/>
      <charset val="134"/>
    </font>
    <font>
      <sz val="11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14" borderId="1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5" borderId="19" applyNumberFormat="0" applyAlignment="0" applyProtection="0">
      <alignment vertical="center"/>
    </xf>
    <xf numFmtId="0" fontId="35" fillId="16" borderId="20" applyNumberFormat="0" applyAlignment="0" applyProtection="0">
      <alignment vertical="center"/>
    </xf>
    <xf numFmtId="0" fontId="36" fillId="16" borderId="19" applyNumberFormat="0" applyAlignment="0" applyProtection="0">
      <alignment vertical="center"/>
    </xf>
    <xf numFmtId="0" fontId="37" fillId="17" borderId="21" applyNumberFormat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>
      <alignment vertical="center"/>
    </xf>
  </cellStyleXfs>
  <cellXfs count="1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6" fillId="4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/>
    <xf numFmtId="0" fontId="6" fillId="6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9" fillId="8" borderId="1" xfId="50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9" borderId="0" xfId="0" applyFont="1" applyFill="1" applyAlignment="1">
      <alignment horizontal="left" vertical="top"/>
    </xf>
    <xf numFmtId="177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0" fontId="9" fillId="8" borderId="1" xfId="50" applyFont="1" applyFill="1" applyBorder="1"/>
    <xf numFmtId="178" fontId="10" fillId="10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/>
    <xf numFmtId="177" fontId="0" fillId="4" borderId="1" xfId="0" applyNumberFormat="1" applyFill="1" applyBorder="1" applyAlignment="1">
      <alignment horizontal="left"/>
    </xf>
    <xf numFmtId="0" fontId="8" fillId="0" borderId="0" xfId="0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49" fontId="0" fillId="11" borderId="7" xfId="0" applyNumberFormat="1" applyFill="1" applyBorder="1" applyAlignment="1"/>
    <xf numFmtId="49" fontId="11" fillId="0" borderId="7" xfId="0" applyNumberFormat="1" applyFont="1" applyBorder="1" applyAlignment="1"/>
    <xf numFmtId="49" fontId="12" fillId="0" borderId="7" xfId="0" applyNumberFormat="1" applyFont="1" applyBorder="1" applyAlignment="1"/>
    <xf numFmtId="49" fontId="0" fillId="0" borderId="7" xfId="0" applyNumberFormat="1" applyBorder="1" applyAlignment="1"/>
    <xf numFmtId="0" fontId="13" fillId="0" borderId="8" xfId="0" applyFont="1" applyBorder="1" applyAlignment="1">
      <alignment horizontal="center" vertical="top" wrapText="1"/>
    </xf>
    <xf numFmtId="49" fontId="14" fillId="0" borderId="8" xfId="6" applyNumberFormat="1" applyFont="1" applyBorder="1" applyAlignment="1">
      <alignment horizontal="left" vertical="top" wrapText="1"/>
    </xf>
    <xf numFmtId="0" fontId="15" fillId="0" borderId="8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49" fontId="16" fillId="0" borderId="8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7" fillId="12" borderId="1" xfId="0" applyFont="1" applyFill="1" applyBorder="1" applyAlignment="1">
      <alignment horizontal="justify" vertical="center" wrapText="1"/>
    </xf>
    <xf numFmtId="0" fontId="17" fillId="13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9" fontId="19" fillId="0" borderId="1" xfId="0" applyNumberFormat="1" applyFont="1" applyBorder="1" applyAlignment="1">
      <alignment horizontal="justify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10" fillId="0" borderId="0" xfId="0" applyFont="1">
      <alignment vertical="center"/>
    </xf>
    <xf numFmtId="0" fontId="19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justify" vertical="center" wrapText="1"/>
    </xf>
    <xf numFmtId="0" fontId="17" fillId="0" borderId="2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10" fontId="19" fillId="0" borderId="1" xfId="0" applyNumberFormat="1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9" fontId="20" fillId="0" borderId="1" xfId="0" applyNumberFormat="1" applyFont="1" applyBorder="1">
      <alignment vertical="center"/>
    </xf>
    <xf numFmtId="0" fontId="0" fillId="0" borderId="0" xfId="0" applyFont="1">
      <alignment vertical="center"/>
    </xf>
    <xf numFmtId="0" fontId="18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9" fontId="21" fillId="0" borderId="1" xfId="0" applyNumberFormat="1" applyFont="1" applyBorder="1">
      <alignment vertical="center"/>
    </xf>
    <xf numFmtId="0" fontId="21" fillId="0" borderId="1" xfId="0" applyFont="1" applyBorder="1">
      <alignment vertical="center"/>
    </xf>
    <xf numFmtId="0" fontId="20" fillId="0" borderId="9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9" fillId="0" borderId="0" xfId="52" applyAlignment="1">
      <alignment horizontal="left" vertical="top"/>
    </xf>
    <xf numFmtId="0" fontId="9" fillId="0" borderId="0" xfId="51" applyAlignment="1">
      <alignment horizontal="left" vertical="top"/>
    </xf>
    <xf numFmtId="0" fontId="9" fillId="0" borderId="1" xfId="51" applyBorder="1" applyAlignment="1">
      <alignment horizontal="left" vertical="top"/>
    </xf>
    <xf numFmtId="14" fontId="9" fillId="0" borderId="1" xfId="51" applyNumberFormat="1" applyBorder="1" applyAlignment="1">
      <alignment horizontal="left" vertical="top"/>
    </xf>
    <xf numFmtId="0" fontId="9" fillId="0" borderId="1" xfId="51" applyBorder="1" applyAlignment="1">
      <alignment horizontal="left" vertical="top" wrapText="1"/>
    </xf>
    <xf numFmtId="14" fontId="9" fillId="0" borderId="1" xfId="52" applyNumberFormat="1" applyBorder="1" applyAlignment="1">
      <alignment horizontal="left" vertical="top"/>
    </xf>
    <xf numFmtId="0" fontId="9" fillId="0" borderId="1" xfId="52" applyBorder="1" applyAlignment="1">
      <alignment horizontal="left" vertical="top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 2" xfId="49"/>
    <cellStyle name="常规 4 2 2" xfId="50"/>
    <cellStyle name="Normal 3" xfId="51"/>
    <cellStyle name="Normal 4" xfId="52"/>
    <cellStyle name="Normal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37050" y="1206500"/>
          <a:ext cx="1102995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20</xdr:row>
      <xdr:rowOff>6350</xdr:rowOff>
    </xdr:from>
    <xdr:to>
      <xdr:col>4</xdr:col>
      <xdr:colOff>995680</xdr:colOff>
      <xdr:row>64</xdr:row>
      <xdr:rowOff>59055</xdr:rowOff>
    </xdr:to>
    <xdr:pic>
      <xdr:nvPicPr>
        <xdr:cNvPr id="6" name="图片 5"/>
        <xdr:cNvPicPr/>
      </xdr:nvPicPr>
      <xdr:blipFill>
        <a:blip r:embed="rId1"/>
        <a:stretch>
          <a:fillRect/>
        </a:stretch>
      </xdr:blipFill>
      <xdr:spPr>
        <a:xfrm>
          <a:off x="9525" y="17512030"/>
          <a:ext cx="7463155" cy="10782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.atlassian.net/browse/APIMCIS-34298" TargetMode="External"/><Relationship Id="rId2" Type="http://schemas.openxmlformats.org/officeDocument/2006/relationships/hyperlink" Target="https://console.cloud.baidu-int.com/devops/icafe/issue/FordPhase4Scrum-69083/show" TargetMode="External"/><Relationship Id="rId1" Type="http://schemas.openxmlformats.org/officeDocument/2006/relationships/hyperlink" Target="https://console.cloud.baidu-int.com/devops/icafe/issue/FordPhase4Scrum-72181/show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D17" sqref="D17"/>
    </sheetView>
  </sheetViews>
  <sheetFormatPr defaultColWidth="8.16666666666667" defaultRowHeight="16.8" outlineLevelCol="3"/>
  <cols>
    <col min="1" max="1" width="8.16666666666667" style="149"/>
    <col min="2" max="2" width="12.1666666666667" style="149" customWidth="1"/>
    <col min="3" max="3" width="23.3333333333333" style="149" customWidth="1"/>
    <col min="4" max="4" width="87.6666666666667" style="149" customWidth="1"/>
    <col min="5" max="5" width="11.6666666666667" style="149" customWidth="1"/>
    <col min="6" max="16384" width="8.16666666666667" style="149"/>
  </cols>
  <sheetData>
    <row r="1" spans="1:4">
      <c r="A1" s="150" t="s">
        <v>0</v>
      </c>
      <c r="B1" s="150" t="s">
        <v>1</v>
      </c>
      <c r="C1" s="150" t="s">
        <v>2</v>
      </c>
      <c r="D1" s="150" t="s">
        <v>3</v>
      </c>
    </row>
    <row r="2" ht="64.25" customHeight="1" spans="1:4">
      <c r="A2" s="150">
        <v>0.1</v>
      </c>
      <c r="B2" s="151">
        <v>44791</v>
      </c>
      <c r="C2" s="151" t="s">
        <v>4</v>
      </c>
      <c r="D2" s="152" t="s">
        <v>5</v>
      </c>
    </row>
    <row r="3" ht="114" customHeight="1" spans="1:4">
      <c r="A3" s="150">
        <v>0.2</v>
      </c>
      <c r="B3" s="151">
        <v>44803</v>
      </c>
      <c r="C3" s="151" t="s">
        <v>4</v>
      </c>
      <c r="D3" s="152" t="s">
        <v>6</v>
      </c>
    </row>
    <row r="4" spans="1:4">
      <c r="A4" s="150">
        <v>0.3</v>
      </c>
      <c r="B4" s="151">
        <v>44823</v>
      </c>
      <c r="C4" s="151" t="s">
        <v>4</v>
      </c>
      <c r="D4" s="150" t="s">
        <v>7</v>
      </c>
    </row>
    <row r="5" spans="1:4">
      <c r="A5" s="150">
        <v>1</v>
      </c>
      <c r="B5" s="151">
        <v>44834</v>
      </c>
      <c r="C5" s="151" t="s">
        <v>8</v>
      </c>
      <c r="D5" s="150" t="s">
        <v>9</v>
      </c>
    </row>
    <row r="6" s="148" customFormat="1" spans="1:4">
      <c r="A6" s="154">
        <v>1.1</v>
      </c>
      <c r="B6" s="153">
        <v>44992</v>
      </c>
      <c r="C6" s="154" t="s">
        <v>4</v>
      </c>
      <c r="D6" s="154" t="s">
        <v>10</v>
      </c>
    </row>
    <row r="7" spans="1:4">
      <c r="A7" s="150">
        <v>1.2</v>
      </c>
      <c r="B7" s="151">
        <v>45098</v>
      </c>
      <c r="C7" s="150" t="s">
        <v>4</v>
      </c>
      <c r="D7" s="150" t="s">
        <v>11</v>
      </c>
    </row>
    <row r="8" spans="1:4">
      <c r="A8" s="150"/>
      <c r="B8" s="151"/>
      <c r="C8" s="150"/>
      <c r="D8" s="150"/>
    </row>
    <row r="9" spans="1:4">
      <c r="A9" s="150"/>
      <c r="B9" s="151"/>
      <c r="C9" s="151"/>
      <c r="D9" s="150"/>
    </row>
    <row r="10" spans="1:4">
      <c r="A10" s="150"/>
      <c r="B10" s="150"/>
      <c r="C10" s="150"/>
      <c r="D10" s="150"/>
    </row>
    <row r="11" spans="1:4">
      <c r="A11" s="150"/>
      <c r="B11" s="150"/>
      <c r="C11" s="150"/>
      <c r="D11" s="150"/>
    </row>
    <row r="12" spans="1:4">
      <c r="A12" s="150"/>
      <c r="B12" s="150"/>
      <c r="C12" s="150"/>
      <c r="D12" s="150"/>
    </row>
    <row r="13" spans="1:4">
      <c r="A13" s="150"/>
      <c r="B13" s="150"/>
      <c r="C13" s="150"/>
      <c r="D13" s="150"/>
    </row>
    <row r="14" spans="1:4">
      <c r="A14" s="150"/>
      <c r="B14" s="150"/>
      <c r="C14" s="150"/>
      <c r="D14" s="150"/>
    </row>
    <row r="15" spans="1:4">
      <c r="A15" s="150"/>
      <c r="B15" s="150"/>
      <c r="C15" s="150"/>
      <c r="D15" s="150"/>
    </row>
    <row r="16" spans="1:4">
      <c r="A16" s="150"/>
      <c r="B16" s="150"/>
      <c r="C16" s="150"/>
      <c r="D16" s="150"/>
    </row>
    <row r="17" spans="1:4">
      <c r="A17" s="150"/>
      <c r="B17" s="150"/>
      <c r="C17" s="150"/>
      <c r="D17" s="150"/>
    </row>
    <row r="18" spans="1:4">
      <c r="A18" s="150"/>
      <c r="B18" s="150"/>
      <c r="C18" s="150"/>
      <c r="D18" s="150"/>
    </row>
    <row r="19" spans="1:4">
      <c r="A19" s="150"/>
      <c r="B19" s="150"/>
      <c r="C19" s="150"/>
      <c r="D19" s="150"/>
    </row>
    <row r="20" spans="1:4">
      <c r="A20" s="150"/>
      <c r="B20" s="150"/>
      <c r="C20" s="150"/>
      <c r="D20" s="150"/>
    </row>
    <row r="21" spans="1:4">
      <c r="A21" s="150"/>
      <c r="B21" s="150"/>
      <c r="C21" s="150"/>
      <c r="D21" s="150"/>
    </row>
    <row r="22" spans="1:4">
      <c r="A22" s="150"/>
      <c r="B22" s="150"/>
      <c r="C22" s="150"/>
      <c r="D22" s="150"/>
    </row>
    <row r="23" spans="1:4">
      <c r="A23" s="150"/>
      <c r="B23" s="150"/>
      <c r="C23" s="150"/>
      <c r="D23" s="150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10" sqref="C10"/>
    </sheetView>
  </sheetViews>
  <sheetFormatPr defaultColWidth="8.16666666666667" defaultRowHeight="16.8" outlineLevelCol="2"/>
  <cols>
    <col min="1" max="1" width="12.1666666666667" style="149" customWidth="1"/>
    <col min="2" max="2" width="23.3333333333333" style="149" customWidth="1"/>
    <col min="3" max="3" width="87.6666666666667" style="149" customWidth="1"/>
    <col min="4" max="4" width="11.6666666666667" style="149" customWidth="1"/>
    <col min="5" max="16384" width="8.16666666666667" style="149"/>
  </cols>
  <sheetData>
    <row r="1" spans="1:3">
      <c r="A1" s="150" t="s">
        <v>1</v>
      </c>
      <c r="B1" s="150" t="s">
        <v>2</v>
      </c>
      <c r="C1" s="150" t="s">
        <v>3</v>
      </c>
    </row>
    <row r="2" ht="64.25" customHeight="1" spans="1:3">
      <c r="A2" s="151">
        <v>45181</v>
      </c>
      <c r="B2" s="151" t="s">
        <v>12</v>
      </c>
      <c r="C2" s="152" t="s">
        <v>13</v>
      </c>
    </row>
    <row r="3" ht="114" customHeight="1" spans="1:3">
      <c r="A3" s="151">
        <v>45197</v>
      </c>
      <c r="B3" s="151" t="s">
        <v>12</v>
      </c>
      <c r="C3" s="152" t="s">
        <v>14</v>
      </c>
    </row>
    <row r="4" spans="1:3">
      <c r="A4" s="151"/>
      <c r="B4" s="151"/>
      <c r="C4" s="150"/>
    </row>
    <row r="5" spans="1:3">
      <c r="A5" s="151"/>
      <c r="B5" s="151"/>
      <c r="C5" s="150"/>
    </row>
    <row r="6" s="148" customFormat="1" spans="1:3">
      <c r="A6" s="153"/>
      <c r="B6" s="154"/>
      <c r="C6" s="154"/>
    </row>
    <row r="7" spans="1:3">
      <c r="A7" s="151"/>
      <c r="B7" s="150"/>
      <c r="C7" s="150"/>
    </row>
    <row r="8" spans="1:3">
      <c r="A8" s="151"/>
      <c r="B8" s="150"/>
      <c r="C8" s="150"/>
    </row>
    <row r="9" spans="1:3">
      <c r="A9" s="151"/>
      <c r="B9" s="151"/>
      <c r="C9" s="150"/>
    </row>
    <row r="10" spans="1:3">
      <c r="A10" s="150"/>
      <c r="B10" s="150"/>
      <c r="C10" s="150"/>
    </row>
    <row r="11" spans="1:3">
      <c r="A11" s="150"/>
      <c r="B11" s="150"/>
      <c r="C11" s="150"/>
    </row>
    <row r="12" spans="1:3">
      <c r="A12" s="150"/>
      <c r="B12" s="150"/>
      <c r="C12" s="150"/>
    </row>
    <row r="13" spans="1:3">
      <c r="A13" s="150"/>
      <c r="B13" s="150"/>
      <c r="C13" s="150"/>
    </row>
    <row r="14" spans="1:3">
      <c r="A14" s="150"/>
      <c r="B14" s="150"/>
      <c r="C14" s="150"/>
    </row>
    <row r="15" spans="1:3">
      <c r="A15" s="150"/>
      <c r="B15" s="150"/>
      <c r="C15" s="150"/>
    </row>
    <row r="16" spans="1:3">
      <c r="A16" s="150"/>
      <c r="B16" s="150"/>
      <c r="C16" s="150"/>
    </row>
    <row r="17" spans="1:3">
      <c r="A17" s="150"/>
      <c r="B17" s="150"/>
      <c r="C17" s="150"/>
    </row>
    <row r="18" spans="1:3">
      <c r="A18" s="150"/>
      <c r="B18" s="150"/>
      <c r="C18" s="150"/>
    </row>
    <row r="19" spans="1:3">
      <c r="A19" s="150"/>
      <c r="B19" s="150"/>
      <c r="C19" s="150"/>
    </row>
    <row r="20" spans="1:3">
      <c r="A20" s="150"/>
      <c r="B20" s="150"/>
      <c r="C20" s="150"/>
    </row>
    <row r="21" spans="1:3">
      <c r="A21" s="150"/>
      <c r="B21" s="150"/>
      <c r="C21" s="150"/>
    </row>
    <row r="22" spans="1:3">
      <c r="A22" s="150"/>
      <c r="B22" s="150"/>
      <c r="C22" s="150"/>
    </row>
    <row r="23" spans="1:3">
      <c r="A23" s="150"/>
      <c r="B23" s="150"/>
      <c r="C23" s="150"/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opLeftCell="A62" workbookViewId="0">
      <selection activeCell="E73" sqref="E73"/>
    </sheetView>
  </sheetViews>
  <sheetFormatPr defaultColWidth="11" defaultRowHeight="17.6"/>
  <cols>
    <col min="1" max="1" width="15" customWidth="1"/>
    <col min="2" max="3" width="24.8333333333333" customWidth="1"/>
    <col min="4" max="4" width="26.6666666666667" customWidth="1"/>
    <col min="5" max="5" width="29.3083333333333" customWidth="1"/>
    <col min="6" max="7" width="16" customWidth="1"/>
    <col min="8" max="8" width="26.3083333333333" customWidth="1"/>
  </cols>
  <sheetData>
    <row r="1" spans="1:8">
      <c r="A1" s="74" t="s">
        <v>15</v>
      </c>
      <c r="B1" s="74"/>
      <c r="C1" s="74"/>
      <c r="D1" s="74"/>
      <c r="E1" s="74"/>
      <c r="F1" s="74"/>
      <c r="G1" s="74"/>
      <c r="H1" s="74"/>
    </row>
    <row r="2" ht="16" customHeight="1" spans="1:8">
      <c r="A2" s="75" t="s">
        <v>16</v>
      </c>
      <c r="B2" s="75"/>
      <c r="C2" s="75"/>
      <c r="D2" s="75"/>
      <c r="E2" s="75"/>
      <c r="F2" s="75"/>
      <c r="G2" s="75"/>
      <c r="H2" s="75"/>
    </row>
    <row r="3" ht="16" customHeight="1" spans="1:8">
      <c r="A3" s="76" t="s">
        <v>17</v>
      </c>
      <c r="B3" s="77" t="s">
        <v>18</v>
      </c>
      <c r="C3" s="78"/>
      <c r="D3" s="78"/>
      <c r="E3" s="78"/>
      <c r="F3" s="78"/>
      <c r="G3" s="78"/>
      <c r="H3" s="104"/>
    </row>
    <row r="4" spans="1:8">
      <c r="A4" s="76" t="s">
        <v>19</v>
      </c>
      <c r="B4" s="79" t="s">
        <v>20</v>
      </c>
      <c r="C4" s="79"/>
      <c r="D4" s="79"/>
      <c r="E4" s="79"/>
      <c r="F4" s="79"/>
      <c r="G4" s="79"/>
      <c r="H4" s="79"/>
    </row>
    <row r="5" ht="16" customHeight="1" spans="1:9">
      <c r="A5" s="76" t="s">
        <v>21</v>
      </c>
      <c r="B5" s="80" t="s">
        <v>22</v>
      </c>
      <c r="C5" s="79"/>
      <c r="D5" s="79"/>
      <c r="E5" s="79"/>
      <c r="F5" s="79"/>
      <c r="G5" s="79"/>
      <c r="H5" s="79"/>
      <c r="I5" s="122"/>
    </row>
    <row r="6" ht="16" customHeight="1" spans="1:8">
      <c r="A6" s="81"/>
      <c r="B6" s="81"/>
      <c r="C6" s="81"/>
      <c r="D6" s="81"/>
      <c r="E6" s="81"/>
      <c r="F6" s="81"/>
      <c r="G6" s="81"/>
      <c r="H6" s="81"/>
    </row>
    <row r="7" spans="1:8">
      <c r="A7" s="82" t="s">
        <v>23</v>
      </c>
      <c r="B7" s="82"/>
      <c r="C7" s="82"/>
      <c r="D7" s="82"/>
      <c r="E7" s="82"/>
      <c r="F7" s="82"/>
      <c r="G7" s="82"/>
      <c r="H7" s="82"/>
    </row>
    <row r="8" spans="1:8">
      <c r="A8" s="76" t="s">
        <v>24</v>
      </c>
      <c r="B8" s="83" t="s">
        <v>25</v>
      </c>
      <c r="C8" s="84"/>
      <c r="D8" s="76" t="s">
        <v>26</v>
      </c>
      <c r="E8" s="76" t="s">
        <v>27</v>
      </c>
      <c r="F8" s="81" t="s">
        <v>21</v>
      </c>
      <c r="G8" s="83" t="s">
        <v>28</v>
      </c>
      <c r="H8" s="84"/>
    </row>
    <row r="9" spans="1:8">
      <c r="A9" s="85" t="s">
        <v>29</v>
      </c>
      <c r="B9" s="86" t="s">
        <v>30</v>
      </c>
      <c r="C9" s="87"/>
      <c r="D9" s="88">
        <v>1</v>
      </c>
      <c r="E9" s="88">
        <v>1</v>
      </c>
      <c r="F9" s="105" t="s">
        <v>31</v>
      </c>
      <c r="G9" s="106"/>
      <c r="H9" s="107"/>
    </row>
    <row r="10" ht="18" customHeight="1" spans="1:8">
      <c r="A10" s="85" t="s">
        <v>32</v>
      </c>
      <c r="B10" s="86" t="s">
        <v>33</v>
      </c>
      <c r="C10" s="87"/>
      <c r="D10" s="88">
        <v>1</v>
      </c>
      <c r="E10" s="108" t="s">
        <v>34</v>
      </c>
      <c r="F10" s="109" t="s">
        <v>35</v>
      </c>
      <c r="G10" s="110"/>
      <c r="H10" s="111"/>
    </row>
    <row r="11" spans="1:8">
      <c r="A11" s="85"/>
      <c r="B11" s="86" t="s">
        <v>36</v>
      </c>
      <c r="C11" s="87"/>
      <c r="D11" s="85" t="s">
        <v>37</v>
      </c>
      <c r="E11" s="108" t="s">
        <v>38</v>
      </c>
      <c r="F11" s="109" t="s">
        <v>35</v>
      </c>
      <c r="G11" s="112"/>
      <c r="H11" s="113"/>
    </row>
    <row r="12" spans="1:8">
      <c r="A12" s="85"/>
      <c r="B12" s="85"/>
      <c r="C12" s="85"/>
      <c r="D12" s="85"/>
      <c r="E12" s="85"/>
      <c r="F12" s="85"/>
      <c r="G12" s="85"/>
      <c r="H12" s="85"/>
    </row>
    <row r="13" ht="14.25" customHeight="1" spans="1:8">
      <c r="A13" s="75" t="s">
        <v>39</v>
      </c>
      <c r="B13" s="75"/>
      <c r="C13" s="75"/>
      <c r="D13" s="75"/>
      <c r="E13" s="75"/>
      <c r="F13" s="75"/>
      <c r="G13" s="75"/>
      <c r="H13" s="75"/>
    </row>
    <row r="14" spans="1:8">
      <c r="A14" s="76" t="s">
        <v>40</v>
      </c>
      <c r="B14" s="76" t="s">
        <v>25</v>
      </c>
      <c r="C14" s="85" t="s">
        <v>26</v>
      </c>
      <c r="D14" s="89" t="s">
        <v>19</v>
      </c>
      <c r="E14" s="85" t="s">
        <v>27</v>
      </c>
      <c r="F14" s="81" t="s">
        <v>21</v>
      </c>
      <c r="G14" s="83" t="s">
        <v>28</v>
      </c>
      <c r="H14" s="84"/>
    </row>
    <row r="15" spans="1:8">
      <c r="A15" s="90" t="s">
        <v>41</v>
      </c>
      <c r="B15" s="90" t="s">
        <v>42</v>
      </c>
      <c r="C15" s="85" t="s">
        <v>43</v>
      </c>
      <c r="D15" s="90" t="s">
        <v>44</v>
      </c>
      <c r="E15" s="90">
        <v>0</v>
      </c>
      <c r="F15" s="105" t="s">
        <v>31</v>
      </c>
      <c r="G15" s="114"/>
      <c r="H15" s="107"/>
    </row>
    <row r="16" spans="1:8">
      <c r="A16" s="90"/>
      <c r="B16" s="91" t="s">
        <v>45</v>
      </c>
      <c r="C16" s="92" t="s">
        <v>46</v>
      </c>
      <c r="D16" s="90" t="s">
        <v>47</v>
      </c>
      <c r="E16" s="90">
        <v>0</v>
      </c>
      <c r="F16" s="105" t="s">
        <v>31</v>
      </c>
      <c r="G16" s="110"/>
      <c r="H16" s="111"/>
    </row>
    <row r="17" spans="1:8">
      <c r="A17" s="90"/>
      <c r="B17" s="93"/>
      <c r="C17" s="92" t="s">
        <v>48</v>
      </c>
      <c r="D17" s="90" t="s">
        <v>49</v>
      </c>
      <c r="E17" s="90">
        <v>0</v>
      </c>
      <c r="F17" s="105" t="s">
        <v>31</v>
      </c>
      <c r="G17" s="110"/>
      <c r="H17" s="111"/>
    </row>
    <row r="18" ht="47" spans="1:8">
      <c r="A18" s="90"/>
      <c r="B18" s="90" t="s">
        <v>50</v>
      </c>
      <c r="C18" s="92" t="s">
        <v>46</v>
      </c>
      <c r="D18" s="90" t="s">
        <v>51</v>
      </c>
      <c r="E18" s="90">
        <v>3</v>
      </c>
      <c r="F18" s="109" t="s">
        <v>35</v>
      </c>
      <c r="G18" s="110"/>
      <c r="H18" s="111"/>
    </row>
    <row r="19" spans="1:8">
      <c r="A19" s="90"/>
      <c r="B19" s="90" t="s">
        <v>52</v>
      </c>
      <c r="C19" s="92" t="s">
        <v>53</v>
      </c>
      <c r="D19" s="90" t="s">
        <v>54</v>
      </c>
      <c r="E19" s="90">
        <v>1</v>
      </c>
      <c r="F19" s="109" t="s">
        <v>35</v>
      </c>
      <c r="G19" s="110"/>
      <c r="H19" s="111"/>
    </row>
    <row r="20" spans="1:8">
      <c r="A20" s="90"/>
      <c r="B20" s="90" t="s">
        <v>55</v>
      </c>
      <c r="C20" s="85" t="s">
        <v>56</v>
      </c>
      <c r="D20" s="90" t="s">
        <v>57</v>
      </c>
      <c r="E20" s="90">
        <v>0</v>
      </c>
      <c r="F20" s="105" t="s">
        <v>31</v>
      </c>
      <c r="G20" s="110"/>
      <c r="H20" s="111"/>
    </row>
    <row r="21" ht="16" customHeight="1" spans="1:8">
      <c r="A21" s="94" t="s">
        <v>58</v>
      </c>
      <c r="B21" s="95" t="s">
        <v>59</v>
      </c>
      <c r="C21" s="95"/>
      <c r="D21" s="96"/>
      <c r="E21" s="115"/>
      <c r="F21" s="115"/>
      <c r="G21" s="110"/>
      <c r="H21" s="111"/>
    </row>
    <row r="22" spans="1:8">
      <c r="A22" s="94"/>
      <c r="B22" s="95"/>
      <c r="C22" s="95"/>
      <c r="D22" s="97"/>
      <c r="E22" s="116"/>
      <c r="F22" s="117"/>
      <c r="G22" s="110"/>
      <c r="H22" s="111"/>
    </row>
    <row r="23" ht="16" customHeight="1" spans="1:8">
      <c r="A23" s="94"/>
      <c r="B23" s="95" t="s">
        <v>60</v>
      </c>
      <c r="C23" s="95"/>
      <c r="D23" s="96"/>
      <c r="E23" s="116"/>
      <c r="F23" s="118"/>
      <c r="G23" s="110"/>
      <c r="H23" s="111"/>
    </row>
    <row r="24" spans="1:8">
      <c r="A24" s="94"/>
      <c r="B24" s="95"/>
      <c r="C24" s="95"/>
      <c r="D24" s="97"/>
      <c r="E24" s="116"/>
      <c r="F24" s="118"/>
      <c r="G24" s="110"/>
      <c r="H24" s="111"/>
    </row>
    <row r="25" ht="16" customHeight="1" spans="1:8">
      <c r="A25" s="94"/>
      <c r="B25" s="90" t="s">
        <v>61</v>
      </c>
      <c r="C25" s="90"/>
      <c r="D25" s="96"/>
      <c r="E25" s="116"/>
      <c r="F25" s="118"/>
      <c r="G25" s="110"/>
      <c r="H25" s="111"/>
    </row>
    <row r="26" spans="1:8">
      <c r="A26" s="94"/>
      <c r="B26" s="90"/>
      <c r="C26" s="90"/>
      <c r="D26" s="97"/>
      <c r="E26" s="116"/>
      <c r="F26" s="118"/>
      <c r="G26" s="110"/>
      <c r="H26" s="111"/>
    </row>
    <row r="27" ht="16" customHeight="1" spans="1:8">
      <c r="A27" s="94"/>
      <c r="B27" s="90" t="s">
        <v>62</v>
      </c>
      <c r="C27" s="90"/>
      <c r="D27" s="96"/>
      <c r="E27" s="116"/>
      <c r="F27" s="118"/>
      <c r="G27" s="110"/>
      <c r="H27" s="111"/>
    </row>
    <row r="28" spans="1:8">
      <c r="A28" s="94"/>
      <c r="B28" s="90"/>
      <c r="C28" s="90"/>
      <c r="D28" s="97"/>
      <c r="E28" s="116"/>
      <c r="F28" s="118"/>
      <c r="G28" s="110"/>
      <c r="H28" s="111"/>
    </row>
    <row r="29" ht="16" customHeight="1" spans="1:8">
      <c r="A29" s="94"/>
      <c r="B29" s="90"/>
      <c r="C29" s="90"/>
      <c r="D29" s="96"/>
      <c r="E29" s="116"/>
      <c r="F29" s="118"/>
      <c r="G29" s="110"/>
      <c r="H29" s="111"/>
    </row>
    <row r="30" spans="1:8">
      <c r="A30" s="94"/>
      <c r="B30" s="90"/>
      <c r="C30" s="90"/>
      <c r="D30" s="97"/>
      <c r="E30" s="116"/>
      <c r="F30" s="118"/>
      <c r="G30" s="112"/>
      <c r="H30" s="113"/>
    </row>
    <row r="31" spans="1:8">
      <c r="A31" s="90"/>
      <c r="B31" s="90"/>
      <c r="C31" s="90"/>
      <c r="D31" s="90"/>
      <c r="E31" s="90"/>
      <c r="F31" s="90"/>
      <c r="G31" s="90"/>
      <c r="H31" s="90"/>
    </row>
    <row r="32" ht="14.25" customHeight="1" spans="1:8">
      <c r="A32" s="75" t="s">
        <v>63</v>
      </c>
      <c r="B32" s="75"/>
      <c r="C32" s="75"/>
      <c r="D32" s="75"/>
      <c r="E32" s="75"/>
      <c r="F32" s="75"/>
      <c r="G32" s="75"/>
      <c r="H32" s="75"/>
    </row>
    <row r="33" spans="1:8">
      <c r="A33" s="81" t="s">
        <v>64</v>
      </c>
      <c r="B33" s="76" t="s">
        <v>25</v>
      </c>
      <c r="C33" s="76" t="s">
        <v>26</v>
      </c>
      <c r="D33" s="98" t="s">
        <v>19</v>
      </c>
      <c r="E33" s="76" t="s">
        <v>27</v>
      </c>
      <c r="F33" s="81" t="s">
        <v>21</v>
      </c>
      <c r="G33" s="83" t="s">
        <v>28</v>
      </c>
      <c r="H33" s="84"/>
    </row>
    <row r="34" s="73" customFormat="1" spans="1:8">
      <c r="A34" s="90" t="s">
        <v>65</v>
      </c>
      <c r="B34" s="92" t="s">
        <v>66</v>
      </c>
      <c r="C34" s="92" t="s">
        <v>67</v>
      </c>
      <c r="D34" s="92" t="s">
        <v>68</v>
      </c>
      <c r="E34" s="92" t="s">
        <v>69</v>
      </c>
      <c r="F34" s="119" t="s">
        <v>31</v>
      </c>
      <c r="G34" s="114" t="s">
        <v>70</v>
      </c>
      <c r="H34" s="107"/>
    </row>
    <row r="35" s="73" customFormat="1" spans="1:8">
      <c r="A35" s="90"/>
      <c r="B35" s="92" t="s">
        <v>71</v>
      </c>
      <c r="C35" s="92" t="s">
        <v>72</v>
      </c>
      <c r="D35" s="92" t="s">
        <v>68</v>
      </c>
      <c r="E35" s="92" t="s">
        <v>69</v>
      </c>
      <c r="F35" s="119" t="s">
        <v>31</v>
      </c>
      <c r="G35" s="110"/>
      <c r="H35" s="111"/>
    </row>
    <row r="36" spans="1:8">
      <c r="A36" s="90"/>
      <c r="B36" s="92"/>
      <c r="C36" s="92"/>
      <c r="D36" s="85"/>
      <c r="E36" s="92"/>
      <c r="F36" s="95"/>
      <c r="G36" s="110"/>
      <c r="H36" s="111"/>
    </row>
    <row r="37" spans="1:8">
      <c r="A37" s="90"/>
      <c r="B37" s="90"/>
      <c r="C37" s="90"/>
      <c r="D37" s="85"/>
      <c r="E37" s="90"/>
      <c r="F37" s="95"/>
      <c r="G37" s="110"/>
      <c r="H37" s="111"/>
    </row>
    <row r="38" spans="1:8">
      <c r="A38" s="90"/>
      <c r="B38" s="90"/>
      <c r="C38" s="90"/>
      <c r="D38" s="85"/>
      <c r="E38" s="90"/>
      <c r="F38" s="95"/>
      <c r="G38" s="110"/>
      <c r="H38" s="111"/>
    </row>
    <row r="39" spans="1:8">
      <c r="A39" s="90"/>
      <c r="B39" s="90"/>
      <c r="C39" s="90"/>
      <c r="D39" s="85"/>
      <c r="E39" s="90"/>
      <c r="F39" s="95"/>
      <c r="G39" s="110"/>
      <c r="H39" s="111"/>
    </row>
    <row r="40" ht="14.25" customHeight="1" spans="1:8">
      <c r="A40" s="75" t="s">
        <v>73</v>
      </c>
      <c r="B40" s="75"/>
      <c r="C40" s="75"/>
      <c r="D40" s="75"/>
      <c r="E40" s="75"/>
      <c r="F40" s="75"/>
      <c r="G40" s="75"/>
      <c r="H40" s="75"/>
    </row>
    <row r="41" spans="1:8">
      <c r="A41" s="81" t="s">
        <v>64</v>
      </c>
      <c r="B41" s="76" t="s">
        <v>25</v>
      </c>
      <c r="C41" s="76" t="s">
        <v>26</v>
      </c>
      <c r="D41" s="98" t="s">
        <v>19</v>
      </c>
      <c r="E41" s="76" t="s">
        <v>27</v>
      </c>
      <c r="F41" s="81" t="s">
        <v>21</v>
      </c>
      <c r="G41" s="83" t="s">
        <v>28</v>
      </c>
      <c r="H41" s="84"/>
    </row>
    <row r="42" s="73" customFormat="1" spans="1:8">
      <c r="A42" s="90" t="s">
        <v>74</v>
      </c>
      <c r="B42" s="99" t="s">
        <v>75</v>
      </c>
      <c r="C42" s="99" t="s">
        <v>76</v>
      </c>
      <c r="D42" s="99" t="s">
        <v>77</v>
      </c>
      <c r="E42" s="92" t="s">
        <v>78</v>
      </c>
      <c r="F42" s="120" t="s">
        <v>35</v>
      </c>
      <c r="G42" s="106" t="s">
        <v>79</v>
      </c>
      <c r="H42" s="107"/>
    </row>
    <row r="43" spans="1:8">
      <c r="A43" s="90"/>
      <c r="B43" s="90"/>
      <c r="C43" s="90"/>
      <c r="D43" s="90"/>
      <c r="E43" s="90"/>
      <c r="F43" s="90"/>
      <c r="G43" s="90"/>
      <c r="H43" s="90"/>
    </row>
    <row r="44" ht="15" customHeight="1" spans="1:8">
      <c r="A44" s="75" t="s">
        <v>80</v>
      </c>
      <c r="B44" s="75"/>
      <c r="C44" s="75"/>
      <c r="D44" s="75"/>
      <c r="E44" s="75"/>
      <c r="F44" s="75"/>
      <c r="G44" s="75"/>
      <c r="H44" s="75"/>
    </row>
    <row r="45" spans="1:8">
      <c r="A45" s="100" t="s">
        <v>81</v>
      </c>
      <c r="B45" s="100" t="s">
        <v>82</v>
      </c>
      <c r="C45" s="100"/>
      <c r="D45" s="100" t="s">
        <v>83</v>
      </c>
      <c r="E45" s="100" t="s">
        <v>26</v>
      </c>
      <c r="F45" s="100" t="s">
        <v>27</v>
      </c>
      <c r="G45" s="100" t="s">
        <v>21</v>
      </c>
      <c r="H45" s="100" t="s">
        <v>84</v>
      </c>
    </row>
    <row r="46" ht="16" customHeight="1" spans="1:8">
      <c r="A46" s="101" t="s">
        <v>85</v>
      </c>
      <c r="B46" s="101">
        <v>1893</v>
      </c>
      <c r="C46" s="101"/>
      <c r="D46" s="101">
        <v>1893</v>
      </c>
      <c r="E46" s="121">
        <v>1</v>
      </c>
      <c r="F46" s="121">
        <v>1</v>
      </c>
      <c r="G46" s="101" t="s">
        <v>31</v>
      </c>
      <c r="H46" s="101"/>
    </row>
    <row r="47" spans="1:8">
      <c r="A47" s="90"/>
      <c r="B47" s="90"/>
      <c r="C47" s="90"/>
      <c r="D47" s="90"/>
      <c r="E47" s="90"/>
      <c r="F47" s="90"/>
      <c r="G47" s="90"/>
      <c r="H47" s="90"/>
    </row>
    <row r="48" spans="1:8">
      <c r="A48" s="94"/>
      <c r="B48" s="94"/>
      <c r="C48" s="94"/>
      <c r="D48" s="94"/>
      <c r="E48" s="94"/>
      <c r="F48" s="94"/>
      <c r="G48" s="94"/>
      <c r="H48" s="94"/>
    </row>
    <row r="49" spans="1:8">
      <c r="A49" s="75" t="s">
        <v>86</v>
      </c>
      <c r="B49" s="75"/>
      <c r="C49" s="75"/>
      <c r="D49" s="75"/>
      <c r="E49" s="75"/>
      <c r="F49" s="75"/>
      <c r="G49" s="75"/>
      <c r="H49" s="75"/>
    </row>
    <row r="50" spans="1:8">
      <c r="A50" s="100" t="s">
        <v>87</v>
      </c>
      <c r="B50" s="100" t="s">
        <v>88</v>
      </c>
      <c r="C50" s="100"/>
      <c r="D50" s="102"/>
      <c r="E50" s="102"/>
      <c r="F50" s="102"/>
      <c r="G50" s="102"/>
      <c r="H50" s="102"/>
    </row>
    <row r="51" spans="1:8">
      <c r="A51" s="101" t="s">
        <v>89</v>
      </c>
      <c r="B51" s="101" t="s">
        <v>90</v>
      </c>
      <c r="C51" s="101"/>
      <c r="D51" s="102"/>
      <c r="E51" s="102"/>
      <c r="F51" s="102"/>
      <c r="G51" s="102"/>
      <c r="H51" s="102"/>
    </row>
    <row r="52" spans="1:8">
      <c r="A52" s="101" t="s">
        <v>91</v>
      </c>
      <c r="B52" s="101" t="s">
        <v>90</v>
      </c>
      <c r="C52" s="101"/>
      <c r="D52" s="102"/>
      <c r="E52" s="102"/>
      <c r="F52" s="102"/>
      <c r="G52" s="102"/>
      <c r="H52" s="102"/>
    </row>
    <row r="53" spans="1:8">
      <c r="A53" s="101" t="s">
        <v>92</v>
      </c>
      <c r="B53" s="101" t="s">
        <v>90</v>
      </c>
      <c r="C53" s="101"/>
      <c r="D53" s="102"/>
      <c r="E53" s="102"/>
      <c r="F53" s="102"/>
      <c r="G53" s="102"/>
      <c r="H53" s="102"/>
    </row>
    <row r="54" spans="1:8">
      <c r="A54" s="101" t="s">
        <v>93</v>
      </c>
      <c r="B54" s="101" t="s">
        <v>90</v>
      </c>
      <c r="C54" s="101"/>
      <c r="D54" s="102"/>
      <c r="E54" s="102"/>
      <c r="F54" s="102"/>
      <c r="G54" s="102"/>
      <c r="H54" s="102"/>
    </row>
    <row r="55" spans="1:8">
      <c r="A55" s="101" t="s">
        <v>94</v>
      </c>
      <c r="B55" s="101" t="s">
        <v>90</v>
      </c>
      <c r="C55" s="101"/>
      <c r="D55" s="102"/>
      <c r="E55" s="102"/>
      <c r="F55" s="102"/>
      <c r="G55" s="102"/>
      <c r="H55" s="102"/>
    </row>
    <row r="56" spans="1:8">
      <c r="A56" s="101" t="s">
        <v>95</v>
      </c>
      <c r="B56" s="101" t="s">
        <v>90</v>
      </c>
      <c r="C56" s="101"/>
      <c r="D56" s="102"/>
      <c r="E56" s="102"/>
      <c r="F56" s="102"/>
      <c r="G56" s="102"/>
      <c r="H56" s="102"/>
    </row>
    <row r="57" spans="1:8">
      <c r="A57" s="85"/>
      <c r="B57" s="85"/>
      <c r="C57" s="85"/>
      <c r="D57" s="85"/>
      <c r="E57" s="85"/>
      <c r="F57" s="85"/>
      <c r="G57" s="85"/>
      <c r="H57" s="85"/>
    </row>
    <row r="58" spans="1:8">
      <c r="A58" s="74" t="s">
        <v>96</v>
      </c>
      <c r="B58" s="74"/>
      <c r="C58" s="74"/>
      <c r="D58" s="74"/>
      <c r="E58" s="74"/>
      <c r="F58" s="74"/>
      <c r="G58" s="74"/>
      <c r="H58" s="74"/>
    </row>
    <row r="59" ht="18" customHeight="1" spans="1:8">
      <c r="A59" s="103" t="s">
        <v>34</v>
      </c>
      <c r="B59" s="85"/>
      <c r="C59" s="85"/>
      <c r="D59" s="85"/>
      <c r="E59" s="85"/>
      <c r="F59" s="85"/>
      <c r="G59" s="85"/>
      <c r="H59" s="85"/>
    </row>
    <row r="60" ht="26" customHeight="1" spans="1:8">
      <c r="A60" s="74" t="s">
        <v>97</v>
      </c>
      <c r="B60" s="74"/>
      <c r="C60" s="74"/>
      <c r="D60" s="74"/>
      <c r="E60" s="74"/>
      <c r="F60" s="74"/>
      <c r="G60" s="74"/>
      <c r="H60" s="74"/>
    </row>
    <row r="61" spans="1:8">
      <c r="A61" s="75" t="s">
        <v>98</v>
      </c>
      <c r="B61" s="75"/>
      <c r="C61" s="75"/>
      <c r="D61" s="75"/>
      <c r="E61" s="75"/>
      <c r="F61" s="75"/>
      <c r="G61" s="75"/>
      <c r="H61" s="75"/>
    </row>
    <row r="62" ht="74" customHeight="1" spans="1:8">
      <c r="A62" s="103" t="s">
        <v>99</v>
      </c>
      <c r="B62" s="85"/>
      <c r="C62" s="85"/>
      <c r="D62" s="85"/>
      <c r="E62" s="85"/>
      <c r="F62" s="85"/>
      <c r="G62" s="85"/>
      <c r="H62" s="85"/>
    </row>
    <row r="63" spans="1:8">
      <c r="A63" s="75" t="s">
        <v>100</v>
      </c>
      <c r="B63" s="75"/>
      <c r="C63" s="75"/>
      <c r="D63" s="75"/>
      <c r="E63" s="75"/>
      <c r="F63" s="75"/>
      <c r="G63" s="75"/>
      <c r="H63" s="75"/>
    </row>
    <row r="64" ht="41" customHeight="1" spans="1:8">
      <c r="A64" s="103" t="s">
        <v>101</v>
      </c>
      <c r="B64" s="85"/>
      <c r="C64" s="85"/>
      <c r="D64" s="85"/>
      <c r="E64" s="85"/>
      <c r="F64" s="85"/>
      <c r="G64" s="85"/>
      <c r="H64" s="85"/>
    </row>
    <row r="65" spans="1:8">
      <c r="A65" s="74" t="s">
        <v>102</v>
      </c>
      <c r="B65" s="74"/>
      <c r="C65" s="74"/>
      <c r="D65" s="74"/>
      <c r="E65" s="74"/>
      <c r="F65" s="74"/>
      <c r="G65" s="74"/>
      <c r="H65" s="74"/>
    </row>
    <row r="66" ht="17" customHeight="1" spans="1:8">
      <c r="A66" s="81" t="s">
        <v>103</v>
      </c>
      <c r="B66" s="76" t="s">
        <v>104</v>
      </c>
      <c r="C66" s="123" t="s">
        <v>105</v>
      </c>
      <c r="D66" s="76" t="s">
        <v>106</v>
      </c>
      <c r="E66" s="76" t="s">
        <v>107</v>
      </c>
      <c r="F66" s="76" t="s">
        <v>108</v>
      </c>
      <c r="G66" s="135" t="s">
        <v>109</v>
      </c>
      <c r="H66" s="136" t="s">
        <v>28</v>
      </c>
    </row>
    <row r="67" ht="53" spans="1:8">
      <c r="A67" s="90" t="s">
        <v>85</v>
      </c>
      <c r="B67" s="124" t="s">
        <v>110</v>
      </c>
      <c r="C67" s="116" t="s">
        <v>111</v>
      </c>
      <c r="D67" s="125" t="s">
        <v>112</v>
      </c>
      <c r="E67" s="102" t="s">
        <v>113</v>
      </c>
      <c r="F67" s="118" t="s">
        <v>114</v>
      </c>
      <c r="G67" s="137">
        <v>0.9947</v>
      </c>
      <c r="H67" s="138"/>
    </row>
    <row r="68" ht="17" customHeight="1" spans="1:8">
      <c r="A68" s="90"/>
      <c r="B68" s="102" t="s">
        <v>115</v>
      </c>
      <c r="C68" s="125" t="s">
        <v>116</v>
      </c>
      <c r="D68" s="102"/>
      <c r="E68" s="102" t="s">
        <v>113</v>
      </c>
      <c r="F68" s="118" t="s">
        <v>114</v>
      </c>
      <c r="G68" s="139">
        <v>0.9863</v>
      </c>
      <c r="H68" s="140"/>
    </row>
    <row r="69" ht="17" customHeight="1" spans="1:8">
      <c r="A69" s="90"/>
      <c r="B69" s="102" t="s">
        <v>117</v>
      </c>
      <c r="C69" s="125" t="s">
        <v>118</v>
      </c>
      <c r="D69" s="102"/>
      <c r="E69" s="141">
        <v>0</v>
      </c>
      <c r="F69" s="118" t="s">
        <v>114</v>
      </c>
      <c r="G69" s="142">
        <v>1</v>
      </c>
      <c r="H69" s="140"/>
    </row>
    <row r="70" ht="17" customHeight="1" spans="1:8">
      <c r="A70" s="90"/>
      <c r="B70" s="124" t="s">
        <v>119</v>
      </c>
      <c r="C70" s="116" t="s">
        <v>120</v>
      </c>
      <c r="D70" s="102"/>
      <c r="E70" s="102" t="s">
        <v>121</v>
      </c>
      <c r="F70" s="118" t="s">
        <v>114</v>
      </c>
      <c r="G70" s="137">
        <v>0.9927</v>
      </c>
      <c r="H70" s="140"/>
    </row>
    <row r="71" ht="17" customHeight="1" spans="1:8">
      <c r="A71" s="90"/>
      <c r="B71" s="124" t="s">
        <v>122</v>
      </c>
      <c r="C71" s="116" t="s">
        <v>123</v>
      </c>
      <c r="D71" s="102"/>
      <c r="E71" s="141">
        <v>0</v>
      </c>
      <c r="F71" s="118" t="s">
        <v>114</v>
      </c>
      <c r="G71" s="142">
        <v>1</v>
      </c>
      <c r="H71" s="140"/>
    </row>
    <row r="72" ht="17" customHeight="1" spans="1:8">
      <c r="A72" s="90"/>
      <c r="B72" s="126" t="s">
        <v>124</v>
      </c>
      <c r="C72" s="127"/>
      <c r="D72" s="102"/>
      <c r="E72" s="102" t="s">
        <v>125</v>
      </c>
      <c r="F72" s="117" t="s">
        <v>126</v>
      </c>
      <c r="G72" s="143"/>
      <c r="H72" s="140"/>
    </row>
    <row r="73" ht="17" customHeight="1" spans="1:8">
      <c r="A73" s="90"/>
      <c r="B73" s="124" t="s">
        <v>127</v>
      </c>
      <c r="C73" s="124"/>
      <c r="D73" s="102"/>
      <c r="E73" s="141">
        <v>89.13</v>
      </c>
      <c r="F73" s="118" t="s">
        <v>114</v>
      </c>
      <c r="G73" s="144"/>
      <c r="H73" s="140"/>
    </row>
    <row r="74" ht="17" customHeight="1" spans="1:8">
      <c r="A74" s="90"/>
      <c r="B74" s="124" t="s">
        <v>128</v>
      </c>
      <c r="C74" s="116" t="s">
        <v>129</v>
      </c>
      <c r="D74" s="102"/>
      <c r="E74" s="102" t="s">
        <v>113</v>
      </c>
      <c r="F74" s="118" t="s">
        <v>114</v>
      </c>
      <c r="G74" s="137">
        <v>0.9886</v>
      </c>
      <c r="H74" s="140"/>
    </row>
    <row r="75" ht="16" customHeight="1" spans="1:8">
      <c r="A75" s="74" t="s">
        <v>130</v>
      </c>
      <c r="B75" s="74"/>
      <c r="C75" s="74"/>
      <c r="D75" s="74"/>
      <c r="E75" s="74"/>
      <c r="F75" s="74"/>
      <c r="G75" s="74"/>
      <c r="H75" s="74"/>
    </row>
    <row r="76" ht="17" customHeight="1" spans="1:8">
      <c r="A76" s="101" t="s">
        <v>131</v>
      </c>
      <c r="B76" s="101" t="s">
        <v>132</v>
      </c>
      <c r="C76" s="101"/>
      <c r="D76" s="101" t="s">
        <v>133</v>
      </c>
      <c r="E76" s="101" t="s">
        <v>134</v>
      </c>
      <c r="F76" s="145" t="s">
        <v>135</v>
      </c>
      <c r="G76" s="146"/>
      <c r="H76" s="147"/>
    </row>
    <row r="77" ht="17" customHeight="1" spans="1:8">
      <c r="A77" s="101" t="s">
        <v>85</v>
      </c>
      <c r="B77" s="101">
        <v>1672</v>
      </c>
      <c r="C77" s="101"/>
      <c r="D77" s="101">
        <v>1672</v>
      </c>
      <c r="E77" s="121">
        <v>1</v>
      </c>
      <c r="F77" s="145"/>
      <c r="G77" s="146"/>
      <c r="H77" s="147"/>
    </row>
    <row r="78" spans="1:8">
      <c r="A78" s="90"/>
      <c r="B78" s="90"/>
      <c r="C78" s="90"/>
      <c r="D78" s="90"/>
      <c r="E78" s="90"/>
      <c r="F78" s="90"/>
      <c r="G78" s="90"/>
      <c r="H78" s="90"/>
    </row>
    <row r="79" ht="17" customHeight="1" spans="1:8">
      <c r="A79" s="74" t="s">
        <v>136</v>
      </c>
      <c r="B79" s="74"/>
      <c r="C79" s="74"/>
      <c r="D79" s="74"/>
      <c r="E79" s="74"/>
      <c r="F79" s="74"/>
      <c r="G79" s="74"/>
      <c r="H79" s="74"/>
    </row>
    <row r="80" spans="1:8">
      <c r="A80" s="99" t="s">
        <v>137</v>
      </c>
      <c r="B80" s="128" t="s">
        <v>138</v>
      </c>
      <c r="C80" s="129"/>
      <c r="D80" s="129"/>
      <c r="E80" s="129"/>
      <c r="F80" s="129"/>
      <c r="G80" s="129"/>
      <c r="H80" s="87"/>
    </row>
    <row r="81" spans="1:8">
      <c r="A81" s="99" t="s">
        <v>139</v>
      </c>
      <c r="B81" s="86">
        <v>27</v>
      </c>
      <c r="C81" s="129"/>
      <c r="D81" s="129"/>
      <c r="E81" s="129"/>
      <c r="F81" s="129"/>
      <c r="G81" s="129"/>
      <c r="H81" s="87"/>
    </row>
    <row r="82" spans="1:8">
      <c r="A82" s="99" t="s">
        <v>140</v>
      </c>
      <c r="B82" s="128" t="s">
        <v>141</v>
      </c>
      <c r="C82" s="129"/>
      <c r="D82" s="129"/>
      <c r="E82" s="129"/>
      <c r="F82" s="129"/>
      <c r="G82" s="129"/>
      <c r="H82" s="87"/>
    </row>
    <row r="83" spans="1:8">
      <c r="A83" s="99" t="s">
        <v>142</v>
      </c>
      <c r="B83" s="86" t="s">
        <v>143</v>
      </c>
      <c r="C83" s="129"/>
      <c r="D83" s="129"/>
      <c r="E83" s="129"/>
      <c r="F83" s="129"/>
      <c r="G83" s="129"/>
      <c r="H83" s="87"/>
    </row>
    <row r="84" spans="1:8">
      <c r="A84" s="99" t="s">
        <v>144</v>
      </c>
      <c r="B84" s="128" t="s">
        <v>145</v>
      </c>
      <c r="C84" s="129"/>
      <c r="D84" s="129"/>
      <c r="E84" s="129"/>
      <c r="F84" s="129"/>
      <c r="G84" s="129"/>
      <c r="H84" s="87"/>
    </row>
    <row r="85" spans="1:5">
      <c r="A85" s="130"/>
      <c r="B85" s="130"/>
      <c r="C85" s="130"/>
      <c r="D85" s="130"/>
      <c r="E85" s="130"/>
    </row>
    <row r="86" spans="1:5">
      <c r="A86" s="131"/>
      <c r="B86" s="132"/>
      <c r="C86" s="132"/>
      <c r="D86" s="132"/>
      <c r="E86" s="132"/>
    </row>
    <row r="87" spans="1:5">
      <c r="A87" s="130"/>
      <c r="B87" s="130"/>
      <c r="C87" s="130"/>
      <c r="D87" s="130"/>
      <c r="E87" s="130"/>
    </row>
    <row r="88" spans="1:5">
      <c r="A88" s="133"/>
      <c r="B88" s="134"/>
      <c r="C88" s="134"/>
      <c r="D88" s="134"/>
      <c r="E88" s="134"/>
    </row>
    <row r="103" ht="28" customHeight="1"/>
  </sheetData>
  <sheetProtection formatCells="0" insertHyperlinks="0" autoFilter="0"/>
  <mergeCells count="72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G42:H42"/>
    <mergeCell ref="A43:H43"/>
    <mergeCell ref="A44:H44"/>
    <mergeCell ref="A47:H47"/>
    <mergeCell ref="A48:H48"/>
    <mergeCell ref="A49:H49"/>
    <mergeCell ref="A57:H57"/>
    <mergeCell ref="A58:H58"/>
    <mergeCell ref="A59:H59"/>
    <mergeCell ref="A60:H60"/>
    <mergeCell ref="A61:H61"/>
    <mergeCell ref="A62:H62"/>
    <mergeCell ref="A63:H63"/>
    <mergeCell ref="A64:H64"/>
    <mergeCell ref="A65:H65"/>
    <mergeCell ref="A75:H75"/>
    <mergeCell ref="F76:H76"/>
    <mergeCell ref="F77:H77"/>
    <mergeCell ref="A78:H78"/>
    <mergeCell ref="A79:H79"/>
    <mergeCell ref="B80:H80"/>
    <mergeCell ref="B81:H81"/>
    <mergeCell ref="B82:H82"/>
    <mergeCell ref="B83:H83"/>
    <mergeCell ref="B84:H84"/>
    <mergeCell ref="A10:A11"/>
    <mergeCell ref="A15:A20"/>
    <mergeCell ref="A21:A30"/>
    <mergeCell ref="A34:A38"/>
    <mergeCell ref="A67:A74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67:D74"/>
    <mergeCell ref="F21:F22"/>
    <mergeCell ref="F23:F24"/>
    <mergeCell ref="F25:F26"/>
    <mergeCell ref="F27:F28"/>
    <mergeCell ref="F29:F30"/>
    <mergeCell ref="H67:H74"/>
    <mergeCell ref="G9:H11"/>
    <mergeCell ref="G34:H38"/>
    <mergeCell ref="G15:H30"/>
    <mergeCell ref="D50:H5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8" sqref="B8"/>
    </sheetView>
  </sheetViews>
  <sheetFormatPr defaultColWidth="8.83333333333333" defaultRowHeight="17.6" outlineLevelRow="5" outlineLevelCol="7"/>
  <cols>
    <col min="1" max="1" width="24.7333333333333" customWidth="1"/>
    <col min="2" max="2" width="68.6166666666667" customWidth="1"/>
    <col min="3" max="3" width="10.2083333333333" customWidth="1"/>
    <col min="4" max="4" width="11.6583333333333" customWidth="1"/>
    <col min="5" max="5" width="22.4416666666667" customWidth="1"/>
    <col min="6" max="6" width="15.075" customWidth="1"/>
    <col min="8" max="8" width="7.66666666666667" customWidth="1"/>
  </cols>
  <sheetData>
    <row r="1" customFormat="1" spans="1:6">
      <c r="A1" s="64" t="s">
        <v>146</v>
      </c>
      <c r="B1" s="64" t="s">
        <v>147</v>
      </c>
      <c r="C1" s="64" t="s">
        <v>148</v>
      </c>
      <c r="D1" s="64" t="s">
        <v>149</v>
      </c>
      <c r="E1" s="64" t="s">
        <v>150</v>
      </c>
      <c r="F1" s="64" t="s">
        <v>151</v>
      </c>
    </row>
    <row r="2" customFormat="1" spans="1:6">
      <c r="A2" s="65" t="s">
        <v>152</v>
      </c>
      <c r="B2" s="66" t="s">
        <v>153</v>
      </c>
      <c r="C2" s="67" t="s">
        <v>154</v>
      </c>
      <c r="D2" s="67" t="s">
        <v>85</v>
      </c>
      <c r="E2" s="67" t="s">
        <v>155</v>
      </c>
      <c r="F2" s="67" t="s">
        <v>156</v>
      </c>
    </row>
    <row r="3" customFormat="1" spans="1:6">
      <c r="A3" s="65" t="s">
        <v>157</v>
      </c>
      <c r="B3" s="66" t="s">
        <v>158</v>
      </c>
      <c r="C3" s="67" t="s">
        <v>154</v>
      </c>
      <c r="D3" s="67" t="s">
        <v>85</v>
      </c>
      <c r="E3" s="67" t="s">
        <v>155</v>
      </c>
      <c r="F3" s="67" t="s">
        <v>159</v>
      </c>
    </row>
    <row r="5" ht="18" spans="1:8">
      <c r="A5" s="68" t="s">
        <v>160</v>
      </c>
      <c r="B5" s="68" t="s">
        <v>161</v>
      </c>
      <c r="C5" s="68" t="s">
        <v>150</v>
      </c>
      <c r="D5" s="68" t="s">
        <v>162</v>
      </c>
      <c r="E5" s="68" t="s">
        <v>163</v>
      </c>
      <c r="F5" s="68" t="s">
        <v>164</v>
      </c>
      <c r="G5" s="68" t="s">
        <v>165</v>
      </c>
      <c r="H5" s="68" t="s">
        <v>166</v>
      </c>
    </row>
    <row r="6" ht="36" spans="1:8">
      <c r="A6" s="69" t="s">
        <v>167</v>
      </c>
      <c r="B6" s="70" t="s">
        <v>168</v>
      </c>
      <c r="C6" s="71" t="s">
        <v>169</v>
      </c>
      <c r="D6" s="71" t="s">
        <v>170</v>
      </c>
      <c r="E6" s="71" t="s">
        <v>171</v>
      </c>
      <c r="F6" s="71" t="s">
        <v>172</v>
      </c>
      <c r="G6" s="71" t="s">
        <v>173</v>
      </c>
      <c r="H6" s="72" t="s">
        <v>174</v>
      </c>
    </row>
  </sheetData>
  <sheetProtection formatCells="0" insertHyperlinks="0" autoFilter="0"/>
  <hyperlinks>
    <hyperlink ref="A2" r:id="rId1" display="FordPhase4Scrum-72181"/>
    <hyperlink ref="B2" r:id="rId1" display="【实车】【CD542H】【地图】【偶现】翠屏山服务区车标飘逸，不显示蚯蚓线"/>
    <hyperlink ref="A3" r:id="rId2" display="FordPhase4Scrum-69083"/>
    <hyperlink ref="B3" r:id="rId2" display="【实车】【CD542H】【地图】【偶现】九华山隧道内发生偏航，车标卡住不动"/>
    <hyperlink ref="A6" r:id="rId3" display="APIMCIS-34298"/>
  </hyperlink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topLeftCell="C37" workbookViewId="0">
      <selection activeCell="R12" sqref="R12"/>
    </sheetView>
  </sheetViews>
  <sheetFormatPr defaultColWidth="8.83333333333333" defaultRowHeight="17.6"/>
  <cols>
    <col min="1" max="1" width="10.1666666666667" style="20" customWidth="1"/>
    <col min="2" max="2" width="16.1666666666667" style="20" customWidth="1"/>
    <col min="3" max="3" width="54.8333333333333" style="20" customWidth="1"/>
    <col min="4" max="4" width="25.6666666666667" style="20" customWidth="1"/>
    <col min="5" max="5" width="5.66666666666667" style="20" customWidth="1"/>
    <col min="6" max="6" width="5.83333333333333" style="20" customWidth="1"/>
    <col min="7" max="8" width="4.16666666666667" style="20" customWidth="1"/>
    <col min="9" max="9" width="6.16666666666667" style="21" customWidth="1"/>
    <col min="10" max="10" width="4.16666666666667" style="21" customWidth="1"/>
    <col min="11" max="11" width="55.6666666666667" style="20" hidden="1" customWidth="1"/>
    <col min="12" max="13" width="8.83333333333333" style="20" hidden="1" customWidth="1"/>
    <col min="14" max="14" width="6.83333333333333" style="20" customWidth="1"/>
    <col min="15" max="15" width="6.5" style="20" customWidth="1"/>
    <col min="16" max="16" width="5.83333333333333" style="20" customWidth="1"/>
    <col min="17" max="17" width="6.16666666666667" style="20" customWidth="1"/>
    <col min="18" max="18" width="7.5" style="22" customWidth="1"/>
    <col min="19" max="19" width="5.66666666666667" style="20" customWidth="1"/>
    <col min="20" max="20" width="18" style="20" customWidth="1"/>
    <col min="21" max="16384" width="8.83333333333333" style="20"/>
  </cols>
  <sheetData>
    <row r="1" ht="76" spans="1:20">
      <c r="A1" s="19" t="s">
        <v>175</v>
      </c>
      <c r="B1" s="23" t="s">
        <v>176</v>
      </c>
      <c r="C1" s="24" t="s">
        <v>177</v>
      </c>
      <c r="D1" s="24" t="s">
        <v>178</v>
      </c>
      <c r="E1" s="24" t="s">
        <v>179</v>
      </c>
      <c r="F1" s="24" t="s">
        <v>180</v>
      </c>
      <c r="G1" s="36" t="s">
        <v>181</v>
      </c>
      <c r="H1" s="36" t="s">
        <v>182</v>
      </c>
      <c r="I1" s="40" t="s">
        <v>183</v>
      </c>
      <c r="J1" s="40" t="s">
        <v>184</v>
      </c>
      <c r="K1" s="41" t="s">
        <v>185</v>
      </c>
      <c r="L1" s="18" t="s">
        <v>186</v>
      </c>
      <c r="M1" s="18" t="s">
        <v>187</v>
      </c>
      <c r="N1" s="18"/>
      <c r="O1" s="47" t="s">
        <v>188</v>
      </c>
      <c r="P1" s="47" t="s">
        <v>189</v>
      </c>
      <c r="Q1" s="47" t="s">
        <v>190</v>
      </c>
      <c r="R1" s="55" t="s">
        <v>191</v>
      </c>
      <c r="S1" s="56" t="s">
        <v>192</v>
      </c>
      <c r="T1" s="57"/>
    </row>
    <row r="2" ht="76" spans="1:19">
      <c r="A2" s="25">
        <v>0.2</v>
      </c>
      <c r="B2" s="26" t="s">
        <v>193</v>
      </c>
      <c r="C2" s="27" t="s">
        <v>194</v>
      </c>
      <c r="D2" s="28" t="s">
        <v>195</v>
      </c>
      <c r="E2" s="27" t="s">
        <v>196</v>
      </c>
      <c r="F2" s="37">
        <v>5</v>
      </c>
      <c r="G2" s="37">
        <v>8</v>
      </c>
      <c r="H2" s="37">
        <v>12</v>
      </c>
      <c r="I2" s="42">
        <v>8</v>
      </c>
      <c r="J2" s="37">
        <f>IF(I2&lt;=$F2,100,IF(I2&lt;=$G2,(80+20/($G2-$F2)*($G2-I2)),IF(I2&lt;=$H2,(60+20/($H2-$G2)*($H2-I2)),40)))*20%/2</f>
        <v>8</v>
      </c>
      <c r="K2" s="41" t="s">
        <v>197</v>
      </c>
      <c r="L2" s="18">
        <v>5.1</v>
      </c>
      <c r="M2" s="18">
        <v>0</v>
      </c>
      <c r="N2" s="18"/>
      <c r="O2" s="48">
        <v>9.8</v>
      </c>
      <c r="P2" s="47">
        <v>8.81</v>
      </c>
      <c r="Q2" s="58" t="s">
        <v>198</v>
      </c>
      <c r="R2" s="59">
        <f>AVERAGE(O2:Q2)</f>
        <v>9.305</v>
      </c>
      <c r="S2" s="56">
        <f>IF(R2&lt;=$F2,100,IF(R2&lt;=$G2,(80+20/($G2-$F2)*($G2-R2)),IF(R2&lt;=$H2,(60+20/($H2-$G2)*($H2-R2)),40)))*20%/2</f>
        <v>7.3475</v>
      </c>
    </row>
    <row r="3" ht="76" spans="1:19">
      <c r="A3" s="25"/>
      <c r="B3" s="26" t="s">
        <v>193</v>
      </c>
      <c r="C3" s="27" t="s">
        <v>199</v>
      </c>
      <c r="D3" s="28" t="s">
        <v>200</v>
      </c>
      <c r="E3" s="27" t="s">
        <v>196</v>
      </c>
      <c r="F3" s="37">
        <v>2</v>
      </c>
      <c r="G3" s="37">
        <v>3</v>
      </c>
      <c r="H3" s="37">
        <v>5</v>
      </c>
      <c r="I3" s="42">
        <v>3</v>
      </c>
      <c r="J3" s="37">
        <f>IF(I3&lt;=$F3,100,IF(I3&lt;=$G3,(80+20/($G3-$F3)*($G3-I3)),IF(I3&lt;=$H3,(60+20/($H3-$G3)*($H3-I3)),40)))*20%/2</f>
        <v>8</v>
      </c>
      <c r="K3" s="41" t="s">
        <v>201</v>
      </c>
      <c r="L3" s="18">
        <v>1.88</v>
      </c>
      <c r="M3" s="18"/>
      <c r="N3" s="18"/>
      <c r="O3" s="47">
        <v>4.1</v>
      </c>
      <c r="P3" s="47">
        <v>4.03</v>
      </c>
      <c r="Q3" s="47">
        <v>4</v>
      </c>
      <c r="R3" s="59">
        <f t="shared" ref="R3:R44" si="0">AVERAGE(O3:Q3)</f>
        <v>4.04333333333333</v>
      </c>
      <c r="S3" s="56">
        <f>IF(R3&lt;=$F3,100,IF(R3&lt;=$G3,(80+20/($G3-$F3)*($G3-R3)),IF(R3&lt;=$H3,(60+20/($H3-$G3)*($H3-R3)),40)))*20%/2</f>
        <v>6.95666666666667</v>
      </c>
    </row>
    <row r="4" s="18" customFormat="1" ht="31" spans="1:19">
      <c r="A4" s="29">
        <v>0.08</v>
      </c>
      <c r="B4" s="26" t="s">
        <v>202</v>
      </c>
      <c r="C4" s="27" t="s">
        <v>203</v>
      </c>
      <c r="D4" s="27" t="s">
        <v>204</v>
      </c>
      <c r="E4" s="27" t="s">
        <v>205</v>
      </c>
      <c r="F4" s="37">
        <v>200</v>
      </c>
      <c r="G4" s="37">
        <v>350</v>
      </c>
      <c r="H4" s="37">
        <v>500</v>
      </c>
      <c r="I4" s="42">
        <v>200</v>
      </c>
      <c r="J4" s="37">
        <f>IF(I4&lt;=$F4,100,IF(I4&lt;=$G4,(80+20/($G4-$F4)*($G4-I4)),IF(I4&lt;=$H4,(60+20/($H4-$G4)*($H4-I4)),40)))*8%/2</f>
        <v>4</v>
      </c>
      <c r="K4" s="41" t="s">
        <v>206</v>
      </c>
      <c r="O4" s="47">
        <v>633</v>
      </c>
      <c r="P4" s="47">
        <v>500</v>
      </c>
      <c r="Q4" s="47">
        <v>366</v>
      </c>
      <c r="R4" s="59">
        <f t="shared" si="0"/>
        <v>499.666666666667</v>
      </c>
      <c r="S4" s="56">
        <f>IF(R4&lt;=$F4,100,IF(R4&lt;=$G4,(80+20/($G4-$F4)*($G4-R4)),IF(R4&lt;=$H4,(60+20/($H4-$G4)*($H4-R4)),40)))*8%/2</f>
        <v>2.40177777777778</v>
      </c>
    </row>
    <row r="5" s="18" customFormat="1" ht="46" spans="1:19">
      <c r="A5" s="29"/>
      <c r="B5" s="26"/>
      <c r="C5" s="27" t="s">
        <v>207</v>
      </c>
      <c r="D5" s="27" t="s">
        <v>208</v>
      </c>
      <c r="E5" s="27" t="s">
        <v>205</v>
      </c>
      <c r="F5" s="37">
        <v>200</v>
      </c>
      <c r="G5" s="37">
        <v>350</v>
      </c>
      <c r="H5" s="37">
        <v>500</v>
      </c>
      <c r="I5" s="42">
        <v>200</v>
      </c>
      <c r="J5" s="37">
        <f>IF(I5&lt;=$F5,100,IF(I5&lt;=$G5,(80+20/($G5-$F5)*($G5-I5)),IF(I5&lt;=$H5,(60+20/($H5-$G5)*($H5-I5)),40)))*8%/2</f>
        <v>4</v>
      </c>
      <c r="K5" s="41" t="s">
        <v>206</v>
      </c>
      <c r="O5" s="47">
        <v>100</v>
      </c>
      <c r="P5" s="47">
        <v>100</v>
      </c>
      <c r="Q5" s="47">
        <v>134</v>
      </c>
      <c r="R5" s="59">
        <f t="shared" si="0"/>
        <v>111.333333333333</v>
      </c>
      <c r="S5" s="56">
        <f>IF(R5&lt;=$F5,100,IF(R5&lt;=$G5,(80+20/($G5-$F5)*($G5-R5)),IF(R5&lt;=$H5,(60+20/($H5-$G5)*($H5-R5)),40)))*8%/2</f>
        <v>4</v>
      </c>
    </row>
    <row r="6" spans="1:19">
      <c r="A6" s="25">
        <v>0.04</v>
      </c>
      <c r="B6" s="26" t="s">
        <v>209</v>
      </c>
      <c r="C6" s="27" t="s">
        <v>210</v>
      </c>
      <c r="D6" s="27" t="s">
        <v>211</v>
      </c>
      <c r="E6" s="27" t="s">
        <v>212</v>
      </c>
      <c r="F6" s="37">
        <v>300</v>
      </c>
      <c r="G6" s="37">
        <v>350</v>
      </c>
      <c r="H6" s="37">
        <v>500</v>
      </c>
      <c r="I6" s="42">
        <v>500</v>
      </c>
      <c r="J6" s="37">
        <f>IF(I6&lt;=$F6,100,IF(I6&lt;=$G6,(80+20/($G6-$F6)*($G6-I6)),IF(I6&lt;=$H6,(60+20/($H6-$G6)*($H6-I6)),40)))*4%/4</f>
        <v>0.6</v>
      </c>
      <c r="K6" s="41"/>
      <c r="L6" s="18"/>
      <c r="M6" s="18"/>
      <c r="N6" s="18"/>
      <c r="O6" s="49"/>
      <c r="P6" s="47"/>
      <c r="Q6" s="60"/>
      <c r="R6" s="55">
        <v>470.8</v>
      </c>
      <c r="S6" s="56">
        <f>IF(R6&lt;=$F6,100,IF(R6&lt;=$G6,(80+20/($G6-$F6)*($G6-R6)),IF(R6&lt;=$H6,(60+20/($H6-$G6)*($H6-R6)),40)))*4%/4</f>
        <v>0.638933333333333</v>
      </c>
    </row>
    <row r="7" spans="1:19">
      <c r="A7" s="25"/>
      <c r="B7" s="26"/>
      <c r="C7" s="27"/>
      <c r="D7" s="27" t="s">
        <v>213</v>
      </c>
      <c r="E7" s="27" t="s">
        <v>212</v>
      </c>
      <c r="F7" s="37">
        <v>300</v>
      </c>
      <c r="G7" s="37">
        <v>350</v>
      </c>
      <c r="H7" s="37">
        <v>500</v>
      </c>
      <c r="I7" s="42">
        <v>500</v>
      </c>
      <c r="J7" s="37">
        <f>IF(I7&lt;=$F7,100,IF(I7&lt;=$G7,(80+20/($G7-$F7)*($G7-I7)),IF(I7&lt;=$H7,(60+20/($H7-$G7)*($H7-I7)),40)))*4%/4</f>
        <v>0.6</v>
      </c>
      <c r="K7" s="41"/>
      <c r="L7" s="18"/>
      <c r="M7" s="18"/>
      <c r="N7" s="18"/>
      <c r="O7" s="49"/>
      <c r="P7" s="47"/>
      <c r="Q7" s="47"/>
      <c r="R7" s="55">
        <v>378.1</v>
      </c>
      <c r="S7" s="56">
        <f>IF(R7&lt;=$F7,100,IF(R7&lt;=$G7,(80+20/($G7-$F7)*($G7-R7)),IF(R7&lt;=$H7,(60+20/($H7-$G7)*($H7-R7)),40)))*4%/4</f>
        <v>0.762533333333333</v>
      </c>
    </row>
    <row r="8" spans="1:19">
      <c r="A8" s="25"/>
      <c r="B8" s="26"/>
      <c r="C8" s="27"/>
      <c r="D8" s="27" t="s">
        <v>214</v>
      </c>
      <c r="E8" s="27" t="s">
        <v>212</v>
      </c>
      <c r="F8" s="37">
        <v>300</v>
      </c>
      <c r="G8" s="38">
        <v>350</v>
      </c>
      <c r="H8" s="37">
        <v>500</v>
      </c>
      <c r="I8" s="42">
        <v>700</v>
      </c>
      <c r="J8" s="37">
        <f>IF(I8&lt;=$F8,100,IF(I8&lt;=$G8,(80+20/($G8-$F8)*($G8-I8)),IF(I8&lt;=$H8,(60+20/($H8-$G8)*($H8-I8)),40)))*4%/4</f>
        <v>0.4</v>
      </c>
      <c r="K8" s="41"/>
      <c r="L8" s="18"/>
      <c r="M8" s="18"/>
      <c r="N8" s="18"/>
      <c r="O8" s="49"/>
      <c r="P8" s="47"/>
      <c r="Q8" s="47"/>
      <c r="R8" s="55">
        <v>598.3</v>
      </c>
      <c r="S8" s="56">
        <f>IF(R8&lt;=$F8,100,IF(R8&lt;=$G8,(80+20/($G8-$F8)*($G8-R8)),IF(R8&lt;=$H8,(60+20/($H8-$G8)*($H8-R8)),40)))*4%/4</f>
        <v>0.4</v>
      </c>
    </row>
    <row r="9" ht="40" customHeight="1" spans="1:19">
      <c r="A9" s="25"/>
      <c r="B9" s="26"/>
      <c r="C9" s="27"/>
      <c r="D9" s="27" t="s">
        <v>215</v>
      </c>
      <c r="E9" s="27" t="s">
        <v>212</v>
      </c>
      <c r="F9" s="37">
        <v>300</v>
      </c>
      <c r="G9" s="37">
        <v>350</v>
      </c>
      <c r="H9" s="37">
        <v>500</v>
      </c>
      <c r="I9" s="42">
        <v>600</v>
      </c>
      <c r="J9" s="37">
        <f>IF(I9&lt;=$F9,100,IF(I9&lt;=$G9,(80+20/($G9-$F9)*($G9-I9)),IF(I9&lt;=$H9,(60+20/($H9-$G9)*($H9-I9)),40)))*4%/4</f>
        <v>0.4</v>
      </c>
      <c r="K9" s="41"/>
      <c r="L9" s="18"/>
      <c r="M9" s="18"/>
      <c r="N9" s="18"/>
      <c r="O9" s="49"/>
      <c r="P9" s="47"/>
      <c r="Q9" s="47"/>
      <c r="R9" s="55">
        <v>586.5</v>
      </c>
      <c r="S9" s="56">
        <f>IF(R9&lt;=$F9,100,IF(R9&lt;=$G9,(80+20/($G9-$F9)*($G9-R9)),IF(R9&lt;=$H9,(60+20/($H9-$G9)*($H9-R9)),40)))*4%/4</f>
        <v>0.4</v>
      </c>
    </row>
    <row r="10" s="18" customFormat="1" ht="31" spans="1:19">
      <c r="A10" s="25">
        <v>0.03</v>
      </c>
      <c r="B10" s="26" t="s">
        <v>216</v>
      </c>
      <c r="C10" s="27" t="s">
        <v>217</v>
      </c>
      <c r="D10" s="27" t="s">
        <v>218</v>
      </c>
      <c r="E10" s="27" t="s">
        <v>219</v>
      </c>
      <c r="F10" s="39">
        <v>15</v>
      </c>
      <c r="G10" s="39">
        <v>12</v>
      </c>
      <c r="H10" s="39">
        <v>10</v>
      </c>
      <c r="I10" s="42">
        <v>15</v>
      </c>
      <c r="J10" s="37">
        <f>IF(I10&gt;=$F10,100,IF(I10&gt;=$G10,(80+20/($F10-$G10)*(I10-$G10)),IF(I10&gt;=$H10,(60+20/($H10-$G10)*(I10-$H10)),40)))*3%/3</f>
        <v>1</v>
      </c>
      <c r="K10" s="41" t="s">
        <v>220</v>
      </c>
      <c r="O10" s="47"/>
      <c r="P10" s="47"/>
      <c r="Q10" s="47"/>
      <c r="R10" s="55">
        <v>15.3</v>
      </c>
      <c r="S10" s="56">
        <f>IF(R10&gt;=$F10,100,IF(R10&gt;=$G10,(80+20/($F10-$G10)*(R10-$G10)),IF(R10&gt;=$H10,(60+20/($H10-$G10)*(R10-$H10)),40)))*3%/3</f>
        <v>1</v>
      </c>
    </row>
    <row r="11" s="18" customFormat="1" ht="31" spans="1:19">
      <c r="A11" s="25"/>
      <c r="B11" s="26"/>
      <c r="C11" s="27"/>
      <c r="D11" s="27" t="s">
        <v>221</v>
      </c>
      <c r="E11" s="27" t="s">
        <v>219</v>
      </c>
      <c r="F11" s="39">
        <v>15</v>
      </c>
      <c r="G11" s="39">
        <v>12</v>
      </c>
      <c r="H11" s="39">
        <v>10</v>
      </c>
      <c r="I11" s="42">
        <v>15</v>
      </c>
      <c r="J11" s="37">
        <f>IF(I11&gt;=$F11,100,IF(I11&gt;=$G11,(80+20/($F11-$G11)*(I11-$G11)),IF(I11&gt;=$H11,(60+20/($H11-$G11)*(I11-$H11)),40)))*3%/3</f>
        <v>1</v>
      </c>
      <c r="K11" s="41" t="s">
        <v>220</v>
      </c>
      <c r="O11" s="47"/>
      <c r="P11" s="47"/>
      <c r="Q11" s="47"/>
      <c r="R11" s="55">
        <v>14</v>
      </c>
      <c r="S11" s="56">
        <f>IF(R11&gt;=$F11,100,IF(R11&gt;=$G11,(80+20/($F11-$G11)*(R11-$G11)),IF(R11&gt;=$H11,(60+20/($H11-$G11)*(R11-$H11)),40)))*3%/3</f>
        <v>0.933333333333333</v>
      </c>
    </row>
    <row r="12" s="18" customFormat="1" ht="52" customHeight="1" spans="1:19">
      <c r="A12" s="25"/>
      <c r="B12" s="26"/>
      <c r="C12" s="27"/>
      <c r="D12" s="27" t="s">
        <v>222</v>
      </c>
      <c r="E12" s="27" t="s">
        <v>219</v>
      </c>
      <c r="F12" s="39">
        <v>15</v>
      </c>
      <c r="G12" s="39">
        <v>12</v>
      </c>
      <c r="H12" s="39">
        <v>10</v>
      </c>
      <c r="I12" s="42">
        <v>15</v>
      </c>
      <c r="J12" s="37">
        <f>IF(I12&gt;=$F12,100,IF(I12&gt;=$G12,(80+20/($F12-$G12)*(I12-$G12)),IF(I12&gt;=$H12,(60+20/($H12-$G12)*(I12-$H12)),40)))*8%/8</f>
        <v>1</v>
      </c>
      <c r="K12" s="41" t="s">
        <v>220</v>
      </c>
      <c r="O12" s="47"/>
      <c r="P12" s="47"/>
      <c r="Q12" s="47"/>
      <c r="R12" s="55">
        <v>28.403</v>
      </c>
      <c r="S12" s="56">
        <f>IF(R12&gt;=$F12,100,IF(R12&gt;=$G12,(80+20/($F12-$G12)*(R12-$G12)),IF(R12&gt;=$H12,(60+20/($H12-$G12)*(R12-$H12)),40)))*8%/8</f>
        <v>1</v>
      </c>
    </row>
    <row r="13" ht="31" spans="1:19">
      <c r="A13" s="25">
        <v>0.03</v>
      </c>
      <c r="B13" s="26" t="s">
        <v>223</v>
      </c>
      <c r="C13" s="27" t="s">
        <v>224</v>
      </c>
      <c r="D13" s="27" t="s">
        <v>225</v>
      </c>
      <c r="E13" s="27" t="s">
        <v>205</v>
      </c>
      <c r="F13" s="37">
        <v>200</v>
      </c>
      <c r="G13" s="37">
        <v>800</v>
      </c>
      <c r="H13" s="37">
        <v>1000</v>
      </c>
      <c r="I13" s="42">
        <v>300</v>
      </c>
      <c r="J13" s="37">
        <f>IF(I13&lt;=$F13,100,IF(I13&lt;=$G13,(80+20/($G13-$F13)*($G13-I13)),IF(I13&lt;=$H13,(60+20/($H13-$G13)*($H13-I13)),40)))*3%/3</f>
        <v>0.966666666666667</v>
      </c>
      <c r="K13" s="43" t="s">
        <v>226</v>
      </c>
      <c r="L13" s="18"/>
      <c r="M13" s="18"/>
      <c r="N13" s="18"/>
      <c r="O13" s="47">
        <v>333</v>
      </c>
      <c r="P13" s="47">
        <v>434</v>
      </c>
      <c r="Q13" s="47">
        <v>367</v>
      </c>
      <c r="R13" s="59">
        <f t="shared" si="0"/>
        <v>378</v>
      </c>
      <c r="S13" s="56">
        <f>IF(R13&lt;=$F13,100,IF(R13&lt;=$G13,(80+20/($G13-$F13)*($G13-R13)),IF(R13&lt;=$H13,(60+20/($H13-$G13)*($H13-R13)),40)))*3%/3</f>
        <v>0.940666666666667</v>
      </c>
    </row>
    <row r="14" ht="31" spans="1:19">
      <c r="A14" s="25"/>
      <c r="B14" s="26"/>
      <c r="C14" s="27" t="s">
        <v>227</v>
      </c>
      <c r="D14" s="27" t="s">
        <v>228</v>
      </c>
      <c r="E14" s="27" t="s">
        <v>205</v>
      </c>
      <c r="F14" s="37">
        <v>200</v>
      </c>
      <c r="G14" s="37">
        <v>800</v>
      </c>
      <c r="H14" s="37">
        <v>1000</v>
      </c>
      <c r="I14" s="42">
        <v>300</v>
      </c>
      <c r="J14" s="37">
        <f>IF(I14&lt;=$F14,100,IF(I14&lt;=$G14,(80+20/($G14-$F14)*($G14-I14)),IF(I14&lt;=$H14,(60+20/($H14-$G14)*($H14-I14)),40)))*3%/3</f>
        <v>0.966666666666667</v>
      </c>
      <c r="K14" s="43"/>
      <c r="L14" s="18"/>
      <c r="M14" s="18"/>
      <c r="N14" s="18"/>
      <c r="O14" s="47">
        <v>367</v>
      </c>
      <c r="P14" s="47">
        <v>334</v>
      </c>
      <c r="Q14" s="47">
        <v>400</v>
      </c>
      <c r="R14" s="59">
        <f t="shared" si="0"/>
        <v>367</v>
      </c>
      <c r="S14" s="56">
        <f>IF(R14&lt;=$F14,100,IF(R14&lt;=$G14,(80+20/($G14-$F14)*($G14-R14)),IF(R14&lt;=$H14,(60+20/($H14-$G14)*($H14-R14)),40)))*3%/3</f>
        <v>0.944333333333333</v>
      </c>
    </row>
    <row r="15" ht="31" spans="1:19">
      <c r="A15" s="25"/>
      <c r="B15" s="26"/>
      <c r="C15" s="27" t="s">
        <v>224</v>
      </c>
      <c r="D15" s="27" t="s">
        <v>229</v>
      </c>
      <c r="E15" s="27" t="s">
        <v>205</v>
      </c>
      <c r="F15" s="37">
        <v>200</v>
      </c>
      <c r="G15" s="37">
        <v>800</v>
      </c>
      <c r="H15" s="37">
        <v>1000</v>
      </c>
      <c r="I15" s="42">
        <v>300</v>
      </c>
      <c r="J15" s="37">
        <f>IF(I15&lt;=$F15,100,IF(I15&lt;=$G15,(80+20/($G15-$F15)*($G15-I15)),IF(I15&lt;=$H15,(60+20/($H15-$G15)*($H15-I15)),40)))*3%/3</f>
        <v>0.966666666666667</v>
      </c>
      <c r="K15" s="43"/>
      <c r="L15" s="18"/>
      <c r="M15" s="18"/>
      <c r="N15" s="18"/>
      <c r="O15" s="47">
        <v>533</v>
      </c>
      <c r="P15" s="47">
        <v>600</v>
      </c>
      <c r="Q15" s="47">
        <v>467</v>
      </c>
      <c r="R15" s="59">
        <f t="shared" si="0"/>
        <v>533.333333333333</v>
      </c>
      <c r="S15" s="56">
        <f>IF(R15&lt;=$F15,100,IF(R15&lt;=$G15,(80+20/($G15-$F15)*($G15-R15)),IF(R15&lt;=$H15,(60+20/($H15-$G15)*($H15-R15)),40)))*3%/3</f>
        <v>0.888888888888889</v>
      </c>
    </row>
    <row r="16" ht="31" spans="1:19">
      <c r="A16" s="25">
        <v>0.02</v>
      </c>
      <c r="B16" s="26" t="s">
        <v>230</v>
      </c>
      <c r="C16" s="27" t="s">
        <v>231</v>
      </c>
      <c r="D16" s="27" t="s">
        <v>232</v>
      </c>
      <c r="E16" s="27" t="s">
        <v>205</v>
      </c>
      <c r="F16" s="37">
        <v>200</v>
      </c>
      <c r="G16" s="37">
        <v>800</v>
      </c>
      <c r="H16" s="37">
        <v>1000</v>
      </c>
      <c r="I16" s="42">
        <v>800</v>
      </c>
      <c r="J16" s="37">
        <f>IF(I16&lt;=$F16,100,IF(I16&lt;=$G16,(80+20/($G16-$F16)*($G16-I16)),IF(I16&lt;=$H16,(60+20/($H16-$G16)*($H16-I16)),40)))*2%/2</f>
        <v>0.8</v>
      </c>
      <c r="K16" s="41" t="s">
        <v>233</v>
      </c>
      <c r="L16" s="18"/>
      <c r="M16" s="18"/>
      <c r="N16" s="18"/>
      <c r="O16" s="47">
        <v>166</v>
      </c>
      <c r="P16" s="47">
        <v>167</v>
      </c>
      <c r="Q16" s="47">
        <v>200</v>
      </c>
      <c r="R16" s="59">
        <f t="shared" si="0"/>
        <v>177.666666666667</v>
      </c>
      <c r="S16" s="56">
        <f>IF(R16&lt;=$F16,100,IF(R16&lt;=$G16,(80+20/($G16-$F16)*($G16-R16)),IF(R16&lt;=$H16,(60+20/($H16-$G16)*($H16-R16)),40)))*2%/2</f>
        <v>1</v>
      </c>
    </row>
    <row r="17" ht="31" spans="1:19">
      <c r="A17" s="25"/>
      <c r="B17" s="26"/>
      <c r="C17" s="27" t="s">
        <v>234</v>
      </c>
      <c r="D17" s="27" t="s">
        <v>235</v>
      </c>
      <c r="E17" s="27" t="s">
        <v>205</v>
      </c>
      <c r="F17" s="37">
        <v>200</v>
      </c>
      <c r="G17" s="37">
        <v>800</v>
      </c>
      <c r="H17" s="37">
        <v>1000</v>
      </c>
      <c r="I17" s="42">
        <v>800</v>
      </c>
      <c r="J17" s="37">
        <f>IF(I17&lt;=$F17,100,IF(I17&lt;=$G17,(80+20/($G17-$F17)*($G17-I17)),IF(I17&lt;=$H17,(60+20/($H17-$G17)*($H17-I17)),40)))*2%/2</f>
        <v>0.8</v>
      </c>
      <c r="K17" s="41"/>
      <c r="L17" s="18"/>
      <c r="M17" s="18"/>
      <c r="N17" s="18"/>
      <c r="O17" s="47">
        <v>466</v>
      </c>
      <c r="P17" s="47">
        <v>266</v>
      </c>
      <c r="Q17" s="47">
        <v>200</v>
      </c>
      <c r="R17" s="59">
        <f t="shared" si="0"/>
        <v>310.666666666667</v>
      </c>
      <c r="S17" s="56">
        <f>IF(R17&lt;=$F17,100,IF(R17&lt;=$G17,(80+20/($G17-$F17)*($G17-R17)),IF(R17&lt;=$H17,(60+20/($H17-$G17)*($H17-R17)),40)))*2%/2</f>
        <v>0.963111111111111</v>
      </c>
    </row>
    <row r="18" ht="31" spans="1:19">
      <c r="A18" s="29">
        <v>0.1</v>
      </c>
      <c r="B18" s="26" t="s">
        <v>236</v>
      </c>
      <c r="C18" s="27" t="s">
        <v>237</v>
      </c>
      <c r="D18" s="27" t="s">
        <v>238</v>
      </c>
      <c r="E18" s="27" t="s">
        <v>205</v>
      </c>
      <c r="F18" s="37">
        <v>1000</v>
      </c>
      <c r="G18" s="37">
        <v>2000</v>
      </c>
      <c r="H18" s="37">
        <v>3000</v>
      </c>
      <c r="I18" s="42">
        <v>1300</v>
      </c>
      <c r="J18" s="37">
        <f>IF(I18&lt;=$F18,100,IF(I18&lt;=$G18,(80+20/($G18-$F18)*($G18-I18)),IF(I18&lt;=$H18,(60+20/($H18-$G18)*($H18-I18)),40)))*10%/4</f>
        <v>2.35</v>
      </c>
      <c r="K18" s="41" t="s">
        <v>239</v>
      </c>
      <c r="L18" s="18"/>
      <c r="M18" s="18"/>
      <c r="N18" s="18"/>
      <c r="O18" s="47">
        <v>1300</v>
      </c>
      <c r="P18" s="47">
        <v>767</v>
      </c>
      <c r="Q18" s="60">
        <v>1034</v>
      </c>
      <c r="R18" s="59">
        <f t="shared" si="0"/>
        <v>1033.66666666667</v>
      </c>
      <c r="S18" s="56">
        <f>IF(R18&lt;=$F18,100,IF(R18&lt;=$G18,(80+20/($G18-$F18)*($G18-R18)),IF(R18&lt;=$H18,(60+20/($H18-$G18)*($H18-R18)),40)))*10%/4</f>
        <v>2.48316666666667</v>
      </c>
    </row>
    <row r="19" ht="31" spans="1:19">
      <c r="A19" s="29"/>
      <c r="B19" s="26"/>
      <c r="C19" s="27" t="s">
        <v>240</v>
      </c>
      <c r="D19" s="27" t="s">
        <v>241</v>
      </c>
      <c r="E19" s="27" t="s">
        <v>205</v>
      </c>
      <c r="F19" s="37">
        <v>1000</v>
      </c>
      <c r="G19" s="37">
        <v>2000</v>
      </c>
      <c r="H19" s="37">
        <v>3000</v>
      </c>
      <c r="I19" s="42">
        <v>1300</v>
      </c>
      <c r="J19" s="37">
        <f>IF(I19&lt;=$F19,100,IF(I19&lt;=$G19,(80+20/($G19-$F19)*($G19-I19)),IF(I19&lt;=$H19,(60+20/($H19-$G19)*($H19-I19)),40)))*10%/4</f>
        <v>2.35</v>
      </c>
      <c r="K19" s="41"/>
      <c r="L19" s="18"/>
      <c r="M19" s="18"/>
      <c r="N19" s="18"/>
      <c r="O19" s="47">
        <v>1400</v>
      </c>
      <c r="P19" s="47">
        <v>1001</v>
      </c>
      <c r="Q19" s="47">
        <v>1000</v>
      </c>
      <c r="R19" s="59">
        <f t="shared" si="0"/>
        <v>1133.66666666667</v>
      </c>
      <c r="S19" s="56">
        <f>IF(R19&lt;=$F19,100,IF(R19&lt;=$G19,(80+20/($G19-$F19)*($G19-R19)),IF(R19&lt;=$H19,(60+20/($H19-$G19)*($H19-R19)),40)))*10%/4</f>
        <v>2.43316666666667</v>
      </c>
    </row>
    <row r="20" ht="31" spans="1:19">
      <c r="A20" s="29"/>
      <c r="B20" s="26"/>
      <c r="C20" s="27" t="s">
        <v>242</v>
      </c>
      <c r="D20" s="27" t="s">
        <v>243</v>
      </c>
      <c r="E20" s="27" t="s">
        <v>205</v>
      </c>
      <c r="F20" s="37">
        <v>1000</v>
      </c>
      <c r="G20" s="37">
        <v>2000</v>
      </c>
      <c r="H20" s="37">
        <v>3000</v>
      </c>
      <c r="I20" s="42">
        <v>2000</v>
      </c>
      <c r="J20" s="37">
        <f>IF(I20&lt;=$F20,100,IF(I20&lt;=$G20,(80+20/($G20-$F20)*($G20-I20)),IF(I20&lt;=$H20,(60+20/($H20-$G20)*($H20-I20)),40)))*10%/4</f>
        <v>2</v>
      </c>
      <c r="K20" s="41"/>
      <c r="L20" s="18"/>
      <c r="M20" s="18"/>
      <c r="N20" s="18"/>
      <c r="O20" s="47">
        <v>1067</v>
      </c>
      <c r="P20" s="47">
        <v>1300</v>
      </c>
      <c r="Q20" s="47">
        <v>1033</v>
      </c>
      <c r="R20" s="59">
        <f t="shared" si="0"/>
        <v>1133.33333333333</v>
      </c>
      <c r="S20" s="56">
        <f>IF(R20&lt;=$F20,100,IF(R20&lt;=$G20,(80+20/($G20-$F20)*($G20-R20)),IF(R20&lt;=$H20,(60+20/($H20-$G20)*($H20-R20)),40)))*10%/4</f>
        <v>2.43333333333333</v>
      </c>
    </row>
    <row r="21" ht="31" spans="1:19">
      <c r="A21" s="29"/>
      <c r="B21" s="26"/>
      <c r="C21" s="27" t="s">
        <v>244</v>
      </c>
      <c r="D21" s="27" t="s">
        <v>245</v>
      </c>
      <c r="E21" s="27" t="s">
        <v>205</v>
      </c>
      <c r="F21" s="37">
        <v>2000</v>
      </c>
      <c r="G21" s="37">
        <v>3000</v>
      </c>
      <c r="H21" s="37">
        <v>3000</v>
      </c>
      <c r="I21" s="42">
        <v>2500</v>
      </c>
      <c r="J21" s="37">
        <f>IF(I21&lt;=$F21,100,IF(I21&lt;=$G21,(80+20/($G21-$F21)*($G21-I21)),IF(I21&lt;=$H21,(60+20/($H21-$G21)*($H21-I21)),40)))*10%/4</f>
        <v>2.25</v>
      </c>
      <c r="K21" s="41"/>
      <c r="L21" s="18"/>
      <c r="M21" s="18"/>
      <c r="N21" s="18"/>
      <c r="O21" s="47">
        <v>1400</v>
      </c>
      <c r="P21" s="47">
        <v>1000</v>
      </c>
      <c r="Q21" s="47">
        <v>1200</v>
      </c>
      <c r="R21" s="59">
        <f t="shared" si="0"/>
        <v>1200</v>
      </c>
      <c r="S21" s="56">
        <f>IF(R21&lt;=$F21,100,IF(R21&lt;=$G21,(80+20/($G21-$F21)*($G21-R21)),IF(R21&lt;=$H21,(60+20/($H21-$G21)*($H21-R21)),40)))*10%/4</f>
        <v>2.5</v>
      </c>
    </row>
    <row r="22" ht="31" spans="1:19">
      <c r="A22" s="29">
        <v>0.2</v>
      </c>
      <c r="B22" s="26" t="s">
        <v>117</v>
      </c>
      <c r="C22" s="27" t="s">
        <v>246</v>
      </c>
      <c r="D22" s="27" t="s">
        <v>247</v>
      </c>
      <c r="E22" s="27" t="s">
        <v>196</v>
      </c>
      <c r="F22" s="37">
        <v>1</v>
      </c>
      <c r="G22" s="37">
        <v>3</v>
      </c>
      <c r="H22" s="37">
        <v>5</v>
      </c>
      <c r="I22" s="42">
        <v>1.5</v>
      </c>
      <c r="J22" s="37">
        <f t="shared" ref="J22:J32" si="1">IF(I22&lt;=$F22,100,IF(I22&lt;=$G22,(80+20/($G22-$F22)*($G22-I22)),IF(I22&lt;=$H22,(60+20/($H22-$G22)*($H22-I22)),40)))*20%/11</f>
        <v>1.72727272727273</v>
      </c>
      <c r="K22" s="41" t="s">
        <v>248</v>
      </c>
      <c r="L22" s="18"/>
      <c r="M22" s="18"/>
      <c r="N22" s="18"/>
      <c r="O22" s="47">
        <v>1.43</v>
      </c>
      <c r="P22" s="47">
        <v>1.133</v>
      </c>
      <c r="Q22" s="47">
        <v>1.368</v>
      </c>
      <c r="R22" s="59">
        <f t="shared" si="0"/>
        <v>1.31033333333333</v>
      </c>
      <c r="S22" s="56">
        <f t="shared" ref="S22:S32" si="2">IF(R22&lt;=$F22,100,IF(R22&lt;=$G22,(80+20/($G22-$F22)*($G22-R22)),IF(R22&lt;=$H22,(60+20/($H22-$G22)*($H22-R22)),40)))*20%/11</f>
        <v>1.76175757575758</v>
      </c>
    </row>
    <row r="23" ht="31" spans="1:19">
      <c r="A23" s="29"/>
      <c r="B23" s="26"/>
      <c r="C23" s="27" t="s">
        <v>246</v>
      </c>
      <c r="D23" s="27" t="s">
        <v>249</v>
      </c>
      <c r="E23" s="27" t="s">
        <v>196</v>
      </c>
      <c r="F23" s="37">
        <v>1</v>
      </c>
      <c r="G23" s="37">
        <v>3</v>
      </c>
      <c r="H23" s="37">
        <v>5</v>
      </c>
      <c r="I23" s="42">
        <v>2</v>
      </c>
      <c r="J23" s="37">
        <f t="shared" si="1"/>
        <v>1.63636363636364</v>
      </c>
      <c r="K23" s="41"/>
      <c r="L23" s="18"/>
      <c r="M23" s="18"/>
      <c r="N23" s="18"/>
      <c r="O23" s="47">
        <v>1.5</v>
      </c>
      <c r="P23" s="47">
        <v>1.333</v>
      </c>
      <c r="Q23" s="47">
        <v>1.334</v>
      </c>
      <c r="R23" s="59">
        <f t="shared" si="0"/>
        <v>1.389</v>
      </c>
      <c r="S23" s="56">
        <f t="shared" si="2"/>
        <v>1.74745454545455</v>
      </c>
    </row>
    <row r="24" s="18" customFormat="1" ht="31" spans="1:19">
      <c r="A24" s="29"/>
      <c r="B24" s="26"/>
      <c r="C24" s="27" t="s">
        <v>246</v>
      </c>
      <c r="D24" s="27" t="s">
        <v>250</v>
      </c>
      <c r="E24" s="27" t="s">
        <v>196</v>
      </c>
      <c r="F24" s="37">
        <v>3</v>
      </c>
      <c r="G24" s="37">
        <v>5</v>
      </c>
      <c r="H24" s="37">
        <v>8</v>
      </c>
      <c r="I24" s="42">
        <v>2.3</v>
      </c>
      <c r="J24" s="37">
        <f t="shared" si="1"/>
        <v>1.81818181818182</v>
      </c>
      <c r="K24" s="41" t="s">
        <v>251</v>
      </c>
      <c r="O24" s="47">
        <v>1.767</v>
      </c>
      <c r="P24" s="47">
        <v>1.833</v>
      </c>
      <c r="Q24" s="47">
        <v>1.567</v>
      </c>
      <c r="R24" s="59">
        <f t="shared" si="0"/>
        <v>1.72233333333333</v>
      </c>
      <c r="S24" s="56">
        <f t="shared" si="2"/>
        <v>1.81818181818182</v>
      </c>
    </row>
    <row r="25" s="18" customFormat="1" ht="31" spans="1:19">
      <c r="A25" s="29"/>
      <c r="B25" s="26"/>
      <c r="C25" s="27" t="s">
        <v>246</v>
      </c>
      <c r="D25" s="27" t="s">
        <v>252</v>
      </c>
      <c r="E25" s="27" t="s">
        <v>196</v>
      </c>
      <c r="F25" s="37">
        <v>3</v>
      </c>
      <c r="G25" s="37">
        <v>5</v>
      </c>
      <c r="H25" s="37">
        <v>8</v>
      </c>
      <c r="I25" s="42">
        <v>3</v>
      </c>
      <c r="J25" s="37">
        <f t="shared" si="1"/>
        <v>1.81818181818182</v>
      </c>
      <c r="K25" s="41" t="s">
        <v>251</v>
      </c>
      <c r="O25" s="47">
        <v>1.667</v>
      </c>
      <c r="P25" s="47">
        <v>1.366</v>
      </c>
      <c r="Q25" s="47">
        <v>1.7</v>
      </c>
      <c r="R25" s="59">
        <f t="shared" si="0"/>
        <v>1.57766666666667</v>
      </c>
      <c r="S25" s="56">
        <f t="shared" si="2"/>
        <v>1.81818181818182</v>
      </c>
    </row>
    <row r="26" ht="31" spans="1:19">
      <c r="A26" s="29"/>
      <c r="B26" s="26"/>
      <c r="C26" s="27" t="s">
        <v>246</v>
      </c>
      <c r="D26" s="27" t="s">
        <v>253</v>
      </c>
      <c r="E26" s="27" t="s">
        <v>196</v>
      </c>
      <c r="F26" s="37">
        <v>5</v>
      </c>
      <c r="G26" s="37">
        <v>8</v>
      </c>
      <c r="H26" s="37">
        <v>10</v>
      </c>
      <c r="I26" s="42">
        <v>4</v>
      </c>
      <c r="J26" s="37">
        <f t="shared" si="1"/>
        <v>1.81818181818182</v>
      </c>
      <c r="K26" s="41" t="s">
        <v>251</v>
      </c>
      <c r="L26" s="18"/>
      <c r="M26" s="18"/>
      <c r="N26" s="18"/>
      <c r="O26" s="47">
        <v>3.467</v>
      </c>
      <c r="P26" s="47">
        <v>3.4</v>
      </c>
      <c r="Q26" s="47">
        <v>4.133</v>
      </c>
      <c r="R26" s="59">
        <f t="shared" si="0"/>
        <v>3.66666666666667</v>
      </c>
      <c r="S26" s="56">
        <f t="shared" si="2"/>
        <v>1.81818181818182</v>
      </c>
    </row>
    <row r="27" ht="46" spans="1:19">
      <c r="A27" s="29"/>
      <c r="B27" s="26"/>
      <c r="C27" s="27" t="s">
        <v>254</v>
      </c>
      <c r="D27" s="27" t="s">
        <v>255</v>
      </c>
      <c r="E27" s="27" t="s">
        <v>196</v>
      </c>
      <c r="F27" s="37">
        <v>3</v>
      </c>
      <c r="G27" s="37">
        <v>5</v>
      </c>
      <c r="H27" s="37">
        <v>8</v>
      </c>
      <c r="I27" s="42">
        <v>3</v>
      </c>
      <c r="J27" s="37">
        <f t="shared" si="1"/>
        <v>1.81818181818182</v>
      </c>
      <c r="K27" s="41" t="s">
        <v>251</v>
      </c>
      <c r="L27" s="18"/>
      <c r="M27" s="18"/>
      <c r="N27" s="18"/>
      <c r="O27" s="47">
        <v>2.9</v>
      </c>
      <c r="P27" s="47">
        <v>2.2</v>
      </c>
      <c r="Q27" s="47">
        <v>2.367</v>
      </c>
      <c r="R27" s="59">
        <f t="shared" si="0"/>
        <v>2.489</v>
      </c>
      <c r="S27" s="56">
        <f t="shared" si="2"/>
        <v>1.81818181818182</v>
      </c>
    </row>
    <row r="28" ht="61" spans="1:19">
      <c r="A28" s="29"/>
      <c r="B28" s="26"/>
      <c r="C28" s="27" t="s">
        <v>256</v>
      </c>
      <c r="D28" s="27" t="s">
        <v>257</v>
      </c>
      <c r="E28" s="27" t="s">
        <v>196</v>
      </c>
      <c r="F28" s="37">
        <v>2</v>
      </c>
      <c r="G28" s="37">
        <v>3</v>
      </c>
      <c r="H28" s="37">
        <v>5</v>
      </c>
      <c r="I28" s="42">
        <v>1.8</v>
      </c>
      <c r="J28" s="37">
        <f t="shared" si="1"/>
        <v>1.81818181818182</v>
      </c>
      <c r="K28" s="41" t="s">
        <v>251</v>
      </c>
      <c r="L28" s="18"/>
      <c r="M28" s="18"/>
      <c r="N28" s="18"/>
      <c r="O28" s="47">
        <v>3.367</v>
      </c>
      <c r="P28" s="47">
        <v>4.4</v>
      </c>
      <c r="Q28" s="47">
        <v>4.16</v>
      </c>
      <c r="R28" s="59">
        <f t="shared" si="0"/>
        <v>3.97566666666667</v>
      </c>
      <c r="S28" s="56">
        <f t="shared" si="2"/>
        <v>1.27715151515152</v>
      </c>
    </row>
    <row r="29" ht="61" spans="1:19">
      <c r="A29" s="29"/>
      <c r="B29" s="26"/>
      <c r="C29" s="27" t="s">
        <v>256</v>
      </c>
      <c r="D29" s="27" t="s">
        <v>258</v>
      </c>
      <c r="E29" s="27" t="s">
        <v>196</v>
      </c>
      <c r="F29" s="37">
        <v>3</v>
      </c>
      <c r="G29" s="37">
        <v>5</v>
      </c>
      <c r="H29" s="37">
        <v>8</v>
      </c>
      <c r="I29" s="42">
        <v>2.3</v>
      </c>
      <c r="J29" s="37">
        <f t="shared" si="1"/>
        <v>1.81818181818182</v>
      </c>
      <c r="K29" s="41" t="s">
        <v>251</v>
      </c>
      <c r="L29" s="18"/>
      <c r="M29" s="18"/>
      <c r="N29" s="18"/>
      <c r="O29" s="47">
        <v>4.035</v>
      </c>
      <c r="P29" s="47">
        <v>3.3</v>
      </c>
      <c r="Q29" s="47">
        <v>3.6</v>
      </c>
      <c r="R29" s="59">
        <f t="shared" si="0"/>
        <v>3.645</v>
      </c>
      <c r="S29" s="56">
        <f t="shared" si="2"/>
        <v>1.70090909090909</v>
      </c>
    </row>
    <row r="30" ht="61" spans="1:19">
      <c r="A30" s="29"/>
      <c r="B30" s="26"/>
      <c r="C30" s="27" t="s">
        <v>256</v>
      </c>
      <c r="D30" s="27" t="s">
        <v>259</v>
      </c>
      <c r="E30" s="27" t="s">
        <v>196</v>
      </c>
      <c r="F30" s="37">
        <v>3</v>
      </c>
      <c r="G30" s="37">
        <v>5</v>
      </c>
      <c r="H30" s="37">
        <v>8</v>
      </c>
      <c r="I30" s="42">
        <v>2.5</v>
      </c>
      <c r="J30" s="37">
        <f t="shared" si="1"/>
        <v>1.81818181818182</v>
      </c>
      <c r="K30" s="41" t="s">
        <v>251</v>
      </c>
      <c r="L30" s="18"/>
      <c r="M30" s="18"/>
      <c r="N30" s="18"/>
      <c r="O30" s="47">
        <v>3.53</v>
      </c>
      <c r="P30" s="47">
        <v>4</v>
      </c>
      <c r="Q30" s="47">
        <v>3.901</v>
      </c>
      <c r="R30" s="59">
        <f t="shared" si="0"/>
        <v>3.81033333333333</v>
      </c>
      <c r="S30" s="56">
        <f t="shared" si="2"/>
        <v>1.67084848484849</v>
      </c>
    </row>
    <row r="31" ht="61" spans="1:19">
      <c r="A31" s="29"/>
      <c r="B31" s="26"/>
      <c r="C31" s="27" t="s">
        <v>256</v>
      </c>
      <c r="D31" s="27" t="s">
        <v>260</v>
      </c>
      <c r="E31" s="27" t="s">
        <v>196</v>
      </c>
      <c r="F31" s="37">
        <v>5</v>
      </c>
      <c r="G31" s="37">
        <v>8</v>
      </c>
      <c r="H31" s="37">
        <v>10</v>
      </c>
      <c r="I31" s="42">
        <v>3.3</v>
      </c>
      <c r="J31" s="37">
        <f t="shared" si="1"/>
        <v>1.81818181818182</v>
      </c>
      <c r="K31" s="41" t="s">
        <v>251</v>
      </c>
      <c r="L31" s="18"/>
      <c r="M31" s="18"/>
      <c r="N31" s="18"/>
      <c r="O31" s="47">
        <v>4.068</v>
      </c>
      <c r="P31" s="47">
        <v>4.467</v>
      </c>
      <c r="Q31" s="47">
        <v>4.135</v>
      </c>
      <c r="R31" s="59">
        <f t="shared" si="0"/>
        <v>4.22333333333333</v>
      </c>
      <c r="S31" s="56">
        <f t="shared" si="2"/>
        <v>1.81818181818182</v>
      </c>
    </row>
    <row r="32" ht="61" spans="1:19">
      <c r="A32" s="29"/>
      <c r="B32" s="26"/>
      <c r="C32" s="27" t="s">
        <v>256</v>
      </c>
      <c r="D32" s="27" t="s">
        <v>261</v>
      </c>
      <c r="E32" s="27" t="s">
        <v>196</v>
      </c>
      <c r="F32" s="37">
        <v>6</v>
      </c>
      <c r="G32" s="37">
        <v>10</v>
      </c>
      <c r="H32" s="37">
        <v>12</v>
      </c>
      <c r="I32" s="42">
        <v>4.3</v>
      </c>
      <c r="J32" s="37">
        <f t="shared" si="1"/>
        <v>1.81818181818182</v>
      </c>
      <c r="K32" s="41"/>
      <c r="L32" s="18"/>
      <c r="M32" s="18"/>
      <c r="N32" s="18"/>
      <c r="O32" s="47">
        <v>3.569</v>
      </c>
      <c r="P32" s="47">
        <v>3.666</v>
      </c>
      <c r="Q32" s="47">
        <v>4.102</v>
      </c>
      <c r="R32" s="59">
        <f t="shared" si="0"/>
        <v>3.779</v>
      </c>
      <c r="S32" s="56">
        <f t="shared" si="2"/>
        <v>1.81818181818182</v>
      </c>
    </row>
    <row r="33" ht="31" spans="1:19">
      <c r="A33" s="29">
        <v>0.2</v>
      </c>
      <c r="B33" s="26" t="s">
        <v>262</v>
      </c>
      <c r="C33" s="27" t="s">
        <v>263</v>
      </c>
      <c r="D33" s="27" t="s">
        <v>264</v>
      </c>
      <c r="E33" s="27" t="s">
        <v>196</v>
      </c>
      <c r="F33" s="37">
        <v>2</v>
      </c>
      <c r="G33" s="37">
        <v>3</v>
      </c>
      <c r="H33" s="37">
        <v>3</v>
      </c>
      <c r="I33" s="42">
        <v>3</v>
      </c>
      <c r="J33" s="37">
        <f>IF(I33&lt;=$F33,100,IF(I33&lt;=$G33,(80+20/($G33-$F33)*($G33-I33)),IF(I33&lt;=$H33,(60+20/($H33-$G33)*($H33-I33)),40)))*20%/5</f>
        <v>3.2</v>
      </c>
      <c r="K33" s="41" t="s">
        <v>251</v>
      </c>
      <c r="L33" s="18"/>
      <c r="M33" s="18"/>
      <c r="N33" s="18"/>
      <c r="O33" s="50">
        <v>0.74</v>
      </c>
      <c r="P33" s="50" t="s">
        <v>265</v>
      </c>
      <c r="Q33" s="51" t="s">
        <v>266</v>
      </c>
      <c r="R33" s="59">
        <f t="shared" si="0"/>
        <v>0.74</v>
      </c>
      <c r="S33" s="56">
        <f>IF(R33&lt;=$F33,100,IF(R33&lt;=$G33,(80+20/($G33-$F33)*($G33-R33)),IF(R33&lt;=$H33,(60+20/($H33-$G33)*($H33-R33)),40)))*20%/5</f>
        <v>4</v>
      </c>
    </row>
    <row r="34" ht="31" spans="1:19">
      <c r="A34" s="30"/>
      <c r="B34" s="26"/>
      <c r="C34" s="27" t="s">
        <v>267</v>
      </c>
      <c r="D34" s="27" t="s">
        <v>268</v>
      </c>
      <c r="E34" s="27" t="s">
        <v>196</v>
      </c>
      <c r="F34" s="37">
        <v>2</v>
      </c>
      <c r="G34" s="37">
        <v>3</v>
      </c>
      <c r="H34" s="37">
        <v>5</v>
      </c>
      <c r="I34" s="42">
        <v>3</v>
      </c>
      <c r="J34" s="37">
        <f>IF(I34&lt;=$F34,100,IF(I34&lt;=$G34,(80+20/($G34-$F34)*($G34-I34)),IF(I34&lt;=$H34,(60+20/($H34-$G34)*($H34-I34)),40)))*20%/5</f>
        <v>3.2</v>
      </c>
      <c r="K34" s="41" t="s">
        <v>251</v>
      </c>
      <c r="L34" s="18"/>
      <c r="M34" s="18"/>
      <c r="N34" s="18"/>
      <c r="O34" s="51">
        <v>1.14</v>
      </c>
      <c r="P34" s="51">
        <v>0.62</v>
      </c>
      <c r="Q34" s="51">
        <v>1.48</v>
      </c>
      <c r="R34" s="59">
        <f t="shared" si="0"/>
        <v>1.08</v>
      </c>
      <c r="S34" s="56">
        <f>IF(R34&lt;=$F34,100,IF(R34&lt;=$G34,(80+20/($G34-$F34)*($G34-R34)),IF(R34&lt;=$H34,(60+20/($H34-$G34)*($H34-R34)),40)))*20%/5</f>
        <v>4</v>
      </c>
    </row>
    <row r="35" ht="31" spans="1:19">
      <c r="A35" s="30"/>
      <c r="B35" s="26"/>
      <c r="C35" s="27" t="s">
        <v>269</v>
      </c>
      <c r="D35" s="27" t="s">
        <v>270</v>
      </c>
      <c r="E35" s="27" t="s">
        <v>196</v>
      </c>
      <c r="F35" s="37">
        <v>2</v>
      </c>
      <c r="G35" s="37">
        <v>3</v>
      </c>
      <c r="H35" s="37">
        <v>5</v>
      </c>
      <c r="I35" s="42">
        <v>3</v>
      </c>
      <c r="J35" s="37">
        <f>IF(I35&lt;=$F35,100,IF(I35&lt;=$G35,(80+20/($G35-$F35)*($G35-I35)),IF(I35&lt;=$H35,(60+20/($H35-$G35)*($H35-I35)),40)))*20%/5</f>
        <v>3.2</v>
      </c>
      <c r="K35" s="41"/>
      <c r="L35" s="18"/>
      <c r="M35" s="18"/>
      <c r="N35" s="18"/>
      <c r="O35" s="51">
        <v>0</v>
      </c>
      <c r="P35" s="51">
        <v>0.25</v>
      </c>
      <c r="Q35" s="51">
        <v>0.34</v>
      </c>
      <c r="R35" s="59">
        <f t="shared" si="0"/>
        <v>0.196666666666667</v>
      </c>
      <c r="S35" s="56">
        <f>IF(R35&lt;=$F35,100,IF(R35&lt;=$G35,(80+20/($G35-$F35)*($G35-R35)),IF(R35&lt;=$H35,(60+20/($H35-$G35)*($H35-R35)),40)))*20%/5</f>
        <v>4</v>
      </c>
    </row>
    <row r="36" ht="31" spans="1:19">
      <c r="A36" s="30"/>
      <c r="B36" s="26"/>
      <c r="C36" s="27" t="s">
        <v>267</v>
      </c>
      <c r="D36" s="27" t="s">
        <v>271</v>
      </c>
      <c r="E36" s="27" t="s">
        <v>196</v>
      </c>
      <c r="F36" s="37">
        <v>2</v>
      </c>
      <c r="G36" s="37">
        <v>3</v>
      </c>
      <c r="H36" s="37">
        <v>6</v>
      </c>
      <c r="I36" s="42">
        <v>3</v>
      </c>
      <c r="J36" s="37">
        <f>IF(I36&lt;=$F36,100,IF(I36&lt;=$G36,(80+20/($G36-$F36)*($G36-I36)),IF(I36&lt;=$H36,(60+20/($H36-$G36)*($H36-I36)),40)))*20%/5</f>
        <v>3.2</v>
      </c>
      <c r="K36" s="41" t="s">
        <v>251</v>
      </c>
      <c r="L36" s="18"/>
      <c r="M36" s="18"/>
      <c r="N36" s="18"/>
      <c r="O36" s="51">
        <v>0.79</v>
      </c>
      <c r="P36" s="51">
        <v>0.8</v>
      </c>
      <c r="Q36" s="51">
        <v>1.33</v>
      </c>
      <c r="R36" s="59">
        <f t="shared" si="0"/>
        <v>0.973333333333333</v>
      </c>
      <c r="S36" s="56">
        <f>IF(R36&lt;=$F36,100,IF(R36&lt;=$G36,(80+20/($G36-$F36)*($G36-R36)),IF(R36&lt;=$H36,(60+20/($H36-$G36)*($H36-R36)),40)))*20%/5</f>
        <v>4</v>
      </c>
    </row>
    <row r="37" ht="31" spans="1:19">
      <c r="A37" s="30"/>
      <c r="B37" s="26"/>
      <c r="C37" s="27" t="s">
        <v>272</v>
      </c>
      <c r="D37" s="27" t="s">
        <v>273</v>
      </c>
      <c r="E37" s="27" t="s">
        <v>196</v>
      </c>
      <c r="F37" s="37"/>
      <c r="G37" s="37"/>
      <c r="H37" s="37"/>
      <c r="I37" s="42">
        <v>3</v>
      </c>
      <c r="J37" s="37"/>
      <c r="K37" s="41"/>
      <c r="L37" s="18"/>
      <c r="M37" s="18"/>
      <c r="N37" s="18"/>
      <c r="O37" s="50">
        <v>0.86</v>
      </c>
      <c r="P37" s="50">
        <v>2.96</v>
      </c>
      <c r="Q37" s="51">
        <v>2.23</v>
      </c>
      <c r="R37" s="59">
        <f t="shared" si="0"/>
        <v>2.01666666666667</v>
      </c>
      <c r="S37" s="56"/>
    </row>
    <row r="38" ht="31" spans="1:19">
      <c r="A38" s="30"/>
      <c r="B38" s="26"/>
      <c r="C38" s="27" t="s">
        <v>269</v>
      </c>
      <c r="D38" s="27" t="s">
        <v>274</v>
      </c>
      <c r="E38" s="27" t="s">
        <v>196</v>
      </c>
      <c r="F38" s="37"/>
      <c r="G38" s="37"/>
      <c r="H38" s="37"/>
      <c r="I38" s="42">
        <v>3</v>
      </c>
      <c r="J38" s="37"/>
      <c r="K38" s="41"/>
      <c r="L38" s="18"/>
      <c r="M38" s="18"/>
      <c r="N38" s="18"/>
      <c r="O38" s="50">
        <v>2.02</v>
      </c>
      <c r="P38" s="51">
        <v>1.45</v>
      </c>
      <c r="Q38" s="51">
        <v>2.19</v>
      </c>
      <c r="R38" s="59">
        <f t="shared" si="0"/>
        <v>1.88666666666667</v>
      </c>
      <c r="S38" s="56"/>
    </row>
    <row r="39" ht="31" spans="1:19">
      <c r="A39" s="30"/>
      <c r="B39" s="26"/>
      <c r="C39" s="27" t="s">
        <v>263</v>
      </c>
      <c r="D39" s="27" t="s">
        <v>275</v>
      </c>
      <c r="E39" s="27" t="s">
        <v>196</v>
      </c>
      <c r="F39" s="37"/>
      <c r="G39" s="37"/>
      <c r="H39" s="37"/>
      <c r="I39" s="42">
        <v>3</v>
      </c>
      <c r="J39" s="37"/>
      <c r="K39" s="41"/>
      <c r="L39" s="18"/>
      <c r="M39" s="18"/>
      <c r="N39" s="18"/>
      <c r="O39" s="50">
        <v>2.5</v>
      </c>
      <c r="P39" s="51">
        <v>1.46</v>
      </c>
      <c r="Q39" s="51">
        <v>2.26</v>
      </c>
      <c r="R39" s="59">
        <f t="shared" si="0"/>
        <v>2.07333333333333</v>
      </c>
      <c r="S39" s="56"/>
    </row>
    <row r="40" ht="31" spans="1:19">
      <c r="A40" s="30"/>
      <c r="B40" s="26"/>
      <c r="C40" s="27" t="s">
        <v>267</v>
      </c>
      <c r="D40" s="27" t="s">
        <v>276</v>
      </c>
      <c r="E40" s="27" t="s">
        <v>196</v>
      </c>
      <c r="F40" s="37"/>
      <c r="G40" s="37"/>
      <c r="H40" s="37"/>
      <c r="I40" s="42">
        <v>3</v>
      </c>
      <c r="J40" s="37"/>
      <c r="K40" s="41"/>
      <c r="L40" s="18"/>
      <c r="M40" s="18"/>
      <c r="N40" s="18"/>
      <c r="O40" s="50">
        <v>1.28</v>
      </c>
      <c r="P40" s="51">
        <v>0.92</v>
      </c>
      <c r="Q40" s="51">
        <v>1.32</v>
      </c>
      <c r="R40" s="59">
        <f t="shared" si="0"/>
        <v>1.17333333333333</v>
      </c>
      <c r="S40" s="56"/>
    </row>
    <row r="41" ht="31" spans="1:19">
      <c r="A41" s="30"/>
      <c r="B41" s="26"/>
      <c r="C41" s="27" t="s">
        <v>272</v>
      </c>
      <c r="D41" s="27" t="s">
        <v>277</v>
      </c>
      <c r="E41" s="27" t="s">
        <v>196</v>
      </c>
      <c r="F41" s="37"/>
      <c r="G41" s="37"/>
      <c r="H41" s="37"/>
      <c r="I41" s="42">
        <v>3</v>
      </c>
      <c r="J41" s="37"/>
      <c r="K41" s="41"/>
      <c r="L41" s="18"/>
      <c r="M41" s="18"/>
      <c r="N41" s="18"/>
      <c r="O41" s="50">
        <v>1.15</v>
      </c>
      <c r="P41" s="51">
        <v>1.75</v>
      </c>
      <c r="Q41" s="51">
        <v>2.12</v>
      </c>
      <c r="R41" s="59">
        <f t="shared" si="0"/>
        <v>1.67333333333333</v>
      </c>
      <c r="S41" s="56"/>
    </row>
    <row r="42" ht="31" spans="1:19">
      <c r="A42" s="30"/>
      <c r="B42" s="26"/>
      <c r="C42" s="27" t="s">
        <v>263</v>
      </c>
      <c r="D42" s="27" t="s">
        <v>278</v>
      </c>
      <c r="E42" s="27" t="s">
        <v>196</v>
      </c>
      <c r="F42" s="37"/>
      <c r="G42" s="37"/>
      <c r="H42" s="37"/>
      <c r="I42" s="42">
        <v>3</v>
      </c>
      <c r="J42" s="37"/>
      <c r="K42" s="41"/>
      <c r="L42" s="18"/>
      <c r="M42" s="18"/>
      <c r="N42" s="18"/>
      <c r="O42" s="50">
        <v>1.07</v>
      </c>
      <c r="P42" s="50">
        <v>1.22</v>
      </c>
      <c r="Q42" s="50">
        <v>0.74</v>
      </c>
      <c r="R42" s="59">
        <f t="shared" si="0"/>
        <v>1.01</v>
      </c>
      <c r="S42" s="56"/>
    </row>
    <row r="43" ht="31" spans="1:19">
      <c r="A43" s="30"/>
      <c r="B43" s="26"/>
      <c r="C43" s="27" t="s">
        <v>272</v>
      </c>
      <c r="D43" s="27" t="s">
        <v>279</v>
      </c>
      <c r="E43" s="27" t="s">
        <v>196</v>
      </c>
      <c r="F43" s="37"/>
      <c r="G43" s="37"/>
      <c r="H43" s="37"/>
      <c r="I43" s="42">
        <v>3</v>
      </c>
      <c r="J43" s="37"/>
      <c r="K43" s="41"/>
      <c r="L43" s="18"/>
      <c r="M43" s="18"/>
      <c r="N43" s="18"/>
      <c r="O43" s="50">
        <v>1.11</v>
      </c>
      <c r="P43" s="50">
        <v>0.14</v>
      </c>
      <c r="Q43" s="50">
        <v>1.46</v>
      </c>
      <c r="R43" s="59">
        <f t="shared" si="0"/>
        <v>0.903333333333333</v>
      </c>
      <c r="S43" s="56"/>
    </row>
    <row r="44" ht="31" spans="1:19">
      <c r="A44" s="30"/>
      <c r="B44" s="26"/>
      <c r="C44" s="27" t="s">
        <v>269</v>
      </c>
      <c r="D44" s="27" t="s">
        <v>280</v>
      </c>
      <c r="E44" s="27" t="s">
        <v>196</v>
      </c>
      <c r="F44" s="37">
        <v>3</v>
      </c>
      <c r="G44" s="37">
        <v>5</v>
      </c>
      <c r="H44" s="37">
        <v>8</v>
      </c>
      <c r="I44" s="42">
        <v>3</v>
      </c>
      <c r="J44" s="37">
        <f>IF(I44&lt;=$F44,100,IF(I44&lt;=$G44,(80+20/($G44-$F44)*($G44-I44)),IF(I44&lt;=$H44,(60+20/($H44-$G44)*($H44-I44)),40)))*20%/5</f>
        <v>4</v>
      </c>
      <c r="K44" s="41" t="s">
        <v>251</v>
      </c>
      <c r="L44" s="18"/>
      <c r="M44" s="18"/>
      <c r="N44" s="18"/>
      <c r="O44" s="50">
        <v>2.01</v>
      </c>
      <c r="P44" s="50">
        <v>2.51</v>
      </c>
      <c r="Q44" s="50">
        <v>2.21</v>
      </c>
      <c r="R44" s="59">
        <f t="shared" si="0"/>
        <v>2.24333333333333</v>
      </c>
      <c r="S44" s="56">
        <f>IF(R44&lt;=$F44,100,IF(R44&lt;=$G44,(80+20/($G44-$F44)*($G44-R44)),IF(R44&lt;=$H44,(60+20/($H44-$G44)*($H44-R44)),40)))*20%/5</f>
        <v>4</v>
      </c>
    </row>
    <row r="45" ht="61" spans="1:20">
      <c r="A45" s="29">
        <v>0.1</v>
      </c>
      <c r="B45" s="26" t="s">
        <v>281</v>
      </c>
      <c r="C45" s="27"/>
      <c r="D45" s="27" t="s">
        <v>282</v>
      </c>
      <c r="E45" s="27" t="s">
        <v>283</v>
      </c>
      <c r="F45" s="37">
        <v>0</v>
      </c>
      <c r="G45" s="37">
        <v>1</v>
      </c>
      <c r="H45" s="37">
        <v>3</v>
      </c>
      <c r="I45" s="42">
        <v>1</v>
      </c>
      <c r="J45" s="37">
        <f>IF(I45&lt;=$F45,100,IF(I45&lt;=$G45,(80+20/($G45-$F45)*($G45-I45)),IF(I45&lt;=$H45,(60+20/($H45-$G45)*($H45-I45)),40)))*10%/1</f>
        <v>8</v>
      </c>
      <c r="K45" s="41"/>
      <c r="L45" s="18"/>
      <c r="M45" s="18"/>
      <c r="N45" s="18"/>
      <c r="O45" s="47"/>
      <c r="P45" s="47"/>
      <c r="Q45" s="47"/>
      <c r="R45" s="55">
        <v>0.183</v>
      </c>
      <c r="S45" s="56">
        <f>IF(R45&lt;=$F45,100,IF(R45&lt;=$G45,(80+20/($G45-$F45)*($G45-R45)),IF(R45&lt;=$H45,(60+20/($H45-$G45)*($H45-R45)),40)))*10%/1</f>
        <v>9.634</v>
      </c>
      <c r="T45" s="35" t="s">
        <v>284</v>
      </c>
    </row>
    <row r="46" s="19" customFormat="1" spans="1:19">
      <c r="A46" s="31" t="s">
        <v>285</v>
      </c>
      <c r="B46" s="23"/>
      <c r="C46" s="24"/>
      <c r="D46" s="24"/>
      <c r="E46" s="24"/>
      <c r="F46" s="40"/>
      <c r="G46" s="40"/>
      <c r="H46" s="40"/>
      <c r="I46" s="40"/>
      <c r="J46" s="40">
        <f>SUM(J2:J45)</f>
        <v>86.9772727272727</v>
      </c>
      <c r="K46" s="44"/>
      <c r="R46" s="61"/>
      <c r="S46" s="56">
        <f>SUM(S2:S45)</f>
        <v>89.1286232323232</v>
      </c>
    </row>
    <row r="47" ht="45" customHeight="1" spans="1:14">
      <c r="A47" s="32" t="s">
        <v>286</v>
      </c>
      <c r="B47" s="26"/>
      <c r="C47" s="27"/>
      <c r="D47" s="27" t="s">
        <v>287</v>
      </c>
      <c r="E47" s="27" t="s">
        <v>288</v>
      </c>
      <c r="F47" s="27" t="s">
        <v>289</v>
      </c>
      <c r="G47" s="27" t="s">
        <v>290</v>
      </c>
      <c r="H47" s="27" t="s">
        <v>291</v>
      </c>
      <c r="I47" s="45">
        <v>3</v>
      </c>
      <c r="K47" s="41" t="s">
        <v>292</v>
      </c>
      <c r="L47" s="18"/>
      <c r="M47" s="18"/>
      <c r="N47" s="18"/>
    </row>
    <row r="48" ht="31" spans="1:14">
      <c r="A48" s="33"/>
      <c r="B48" s="26"/>
      <c r="C48" s="27"/>
      <c r="D48" s="27" t="s">
        <v>293</v>
      </c>
      <c r="E48" s="27" t="s">
        <v>288</v>
      </c>
      <c r="F48" s="27" t="s">
        <v>290</v>
      </c>
      <c r="G48" s="27" t="s">
        <v>291</v>
      </c>
      <c r="H48" s="27" t="s">
        <v>294</v>
      </c>
      <c r="I48" s="45">
        <v>5</v>
      </c>
      <c r="J48" s="37"/>
      <c r="K48" s="41"/>
      <c r="L48" s="18"/>
      <c r="M48" s="18"/>
      <c r="N48" s="18"/>
    </row>
    <row r="49" spans="1:9">
      <c r="A49" s="34"/>
      <c r="D49" s="35" t="s">
        <v>295</v>
      </c>
      <c r="E49" s="35" t="s">
        <v>196</v>
      </c>
      <c r="F49" s="20">
        <v>8</v>
      </c>
      <c r="G49" s="20">
        <v>15</v>
      </c>
      <c r="H49" s="20">
        <v>30</v>
      </c>
      <c r="I49" s="46">
        <v>15</v>
      </c>
    </row>
    <row r="52" spans="15:24">
      <c r="O52" s="52"/>
      <c r="P52" s="53"/>
      <c r="Q52" s="53" t="s">
        <v>296</v>
      </c>
      <c r="R52" s="53"/>
      <c r="S52" s="62"/>
      <c r="T52" s="62"/>
      <c r="U52" s="62"/>
      <c r="V52" s="62"/>
      <c r="W52" s="62"/>
      <c r="X52" s="63"/>
    </row>
    <row r="53" spans="15:24">
      <c r="O53" s="54"/>
      <c r="P53" s="53"/>
      <c r="Q53" s="53" t="s">
        <v>297</v>
      </c>
      <c r="R53" s="53"/>
      <c r="S53" s="62"/>
      <c r="T53" s="62"/>
      <c r="U53" s="62"/>
      <c r="V53" s="62"/>
      <c r="W53" s="62"/>
      <c r="X53" s="63"/>
    </row>
  </sheetData>
  <sheetProtection formatCells="0" insertHyperlinks="0" autoFilter="0"/>
  <mergeCells count="20"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"/>
  <sheetViews>
    <sheetView tabSelected="1" zoomScale="80" zoomScaleNormal="80" workbookViewId="0">
      <selection activeCell="F18" sqref="F18"/>
    </sheetView>
  </sheetViews>
  <sheetFormatPr defaultColWidth="11" defaultRowHeight="17.6"/>
  <cols>
    <col min="1" max="1" width="11" customWidth="1"/>
    <col min="2" max="2" width="28.5" customWidth="1"/>
    <col min="3" max="3" width="29.6666666666667" customWidth="1"/>
    <col min="4" max="4" width="15.8333333333333" customWidth="1"/>
    <col min="5" max="5" width="25" customWidth="1"/>
    <col min="6" max="6" width="72.8333333333333" customWidth="1"/>
    <col min="7" max="7" width="19.0916666666667" customWidth="1"/>
    <col min="8" max="9" width="12.6666666666667" customWidth="1"/>
    <col min="10" max="17" width="12.3333333333333" customWidth="1"/>
  </cols>
  <sheetData>
    <row r="1" spans="1:17">
      <c r="A1" s="1" t="s">
        <v>298</v>
      </c>
      <c r="B1" s="2" t="s">
        <v>299</v>
      </c>
      <c r="C1" s="3" t="s">
        <v>300</v>
      </c>
      <c r="D1" s="4">
        <v>45139</v>
      </c>
      <c r="E1" s="4">
        <v>45140</v>
      </c>
      <c r="F1" s="4">
        <v>45141</v>
      </c>
      <c r="G1" s="4">
        <v>45145</v>
      </c>
      <c r="H1" s="4">
        <v>45146</v>
      </c>
      <c r="I1" s="4">
        <v>45149</v>
      </c>
      <c r="J1" s="4">
        <v>45152</v>
      </c>
      <c r="K1" s="4">
        <v>45153</v>
      </c>
      <c r="L1" s="4">
        <v>45155</v>
      </c>
      <c r="M1" s="4">
        <v>45156</v>
      </c>
      <c r="N1" s="4">
        <v>45159</v>
      </c>
      <c r="O1" s="4">
        <v>45160</v>
      </c>
      <c r="P1" s="4">
        <v>45161</v>
      </c>
      <c r="Q1" s="4">
        <v>45163</v>
      </c>
    </row>
    <row r="2" ht="36" spans="1:20">
      <c r="A2" s="5">
        <v>1</v>
      </c>
      <c r="B2" s="6" t="s">
        <v>301</v>
      </c>
      <c r="C2" s="7">
        <f>SUM(D2:Q2)</f>
        <v>1380</v>
      </c>
      <c r="D2" s="7">
        <v>150</v>
      </c>
      <c r="E2" s="7">
        <v>180</v>
      </c>
      <c r="F2" s="7">
        <v>205</v>
      </c>
      <c r="G2" s="7">
        <v>165</v>
      </c>
      <c r="H2" s="7">
        <v>80</v>
      </c>
      <c r="I2" s="7">
        <v>130</v>
      </c>
      <c r="J2" s="7">
        <v>95</v>
      </c>
      <c r="K2" s="7">
        <v>175</v>
      </c>
      <c r="L2" s="7"/>
      <c r="M2" s="7"/>
      <c r="N2" s="7"/>
      <c r="O2" s="7"/>
      <c r="P2" s="7"/>
      <c r="Q2" s="7">
        <v>200</v>
      </c>
      <c r="R2" s="9"/>
      <c r="S2" s="9"/>
      <c r="T2" s="9"/>
    </row>
    <row r="3" ht="36" spans="1:20">
      <c r="A3" s="5">
        <v>2</v>
      </c>
      <c r="B3" s="6" t="s">
        <v>302</v>
      </c>
      <c r="C3" s="7">
        <f>SUM(E3:P3)</f>
        <v>800</v>
      </c>
      <c r="D3" s="7"/>
      <c r="E3" s="7"/>
      <c r="F3" s="7"/>
      <c r="G3" s="7"/>
      <c r="H3" s="7"/>
      <c r="I3" s="7"/>
      <c r="J3" s="7"/>
      <c r="K3" s="7"/>
      <c r="L3" s="7">
        <v>205</v>
      </c>
      <c r="M3" s="7">
        <v>195</v>
      </c>
      <c r="N3" s="7">
        <v>110</v>
      </c>
      <c r="O3" s="7">
        <v>110</v>
      </c>
      <c r="P3" s="7">
        <v>180</v>
      </c>
      <c r="Q3" s="7"/>
      <c r="R3" s="15"/>
      <c r="S3" s="15"/>
      <c r="T3" s="15"/>
    </row>
    <row r="4" spans="1:20">
      <c r="A4" s="5">
        <v>3</v>
      </c>
      <c r="B4" s="8" t="s">
        <v>303</v>
      </c>
      <c r="C4" s="7">
        <f>SUM(C2:C3)</f>
        <v>2180</v>
      </c>
      <c r="D4" s="7">
        <v>150</v>
      </c>
      <c r="E4" s="7">
        <v>180</v>
      </c>
      <c r="F4" s="7">
        <v>205</v>
      </c>
      <c r="G4" s="7">
        <v>165</v>
      </c>
      <c r="H4" s="7">
        <v>80</v>
      </c>
      <c r="I4" s="7">
        <v>130</v>
      </c>
      <c r="J4" s="7">
        <v>95</v>
      </c>
      <c r="K4" s="7">
        <v>175</v>
      </c>
      <c r="L4" s="7">
        <v>205</v>
      </c>
      <c r="M4" s="7">
        <v>195</v>
      </c>
      <c r="N4" s="7">
        <v>110</v>
      </c>
      <c r="O4" s="7">
        <v>110</v>
      </c>
      <c r="P4" s="7">
        <v>180</v>
      </c>
      <c r="Q4" s="7">
        <v>200</v>
      </c>
      <c r="R4" s="15"/>
      <c r="S4" s="15"/>
      <c r="T4" s="15"/>
    </row>
    <row r="5" spans="1:20">
      <c r="A5" s="9"/>
      <c r="B5" s="9"/>
      <c r="C5" s="9"/>
      <c r="D5" s="9"/>
      <c r="E5" s="9"/>
      <c r="F5" s="9"/>
      <c r="G5" s="9"/>
      <c r="H5" s="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18" spans="1:20">
      <c r="A6" s="10" t="s">
        <v>298</v>
      </c>
      <c r="B6" s="10" t="s">
        <v>304</v>
      </c>
      <c r="C6" s="10" t="s">
        <v>305</v>
      </c>
      <c r="D6" s="10" t="s">
        <v>306</v>
      </c>
      <c r="E6" s="10" t="s">
        <v>307</v>
      </c>
      <c r="F6" s="10" t="s">
        <v>308</v>
      </c>
      <c r="G6" s="10" t="s">
        <v>28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ht="164" customHeight="1" spans="1:20">
      <c r="A7" s="11">
        <v>1</v>
      </c>
      <c r="B7" s="12" t="s">
        <v>309</v>
      </c>
      <c r="C7" s="12" t="s">
        <v>310</v>
      </c>
      <c r="D7" s="11">
        <v>0</v>
      </c>
      <c r="E7" s="11"/>
      <c r="F7" s="16"/>
      <c r="G7" s="17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88" spans="1:20">
      <c r="A8" s="11">
        <v>2</v>
      </c>
      <c r="B8" s="12" t="s">
        <v>311</v>
      </c>
      <c r="C8" s="12" t="s">
        <v>312</v>
      </c>
      <c r="D8" s="11">
        <v>2</v>
      </c>
      <c r="E8" s="11" t="s">
        <v>313</v>
      </c>
      <c r="F8" s="16" t="s">
        <v>314</v>
      </c>
      <c r="G8" s="1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53" spans="1:20">
      <c r="A9" s="11">
        <v>3</v>
      </c>
      <c r="B9" s="12" t="s">
        <v>315</v>
      </c>
      <c r="C9" s="12" t="s">
        <v>316</v>
      </c>
      <c r="D9" s="11">
        <v>0</v>
      </c>
      <c r="E9" s="11"/>
      <c r="F9" s="16"/>
      <c r="G9" s="11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71" spans="1:20">
      <c r="A10" s="11">
        <v>4</v>
      </c>
      <c r="B10" s="12" t="s">
        <v>117</v>
      </c>
      <c r="C10" s="12" t="s">
        <v>317</v>
      </c>
      <c r="D10" s="11">
        <v>0</v>
      </c>
      <c r="E10" s="11"/>
      <c r="F10" s="16"/>
      <c r="G10" s="1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53" spans="1:20">
      <c r="A11" s="11">
        <v>5</v>
      </c>
      <c r="B11" s="12" t="s">
        <v>318</v>
      </c>
      <c r="C11" s="12" t="s">
        <v>319</v>
      </c>
      <c r="D11" s="11">
        <v>0</v>
      </c>
      <c r="E11" s="11"/>
      <c r="F11" s="16"/>
      <c r="G11" s="1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88" spans="1:20">
      <c r="A12" s="11">
        <v>6</v>
      </c>
      <c r="B12" s="12" t="s">
        <v>320</v>
      </c>
      <c r="C12" s="12" t="s">
        <v>321</v>
      </c>
      <c r="D12" s="11">
        <v>0</v>
      </c>
      <c r="E12" s="11"/>
      <c r="F12" s="16"/>
      <c r="G12" s="1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ht="53" spans="1:20">
      <c r="A13" s="11">
        <v>7</v>
      </c>
      <c r="B13" s="12" t="s">
        <v>322</v>
      </c>
      <c r="C13" s="12" t="s">
        <v>323</v>
      </c>
      <c r="D13" s="11">
        <v>0</v>
      </c>
      <c r="E13" s="11"/>
      <c r="F13" s="16"/>
      <c r="G13" s="1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ht="88" spans="1:20">
      <c r="A14" s="11">
        <v>8</v>
      </c>
      <c r="B14" s="12" t="s">
        <v>324</v>
      </c>
      <c r="C14" s="12" t="s">
        <v>325</v>
      </c>
      <c r="D14" s="11">
        <v>0</v>
      </c>
      <c r="E14" s="11"/>
      <c r="F14" s="16"/>
      <c r="G14" s="1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88" spans="1:20">
      <c r="A15" s="11">
        <v>9</v>
      </c>
      <c r="B15" s="12" t="s">
        <v>326</v>
      </c>
      <c r="C15" s="12" t="s">
        <v>325</v>
      </c>
      <c r="D15" s="11">
        <v>1</v>
      </c>
      <c r="E15" s="11" t="s">
        <v>327</v>
      </c>
      <c r="F15" s="16" t="s">
        <v>328</v>
      </c>
      <c r="G15" s="1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88" spans="1:20">
      <c r="A16" s="11">
        <v>10</v>
      </c>
      <c r="B16" s="12" t="s">
        <v>329</v>
      </c>
      <c r="C16" s="12" t="s">
        <v>325</v>
      </c>
      <c r="D16" s="11">
        <v>0</v>
      </c>
      <c r="E16" s="11"/>
      <c r="F16" s="16"/>
      <c r="G16" s="1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15" customHeight="1" spans="1:20">
      <c r="A17" s="11">
        <v>11</v>
      </c>
      <c r="B17" s="12" t="s">
        <v>330</v>
      </c>
      <c r="C17" s="12" t="s">
        <v>331</v>
      </c>
      <c r="D17" s="11">
        <v>0</v>
      </c>
      <c r="E17" s="11"/>
      <c r="F17" s="16"/>
      <c r="G17" s="11"/>
      <c r="H17" s="14"/>
      <c r="I17" s="14"/>
      <c r="J17" s="14"/>
      <c r="K17" s="9"/>
      <c r="L17" s="9"/>
      <c r="M17" s="9"/>
      <c r="N17" s="9"/>
      <c r="O17" s="9"/>
      <c r="P17" s="9"/>
      <c r="Q17" s="9"/>
      <c r="R17" s="9"/>
      <c r="S17" s="9"/>
      <c r="T17" s="15"/>
    </row>
    <row r="18" ht="198" customHeight="1" spans="1:20">
      <c r="A18" s="11">
        <v>12</v>
      </c>
      <c r="B18" s="12" t="s">
        <v>332</v>
      </c>
      <c r="C18" s="12" t="s">
        <v>333</v>
      </c>
      <c r="D18" s="11">
        <v>0</v>
      </c>
      <c r="E18" s="11"/>
      <c r="F18" s="16" t="s">
        <v>334</v>
      </c>
      <c r="G18" s="12" t="s">
        <v>335</v>
      </c>
      <c r="H18" s="14"/>
      <c r="I18" s="14"/>
      <c r="J18" s="14"/>
      <c r="K18" s="9"/>
      <c r="L18" s="9"/>
      <c r="M18" s="9"/>
      <c r="N18" s="9"/>
      <c r="O18" s="9"/>
      <c r="P18" s="9"/>
      <c r="Q18" s="9"/>
      <c r="R18" s="9"/>
      <c r="S18" s="9"/>
      <c r="T18" s="15"/>
    </row>
    <row r="19" ht="71" spans="1:20">
      <c r="A19" s="11">
        <v>13</v>
      </c>
      <c r="B19" s="12" t="s">
        <v>336</v>
      </c>
      <c r="C19" s="12" t="s">
        <v>337</v>
      </c>
      <c r="D19" s="11">
        <v>1</v>
      </c>
      <c r="E19" s="11" t="s">
        <v>167</v>
      </c>
      <c r="F19" s="16" t="s">
        <v>168</v>
      </c>
      <c r="G19" s="11"/>
      <c r="H19" s="14"/>
      <c r="I19" s="14"/>
      <c r="J19" s="14"/>
      <c r="K19" s="9"/>
      <c r="L19" s="9"/>
      <c r="M19" s="9"/>
      <c r="N19" s="9"/>
      <c r="O19" s="9"/>
      <c r="P19" s="9"/>
      <c r="Q19" s="9"/>
      <c r="R19" s="9"/>
      <c r="S19" s="9"/>
      <c r="T19" s="15"/>
    </row>
    <row r="20" spans="1:20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9"/>
      <c r="M20" s="9"/>
      <c r="N20" s="9"/>
      <c r="O20" s="9"/>
      <c r="P20" s="9"/>
      <c r="Q20" s="9"/>
      <c r="R20" s="9"/>
      <c r="S20" s="9"/>
      <c r="T20" s="9"/>
    </row>
    <row r="21" ht="88.1" customHeight="1" spans="1:2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9"/>
      <c r="M26" s="9"/>
      <c r="N26" s="9"/>
      <c r="O26" s="9"/>
      <c r="P26" s="9"/>
      <c r="Q26" s="9"/>
      <c r="R26" s="9"/>
      <c r="S26" s="9"/>
      <c r="T26" s="9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9"/>
      <c r="M27" s="9"/>
      <c r="N27" s="9"/>
      <c r="O27" s="9"/>
      <c r="P27" s="9"/>
      <c r="Q27" s="9"/>
      <c r="R27" s="9"/>
      <c r="S27" s="9"/>
      <c r="T27" s="9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9"/>
      <c r="M28" s="9"/>
      <c r="N28" s="9"/>
      <c r="O28" s="9"/>
      <c r="P28" s="9"/>
      <c r="Q28" s="9"/>
      <c r="R28" s="9"/>
      <c r="S28" s="9"/>
      <c r="T28" s="9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9"/>
      <c r="M29" s="9"/>
      <c r="N29" s="9"/>
      <c r="O29" s="9"/>
      <c r="P29" s="9"/>
      <c r="Q29" s="9"/>
      <c r="R29" s="9"/>
      <c r="S29" s="9"/>
      <c r="T29" s="9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9"/>
      <c r="M30" s="9"/>
      <c r="N30" s="9"/>
      <c r="O30" s="9"/>
      <c r="P30" s="9"/>
      <c r="Q30" s="9"/>
      <c r="R30" s="9"/>
      <c r="S30" s="9"/>
      <c r="T30" s="9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9"/>
      <c r="M31" s="9"/>
      <c r="N31" s="9"/>
      <c r="O31" s="9"/>
      <c r="P31" s="9"/>
      <c r="Q31" s="9"/>
      <c r="R31" s="9"/>
      <c r="S31" s="9"/>
      <c r="T31" s="9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9"/>
      <c r="M32" s="9"/>
      <c r="N32" s="9"/>
      <c r="O32" s="9"/>
      <c r="P32" s="9"/>
      <c r="Q32" s="9"/>
      <c r="R32" s="9"/>
      <c r="S32" s="9"/>
      <c r="T32" s="9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9"/>
      <c r="M33" s="9"/>
      <c r="N33" s="9"/>
      <c r="O33" s="9"/>
      <c r="P33" s="9"/>
      <c r="Q33" s="9"/>
      <c r="R33" s="9"/>
      <c r="S33" s="9"/>
      <c r="T33" s="9"/>
    </row>
    <row r="34" spans="1:20">
      <c r="A34" s="14"/>
      <c r="B34" s="14"/>
      <c r="C34" s="14"/>
      <c r="D34" s="14"/>
      <c r="E34" s="14"/>
      <c r="F34" s="14"/>
      <c r="G34" s="14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>
      <c r="A35" s="14"/>
      <c r="B35" s="14"/>
      <c r="C35" s="14"/>
      <c r="D35" s="14"/>
      <c r="E35" s="14"/>
      <c r="F35" s="14"/>
      <c r="G35" s="14"/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>
      <c r="A36" s="14"/>
      <c r="B36" s="14"/>
      <c r="C36" s="14"/>
      <c r="D36" s="14"/>
      <c r="E36" s="14"/>
      <c r="F36" s="14"/>
      <c r="G36" s="14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7.6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i n t e r l i n e O n O f f = " 0 "   s h e e t S t i d = " 8 "   i s D a s h B o a r d S h e e t = " 0 " / > 
     < w o S h e e t P r o p s   i s D b S h e e t = " 0 "   i n t e r l i n e C o l o r = " 0 "   i n t e r l i n e O n O f f = " 0 "   s h e e t S t i d = " 1 0 "   i s D a s h B o a r d S h e e t = " 0 " / > 
     < w o S h e e t P r o p s   i s D b S h e e t = " 0 "   i n t e r l i n e C o l o r = " 0 "   i n t e r l i n e O n O f f = " 0 "   s h e e t S t i d = " 1 "   i s D a s h B o a r d S h e e t = " 0 " / > 
     < w o S h e e t P r o p s   i s D b S h e e t = " 0 "   i n t e r l i n e C o l o r = " 0 "   i n t e r l i n e O n O f f = " 0 "   s h e e t S t i d = " 3 "   i s D a s h B o a r d S h e e t = " 0 " / > 
     < w o S h e e t P r o p s   i s D b S h e e t = " 0 "   i n t e r l i n e C o l o r = " 0 "   i n t e r l i n e O n O f f = " 0 "   s h e e t S t i d = " 9 "   i s D a s h B o a r d S h e e t = " 0 " / > 
     < w o S h e e t P r o p s   i s D b S h e e t = " 0 "   i n t e r l i n e C o l o r = " 0 "   i n t e r l i n e O n O f f = " 0 "   s h e e t S t i d = " 5 "   i s D a s h B o a r d S h e e t = " 0 " / > 
   < / w o S h e e t s P r o p s > 
   < w o B o o k P r o p s > 
     < b o o k S e t t i n g s   c o r e C o n q u e r U s e r I d = " "   f i l t e r T y p e = " c o n n "   i s M e r g e T a s k s A u t o U p d a t e = " 0 "   i s A u t o U p d a t e P a u s e d = " 0 "   i s F i l t e r S h a r e d = " 1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8 " / > 
   < p i x e l a t o r L i s t   s h e e t S t i d = " 1 0 " / > 
   < p i x e l a t o r L i s t   s h e e t S t i d = " 1 " / > 
   < p i x e l a t o r L i s t   s h e e t S t i d = " 3 " / > 
   < p i x e l a t o r L i s t   s h e e t S t i d = " 9 " / > 
   < p i x e l a t o r L i s t   s h e e t S t i d = " 5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Template change_history</vt:lpstr>
      <vt:lpstr>report history</vt:lpstr>
      <vt:lpstr>A.1 CD542H车型R13H版本地图测试报告</vt:lpstr>
      <vt:lpstr>A.2 内外部遗留问题</vt:lpstr>
      <vt:lpstr>A.3 性能测试 </vt:lpstr>
      <vt:lpstr>A.4 定位路试专项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2020-06-03T06:49:00Z</dcterms:created>
  <dcterms:modified xsi:type="dcterms:W3CDTF">2023-10-08T18:31:42Z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2052-6.2.0.8299</vt:lpwstr>
  </property>
  <property fmtid="{D5CDD505-2E9C-101B-9397-08002B2CF9AE}" pid="3" name="ICV">
    <vt:lpwstr>C8405D184214BF99787C226518BCB94A_42</vt:lpwstr>
  </property>
</Properties>
</file>