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CD542ICA L 测试报告" sheetId="1" r:id="rId1"/>
    <sheet name="遗留问题P0P1" sheetId="6" r:id="rId2"/>
    <sheet name="性能测试" sheetId="4" r:id="rId3"/>
    <sheet name="定位专项" sheetId="5" r:id="rId4"/>
  </sheets>
  <definedNames>
    <definedName name="OLE_LINK1" localSheetId="3">定位专项!$A$12</definedName>
  </definedNames>
  <calcPr calcId="144525"/>
</workbook>
</file>

<file path=xl/sharedStrings.xml><?xml version="1.0" encoding="utf-8"?>
<sst xmlns="http://schemas.openxmlformats.org/spreadsheetml/2006/main" count="483" uniqueCount="297">
  <si>
    <t>一、测试报告总论</t>
  </si>
  <si>
    <t>1.测试概要</t>
  </si>
  <si>
    <t>提测内容</t>
  </si>
  <si>
    <t>CD542ICA L R05 地图测试报告</t>
  </si>
  <si>
    <t>测试范围</t>
  </si>
  <si>
    <t>功能测试，性能测试，稳定性测试，路试</t>
  </si>
  <si>
    <t>测试结论</t>
  </si>
  <si>
    <r>
      <rPr>
        <b/>
        <sz val="10.5"/>
        <color rgb="FF000000"/>
        <rFont val="微软雅黑"/>
        <charset val="134"/>
      </rPr>
      <t>本次测试结论为</t>
    </r>
    <r>
      <rPr>
        <b/>
        <sz val="10.5"/>
        <color rgb="FF00B050"/>
        <rFont val="微软雅黑"/>
        <charset val="134"/>
      </rPr>
      <t>有条件通过</t>
    </r>
    <r>
      <rPr>
        <b/>
        <sz val="10.5"/>
        <color rgb="FF000000"/>
        <rFont val="微软雅黑"/>
        <charset val="134"/>
      </rPr>
      <t>，测试标准为无P0, P1BUG &lt;5，整体修复率&gt;95%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</si>
  <si>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</si>
  <si>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</si>
  <si>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</si>
  <si>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</si>
  <si>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</si>
  <si>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</si>
  <si>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</si>
  <si>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</si>
  <si>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</si>
  <si>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</si>
  <si>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</si>
  <si>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有条件通过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</si>
  <si>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</si>
  <si>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</si>
  <si>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</si>
  <si>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</si>
  <si>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</si>
  <si>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</si>
  <si>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</si>
  <si>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</si>
  <si>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pass</t>
  </si>
  <si>
    <t>台架测试</t>
  </si>
  <si>
    <t xml:space="preserve">当前迭代无新增anr&amp;crash </t>
  </si>
  <si>
    <t>10*8小时</t>
  </si>
  <si>
    <t>UI 自动化</t>
  </si>
  <si>
    <t>600条*10次</t>
  </si>
  <si>
    <t>/</t>
  </si>
  <si>
    <t>路测</t>
  </si>
  <si>
    <t>10*200km(10*8小时)</t>
  </si>
  <si>
    <t>遗留crash&amp;anr</t>
  </si>
  <si>
    <t>无遗留anr&amp;crash</t>
  </si>
  <si>
    <t>内存泄露</t>
  </si>
  <si>
    <t>无内存泄漏</t>
  </si>
  <si>
    <t>内存泄漏case执行</t>
  </si>
  <si>
    <t>无内存泄露</t>
  </si>
  <si>
    <t>性能场景</t>
  </si>
  <si>
    <t>首页静置</t>
  </si>
  <si>
    <t>参考新能专项Sheet</t>
  </si>
  <si>
    <t>后台空闲</t>
  </si>
  <si>
    <t>导航模式</t>
  </si>
  <si>
    <t>巡航模式</t>
  </si>
  <si>
    <t>4.定位指标达成情况</t>
  </si>
  <si>
    <t>专项</t>
  </si>
  <si>
    <t>定位专项</t>
  </si>
  <si>
    <t>误偏航</t>
  </si>
  <si>
    <t>百公里误偏航不超过一次</t>
  </si>
  <si>
    <t>600公里数</t>
  </si>
  <si>
    <t>具体测试内容见定位专项sheet</t>
  </si>
  <si>
    <t>车标异常次数</t>
  </si>
  <si>
    <t>百公里不超过一次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</si>
  <si>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</si>
  <si>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</si>
  <si>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</si>
  <si>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</si>
  <si>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</si>
  <si>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</si>
  <si>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NA</t>
  </si>
  <si>
    <t>CD542ICA L没有AR导航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</si>
  <si>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</si>
  <si>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</si>
  <si>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</si>
  <si>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</si>
  <si>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</si>
  <si>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</si>
  <si>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</si>
  <si>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</si>
  <si>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</si>
  <si>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</si>
  <si>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</si>
  <si>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</si>
  <si>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</si>
  <si>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</si>
  <si>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</si>
  <si>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</si>
  <si>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</si>
  <si>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</si>
  <si>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</si>
  <si>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</si>
  <si>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</si>
  <si>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</si>
  <si>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</si>
  <si>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</si>
  <si>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</si>
  <si>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</si>
  <si>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</si>
  <si>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</si>
  <si>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</si>
  <si>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详情见遗留P0P1问题sheet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</si>
  <si>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</si>
  <si>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</si>
  <si>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</si>
  <si>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</si>
  <si>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</si>
  <si>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</si>
  <si>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</si>
  <si>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</si>
  <si>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</si>
  <si>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</si>
  <si>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</si>
  <si>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</si>
  <si>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无P0，Jira 遗留 P1 bug&lt;5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</si>
  <si>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</si>
  <si>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</si>
  <si>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</si>
  <si>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</si>
  <si>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</si>
  <si>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</si>
  <si>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</si>
  <si>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</si>
  <si>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</si>
  <si>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</si>
  <si>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</si>
  <si>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</si>
  <si>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</si>
  <si>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依赖正式环境，设备sync+vin码</t>
  </si>
  <si>
    <t>六、测试环境及版本说明</t>
  </si>
  <si>
    <t>系统版本</t>
  </si>
  <si>
    <t>20221227_0856_G2F13_R05.PRO</t>
  </si>
  <si>
    <t>屏幕尺寸</t>
  </si>
  <si>
    <t>13.2寸</t>
  </si>
  <si>
    <t>ROM版本</t>
  </si>
  <si>
    <t>MCU版本</t>
  </si>
  <si>
    <t>20221128_557_PRO</t>
  </si>
  <si>
    <t>地图版本</t>
  </si>
  <si>
    <t>V5.2.0RB_PL14.3</t>
  </si>
  <si>
    <t>Jira</t>
  </si>
  <si>
    <t xml:space="preserve">jira id  </t>
  </si>
  <si>
    <t>问题描述</t>
  </si>
  <si>
    <t>优先级</t>
  </si>
  <si>
    <t>问题状态（供应商内部处理状态）</t>
  </si>
  <si>
    <t>fix version</t>
  </si>
  <si>
    <t>分析计划</t>
  </si>
  <si>
    <t>自验证计划</t>
  </si>
  <si>
    <t>当前处理人</t>
  </si>
  <si>
    <t>jira状态</t>
  </si>
  <si>
    <t>AW2-12394</t>
  </si>
  <si>
    <t>[CD542ICA_L][必现][地图]组队出行被移出队员或解除队伍，组队进度条不消失</t>
  </si>
  <si>
    <t>Gating</t>
  </si>
  <si>
    <t>已解待自验证</t>
  </si>
  <si>
    <t>G2F13_R07.PRO</t>
  </si>
  <si>
    <t>sunduo01</t>
  </si>
  <si>
    <t>Verification</t>
  </si>
  <si>
    <t>AW2-12262</t>
  </si>
  <si>
    <t>[CD542ICA_L][必现][地图]车速高于10km/h持续15秒左右且未操作地图才进入自动巡航模式</t>
  </si>
  <si>
    <t>已分析待解</t>
  </si>
  <si>
    <t>ysun87</t>
  </si>
  <si>
    <t>Analysis</t>
  </si>
  <si>
    <t>福特全系车型均为15s进入巡航，下个版本完成优化</t>
  </si>
  <si>
    <t>AW2-12258</t>
  </si>
  <si>
    <t>[CD542ICA_L][偶现一次][地图]扬子江隧道内发起导航，地图界面提示限速40，实际隧道限速70</t>
  </si>
  <si>
    <t>AW2-12133</t>
  </si>
  <si>
    <t>【CD542ICA_L】【必现】【地图】收藏夹编辑删除回家/公司地址后未保存退出，显示删除回家/公司地址</t>
  </si>
  <si>
    <t>AW2-10731</t>
  </si>
  <si>
    <t>[CD542ICA_L][必现][地图]发起长距离导航提示燃油不足时返回主页再进入地图，地图闪屏一次</t>
  </si>
  <si>
    <t>F2F27_R07.PRO</t>
  </si>
  <si>
    <t>AW2-10709</t>
  </si>
  <si>
    <t>[CD542ICA_L][必现][地图]巡航/导航模式下，手机发送地址给车机，车机提示界面异常过小</t>
  </si>
  <si>
    <t>AW2-8864</t>
  </si>
  <si>
    <t>[CD542ICA_L][地图][偶现]扬子江大道拐到夹江隧道，路线行驶正确，地图一直提示偏航</t>
  </si>
  <si>
    <t>AW2-8862</t>
  </si>
  <si>
    <t>[CD542ICA_L][地图][必现]地图蚯蚓线锯齿状显示</t>
  </si>
  <si>
    <t>同FO沟通建议降级high</t>
  </si>
  <si>
    <t>AW2-8857</t>
  </si>
  <si>
    <t>[CD542ICA_L][地图][必现]导航中关闭导航播报声，左上角音量图标不显示静音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</si>
  <si>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</si>
  <si>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</si>
  <si>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</si>
  <si>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</si>
  <si>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</si>
  <si>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</si>
  <si>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</si>
  <si>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</si>
  <si>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</si>
  <si>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</si>
  <si>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CD542ICA L 5.0量产版本(PL14)测试结果</t>
  </si>
  <si>
    <t>CD542ICA L 5.0量产版本（PL14)分值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</si>
  <si>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</si>
  <si>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</si>
  <si>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</si>
  <si>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</si>
  <si>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</si>
  <si>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</si>
  <si>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</si>
  <si>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</si>
  <si>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</si>
  <si>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</si>
  <si>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</si>
  <si>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</si>
  <si>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</si>
  <si>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</si>
  <si>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</si>
  <si>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</si>
  <si>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</si>
  <si>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</si>
  <si>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</si>
  <si>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</si>
  <si>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</si>
  <si>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</si>
  <si>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</si>
  <si>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</si>
  <si>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</si>
  <si>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</si>
  <si>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</si>
  <si>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</si>
  <si>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</si>
  <si>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</si>
  <si>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</si>
  <si>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</si>
  <si>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首页地图切换视图（平均刷图帧数）</t>
  </si>
  <si>
    <t>fps</t>
  </si>
  <si>
    <t>帧速越大越流畅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</si>
  <si>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</si>
  <si>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</si>
  <si>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</si>
  <si>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</si>
  <si>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</si>
  <si>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</si>
  <si>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</si>
  <si>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</si>
  <si>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</si>
  <si>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</si>
  <si>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</si>
  <si>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</si>
  <si>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</si>
  <si>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</si>
  <si>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</si>
  <si>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</si>
  <si>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</si>
  <si>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</si>
  <si>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</si>
  <si>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</si>
  <si>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</si>
  <si>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</si>
  <si>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</si>
  <si>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</si>
  <si>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</si>
  <si>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</si>
  <si>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</si>
  <si>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</si>
  <si>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</si>
  <si>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</si>
  <si>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</si>
  <si>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</si>
  <si>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</si>
  <si>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</si>
  <si>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</si>
  <si>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</si>
  <si>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</si>
  <si>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</si>
  <si>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</si>
  <si>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</si>
  <si>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</si>
  <si>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</si>
  <si>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</si>
  <si>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</si>
  <si>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</si>
  <si>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</si>
  <si>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</si>
  <si>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</si>
  <si>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</si>
  <si>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</si>
  <si>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</si>
  <si>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</si>
  <si>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</si>
  <si>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</si>
  <si>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</si>
  <si>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</si>
  <si>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</si>
  <si>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</si>
  <si>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</si>
  <si>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</si>
  <si>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</si>
  <si>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</si>
  <si>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</si>
  <si>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上报频率10HZ,GNSS信号时延＜2s,超过的数据范围小于1%)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</si>
  <si>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</si>
  <si>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</si>
  <si>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</si>
  <si>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</si>
  <si>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</si>
  <si>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</si>
  <si>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</si>
  <si>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</si>
  <si>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</si>
  <si>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</si>
  <si>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</si>
  <si>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</si>
  <si>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</si>
  <si>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 xml:space="preserve">本次福特CD542L_ICA项目定位专项南京城市路测结论为：pass
详细测试情况如下：
路测总公里数600KM，路测过程中出现2次定位问题（P1 2个）；误偏航2次；
具体表现如下：其中高架桥上发生误偏航0次、高架下发生误偏航0次、隧道发生车标漂移2次、高速误偏航0次，普通道路误偏航0次，出现车标漂移0次、停车场定位错误0次、主动偏航绑路错误0次、定位滞后0次，launcher，仪表TBT信息显示是否一致，底图/道路/底图元素/显示异常2次，实时路况更新不及时0次，稳定性0次，路口放大图延时0次
里程数：600公里
总时长：总共15个小时
覆盖道路类型：高架桥、隧道、普通道路、快速路、山路、高速、环岛、停车场、立交、主辅路、桥梁、楼层密集处、二叉路、三岔路
测试结论：pass
路网覆盖率：100%
路线：
11月24日：福特汽车研发中心-江苏软件园-浦滨路隧道-老山森林公园-福特汽车研发中心
覆盖道路类型：高架、隧道、普通道路、二叉路、三叉路、环岛、高速、主辅路，内部路、停车场
隧道：通济门隧道，九华山隧道，西安门隧道，玄武湖隧道，模范马路隧道，扬子江隧道，浦滨路隧道
高架：双桥门立交，双龙街立交桥，内环北线，卡子门大街高架，内环东线
11月25日：福特汽车研究所-夹江隧道-玄武湖公园-江心洲大桥-九华山隧道-福特汽车研究所
覆盖道路类型：高架、隧道、普通道路、二叉路、三叉路、环岛、高速、主辅路，内部路、
隧道：夹江隧道，江山大街隧道，青奥轴线隧道，江心洲夹江隧道，通济门隧道，九华山隧道，西安门隧道，玄武湖隧道
高架：内环北线，卡子门大街高架，双桥门立交，内环南线
桥梁：江心洲大桥
12月27日：福特汽车研发中心-江心洲大桥-紫创路隧道-青奥体育公园-福特汽车研发中心
覆盖道路类型：高架、隧道、普通道路、二叉路、三叉路、环岛、高速、主辅路，内部路、
隧道：青奥轴线隧道，江山大街隧道，夹江隧道，江心洲夹江隧道，紫创路隧道，天浦路隧道，康华路隧道，团结路隧道，行知路隧道，长江隧道
高架：内环南线，
桥梁：江心洲大桥
</t>
  </si>
</sst>
</file>

<file path=xl/styles.xml><?xml version="1.0" encoding="utf-8"?>
<styleSheet xmlns="http://schemas.openxmlformats.org/spreadsheetml/2006/main">
  <numFmts count="5">
    <numFmt numFmtId="176" formatCode="0.000;[Red]0.000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2"/>
      <color theme="1"/>
      <name val="等线"/>
      <charset val="134"/>
      <scheme val="minor"/>
    </font>
    <font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rgb="FF00B050"/>
      <name val="微软雅黑"/>
      <charset val="134"/>
    </font>
    <font>
      <sz val="10.5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theme="1"/>
      <name val="Microsoft YaHei"/>
      <charset val="134"/>
    </font>
    <font>
      <sz val="12"/>
      <color rgb="FF00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0.5"/>
      <color rgb="FF00B05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508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6" fillId="0" borderId="0"/>
    <xf numFmtId="0" fontId="26" fillId="3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4" fillId="25" borderId="24" applyNumberForma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7" fillId="21" borderId="24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3" fillId="23" borderId="23" applyNumberFormat="0" applyAlignment="0" applyProtection="0">
      <alignment vertical="center"/>
    </xf>
    <xf numFmtId="0" fontId="32" fillId="21" borderId="22" applyNumberFormat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6" fillId="14" borderId="20" applyNumberFormat="0" applyFon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0" fillId="4" borderId="1" xfId="0" applyFill="1" applyBorder="1" applyAlignment="1"/>
    <xf numFmtId="0" fontId="6" fillId="0" borderId="1" xfId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176" fontId="8" fillId="0" borderId="1" xfId="0" applyNumberFormat="1" applyFont="1" applyBorder="1" applyAlignment="1">
      <alignment horizontal="left"/>
    </xf>
    <xf numFmtId="0" fontId="9" fillId="0" borderId="0" xfId="0" applyFont="1">
      <alignment vertical="center"/>
    </xf>
    <xf numFmtId="0" fontId="9" fillId="5" borderId="6" xfId="0" applyFont="1" applyFill="1" applyBorder="1" applyAlignment="1">
      <alignment vertical="top" wrapText="1"/>
    </xf>
    <xf numFmtId="0" fontId="9" fillId="5" borderId="7" xfId="0" applyFont="1" applyFill="1" applyBorder="1" applyAlignment="1">
      <alignment vertical="top" wrapText="1"/>
    </xf>
    <xf numFmtId="0" fontId="10" fillId="0" borderId="6" xfId="42" applyBorder="1" applyAlignment="1">
      <alignment vertical="top" wrapText="1"/>
    </xf>
    <xf numFmtId="0" fontId="10" fillId="0" borderId="7" xfId="42" applyBorder="1" applyAlignment="1">
      <alignment vertical="top" wrapText="1"/>
    </xf>
    <xf numFmtId="58" fontId="0" fillId="0" borderId="0" xfId="0" applyNumberFormat="1">
      <alignment vertical="center"/>
    </xf>
    <xf numFmtId="0" fontId="9" fillId="5" borderId="8" xfId="0" applyFont="1" applyFill="1" applyBorder="1" applyAlignment="1">
      <alignment vertical="top" wrapText="1"/>
    </xf>
    <xf numFmtId="0" fontId="10" fillId="0" borderId="8" xfId="42" applyBorder="1" applyAlignment="1">
      <alignment vertical="top" wrapText="1"/>
    </xf>
    <xf numFmtId="0" fontId="11" fillId="6" borderId="1" xfId="0" applyFont="1" applyFill="1" applyBorder="1" applyAlignment="1">
      <alignment horizontal="justify" vertical="center" wrapText="1"/>
    </xf>
    <xf numFmtId="0" fontId="11" fillId="7" borderId="1" xfId="0" applyFont="1" applyFill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justify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5" fillId="0" borderId="0" xfId="0" applyFont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2" fillId="7" borderId="1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10" fontId="13" fillId="0" borderId="1" xfId="0" applyNumberFormat="1" applyFont="1" applyBorder="1" applyAlignment="1">
      <alignment horizontal="justify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9" fontId="14" fillId="0" borderId="1" xfId="0" applyNumberFormat="1" applyFont="1" applyBorder="1">
      <alignment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0" fillId="0" borderId="0" xfId="0" applyFont="1">
      <alignment vertical="center"/>
    </xf>
    <xf numFmtId="10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9" fontId="14" fillId="0" borderId="1" xfId="0" applyNumberFormat="1" applyFont="1" applyBorder="1" applyAlignment="1">
      <alignment horizontal="left" vertical="center"/>
    </xf>
  </cellXfs>
  <cellStyles count="50">
    <cellStyle name="常规" xfId="0" builtinId="0"/>
    <cellStyle name="常规 4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ford-jira-basic.atlassian.net/images/icon-jira-software-logo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2</xdr:row>
      <xdr:rowOff>50800</xdr:rowOff>
    </xdr:to>
    <xdr:pic>
      <xdr:nvPicPr>
        <xdr:cNvPr id="2" name="Picture 1" descr="Jira"/>
        <xdr:cNvPicPr>
          <a:picLocks noChangeAspect="1" noChangeArrowheads="1"/>
        </xdr:cNvPicPr>
      </xdr:nvPicPr>
      <xdr:blipFill>
        <a:blip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239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3</xdr:col>
      <xdr:colOff>735073</xdr:colOff>
      <xdr:row>60</xdr:row>
      <xdr:rowOff>38190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0" y="20093940"/>
          <a:ext cx="6589395" cy="541020"/>
        </a:xfrm>
        <a:prstGeom prst="rect">
          <a:avLst/>
        </a:prstGeom>
      </xdr:spPr>
    </xdr:pic>
    <xdr:clientData/>
  </xdr:twoCellAnchor>
  <xdr:twoCellAnchor editAs="oneCell">
    <xdr:from>
      <xdr:col>15</xdr:col>
      <xdr:colOff>1200150</xdr:colOff>
      <xdr:row>60</xdr:row>
      <xdr:rowOff>180975</xdr:rowOff>
    </xdr:from>
    <xdr:to>
      <xdr:col>23</xdr:col>
      <xdr:colOff>345976</xdr:colOff>
      <xdr:row>86</xdr:row>
      <xdr:rowOff>137256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60600" y="20764500"/>
          <a:ext cx="6962140" cy="4328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-jira-basic.atlassian.net/issues/?jql=project+%3D+AW2+AND+type+%3D+Bug+AND+status+in+%28New%2C+Analysis%2C+Verification%2C+Blocked%2C+Integrating%2C+DEFINED%2C+Developing%29+AND+labels+in+%28CD542ICA_L%2C+CD542ICA_H%2C+CD542ICA-H%2C+CD542ICA%2CCD542HICA%2CCD542H_ICA%29+AND+labels+%21%3D+Phase4_CVPPTst+AND+labels+%21%3D+Phase4_CVPPTs+AND+labels+%21%3D+CVPP+AND+labels+%21%3D+HMI+AND+labels+%21%3D+Phase4_HMITs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"/>
  <sheetViews>
    <sheetView tabSelected="1" zoomScale="101" zoomScaleNormal="101" workbookViewId="0">
      <selection activeCell="F15" sqref="F15"/>
    </sheetView>
  </sheetViews>
  <sheetFormatPr defaultColWidth="11" defaultRowHeight="13.2" outlineLevelCol="7"/>
  <cols>
    <col min="1" max="1" width="15" customWidth="1"/>
    <col min="2" max="2" width="35" customWidth="1"/>
    <col min="3" max="3" width="24.8333333333333" customWidth="1"/>
    <col min="4" max="4" width="26.6666666666667" customWidth="1"/>
    <col min="5" max="5" width="22.3333333333333" customWidth="1"/>
    <col min="6" max="6" width="22.6666666666667" customWidth="1"/>
    <col min="7" max="7" width="16" customWidth="1"/>
    <col min="8" max="8" width="13" customWidth="1"/>
  </cols>
  <sheetData>
    <row r="1" ht="13.6" spans="1:8">
      <c r="A1" s="49" t="s">
        <v>0</v>
      </c>
      <c r="B1" s="49"/>
      <c r="C1" s="49"/>
      <c r="D1" s="49"/>
      <c r="E1" s="49"/>
      <c r="F1" s="49"/>
      <c r="G1" s="49"/>
      <c r="H1" s="49"/>
    </row>
    <row r="2" ht="16" customHeight="1" spans="1:8">
      <c r="A2" s="50" t="s">
        <v>1</v>
      </c>
      <c r="B2" s="50"/>
      <c r="C2" s="50"/>
      <c r="D2" s="50"/>
      <c r="E2" s="50"/>
      <c r="F2" s="50"/>
      <c r="G2" s="50"/>
      <c r="H2" s="50"/>
    </row>
    <row r="3" ht="16" customHeight="1" spans="1:8">
      <c r="A3" s="51" t="s">
        <v>2</v>
      </c>
      <c r="B3" s="52" t="s">
        <v>3</v>
      </c>
      <c r="C3" s="52"/>
      <c r="D3" s="52"/>
      <c r="E3" s="52"/>
      <c r="F3" s="52"/>
      <c r="G3" s="52"/>
      <c r="H3" s="52"/>
    </row>
    <row r="4" ht="14" spans="1:8">
      <c r="A4" s="51" t="s">
        <v>4</v>
      </c>
      <c r="B4" s="52" t="s">
        <v>5</v>
      </c>
      <c r="C4" s="52"/>
      <c r="D4" s="52"/>
      <c r="E4" s="52"/>
      <c r="F4" s="52"/>
      <c r="G4" s="52"/>
      <c r="H4" s="52"/>
    </row>
    <row r="5" ht="16" customHeight="1" spans="1:8">
      <c r="A5" s="51" t="s">
        <v>6</v>
      </c>
      <c r="B5" s="53" t="s">
        <v>7</v>
      </c>
      <c r="C5" s="52"/>
      <c r="D5" s="52"/>
      <c r="E5" s="52"/>
      <c r="F5" s="52"/>
      <c r="G5" s="52"/>
      <c r="H5" s="52"/>
    </row>
    <row r="6" ht="16" customHeight="1" spans="1:8">
      <c r="A6" s="54"/>
      <c r="B6" s="54"/>
      <c r="C6" s="54"/>
      <c r="D6" s="54"/>
      <c r="E6" s="54"/>
      <c r="F6" s="54"/>
      <c r="G6" s="54"/>
      <c r="H6" s="54"/>
    </row>
    <row r="7" ht="13.6" spans="1:8">
      <c r="A7" s="55" t="s">
        <v>8</v>
      </c>
      <c r="B7" s="55"/>
      <c r="C7" s="55"/>
      <c r="D7" s="55"/>
      <c r="E7" s="55"/>
      <c r="F7" s="55"/>
      <c r="G7" s="55"/>
      <c r="H7" s="55"/>
    </row>
    <row r="8" ht="14" spans="1:8">
      <c r="A8" s="51" t="s">
        <v>9</v>
      </c>
      <c r="B8" s="56" t="s">
        <v>10</v>
      </c>
      <c r="C8" s="57"/>
      <c r="D8" s="51" t="s">
        <v>11</v>
      </c>
      <c r="E8" s="51" t="s">
        <v>12</v>
      </c>
      <c r="F8" s="54" t="s">
        <v>6</v>
      </c>
      <c r="G8" s="56" t="s">
        <v>13</v>
      </c>
      <c r="H8" s="57"/>
    </row>
    <row r="9" ht="15.2" spans="1:8">
      <c r="A9" s="58" t="s">
        <v>14</v>
      </c>
      <c r="B9" s="59" t="s">
        <v>15</v>
      </c>
      <c r="C9" s="60"/>
      <c r="D9" s="61">
        <v>1</v>
      </c>
      <c r="E9" s="61">
        <v>1</v>
      </c>
      <c r="F9" s="79" t="s">
        <v>16</v>
      </c>
      <c r="G9" s="80"/>
      <c r="H9" s="81"/>
    </row>
    <row r="10" ht="18" customHeight="1" spans="1:8">
      <c r="A10" s="58" t="s">
        <v>17</v>
      </c>
      <c r="B10" s="59" t="s">
        <v>18</v>
      </c>
      <c r="C10" s="60"/>
      <c r="D10" s="61">
        <v>1</v>
      </c>
      <c r="E10" s="82">
        <v>0.78</v>
      </c>
      <c r="F10" s="83" t="s">
        <v>19</v>
      </c>
      <c r="G10" s="84"/>
      <c r="H10" s="85"/>
    </row>
    <row r="11" ht="14" spans="1:8">
      <c r="A11" s="58"/>
      <c r="B11" s="59" t="s">
        <v>20</v>
      </c>
      <c r="C11" s="60"/>
      <c r="D11" s="58" t="s">
        <v>21</v>
      </c>
      <c r="E11" s="82">
        <v>0.7</v>
      </c>
      <c r="F11" s="83" t="s">
        <v>19</v>
      </c>
      <c r="G11" s="86"/>
      <c r="H11" s="87"/>
    </row>
    <row r="12" ht="13.6" spans="1:8">
      <c r="A12" s="58"/>
      <c r="B12" s="58"/>
      <c r="C12" s="58"/>
      <c r="D12" s="58"/>
      <c r="E12" s="58"/>
      <c r="F12" s="58"/>
      <c r="G12" s="58"/>
      <c r="H12" s="58"/>
    </row>
    <row r="13" ht="14.25" customHeight="1" spans="1:8">
      <c r="A13" s="50" t="s">
        <v>22</v>
      </c>
      <c r="B13" s="50"/>
      <c r="C13" s="50"/>
      <c r="D13" s="50"/>
      <c r="E13" s="50"/>
      <c r="F13" s="50"/>
      <c r="G13" s="50"/>
      <c r="H13" s="50"/>
    </row>
    <row r="14" ht="14" spans="1:8">
      <c r="A14" s="51" t="s">
        <v>23</v>
      </c>
      <c r="B14" s="51" t="s">
        <v>10</v>
      </c>
      <c r="C14" s="58" t="s">
        <v>11</v>
      </c>
      <c r="D14" s="62" t="s">
        <v>4</v>
      </c>
      <c r="E14" s="58" t="s">
        <v>12</v>
      </c>
      <c r="F14" s="54" t="s">
        <v>6</v>
      </c>
      <c r="G14" s="56" t="s">
        <v>13</v>
      </c>
      <c r="H14" s="57"/>
    </row>
    <row r="15" ht="28" spans="1:8">
      <c r="A15" s="63" t="s">
        <v>24</v>
      </c>
      <c r="B15" s="63" t="s">
        <v>25</v>
      </c>
      <c r="C15" s="58" t="s">
        <v>26</v>
      </c>
      <c r="D15" s="63" t="s">
        <v>27</v>
      </c>
      <c r="E15" s="63">
        <v>0</v>
      </c>
      <c r="F15" s="79" t="s">
        <v>28</v>
      </c>
      <c r="G15" s="88"/>
      <c r="H15" s="81"/>
    </row>
    <row r="16" ht="15.2" spans="1:8">
      <c r="A16" s="63"/>
      <c r="B16" s="64" t="s">
        <v>29</v>
      </c>
      <c r="C16" s="65" t="s">
        <v>30</v>
      </c>
      <c r="D16" s="63" t="s">
        <v>31</v>
      </c>
      <c r="E16" s="63">
        <v>0</v>
      </c>
      <c r="F16" s="79" t="s">
        <v>28</v>
      </c>
      <c r="G16" s="84"/>
      <c r="H16" s="85"/>
    </row>
    <row r="17" ht="14" spans="1:8">
      <c r="A17" s="63"/>
      <c r="B17" s="66"/>
      <c r="C17" s="65" t="s">
        <v>32</v>
      </c>
      <c r="D17" s="63" t="s">
        <v>33</v>
      </c>
      <c r="E17" s="63" t="s">
        <v>34</v>
      </c>
      <c r="F17" s="68" t="s">
        <v>34</v>
      </c>
      <c r="G17" s="84"/>
      <c r="H17" s="85"/>
    </row>
    <row r="18" ht="14" spans="1:8">
      <c r="A18" s="63"/>
      <c r="B18" s="63" t="s">
        <v>35</v>
      </c>
      <c r="C18" s="65" t="s">
        <v>30</v>
      </c>
      <c r="D18" s="63" t="s">
        <v>36</v>
      </c>
      <c r="E18" s="63" t="s">
        <v>34</v>
      </c>
      <c r="F18" s="68" t="s">
        <v>34</v>
      </c>
      <c r="G18" s="84"/>
      <c r="H18" s="85"/>
    </row>
    <row r="19" ht="15.2" spans="1:8">
      <c r="A19" s="63"/>
      <c r="B19" s="63" t="s">
        <v>37</v>
      </c>
      <c r="C19" s="65" t="s">
        <v>38</v>
      </c>
      <c r="D19" s="63" t="s">
        <v>34</v>
      </c>
      <c r="E19" s="63">
        <v>0</v>
      </c>
      <c r="F19" s="79" t="s">
        <v>28</v>
      </c>
      <c r="G19" s="84"/>
      <c r="H19" s="85"/>
    </row>
    <row r="20" ht="15.2" spans="1:8">
      <c r="A20" s="63"/>
      <c r="B20" s="63" t="s">
        <v>39</v>
      </c>
      <c r="C20" s="58" t="s">
        <v>40</v>
      </c>
      <c r="D20" s="63" t="s">
        <v>41</v>
      </c>
      <c r="E20" s="63" t="s">
        <v>42</v>
      </c>
      <c r="F20" s="79" t="s">
        <v>28</v>
      </c>
      <c r="G20" s="84"/>
      <c r="H20" s="85"/>
    </row>
    <row r="21" ht="16" customHeight="1" spans="1:8">
      <c r="A21" s="67" t="s">
        <v>43</v>
      </c>
      <c r="B21" s="68" t="s">
        <v>44</v>
      </c>
      <c r="C21" s="68"/>
      <c r="D21" s="69"/>
      <c r="E21" s="89"/>
      <c r="F21" s="90" t="s">
        <v>45</v>
      </c>
      <c r="G21" s="84"/>
      <c r="H21" s="85"/>
    </row>
    <row r="22" ht="15.2" spans="1:8">
      <c r="A22" s="67"/>
      <c r="B22" s="68"/>
      <c r="C22" s="68"/>
      <c r="D22" s="70"/>
      <c r="E22" s="91"/>
      <c r="F22" s="92"/>
      <c r="G22" s="84"/>
      <c r="H22" s="85"/>
    </row>
    <row r="23" ht="16" customHeight="1" spans="1:8">
      <c r="A23" s="67"/>
      <c r="B23" s="68" t="s">
        <v>46</v>
      </c>
      <c r="C23" s="68"/>
      <c r="D23" s="69"/>
      <c r="E23" s="91"/>
      <c r="F23" s="92"/>
      <c r="G23" s="84"/>
      <c r="H23" s="85"/>
    </row>
    <row r="24" ht="15.2" spans="1:8">
      <c r="A24" s="67"/>
      <c r="B24" s="68"/>
      <c r="C24" s="68"/>
      <c r="D24" s="70"/>
      <c r="E24" s="91"/>
      <c r="F24" s="92"/>
      <c r="G24" s="84"/>
      <c r="H24" s="85"/>
    </row>
    <row r="25" ht="16" customHeight="1" spans="1:8">
      <c r="A25" s="67"/>
      <c r="B25" s="63" t="s">
        <v>47</v>
      </c>
      <c r="C25" s="63"/>
      <c r="D25" s="69"/>
      <c r="E25" s="91"/>
      <c r="F25" s="92"/>
      <c r="G25" s="84"/>
      <c r="H25" s="85"/>
    </row>
    <row r="26" ht="15.2" spans="1:8">
      <c r="A26" s="67"/>
      <c r="B26" s="63"/>
      <c r="C26" s="63"/>
      <c r="D26" s="70"/>
      <c r="E26" s="91"/>
      <c r="F26" s="92"/>
      <c r="G26" s="84"/>
      <c r="H26" s="85"/>
    </row>
    <row r="27" ht="16" customHeight="1" spans="1:8">
      <c r="A27" s="67"/>
      <c r="B27" s="63" t="s">
        <v>48</v>
      </c>
      <c r="C27" s="63"/>
      <c r="D27" s="69"/>
      <c r="E27" s="91"/>
      <c r="F27" s="92"/>
      <c r="G27" s="84"/>
      <c r="H27" s="85"/>
    </row>
    <row r="28" ht="15.2" spans="1:8">
      <c r="A28" s="67"/>
      <c r="B28" s="63"/>
      <c r="C28" s="63"/>
      <c r="D28" s="70"/>
      <c r="E28" s="91"/>
      <c r="F28" s="92"/>
      <c r="G28" s="84"/>
      <c r="H28" s="85"/>
    </row>
    <row r="29" ht="13.6" spans="1:8">
      <c r="A29" s="63"/>
      <c r="B29" s="63"/>
      <c r="C29" s="63"/>
      <c r="D29" s="63"/>
      <c r="E29" s="63"/>
      <c r="F29" s="63"/>
      <c r="G29" s="63"/>
      <c r="H29" s="63"/>
    </row>
    <row r="30" ht="14.25" customHeight="1" spans="1:8">
      <c r="A30" s="50" t="s">
        <v>49</v>
      </c>
      <c r="B30" s="50"/>
      <c r="C30" s="50"/>
      <c r="D30" s="50"/>
      <c r="E30" s="50"/>
      <c r="F30" s="50"/>
      <c r="G30" s="50"/>
      <c r="H30" s="50"/>
    </row>
    <row r="31" ht="14" spans="1:8">
      <c r="A31" s="54" t="s">
        <v>50</v>
      </c>
      <c r="B31" s="51" t="s">
        <v>10</v>
      </c>
      <c r="C31" s="51" t="s">
        <v>11</v>
      </c>
      <c r="D31" s="71" t="s">
        <v>4</v>
      </c>
      <c r="E31" s="51" t="s">
        <v>12</v>
      </c>
      <c r="F31" s="54" t="s">
        <v>6</v>
      </c>
      <c r="G31" s="56" t="s">
        <v>13</v>
      </c>
      <c r="H31" s="57"/>
    </row>
    <row r="32" s="1" customFormat="1" ht="15.2" spans="1:8">
      <c r="A32" s="63" t="s">
        <v>51</v>
      </c>
      <c r="B32" s="65" t="s">
        <v>52</v>
      </c>
      <c r="C32" s="65" t="s">
        <v>53</v>
      </c>
      <c r="D32" s="65" t="s">
        <v>54</v>
      </c>
      <c r="E32" s="65" t="s">
        <v>53</v>
      </c>
      <c r="F32" s="79" t="s">
        <v>16</v>
      </c>
      <c r="G32" s="88" t="s">
        <v>55</v>
      </c>
      <c r="H32" s="81"/>
    </row>
    <row r="33" s="1" customFormat="1" ht="15.2" spans="1:8">
      <c r="A33" s="63"/>
      <c r="B33" s="65" t="s">
        <v>56</v>
      </c>
      <c r="C33" s="65" t="s">
        <v>57</v>
      </c>
      <c r="D33" s="65" t="s">
        <v>54</v>
      </c>
      <c r="E33" s="65" t="s">
        <v>57</v>
      </c>
      <c r="F33" s="79" t="s">
        <v>16</v>
      </c>
      <c r="G33" s="84"/>
      <c r="H33" s="85"/>
    </row>
    <row r="34" ht="13.6" spans="1:8">
      <c r="A34" s="63"/>
      <c r="B34" s="63"/>
      <c r="C34" s="65"/>
      <c r="D34" s="58"/>
      <c r="E34" s="65"/>
      <c r="F34" s="68"/>
      <c r="G34" s="84"/>
      <c r="H34" s="85"/>
    </row>
    <row r="35" ht="13.6" spans="1:8">
      <c r="A35" s="63"/>
      <c r="B35" s="63"/>
      <c r="C35" s="63"/>
      <c r="D35" s="58"/>
      <c r="E35" s="63"/>
      <c r="F35" s="68"/>
      <c r="G35" s="84"/>
      <c r="H35" s="85"/>
    </row>
    <row r="36" ht="13.6" spans="1:8">
      <c r="A36" s="63"/>
      <c r="B36" s="63"/>
      <c r="C36" s="63"/>
      <c r="D36" s="58"/>
      <c r="E36" s="63"/>
      <c r="F36" s="68"/>
      <c r="G36" s="84"/>
      <c r="H36" s="85"/>
    </row>
    <row r="37" ht="13.6" spans="1:8">
      <c r="A37" s="63"/>
      <c r="B37" s="63"/>
      <c r="C37" s="63"/>
      <c r="D37" s="58"/>
      <c r="E37" s="63"/>
      <c r="F37" s="68"/>
      <c r="G37" s="84"/>
      <c r="H37" s="85"/>
    </row>
    <row r="38" ht="14.25" customHeight="1" spans="1:8">
      <c r="A38" s="50" t="s">
        <v>58</v>
      </c>
      <c r="B38" s="50"/>
      <c r="C38" s="50"/>
      <c r="D38" s="50"/>
      <c r="E38" s="50"/>
      <c r="F38" s="50"/>
      <c r="G38" s="50"/>
      <c r="H38" s="50"/>
    </row>
    <row r="39" ht="14" spans="1:8">
      <c r="A39" s="54" t="s">
        <v>50</v>
      </c>
      <c r="B39" s="51" t="s">
        <v>10</v>
      </c>
      <c r="C39" s="51" t="s">
        <v>11</v>
      </c>
      <c r="D39" s="71" t="s">
        <v>4</v>
      </c>
      <c r="E39" s="51" t="s">
        <v>12</v>
      </c>
      <c r="F39" s="54" t="s">
        <v>6</v>
      </c>
      <c r="G39" s="56" t="s">
        <v>13</v>
      </c>
      <c r="H39" s="57"/>
    </row>
    <row r="40" s="1" customFormat="1" ht="14" spans="1:8">
      <c r="A40" s="63" t="s">
        <v>59</v>
      </c>
      <c r="B40" s="65" t="s">
        <v>60</v>
      </c>
      <c r="C40" s="65" t="s">
        <v>61</v>
      </c>
      <c r="D40" s="65" t="s">
        <v>62</v>
      </c>
      <c r="E40" s="65" t="s">
        <v>63</v>
      </c>
      <c r="F40" s="93" t="s">
        <v>64</v>
      </c>
      <c r="G40" s="88" t="s">
        <v>65</v>
      </c>
      <c r="H40" s="81"/>
    </row>
    <row r="41" s="1" customFormat="1" ht="14" spans="1:8">
      <c r="A41" s="63"/>
      <c r="B41" s="65" t="s">
        <v>66</v>
      </c>
      <c r="C41" s="65" t="s">
        <v>67</v>
      </c>
      <c r="D41" s="65" t="s">
        <v>62</v>
      </c>
      <c r="E41" s="65" t="s">
        <v>68</v>
      </c>
      <c r="F41" s="93" t="s">
        <v>64</v>
      </c>
      <c r="G41" s="84"/>
      <c r="H41" s="85"/>
    </row>
    <row r="42" s="1" customFormat="1" ht="14" spans="1:8">
      <c r="A42" s="63"/>
      <c r="B42" s="65" t="s">
        <v>69</v>
      </c>
      <c r="C42" s="65" t="s">
        <v>70</v>
      </c>
      <c r="D42" s="65" t="s">
        <v>71</v>
      </c>
      <c r="E42" s="65" t="s">
        <v>72</v>
      </c>
      <c r="F42" s="93" t="s">
        <v>64</v>
      </c>
      <c r="G42" s="84"/>
      <c r="H42" s="85"/>
    </row>
    <row r="43" ht="28" spans="1:8">
      <c r="A43" s="63"/>
      <c r="B43" s="72" t="s">
        <v>73</v>
      </c>
      <c r="C43" s="72" t="s">
        <v>70</v>
      </c>
      <c r="D43" s="72" t="s">
        <v>74</v>
      </c>
      <c r="E43" s="65" t="s">
        <v>75</v>
      </c>
      <c r="F43" s="93" t="s">
        <v>64</v>
      </c>
      <c r="G43" s="84"/>
      <c r="H43" s="85"/>
    </row>
    <row r="44" ht="13.6" spans="1:8">
      <c r="A44" s="63"/>
      <c r="B44" s="63"/>
      <c r="C44" s="63"/>
      <c r="D44" s="58"/>
      <c r="E44" s="63"/>
      <c r="F44" s="68"/>
      <c r="G44" s="84"/>
      <c r="H44" s="85"/>
    </row>
    <row r="45" ht="13.6" spans="1:8">
      <c r="A45" s="63"/>
      <c r="B45" s="63"/>
      <c r="C45" s="63"/>
      <c r="D45" s="63"/>
      <c r="E45" s="63"/>
      <c r="F45" s="63"/>
      <c r="G45" s="63"/>
      <c r="H45" s="63"/>
    </row>
    <row r="46" ht="15" customHeight="1" spans="1:8">
      <c r="A46" s="50" t="s">
        <v>76</v>
      </c>
      <c r="B46" s="50"/>
      <c r="C46" s="50"/>
      <c r="D46" s="50"/>
      <c r="E46" s="50"/>
      <c r="F46" s="50"/>
      <c r="G46" s="50"/>
      <c r="H46" s="50"/>
    </row>
    <row r="47" ht="13.6" spans="1:8">
      <c r="A47" s="73" t="s">
        <v>77</v>
      </c>
      <c r="B47" s="73" t="s">
        <v>78</v>
      </c>
      <c r="C47" s="73"/>
      <c r="D47" s="73" t="s">
        <v>79</v>
      </c>
      <c r="E47" s="73" t="s">
        <v>11</v>
      </c>
      <c r="F47" s="73" t="s">
        <v>12</v>
      </c>
      <c r="G47" s="73" t="s">
        <v>6</v>
      </c>
      <c r="H47" s="73" t="s">
        <v>80</v>
      </c>
    </row>
    <row r="48" ht="16" customHeight="1" spans="1:8">
      <c r="A48" s="74" t="s">
        <v>81</v>
      </c>
      <c r="B48" s="74">
        <v>1893</v>
      </c>
      <c r="C48" s="74"/>
      <c r="D48" s="74">
        <v>1893</v>
      </c>
      <c r="E48" s="94">
        <v>1</v>
      </c>
      <c r="F48" s="94">
        <v>1</v>
      </c>
      <c r="G48" s="79" t="s">
        <v>28</v>
      </c>
      <c r="H48" s="74"/>
    </row>
    <row r="49" ht="13.6" spans="1:8">
      <c r="A49" s="63"/>
      <c r="B49" s="63"/>
      <c r="C49" s="63"/>
      <c r="D49" s="63"/>
      <c r="E49" s="63"/>
      <c r="F49" s="63"/>
      <c r="G49" s="63"/>
      <c r="H49" s="63"/>
    </row>
    <row r="50" ht="13.6" spans="1:8">
      <c r="A50" s="75" t="s">
        <v>82</v>
      </c>
      <c r="B50" s="75"/>
      <c r="C50" s="75"/>
      <c r="D50" s="75"/>
      <c r="E50" s="75"/>
      <c r="F50" s="75"/>
      <c r="G50" s="75"/>
      <c r="H50" s="75"/>
    </row>
    <row r="51" ht="15.2" spans="1:8">
      <c r="A51" s="76" t="s">
        <v>77</v>
      </c>
      <c r="B51" s="76" t="s">
        <v>83</v>
      </c>
      <c r="C51" s="76"/>
      <c r="D51" s="76" t="s">
        <v>11</v>
      </c>
      <c r="E51" s="76" t="s">
        <v>6</v>
      </c>
      <c r="F51" s="95" t="s">
        <v>13</v>
      </c>
      <c r="G51" s="96"/>
      <c r="H51" s="97"/>
    </row>
    <row r="52" ht="16" customHeight="1" spans="1:8">
      <c r="A52" s="77" t="s">
        <v>81</v>
      </c>
      <c r="B52" s="74">
        <v>0</v>
      </c>
      <c r="C52" s="74"/>
      <c r="D52" s="74" t="s">
        <v>84</v>
      </c>
      <c r="E52" s="79" t="s">
        <v>28</v>
      </c>
      <c r="F52" s="98"/>
      <c r="G52" s="99"/>
      <c r="H52" s="100"/>
    </row>
    <row r="53" ht="13.6" spans="1:8">
      <c r="A53" s="67"/>
      <c r="B53" s="67"/>
      <c r="C53" s="67"/>
      <c r="D53" s="67"/>
      <c r="E53" s="67"/>
      <c r="F53" s="67"/>
      <c r="G53" s="67"/>
      <c r="H53" s="67"/>
    </row>
    <row r="54" ht="13.6" spans="1:8">
      <c r="A54" s="50" t="s">
        <v>85</v>
      </c>
      <c r="B54" s="50"/>
      <c r="C54" s="50"/>
      <c r="D54" s="50"/>
      <c r="E54" s="50"/>
      <c r="F54" s="50"/>
      <c r="G54" s="50"/>
      <c r="H54" s="50"/>
    </row>
    <row r="55" ht="13.6" spans="1:8">
      <c r="A55" s="73" t="s">
        <v>86</v>
      </c>
      <c r="B55" s="73" t="s">
        <v>87</v>
      </c>
      <c r="C55" s="73"/>
      <c r="D55" s="78"/>
      <c r="E55" s="78"/>
      <c r="F55" s="78"/>
      <c r="G55" s="78"/>
      <c r="H55" s="78"/>
    </row>
    <row r="56" ht="13.6" spans="1:8">
      <c r="A56" s="74" t="s">
        <v>88</v>
      </c>
      <c r="B56" s="74"/>
      <c r="C56" s="74"/>
      <c r="D56" s="78"/>
      <c r="E56" s="78"/>
      <c r="F56" s="78"/>
      <c r="G56" s="78"/>
      <c r="H56" s="78"/>
    </row>
    <row r="57" ht="13.6" spans="1:8">
      <c r="A57" s="74" t="s">
        <v>89</v>
      </c>
      <c r="B57" s="74"/>
      <c r="C57" s="74"/>
      <c r="D57" s="78"/>
      <c r="E57" s="78"/>
      <c r="F57" s="78"/>
      <c r="G57" s="78"/>
      <c r="H57" s="78"/>
    </row>
    <row r="58" ht="13.6" spans="1:8">
      <c r="A58" s="74" t="s">
        <v>90</v>
      </c>
      <c r="B58" s="74"/>
      <c r="C58" s="74"/>
      <c r="D58" s="78"/>
      <c r="E58" s="78"/>
      <c r="F58" s="78"/>
      <c r="G58" s="78"/>
      <c r="H58" s="78"/>
    </row>
    <row r="59" ht="13.6" spans="1:8">
      <c r="A59" s="74" t="s">
        <v>91</v>
      </c>
      <c r="B59" s="74"/>
      <c r="C59" s="74"/>
      <c r="D59" s="78"/>
      <c r="E59" s="78"/>
      <c r="F59" s="78"/>
      <c r="G59" s="78"/>
      <c r="H59" s="78"/>
    </row>
    <row r="60" ht="13.6" spans="1:8">
      <c r="A60" s="74" t="s">
        <v>92</v>
      </c>
      <c r="B60" s="74"/>
      <c r="C60" s="74"/>
      <c r="D60" s="78"/>
      <c r="E60" s="78"/>
      <c r="F60" s="78"/>
      <c r="G60" s="78"/>
      <c r="H60" s="78"/>
    </row>
    <row r="61" ht="13.6" spans="1:8">
      <c r="A61" s="74" t="s">
        <v>93</v>
      </c>
      <c r="B61" s="74"/>
      <c r="C61" s="74"/>
      <c r="D61" s="78"/>
      <c r="E61" s="78"/>
      <c r="F61" s="78"/>
      <c r="G61" s="78"/>
      <c r="H61" s="78"/>
    </row>
    <row r="62" ht="13.6" spans="1:8">
      <c r="A62" s="58"/>
      <c r="B62" s="58"/>
      <c r="C62" s="58"/>
      <c r="D62" s="58"/>
      <c r="E62" s="58"/>
      <c r="F62" s="58"/>
      <c r="G62" s="58"/>
      <c r="H62" s="58"/>
    </row>
    <row r="63" ht="13.6" spans="1:8">
      <c r="A63" s="49" t="s">
        <v>94</v>
      </c>
      <c r="B63" s="49"/>
      <c r="C63" s="49"/>
      <c r="D63" s="49"/>
      <c r="E63" s="49"/>
      <c r="F63" s="49"/>
      <c r="G63" s="49"/>
      <c r="H63" s="49"/>
    </row>
    <row r="64" ht="36" customHeight="1" spans="1:8">
      <c r="A64" s="58" t="s">
        <v>95</v>
      </c>
      <c r="B64" s="58"/>
      <c r="C64" s="58"/>
      <c r="D64" s="58"/>
      <c r="E64" s="58"/>
      <c r="F64" s="58"/>
      <c r="G64" s="58"/>
      <c r="H64" s="58"/>
    </row>
    <row r="65" ht="17" customHeight="1" spans="1:8">
      <c r="A65" s="49" t="s">
        <v>96</v>
      </c>
      <c r="B65" s="49"/>
      <c r="C65" s="49"/>
      <c r="D65" s="49"/>
      <c r="E65" s="49"/>
      <c r="F65" s="49"/>
      <c r="G65" s="49"/>
      <c r="H65" s="49"/>
    </row>
    <row r="66" ht="13.6" spans="1:8">
      <c r="A66" s="50" t="s">
        <v>97</v>
      </c>
      <c r="B66" s="50"/>
      <c r="C66" s="50"/>
      <c r="D66" s="50"/>
      <c r="E66" s="50"/>
      <c r="F66" s="50"/>
      <c r="G66" s="50"/>
      <c r="H66" s="50"/>
    </row>
    <row r="67" ht="47" customHeight="1" spans="1:8">
      <c r="A67" s="58"/>
      <c r="B67" s="58"/>
      <c r="C67" s="58"/>
      <c r="D67" s="58"/>
      <c r="E67" s="58"/>
      <c r="F67" s="58"/>
      <c r="G67" s="58"/>
      <c r="H67" s="58"/>
    </row>
    <row r="68" ht="17" customHeight="1" spans="1:8">
      <c r="A68" s="50" t="s">
        <v>98</v>
      </c>
      <c r="B68" s="50"/>
      <c r="C68" s="50"/>
      <c r="D68" s="50"/>
      <c r="E68" s="50"/>
      <c r="F68" s="50"/>
      <c r="G68" s="50"/>
      <c r="H68" s="50"/>
    </row>
    <row r="69" ht="143" customHeight="1" spans="1:8">
      <c r="A69" s="58"/>
      <c r="B69" s="58"/>
      <c r="C69" s="58"/>
      <c r="D69" s="58"/>
      <c r="E69" s="58"/>
      <c r="F69" s="58"/>
      <c r="G69" s="58"/>
      <c r="H69" s="58"/>
    </row>
    <row r="70" ht="13.6" spans="1:8">
      <c r="A70" s="49" t="s">
        <v>99</v>
      </c>
      <c r="B70" s="49"/>
      <c r="C70" s="49"/>
      <c r="D70" s="49"/>
      <c r="E70" s="49"/>
      <c r="F70" s="49"/>
      <c r="G70" s="49"/>
      <c r="H70" s="49"/>
    </row>
    <row r="71" ht="17" customHeight="1" spans="1:8">
      <c r="A71" s="54" t="s">
        <v>100</v>
      </c>
      <c r="B71" s="51" t="s">
        <v>101</v>
      </c>
      <c r="C71" s="76" t="s">
        <v>102</v>
      </c>
      <c r="D71" s="51" t="s">
        <v>103</v>
      </c>
      <c r="E71" s="51" t="s">
        <v>104</v>
      </c>
      <c r="F71" s="51" t="s">
        <v>105</v>
      </c>
      <c r="G71" s="111" t="s">
        <v>106</v>
      </c>
      <c r="H71" s="112" t="s">
        <v>13</v>
      </c>
    </row>
    <row r="72" ht="31" spans="1:8">
      <c r="A72" s="63" t="s">
        <v>81</v>
      </c>
      <c r="B72" s="101" t="s">
        <v>107</v>
      </c>
      <c r="C72" s="102">
        <v>0.9993</v>
      </c>
      <c r="D72" s="103" t="s">
        <v>108</v>
      </c>
      <c r="E72" s="113">
        <v>5</v>
      </c>
      <c r="F72" s="79"/>
      <c r="G72" s="102">
        <f>C72</f>
        <v>0.9993</v>
      </c>
      <c r="H72" s="114"/>
    </row>
    <row r="73" ht="17" customHeight="1" spans="1:8">
      <c r="A73" s="63"/>
      <c r="B73" s="104" t="s">
        <v>109</v>
      </c>
      <c r="C73" s="105">
        <f>(461-E73)/461</f>
        <v>1</v>
      </c>
      <c r="D73" s="78"/>
      <c r="E73" s="113">
        <v>0</v>
      </c>
      <c r="F73" s="79"/>
      <c r="G73" s="102">
        <f t="shared" ref="G73:G79" si="0">C73</f>
        <v>1</v>
      </c>
      <c r="H73" s="115"/>
    </row>
    <row r="74" ht="17" customHeight="1" spans="1:8">
      <c r="A74" s="63"/>
      <c r="B74" s="104" t="s">
        <v>110</v>
      </c>
      <c r="C74" s="105">
        <f>(640-E74)/640</f>
        <v>1</v>
      </c>
      <c r="D74" s="78"/>
      <c r="E74" s="113">
        <v>0</v>
      </c>
      <c r="F74" s="79"/>
      <c r="G74" s="102">
        <f t="shared" si="0"/>
        <v>1</v>
      </c>
      <c r="H74" s="115"/>
    </row>
    <row r="75" ht="17" customHeight="1" spans="1:8">
      <c r="A75" s="63"/>
      <c r="B75" s="104" t="s">
        <v>111</v>
      </c>
      <c r="C75" s="102">
        <v>0.9956</v>
      </c>
      <c r="D75" s="78"/>
      <c r="E75" s="113">
        <v>1</v>
      </c>
      <c r="F75" s="116"/>
      <c r="G75" s="102">
        <f t="shared" si="0"/>
        <v>0.9956</v>
      </c>
      <c r="H75" s="115"/>
    </row>
    <row r="76" ht="17" customHeight="1" spans="1:8">
      <c r="A76" s="63"/>
      <c r="B76" s="104" t="s">
        <v>112</v>
      </c>
      <c r="C76" s="102">
        <v>1</v>
      </c>
      <c r="D76" s="78"/>
      <c r="E76" s="113">
        <v>1</v>
      </c>
      <c r="F76" s="116"/>
      <c r="G76" s="102">
        <f t="shared" si="0"/>
        <v>1</v>
      </c>
      <c r="H76" s="115"/>
    </row>
    <row r="77" ht="17" customHeight="1" spans="1:8">
      <c r="A77" s="63"/>
      <c r="B77" s="104" t="s">
        <v>113</v>
      </c>
      <c r="C77" s="102" t="s">
        <v>34</v>
      </c>
      <c r="D77" s="78"/>
      <c r="E77" s="113">
        <v>0</v>
      </c>
      <c r="F77" s="116"/>
      <c r="G77" s="102" t="s">
        <v>34</v>
      </c>
      <c r="H77" s="115"/>
    </row>
    <row r="78" ht="17" customHeight="1" spans="1:8">
      <c r="A78" s="63"/>
      <c r="B78" s="104" t="s">
        <v>114</v>
      </c>
      <c r="C78" s="102" t="s">
        <v>34</v>
      </c>
      <c r="D78" s="78"/>
      <c r="E78" s="113">
        <v>0</v>
      </c>
      <c r="F78" s="116"/>
      <c r="G78" s="102" t="str">
        <f t="shared" si="0"/>
        <v>/</v>
      </c>
      <c r="H78" s="115"/>
    </row>
    <row r="79" ht="17" customHeight="1" spans="1:8">
      <c r="A79" s="63"/>
      <c r="B79" s="104" t="s">
        <v>115</v>
      </c>
      <c r="C79" s="105">
        <f>(447-E79)/447</f>
        <v>1</v>
      </c>
      <c r="D79" s="78"/>
      <c r="E79" s="113">
        <v>0</v>
      </c>
      <c r="F79" s="79"/>
      <c r="G79" s="102">
        <f t="shared" si="0"/>
        <v>1</v>
      </c>
      <c r="H79" s="115"/>
    </row>
    <row r="80" ht="16" customHeight="1" spans="1:8">
      <c r="A80" s="49" t="s">
        <v>116</v>
      </c>
      <c r="B80" s="49"/>
      <c r="C80" s="49"/>
      <c r="D80" s="49"/>
      <c r="E80" s="49"/>
      <c r="F80" s="49"/>
      <c r="G80" s="49"/>
      <c r="H80" s="49"/>
    </row>
    <row r="81" ht="17" customHeight="1" spans="1:8">
      <c r="A81" s="74" t="s">
        <v>117</v>
      </c>
      <c r="B81" s="74" t="s">
        <v>118</v>
      </c>
      <c r="C81" s="74"/>
      <c r="D81" s="74" t="s">
        <v>119</v>
      </c>
      <c r="E81" s="74" t="s">
        <v>120</v>
      </c>
      <c r="F81" s="117" t="s">
        <v>121</v>
      </c>
      <c r="G81" s="118"/>
      <c r="H81" s="119"/>
    </row>
    <row r="82" ht="17" customHeight="1" spans="1:8">
      <c r="A82" s="74" t="s">
        <v>81</v>
      </c>
      <c r="B82" s="106">
        <v>4052</v>
      </c>
      <c r="C82" s="74"/>
      <c r="D82" s="106">
        <v>4006</v>
      </c>
      <c r="E82" s="120">
        <f>D82/B82</f>
        <v>0.988647581441264</v>
      </c>
      <c r="F82" s="117" t="s">
        <v>122</v>
      </c>
      <c r="G82" s="118"/>
      <c r="H82" s="119"/>
    </row>
    <row r="83" ht="13.6" spans="1:8">
      <c r="A83" s="63"/>
      <c r="B83" s="63"/>
      <c r="C83" s="63"/>
      <c r="D83" s="63"/>
      <c r="E83" s="63"/>
      <c r="F83" s="63"/>
      <c r="G83" s="63"/>
      <c r="H83" s="63"/>
    </row>
    <row r="84" ht="17" customHeight="1" spans="1:8">
      <c r="A84" s="49" t="s">
        <v>123</v>
      </c>
      <c r="B84" s="49"/>
      <c r="C84" s="49"/>
      <c r="D84" s="49"/>
      <c r="E84" s="49"/>
      <c r="F84" s="49"/>
      <c r="G84" s="49"/>
      <c r="H84" s="49"/>
    </row>
    <row r="85" ht="14" spans="1:8">
      <c r="A85" s="72" t="s">
        <v>124</v>
      </c>
      <c r="B85" s="63" t="s">
        <v>125</v>
      </c>
      <c r="C85" s="63"/>
      <c r="D85" s="63"/>
      <c r="E85" s="63"/>
      <c r="F85" s="63"/>
      <c r="G85" s="63"/>
      <c r="H85" s="63"/>
    </row>
    <row r="86" ht="14" spans="1:8">
      <c r="A86" s="72" t="s">
        <v>126</v>
      </c>
      <c r="B86" s="63" t="s">
        <v>127</v>
      </c>
      <c r="C86" s="63"/>
      <c r="D86" s="63"/>
      <c r="E86" s="63"/>
      <c r="F86" s="63"/>
      <c r="G86" s="63"/>
      <c r="H86" s="63"/>
    </row>
    <row r="87" ht="14" spans="1:8">
      <c r="A87" s="72" t="s">
        <v>128</v>
      </c>
      <c r="B87" s="59" t="s">
        <v>125</v>
      </c>
      <c r="C87" s="107"/>
      <c r="D87" s="107"/>
      <c r="E87" s="107"/>
      <c r="F87" s="107"/>
      <c r="G87" s="107"/>
      <c r="H87" s="60"/>
    </row>
    <row r="88" ht="14" spans="1:8">
      <c r="A88" s="72" t="s">
        <v>129</v>
      </c>
      <c r="B88" s="59" t="s">
        <v>130</v>
      </c>
      <c r="C88" s="107"/>
      <c r="D88" s="107"/>
      <c r="E88" s="107"/>
      <c r="F88" s="107"/>
      <c r="G88" s="107"/>
      <c r="H88" s="60"/>
    </row>
    <row r="89" ht="14" spans="1:8">
      <c r="A89" s="72" t="s">
        <v>131</v>
      </c>
      <c r="B89" s="59" t="s">
        <v>132</v>
      </c>
      <c r="C89" s="107"/>
      <c r="D89" s="107"/>
      <c r="E89" s="107"/>
      <c r="F89" s="107"/>
      <c r="G89" s="107"/>
      <c r="H89" s="60"/>
    </row>
    <row r="90" spans="1:5">
      <c r="A90" s="108"/>
      <c r="B90" s="108"/>
      <c r="C90" s="108"/>
      <c r="D90" s="108"/>
      <c r="E90" s="108"/>
    </row>
    <row r="91" spans="1:5">
      <c r="A91" s="109"/>
      <c r="B91" s="109"/>
      <c r="C91" s="109"/>
      <c r="D91" s="109"/>
      <c r="E91" s="109"/>
    </row>
    <row r="92" spans="1:5">
      <c r="A92" s="108"/>
      <c r="B92" s="108"/>
      <c r="C92" s="108"/>
      <c r="D92" s="108"/>
      <c r="E92" s="108"/>
    </row>
    <row r="93" spans="1:5">
      <c r="A93" s="110"/>
      <c r="B93" s="110"/>
      <c r="C93" s="110"/>
      <c r="D93" s="110"/>
      <c r="E93" s="110"/>
    </row>
    <row r="108" ht="28" customHeight="1"/>
  </sheetData>
  <sheetProtection formatCells="0" insertHyperlinks="0" autoFilter="0"/>
  <mergeCells count="70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29:H29"/>
    <mergeCell ref="A30:H30"/>
    <mergeCell ref="G31:H31"/>
    <mergeCell ref="A38:H38"/>
    <mergeCell ref="G39:H39"/>
    <mergeCell ref="A45:H45"/>
    <mergeCell ref="A46:H46"/>
    <mergeCell ref="A49:H49"/>
    <mergeCell ref="A50:H50"/>
    <mergeCell ref="F51:H51"/>
    <mergeCell ref="F52:H52"/>
    <mergeCell ref="A53:H53"/>
    <mergeCell ref="A54:H54"/>
    <mergeCell ref="A62:H62"/>
    <mergeCell ref="A63:H63"/>
    <mergeCell ref="A64:H64"/>
    <mergeCell ref="A65:H65"/>
    <mergeCell ref="A66:H66"/>
    <mergeCell ref="A67:H67"/>
    <mergeCell ref="A68:H68"/>
    <mergeCell ref="A69:H69"/>
    <mergeCell ref="A70:H70"/>
    <mergeCell ref="A80:H80"/>
    <mergeCell ref="F81:H81"/>
    <mergeCell ref="F82:H82"/>
    <mergeCell ref="A83:H83"/>
    <mergeCell ref="A84:H84"/>
    <mergeCell ref="B85:H85"/>
    <mergeCell ref="B86:H86"/>
    <mergeCell ref="B87:H87"/>
    <mergeCell ref="B88:H88"/>
    <mergeCell ref="B89:H89"/>
    <mergeCell ref="A10:A11"/>
    <mergeCell ref="A15:A20"/>
    <mergeCell ref="A21:A28"/>
    <mergeCell ref="A32:A36"/>
    <mergeCell ref="A40:A44"/>
    <mergeCell ref="A72:A79"/>
    <mergeCell ref="B16:B17"/>
    <mergeCell ref="B21:B22"/>
    <mergeCell ref="B23:B24"/>
    <mergeCell ref="B25:B26"/>
    <mergeCell ref="B27:B28"/>
    <mergeCell ref="D21:D22"/>
    <mergeCell ref="D23:D24"/>
    <mergeCell ref="D25:D26"/>
    <mergeCell ref="D27:D28"/>
    <mergeCell ref="D72:D79"/>
    <mergeCell ref="F21:F28"/>
    <mergeCell ref="H72:H79"/>
    <mergeCell ref="G9:H11"/>
    <mergeCell ref="G32:H36"/>
    <mergeCell ref="G15:H28"/>
    <mergeCell ref="G40:H44"/>
    <mergeCell ref="D55:H6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B4" sqref="B4:B12"/>
    </sheetView>
  </sheetViews>
  <sheetFormatPr defaultColWidth="11" defaultRowHeight="13.2"/>
  <cols>
    <col min="2" max="2" width="93.5" customWidth="1"/>
    <col min="3" max="3" width="7.83333333333333" customWidth="1"/>
    <col min="4" max="4" width="22.6666666666667" customWidth="1"/>
    <col min="5" max="5" width="21.8333333333333" customWidth="1"/>
  </cols>
  <sheetData>
    <row r="1" s="41" customFormat="1" ht="20" customHeight="1" spans="1:17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7"/>
    </row>
    <row r="2" s="41" customFormat="1" ht="20" customHeight="1" spans="1:17">
      <c r="A2" s="44" t="s">
        <v>133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8"/>
    </row>
    <row r="3" spans="1:10">
      <c r="A3" t="s">
        <v>134</v>
      </c>
      <c r="B3" t="s">
        <v>135</v>
      </c>
      <c r="C3" t="s">
        <v>136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t="s">
        <v>13</v>
      </c>
    </row>
    <row r="4" spans="1:9">
      <c r="A4" t="s">
        <v>143</v>
      </c>
      <c r="B4" t="s">
        <v>144</v>
      </c>
      <c r="C4" t="s">
        <v>145</v>
      </c>
      <c r="D4" t="s">
        <v>146</v>
      </c>
      <c r="E4" t="s">
        <v>147</v>
      </c>
      <c r="F4" t="s">
        <v>34</v>
      </c>
      <c r="G4" s="46">
        <v>44972</v>
      </c>
      <c r="H4" t="s">
        <v>148</v>
      </c>
      <c r="I4" t="s">
        <v>149</v>
      </c>
    </row>
    <row r="5" spans="1:10">
      <c r="A5" t="s">
        <v>150</v>
      </c>
      <c r="B5" t="s">
        <v>151</v>
      </c>
      <c r="C5" t="s">
        <v>145</v>
      </c>
      <c r="D5" t="s">
        <v>152</v>
      </c>
      <c r="E5" t="s">
        <v>147</v>
      </c>
      <c r="F5" t="s">
        <v>34</v>
      </c>
      <c r="G5" s="46">
        <v>44972</v>
      </c>
      <c r="H5" t="s">
        <v>153</v>
      </c>
      <c r="I5" t="s">
        <v>154</v>
      </c>
      <c r="J5" t="s">
        <v>155</v>
      </c>
    </row>
    <row r="6" spans="1:9">
      <c r="A6" t="s">
        <v>156</v>
      </c>
      <c r="B6" t="s">
        <v>157</v>
      </c>
      <c r="C6" t="s">
        <v>145</v>
      </c>
      <c r="D6" t="s">
        <v>152</v>
      </c>
      <c r="E6" t="s">
        <v>147</v>
      </c>
      <c r="F6" t="s">
        <v>34</v>
      </c>
      <c r="G6" s="46">
        <v>44972</v>
      </c>
      <c r="H6" t="s">
        <v>153</v>
      </c>
      <c r="I6" t="s">
        <v>149</v>
      </c>
    </row>
    <row r="7" spans="1:9">
      <c r="A7" t="s">
        <v>158</v>
      </c>
      <c r="B7" t="s">
        <v>159</v>
      </c>
      <c r="C7" t="s">
        <v>145</v>
      </c>
      <c r="D7" t="s">
        <v>152</v>
      </c>
      <c r="E7" t="s">
        <v>147</v>
      </c>
      <c r="F7" t="s">
        <v>34</v>
      </c>
      <c r="G7" s="46">
        <v>44972</v>
      </c>
      <c r="H7" t="s">
        <v>148</v>
      </c>
      <c r="I7" t="s">
        <v>149</v>
      </c>
    </row>
    <row r="8" spans="1:9">
      <c r="A8" t="s">
        <v>160</v>
      </c>
      <c r="B8" t="s">
        <v>161</v>
      </c>
      <c r="C8" t="s">
        <v>145</v>
      </c>
      <c r="D8" t="s">
        <v>146</v>
      </c>
      <c r="E8" t="s">
        <v>162</v>
      </c>
      <c r="F8" t="s">
        <v>34</v>
      </c>
      <c r="G8" s="46">
        <v>44972</v>
      </c>
      <c r="H8" t="s">
        <v>148</v>
      </c>
      <c r="I8" t="s">
        <v>149</v>
      </c>
    </row>
    <row r="9" spans="1:9">
      <c r="A9" t="s">
        <v>163</v>
      </c>
      <c r="B9" t="s">
        <v>164</v>
      </c>
      <c r="C9" t="s">
        <v>145</v>
      </c>
      <c r="D9" t="s">
        <v>146</v>
      </c>
      <c r="E9" t="s">
        <v>162</v>
      </c>
      <c r="F9" t="s">
        <v>34</v>
      </c>
      <c r="G9" s="46">
        <v>44972</v>
      </c>
      <c r="H9" t="s">
        <v>148</v>
      </c>
      <c r="I9" t="s">
        <v>149</v>
      </c>
    </row>
    <row r="10" spans="1:9">
      <c r="A10" t="s">
        <v>165</v>
      </c>
      <c r="B10" t="s">
        <v>166</v>
      </c>
      <c r="C10" t="s">
        <v>145</v>
      </c>
      <c r="D10" t="s">
        <v>146</v>
      </c>
      <c r="E10" t="s">
        <v>162</v>
      </c>
      <c r="F10" t="s">
        <v>34</v>
      </c>
      <c r="G10" s="46">
        <v>44972</v>
      </c>
      <c r="H10" t="s">
        <v>148</v>
      </c>
      <c r="I10" t="s">
        <v>149</v>
      </c>
    </row>
    <row r="11" spans="1:10">
      <c r="A11" t="s">
        <v>167</v>
      </c>
      <c r="B11" t="s">
        <v>168</v>
      </c>
      <c r="C11" t="s">
        <v>145</v>
      </c>
      <c r="D11" t="s">
        <v>152</v>
      </c>
      <c r="E11" t="s">
        <v>34</v>
      </c>
      <c r="F11" t="s">
        <v>34</v>
      </c>
      <c r="G11" t="s">
        <v>34</v>
      </c>
      <c r="H11" t="s">
        <v>153</v>
      </c>
      <c r="I11" t="s">
        <v>149</v>
      </c>
      <c r="J11" t="s">
        <v>169</v>
      </c>
    </row>
    <row r="12" spans="1:9">
      <c r="A12" t="s">
        <v>170</v>
      </c>
      <c r="B12" t="s">
        <v>171</v>
      </c>
      <c r="C12" t="s">
        <v>145</v>
      </c>
      <c r="D12" t="s">
        <v>146</v>
      </c>
      <c r="E12" t="s">
        <v>162</v>
      </c>
      <c r="F12" t="s">
        <v>34</v>
      </c>
      <c r="G12" s="46">
        <v>44972</v>
      </c>
      <c r="H12" t="s">
        <v>148</v>
      </c>
      <c r="I12" t="s">
        <v>149</v>
      </c>
    </row>
  </sheetData>
  <mergeCells count="2">
    <mergeCell ref="A1:Q1"/>
    <mergeCell ref="A2:Q2"/>
  </mergeCells>
  <hyperlinks>
    <hyperlink ref="A2" r:id="rId2" display="Jira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workbookViewId="0">
      <selection activeCell="S44" sqref="S44"/>
    </sheetView>
  </sheetViews>
  <sheetFormatPr defaultColWidth="8.83333333333333" defaultRowHeight="13.2"/>
  <cols>
    <col min="1" max="1" width="7.66666666666667" style="5" customWidth="1"/>
    <col min="2" max="2" width="22" style="5" customWidth="1"/>
    <col min="3" max="3" width="54.8333333333333" style="5" customWidth="1"/>
    <col min="4" max="4" width="32.3333333333333" style="5" customWidth="1"/>
    <col min="5" max="5" width="7.16666666666667" style="5" customWidth="1"/>
    <col min="6" max="6" width="9.66666666666667" style="5" customWidth="1"/>
    <col min="7" max="7" width="8.16666666666667" style="5" customWidth="1"/>
    <col min="8" max="8" width="9.33333333333333" style="5" customWidth="1"/>
    <col min="9" max="9" width="8" style="6" customWidth="1"/>
    <col min="10" max="10" width="7.16666666666667" style="6" customWidth="1"/>
    <col min="11" max="11" width="15.8333333333333" style="7" customWidth="1"/>
    <col min="12" max="12" width="14.1666666666667" style="7" customWidth="1"/>
    <col min="13" max="13" width="50.5" style="5" hidden="1" customWidth="1"/>
    <col min="14" max="15" width="8.83333333333333" style="5" hidden="1" customWidth="1"/>
    <col min="16" max="16" width="0.166666666666667" style="5" hidden="1" customWidth="1"/>
    <col min="17" max="17" width="60.6666666666667" style="5" hidden="1" customWidth="1"/>
    <col min="18" max="18" width="8.83333333333333" style="5" hidden="1" customWidth="1"/>
    <col min="19" max="19" width="15.6666666666667" style="5" customWidth="1"/>
    <col min="20" max="20" width="20.3333333333333" style="5" customWidth="1"/>
    <col min="21" max="21" width="21" style="5" customWidth="1"/>
    <col min="22" max="22" width="17.3333333333333" style="8" customWidth="1"/>
    <col min="23" max="23" width="12.5" style="5" customWidth="1"/>
    <col min="24" max="16384" width="8.83333333333333" style="5"/>
  </cols>
  <sheetData>
    <row r="1" ht="40" spans="1:23">
      <c r="A1" s="4" t="s">
        <v>172</v>
      </c>
      <c r="B1" s="9" t="s">
        <v>173</v>
      </c>
      <c r="C1" s="10" t="s">
        <v>174</v>
      </c>
      <c r="D1" s="10" t="s">
        <v>175</v>
      </c>
      <c r="E1" s="10" t="s">
        <v>176</v>
      </c>
      <c r="F1" s="10" t="s">
        <v>177</v>
      </c>
      <c r="G1" s="16" t="s">
        <v>178</v>
      </c>
      <c r="H1" s="16" t="s">
        <v>179</v>
      </c>
      <c r="I1" s="20" t="s">
        <v>180</v>
      </c>
      <c r="J1" s="17" t="s">
        <v>181</v>
      </c>
      <c r="K1" s="21" t="s">
        <v>182</v>
      </c>
      <c r="L1" s="21" t="s">
        <v>183</v>
      </c>
      <c r="M1" s="28" t="s">
        <v>184</v>
      </c>
      <c r="N1" s="4" t="s">
        <v>185</v>
      </c>
      <c r="O1" s="4" t="s">
        <v>186</v>
      </c>
      <c r="P1" s="4" t="s">
        <v>187</v>
      </c>
      <c r="Q1" s="4" t="s">
        <v>188</v>
      </c>
      <c r="S1" s="30" t="s">
        <v>189</v>
      </c>
      <c r="T1" s="30" t="s">
        <v>190</v>
      </c>
      <c r="U1" s="30" t="s">
        <v>191</v>
      </c>
      <c r="V1" s="38" t="s">
        <v>192</v>
      </c>
      <c r="W1" s="30" t="s">
        <v>193</v>
      </c>
    </row>
    <row r="2" ht="53" spans="1:22">
      <c r="A2" s="11">
        <v>0.2</v>
      </c>
      <c r="B2" s="9" t="s">
        <v>194</v>
      </c>
      <c r="C2" s="10" t="s">
        <v>195</v>
      </c>
      <c r="D2" s="10" t="s">
        <v>196</v>
      </c>
      <c r="E2" s="10" t="s">
        <v>197</v>
      </c>
      <c r="F2" s="17">
        <v>5</v>
      </c>
      <c r="G2" s="17">
        <v>8</v>
      </c>
      <c r="H2" s="17">
        <v>12</v>
      </c>
      <c r="I2" s="20">
        <v>8</v>
      </c>
      <c r="J2" s="17">
        <f>IF(I2&lt;=$F2,100,IF(I2&lt;=$G2,(80+20/($G2-$F2)*($G2-I2)),IF(I2&lt;=$H2,(60+20/($H2-$G2)*($H2-I2)),40)))*20%/2</f>
        <v>8</v>
      </c>
      <c r="K2" s="22">
        <f>V2</f>
        <v>9.93</v>
      </c>
      <c r="L2" s="17">
        <f>IF(K2&lt;=$F2,100,IF(K2&lt;=$G2,(80+20/($G2-$F2)*($G2-K2)),IF(K2&lt;=$H2,(60+20/($H2-$G2)*($H2-K2)),40)))*20%/2</f>
        <v>7.035</v>
      </c>
      <c r="M2" s="28" t="s">
        <v>198</v>
      </c>
      <c r="N2" s="4">
        <v>5.1</v>
      </c>
      <c r="O2" s="4">
        <v>0</v>
      </c>
      <c r="P2" s="4"/>
      <c r="Q2" s="4"/>
      <c r="S2" s="31">
        <v>9.91</v>
      </c>
      <c r="T2" s="5">
        <v>10.15</v>
      </c>
      <c r="U2" s="31">
        <v>9.73</v>
      </c>
      <c r="V2" s="8">
        <f>(S2+T2+U2)/3</f>
        <v>9.93</v>
      </c>
    </row>
    <row r="3" ht="66" spans="1:22">
      <c r="A3" s="11"/>
      <c r="B3" s="9" t="s">
        <v>194</v>
      </c>
      <c r="C3" s="10" t="s">
        <v>199</v>
      </c>
      <c r="D3" s="10" t="s">
        <v>200</v>
      </c>
      <c r="E3" s="10" t="s">
        <v>197</v>
      </c>
      <c r="F3" s="17">
        <v>2</v>
      </c>
      <c r="G3" s="17">
        <v>3</v>
      </c>
      <c r="H3" s="17">
        <v>5</v>
      </c>
      <c r="I3" s="20">
        <v>3</v>
      </c>
      <c r="J3" s="17">
        <f>IF(I3&lt;=$F3,100,IF(I3&lt;=$G3,(80+20/($G3-$F3)*($G3-I3)),IF(I3&lt;=$H3,(60+20/($H3-$G3)*($H3-I3)),40)))*20%/2</f>
        <v>8</v>
      </c>
      <c r="K3" s="22">
        <f>V3</f>
        <v>3.23666666666667</v>
      </c>
      <c r="L3" s="17">
        <f>IF(K3&lt;=$F3,100,IF(K3&lt;=$G3,(80+20/($G3-$F3)*($G3-K3)),IF(K3&lt;=$H3,(60+20/($H3-$G3)*($H3-K3)),40)))*20%/2</f>
        <v>7.76333333333333</v>
      </c>
      <c r="M3" s="28" t="s">
        <v>201</v>
      </c>
      <c r="N3" s="4">
        <v>1.88</v>
      </c>
      <c r="O3" s="4"/>
      <c r="P3" s="4"/>
      <c r="Q3" s="4"/>
      <c r="S3" s="5">
        <v>2.78</v>
      </c>
      <c r="T3" s="5">
        <v>3.99</v>
      </c>
      <c r="U3" s="5">
        <v>2.94</v>
      </c>
      <c r="V3" s="8">
        <f>(S3+T3+U3)/3</f>
        <v>3.23666666666667</v>
      </c>
    </row>
    <row r="4" s="4" customFormat="1" ht="27" spans="1:23">
      <c r="A4" s="12">
        <v>0.08</v>
      </c>
      <c r="B4" s="9" t="s">
        <v>202</v>
      </c>
      <c r="C4" s="10" t="s">
        <v>203</v>
      </c>
      <c r="D4" s="10" t="s">
        <v>204</v>
      </c>
      <c r="E4" s="10" t="s">
        <v>205</v>
      </c>
      <c r="F4" s="17">
        <v>200</v>
      </c>
      <c r="G4" s="17">
        <v>350</v>
      </c>
      <c r="H4" s="17">
        <v>500</v>
      </c>
      <c r="I4" s="20">
        <v>200</v>
      </c>
      <c r="J4" s="17">
        <f>IF(I4&lt;=$F4,100,IF(I4&lt;=$G4,(80+20/($G4-$F4)*($G4-I4)),IF(I4&lt;=$H4,(60+20/($H4-$G4)*($H4-I4)),40)))*8%/2</f>
        <v>4</v>
      </c>
      <c r="K4" s="23"/>
      <c r="L4" s="17">
        <f>IF(K4&lt;=$F4,100,IF(K4&lt;=$G4,(80+20/($G4-$F4)*($G4-K4)),IF(K4&lt;=$H4,(60+20/($H4-$G4)*($H4-K4)),40)))*8%/2</f>
        <v>4</v>
      </c>
      <c r="M4" s="28" t="s">
        <v>206</v>
      </c>
      <c r="S4" s="5">
        <v>860</v>
      </c>
      <c r="T4" s="4">
        <v>760</v>
      </c>
      <c r="U4" s="4">
        <v>750</v>
      </c>
      <c r="V4" s="8">
        <f>(S4+T4+U4)/3</f>
        <v>790</v>
      </c>
      <c r="W4" s="5"/>
    </row>
    <row r="5" s="4" customFormat="1" ht="40" spans="1:23">
      <c r="A5" s="12"/>
      <c r="B5" s="9"/>
      <c r="C5" s="10" t="s">
        <v>207</v>
      </c>
      <c r="D5" s="10" t="s">
        <v>208</v>
      </c>
      <c r="E5" s="10" t="s">
        <v>205</v>
      </c>
      <c r="F5" s="17">
        <v>200</v>
      </c>
      <c r="G5" s="17">
        <v>350</v>
      </c>
      <c r="H5" s="17">
        <v>500</v>
      </c>
      <c r="I5" s="20">
        <v>200</v>
      </c>
      <c r="J5" s="17">
        <f>IF(I5&lt;=$F5,100,IF(I5&lt;=$G5,(80+20/($G5-$F5)*($G5-I5)),IF(I5&lt;=$H5,(60+20/($H5-$G5)*($H5-I5)),40)))*8%/2</f>
        <v>4</v>
      </c>
      <c r="K5" s="23"/>
      <c r="L5" s="17">
        <f>IF(K5&lt;=$F5,100,IF(K5&lt;=$G5,(80+20/($G5-$F5)*($G5-K5)),IF(K5&lt;=$H5,(60+20/($H5-$G5)*($H5-K5)),40)))*8%/2</f>
        <v>4</v>
      </c>
      <c r="M5" s="28" t="s">
        <v>206</v>
      </c>
      <c r="S5" s="4">
        <v>430</v>
      </c>
      <c r="T5" s="4">
        <v>340</v>
      </c>
      <c r="U5" s="4">
        <v>450</v>
      </c>
      <c r="V5" s="8">
        <f>(S5+T5+U5)/3</f>
        <v>406.666666666667</v>
      </c>
      <c r="W5" s="5"/>
    </row>
    <row r="6" ht="14" spans="1:19">
      <c r="A6" s="11">
        <v>0.04</v>
      </c>
      <c r="B6" s="9" t="s">
        <v>209</v>
      </c>
      <c r="C6" s="10" t="s">
        <v>210</v>
      </c>
      <c r="D6" s="10" t="s">
        <v>211</v>
      </c>
      <c r="E6" s="10" t="s">
        <v>212</v>
      </c>
      <c r="F6" s="17">
        <v>300</v>
      </c>
      <c r="G6" s="17">
        <v>350</v>
      </c>
      <c r="H6" s="17">
        <v>500</v>
      </c>
      <c r="I6" s="20">
        <v>500</v>
      </c>
      <c r="J6" s="17">
        <f>IF(I6&lt;=$F6,100,IF(I6&lt;=$G6,(80+20/($G6-$F6)*($G6-I6)),IF(I6&lt;=$H6,(60+20/($H6-$G6)*($H6-I6)),40)))*4%/4</f>
        <v>0.6</v>
      </c>
      <c r="K6" s="17">
        <v>420</v>
      </c>
      <c r="L6" s="24">
        <v>0.4</v>
      </c>
      <c r="M6" s="28"/>
      <c r="N6" s="4"/>
      <c r="O6" s="4"/>
      <c r="P6" s="4"/>
      <c r="Q6" s="4"/>
      <c r="S6" s="32"/>
    </row>
    <row r="7" ht="14" spans="1:19">
      <c r="A7" s="11"/>
      <c r="B7" s="9"/>
      <c r="C7" s="10"/>
      <c r="D7" s="10" t="s">
        <v>213</v>
      </c>
      <c r="E7" s="10" t="s">
        <v>212</v>
      </c>
      <c r="F7" s="17">
        <v>300</v>
      </c>
      <c r="G7" s="17">
        <v>350</v>
      </c>
      <c r="H7" s="17">
        <v>500</v>
      </c>
      <c r="I7" s="20">
        <v>500</v>
      </c>
      <c r="J7" s="17">
        <f>IF(I7&lt;=$F7,100,IF(I7&lt;=$G7,(80+20/($G7-$F7)*($G7-I7)),IF(I7&lt;=$H7,(60+20/($H7-$G7)*($H7-I7)),40)))*4%/4</f>
        <v>0.6</v>
      </c>
      <c r="K7" s="17">
        <v>360</v>
      </c>
      <c r="L7" s="17">
        <f>IF(K7&lt;=$F7,100,IF(K7&lt;=$G7,(80+20/($G7-$F7)*($G7-K7)),IF(K7&lt;=$H7,(60+20/($H7-$G7)*($H7-K7)),40)))*4%/4</f>
        <v>0.786666666666667</v>
      </c>
      <c r="M7" s="28"/>
      <c r="N7" s="4"/>
      <c r="O7" s="4"/>
      <c r="P7" s="4"/>
      <c r="Q7" s="4"/>
      <c r="S7" s="32"/>
    </row>
    <row r="8" ht="14" spans="1:19">
      <c r="A8" s="11"/>
      <c r="B8" s="9"/>
      <c r="C8" s="10"/>
      <c r="D8" s="10" t="s">
        <v>214</v>
      </c>
      <c r="E8" s="10" t="s">
        <v>212</v>
      </c>
      <c r="F8" s="17">
        <v>300</v>
      </c>
      <c r="G8" s="18">
        <v>350</v>
      </c>
      <c r="H8" s="17">
        <v>500</v>
      </c>
      <c r="I8" s="20">
        <v>700</v>
      </c>
      <c r="J8" s="17">
        <f>IF(I8&lt;=$F8,100,IF(I8&lt;=$G8,(80+20/($G8-$F8)*($G8-I8)),IF(I8&lt;=$H8,(60+20/($H8-$G8)*($H8-I8)),40)))*4%/4</f>
        <v>0.4</v>
      </c>
      <c r="K8" s="17">
        <v>484</v>
      </c>
      <c r="L8" s="17">
        <f>IF(K8&lt;=$F8,100,IF(K8&lt;=$G8,(80+20/($G8-$F8)*($G8-K8)),IF(K8&lt;=$H8,(60+20/($H8-$G8)*($H8-K8)),40)))*4%/4</f>
        <v>0.621333333333333</v>
      </c>
      <c r="M8" s="28"/>
      <c r="N8" s="4"/>
      <c r="O8" s="4"/>
      <c r="P8" s="4"/>
      <c r="Q8" s="4"/>
      <c r="S8" s="32"/>
    </row>
    <row r="9" ht="14" spans="1:19">
      <c r="A9" s="11"/>
      <c r="B9" s="9"/>
      <c r="C9" s="10"/>
      <c r="D9" s="10" t="s">
        <v>215</v>
      </c>
      <c r="E9" s="10" t="s">
        <v>212</v>
      </c>
      <c r="F9" s="17">
        <v>300</v>
      </c>
      <c r="G9" s="17">
        <v>350</v>
      </c>
      <c r="H9" s="17">
        <v>500</v>
      </c>
      <c r="I9" s="20">
        <v>600</v>
      </c>
      <c r="J9" s="17">
        <f>IF(I9&lt;=$F9,100,IF(I9&lt;=$G9,(80+20/($G9-$F9)*($G9-I9)),IF(I9&lt;=$H9,(60+20/($H9-$G9)*($H9-I9)),40)))*4%/4</f>
        <v>0.4</v>
      </c>
      <c r="K9" s="17">
        <v>369</v>
      </c>
      <c r="L9" s="17">
        <f>IF(K9&lt;=$F9,100,IF(K9&lt;=$G9,(80+20/($G9-$F9)*($G9-K9)),IF(K9&lt;=$H9,(60+20/($H9-$G9)*($H9-K9)),40)))*4%/4</f>
        <v>0.774666666666667</v>
      </c>
      <c r="M9" s="28"/>
      <c r="N9" s="4"/>
      <c r="O9" s="4"/>
      <c r="P9" s="4"/>
      <c r="Q9" s="4"/>
      <c r="S9" s="32"/>
    </row>
    <row r="10" s="4" customFormat="1" ht="14" spans="1:23">
      <c r="A10" s="11"/>
      <c r="B10" s="9"/>
      <c r="C10" s="10"/>
      <c r="D10" s="10" t="s">
        <v>216</v>
      </c>
      <c r="E10" s="10" t="s">
        <v>217</v>
      </c>
      <c r="F10" s="19">
        <v>15</v>
      </c>
      <c r="G10" s="19">
        <v>12</v>
      </c>
      <c r="H10" s="19">
        <v>10</v>
      </c>
      <c r="I10" s="20">
        <v>15</v>
      </c>
      <c r="J10" s="17">
        <f>IF(I10&gt;=$F10,100,IF(I10&gt;=$G10,(80+20/($F10-$G10)*(I10-$G10)),IF(I10&gt;=$H10,(60+20/($H10-$G10)*(I10-$H10)),40)))*3%/3</f>
        <v>1</v>
      </c>
      <c r="K10" s="17">
        <v>16.39</v>
      </c>
      <c r="L10" s="17">
        <f>IF(K10&gt;=$F10,100,IF(K10&gt;=$G10,(80+20/($F10-$G10)*(K10-$G10)),IF(K10&gt;=$H10,(60+20/($H10-$G10)*(K10-$H10)),40)))*3%/3</f>
        <v>1</v>
      </c>
      <c r="M10" s="28" t="s">
        <v>218</v>
      </c>
      <c r="Q10" s="33"/>
      <c r="S10" s="34"/>
      <c r="T10" s="35"/>
      <c r="U10" s="39"/>
      <c r="V10" s="8"/>
      <c r="W10" s="5"/>
    </row>
    <row r="11" s="4" customFormat="1" ht="27" spans="1:23">
      <c r="A11" s="11"/>
      <c r="B11" s="9"/>
      <c r="C11" s="10"/>
      <c r="D11" s="10" t="s">
        <v>219</v>
      </c>
      <c r="E11" s="10" t="s">
        <v>217</v>
      </c>
      <c r="F11" s="19">
        <v>15</v>
      </c>
      <c r="G11" s="19">
        <v>12</v>
      </c>
      <c r="H11" s="19">
        <v>10</v>
      </c>
      <c r="I11" s="20">
        <v>15</v>
      </c>
      <c r="J11" s="17">
        <f>IF(I11&gt;=$F11,100,IF(I11&gt;=$G11,(80+20/($F11-$G11)*(I11-$G11)),IF(I11&gt;=$H11,(60+20/($H11-$G11)*(I11-$H11)),40)))*8%/8</f>
        <v>1</v>
      </c>
      <c r="K11" s="17">
        <v>21.79</v>
      </c>
      <c r="L11" s="17">
        <f>IF(K11&gt;=$F11,100,IF(K11&gt;=$G11,(80+20/($F11-$G11)*(K11-$G11)),IF(K11&gt;=$H11,(60+20/($H11-$G11)*(K11-$H11)),40)))*8%/8</f>
        <v>1</v>
      </c>
      <c r="M11" s="28" t="s">
        <v>218</v>
      </c>
      <c r="Q11" s="33"/>
      <c r="S11" s="34"/>
      <c r="T11" s="35"/>
      <c r="U11" s="39"/>
      <c r="V11" s="8"/>
      <c r="W11" s="5"/>
    </row>
    <row r="12" ht="53" spans="1:22">
      <c r="A12" s="11">
        <v>0.03</v>
      </c>
      <c r="B12" s="9" t="s">
        <v>220</v>
      </c>
      <c r="C12" s="10" t="s">
        <v>221</v>
      </c>
      <c r="D12" s="10" t="s">
        <v>222</v>
      </c>
      <c r="E12" s="10" t="s">
        <v>205</v>
      </c>
      <c r="F12" s="17">
        <v>200</v>
      </c>
      <c r="G12" s="17">
        <v>800</v>
      </c>
      <c r="H12" s="17">
        <v>1000</v>
      </c>
      <c r="I12" s="20">
        <v>300</v>
      </c>
      <c r="J12" s="17">
        <f>IF(I12&lt;=$F12,100,IF(I12&lt;=$G12,(80+20/($G12-$F12)*($G12-I12)),IF(I12&lt;=$H12,(60+20/($H12-$G12)*($H12-I12)),40)))*3%/3</f>
        <v>0.966666666666667</v>
      </c>
      <c r="K12" s="25">
        <f>V12</f>
        <v>470</v>
      </c>
      <c r="L12" s="17">
        <f>IF(K12&lt;=$F12,100,IF(K12&lt;=$G12,(80+20/($G12-$F12)*($G12-K12)),IF(K12&lt;=$H12,(60+20/($H12-$G12)*($H12-K12)),40)))*3%/3</f>
        <v>0.91</v>
      </c>
      <c r="M12" s="29" t="s">
        <v>223</v>
      </c>
      <c r="N12" s="4"/>
      <c r="O12" s="4"/>
      <c r="P12" s="4"/>
      <c r="Q12" s="33" t="s">
        <v>224</v>
      </c>
      <c r="S12" s="5">
        <v>480</v>
      </c>
      <c r="T12" s="5">
        <v>490</v>
      </c>
      <c r="U12" s="5">
        <v>440</v>
      </c>
      <c r="V12" s="8">
        <f t="shared" ref="V12:V16" si="0">(S12+T12+U12)/3</f>
        <v>470</v>
      </c>
    </row>
    <row r="13" ht="27" spans="1:22">
      <c r="A13" s="11"/>
      <c r="B13" s="9"/>
      <c r="C13" s="10" t="s">
        <v>225</v>
      </c>
      <c r="D13" s="10" t="s">
        <v>226</v>
      </c>
      <c r="E13" s="10" t="s">
        <v>205</v>
      </c>
      <c r="F13" s="17">
        <v>200</v>
      </c>
      <c r="G13" s="17">
        <v>800</v>
      </c>
      <c r="H13" s="17">
        <v>1000</v>
      </c>
      <c r="I13" s="20">
        <v>300</v>
      </c>
      <c r="J13" s="17">
        <f>IF(I13&lt;=$F13,100,IF(I13&lt;=$G13,(80+20/($G13-$F13)*($G13-I13)),IF(I13&lt;=$H13,(60+20/($H13-$G13)*($H13-I13)),40)))*3%/3</f>
        <v>0.966666666666667</v>
      </c>
      <c r="K13" s="25">
        <f t="shared" ref="K13:K16" si="1">V13</f>
        <v>450</v>
      </c>
      <c r="L13" s="17">
        <f>IF(K13&lt;=$F13,100,IF(K13&lt;=$G13,(80+20/($G13-$F13)*($G13-K13)),IF(K13&lt;=$H13,(60+20/($H13-$G13)*($H13-K13)),40)))*3%/3</f>
        <v>0.916666666666667</v>
      </c>
      <c r="M13" s="29"/>
      <c r="N13" s="4"/>
      <c r="O13" s="4"/>
      <c r="P13" s="4"/>
      <c r="Q13" s="33"/>
      <c r="S13" s="5">
        <v>450</v>
      </c>
      <c r="T13" s="5">
        <v>430</v>
      </c>
      <c r="U13" s="5">
        <v>470</v>
      </c>
      <c r="V13" s="8">
        <f t="shared" si="0"/>
        <v>450</v>
      </c>
    </row>
    <row r="14" ht="27" spans="1:22">
      <c r="A14" s="11"/>
      <c r="B14" s="9"/>
      <c r="C14" s="10" t="s">
        <v>221</v>
      </c>
      <c r="D14" s="10" t="s">
        <v>227</v>
      </c>
      <c r="E14" s="10" t="s">
        <v>205</v>
      </c>
      <c r="F14" s="17">
        <v>200</v>
      </c>
      <c r="G14" s="17">
        <v>800</v>
      </c>
      <c r="H14" s="17">
        <v>1000</v>
      </c>
      <c r="I14" s="20">
        <v>300</v>
      </c>
      <c r="J14" s="17">
        <f>IF(I14&lt;=$F14,100,IF(I14&lt;=$G14,(80+20/($G14-$F14)*($G14-I14)),IF(I14&lt;=$H14,(60+20/($H14-$G14)*($H14-I14)),40)))*3%/3</f>
        <v>0.966666666666667</v>
      </c>
      <c r="K14" s="25">
        <f t="shared" si="1"/>
        <v>420</v>
      </c>
      <c r="L14" s="17">
        <f>IF(K14&lt;=$F14,100,IF(K14&lt;=$G14,(80+20/($G14-$F14)*($G14-K14)),IF(K14&lt;=$H14,(60+20/($H14-$G14)*($H14-K14)),40)))*3%/3</f>
        <v>0.926666666666667</v>
      </c>
      <c r="M14" s="29"/>
      <c r="N14" s="4"/>
      <c r="O14" s="4"/>
      <c r="P14" s="4"/>
      <c r="Q14" s="33"/>
      <c r="S14" s="5">
        <v>430</v>
      </c>
      <c r="T14" s="5">
        <v>410</v>
      </c>
      <c r="U14" s="5">
        <v>420</v>
      </c>
      <c r="V14" s="8">
        <f t="shared" si="0"/>
        <v>420</v>
      </c>
    </row>
    <row r="15" ht="27" spans="1:22">
      <c r="A15" s="11">
        <v>0.02</v>
      </c>
      <c r="B15" s="9" t="s">
        <v>228</v>
      </c>
      <c r="C15" s="10" t="s">
        <v>229</v>
      </c>
      <c r="D15" s="10" t="s">
        <v>230</v>
      </c>
      <c r="E15" s="10" t="s">
        <v>205</v>
      </c>
      <c r="F15" s="17">
        <v>200</v>
      </c>
      <c r="G15" s="17">
        <v>800</v>
      </c>
      <c r="H15" s="17">
        <v>1000</v>
      </c>
      <c r="I15" s="20">
        <v>800</v>
      </c>
      <c r="J15" s="17">
        <f>IF(I15&lt;=$F15,100,IF(I15&lt;=$G15,(80+20/($G15-$F15)*($G15-I15)),IF(I15&lt;=$H15,(60+20/($H15-$G15)*($H15-I15)),40)))*2%/2</f>
        <v>0.8</v>
      </c>
      <c r="K15" s="25">
        <f t="shared" si="1"/>
        <v>490</v>
      </c>
      <c r="L15" s="17">
        <f>IF(K15&lt;=$F15,100,IF(K15&lt;=$G15,(80+20/($G15-$F15)*($G15-K15)),IF(K15&lt;=$H15,(60+20/($H15-$G15)*($H15-K15)),40)))*2%/2</f>
        <v>0.903333333333333</v>
      </c>
      <c r="M15" s="28" t="s">
        <v>231</v>
      </c>
      <c r="N15" s="4"/>
      <c r="O15" s="4"/>
      <c r="P15" s="4"/>
      <c r="Q15" s="4" t="s">
        <v>232</v>
      </c>
      <c r="S15" s="5">
        <v>520</v>
      </c>
      <c r="T15" s="5">
        <v>480</v>
      </c>
      <c r="U15" s="5">
        <v>470</v>
      </c>
      <c r="V15" s="8">
        <f t="shared" si="0"/>
        <v>490</v>
      </c>
    </row>
    <row r="16" ht="27" spans="1:22">
      <c r="A16" s="11"/>
      <c r="B16" s="9"/>
      <c r="C16" s="10" t="s">
        <v>233</v>
      </c>
      <c r="D16" s="10" t="s">
        <v>234</v>
      </c>
      <c r="E16" s="10" t="s">
        <v>205</v>
      </c>
      <c r="F16" s="17">
        <v>200</v>
      </c>
      <c r="G16" s="17">
        <v>800</v>
      </c>
      <c r="H16" s="17">
        <v>1000</v>
      </c>
      <c r="I16" s="20">
        <v>800</v>
      </c>
      <c r="J16" s="17">
        <f>IF(I16&lt;=$F16,100,IF(I16&lt;=$G16,(80+20/($G16-$F16)*($G16-I16)),IF(I16&lt;=$H16,(60+20/($H16-$G16)*($H16-I16)),40)))*2%/2</f>
        <v>0.8</v>
      </c>
      <c r="K16" s="25">
        <f t="shared" si="1"/>
        <v>483.333333333333</v>
      </c>
      <c r="L16" s="17">
        <f>IF(K16&lt;=$F16,100,IF(K16&lt;=$G16,(80+20/($G16-$F16)*($G16-K16)),IF(K16&lt;=$H16,(60+20/($H16-$G16)*($H16-K16)),40)))*2%/2</f>
        <v>0.905555555555556</v>
      </c>
      <c r="M16" s="28"/>
      <c r="N16" s="4"/>
      <c r="O16" s="4"/>
      <c r="P16" s="4"/>
      <c r="Q16" s="4"/>
      <c r="S16" s="5">
        <v>490</v>
      </c>
      <c r="T16" s="5">
        <v>450</v>
      </c>
      <c r="U16" s="5">
        <v>510</v>
      </c>
      <c r="V16" s="8">
        <f t="shared" si="0"/>
        <v>483.333333333333</v>
      </c>
    </row>
    <row r="17" ht="27" spans="1:17">
      <c r="A17" s="12">
        <v>0.1</v>
      </c>
      <c r="B17" s="9" t="s">
        <v>235</v>
      </c>
      <c r="C17" s="10" t="s">
        <v>236</v>
      </c>
      <c r="D17" s="10" t="s">
        <v>237</v>
      </c>
      <c r="E17" s="10" t="s">
        <v>205</v>
      </c>
      <c r="F17" s="17">
        <v>1000</v>
      </c>
      <c r="G17" s="17">
        <v>2000</v>
      </c>
      <c r="H17" s="17">
        <v>3000</v>
      </c>
      <c r="I17" s="20">
        <v>1300</v>
      </c>
      <c r="J17" s="17">
        <f>IF(I17&lt;=$F17,100,IF(I17&lt;=$G17,(80+20/($G17-$F17)*($G17-I17)),IF(I17&lt;=$H17,(60+20/($H17-$G17)*($H17-I17)),40)))*10%/4</f>
        <v>2.35</v>
      </c>
      <c r="K17" s="26">
        <v>1993</v>
      </c>
      <c r="L17" s="17">
        <f>IF(K17&lt;=$F17,100,IF(K17&lt;=$G17,(80+20/($G17-$F17)*($G17-K17)),IF(K17&lt;=$H17,(60+20/($H17-$G17)*($H17-K17)),40)))*10%/4</f>
        <v>2.0035</v>
      </c>
      <c r="M17" s="28" t="s">
        <v>238</v>
      </c>
      <c r="N17" s="4"/>
      <c r="O17" s="4"/>
      <c r="P17" s="4"/>
      <c r="Q17" s="4" t="s">
        <v>239</v>
      </c>
    </row>
    <row r="18" ht="27" spans="1:22">
      <c r="A18" s="12"/>
      <c r="B18" s="9"/>
      <c r="C18" s="10" t="s">
        <v>240</v>
      </c>
      <c r="D18" s="10" t="s">
        <v>241</v>
      </c>
      <c r="E18" s="10" t="s">
        <v>205</v>
      </c>
      <c r="F18" s="17">
        <v>1000</v>
      </c>
      <c r="G18" s="17">
        <v>2000</v>
      </c>
      <c r="H18" s="17">
        <v>3000</v>
      </c>
      <c r="I18" s="20">
        <v>1300</v>
      </c>
      <c r="J18" s="17">
        <f>IF(I18&lt;=$F18,100,IF(I18&lt;=$G18,(80+20/($G18-$F18)*($G18-I18)),IF(I18&lt;=$H18,(60+20/($H18-$G18)*($H18-I18)),40)))*10%/4</f>
        <v>2.35</v>
      </c>
      <c r="K18" s="22">
        <f>V18</f>
        <v>1973.33333333333</v>
      </c>
      <c r="L18" s="17">
        <f>IF(K18&lt;=$F18,100,IF(K18&lt;=$G18,(80+20/($G18-$F18)*($G18-K18)),IF(K18&lt;=$H18,(60+20/($H18-$G18)*($H18-K18)),40)))*10%/4</f>
        <v>2.01333333333333</v>
      </c>
      <c r="M18" s="28"/>
      <c r="N18" s="4"/>
      <c r="O18" s="4"/>
      <c r="P18" s="4"/>
      <c r="Q18" s="4"/>
      <c r="S18" s="5">
        <v>2080</v>
      </c>
      <c r="T18" s="5">
        <v>2060</v>
      </c>
      <c r="U18" s="5">
        <v>1780</v>
      </c>
      <c r="V18" s="8">
        <f t="shared" ref="V18:V20" si="2">(S18+T18+U18)/3</f>
        <v>1973.33333333333</v>
      </c>
    </row>
    <row r="19" ht="27" spans="1:22">
      <c r="A19" s="12"/>
      <c r="B19" s="9"/>
      <c r="C19" s="10" t="s">
        <v>242</v>
      </c>
      <c r="D19" s="10" t="s">
        <v>243</v>
      </c>
      <c r="E19" s="10" t="s">
        <v>205</v>
      </c>
      <c r="F19" s="17">
        <v>1000</v>
      </c>
      <c r="G19" s="17">
        <v>2000</v>
      </c>
      <c r="H19" s="17">
        <v>3000</v>
      </c>
      <c r="I19" s="20">
        <v>2000</v>
      </c>
      <c r="J19" s="17">
        <f>IF(I19&lt;=$F19,100,IF(I19&lt;=$G19,(80+20/($G19-$F19)*($G19-I19)),IF(I19&lt;=$H19,(60+20/($H19-$G19)*($H19-I19)),40)))*10%/4</f>
        <v>2</v>
      </c>
      <c r="K19" s="26">
        <f>V19</f>
        <v>1680</v>
      </c>
      <c r="L19" s="17">
        <f>IF(K19&lt;=$F19,100,IF(K19&lt;=$G19,(80+20/($G19-$F19)*($G19-K19)),IF(K19&lt;=$H19,(60+20/($H19-$G19)*($H19-K19)),40)))*10%/4</f>
        <v>2.16</v>
      </c>
      <c r="M19" s="28"/>
      <c r="N19" s="4"/>
      <c r="O19" s="4"/>
      <c r="P19" s="4"/>
      <c r="Q19" s="4"/>
      <c r="S19" s="5">
        <v>1480</v>
      </c>
      <c r="T19" s="5">
        <v>1530</v>
      </c>
      <c r="U19" s="5">
        <v>2030</v>
      </c>
      <c r="V19" s="8">
        <f t="shared" si="2"/>
        <v>1680</v>
      </c>
    </row>
    <row r="20" ht="27" spans="1:22">
      <c r="A20" s="12"/>
      <c r="B20" s="9"/>
      <c r="C20" s="10" t="s">
        <v>244</v>
      </c>
      <c r="D20" s="10" t="s">
        <v>245</v>
      </c>
      <c r="E20" s="10" t="s">
        <v>205</v>
      </c>
      <c r="F20" s="17">
        <v>2000</v>
      </c>
      <c r="G20" s="17">
        <v>3000</v>
      </c>
      <c r="H20" s="17">
        <v>3000</v>
      </c>
      <c r="I20" s="20">
        <v>2500</v>
      </c>
      <c r="J20" s="17">
        <f>IF(I20&lt;=$F20,100,IF(I20&lt;=$G20,(80+20/($G20-$F20)*($G20-I20)),IF(I20&lt;=$H20,(60+20/($H20-$G20)*($H20-I20)),40)))*10%/4</f>
        <v>2.25</v>
      </c>
      <c r="K20" s="26">
        <f>V20</f>
        <v>1810</v>
      </c>
      <c r="L20" s="17">
        <f>IF(K20&lt;=$F20,100,IF(K20&lt;=$G20,(80+20/($G20-$F20)*($G20-K20)),IF(K20&lt;=$H20,(60+20/($H20-$G20)*($H20-K20)),40)))*10%/4</f>
        <v>2.5</v>
      </c>
      <c r="M20" s="28"/>
      <c r="N20" s="4"/>
      <c r="O20" s="4"/>
      <c r="P20" s="4"/>
      <c r="Q20" s="4"/>
      <c r="S20" s="5">
        <v>1620</v>
      </c>
      <c r="T20" s="5">
        <v>1910</v>
      </c>
      <c r="U20" s="5">
        <v>1900</v>
      </c>
      <c r="V20" s="8">
        <f t="shared" si="2"/>
        <v>1810</v>
      </c>
    </row>
    <row r="21" ht="27" spans="1:17">
      <c r="A21" s="12">
        <v>0.2</v>
      </c>
      <c r="B21" s="9" t="s">
        <v>110</v>
      </c>
      <c r="C21" s="10" t="s">
        <v>246</v>
      </c>
      <c r="D21" s="10" t="s">
        <v>247</v>
      </c>
      <c r="E21" s="10" t="s">
        <v>197</v>
      </c>
      <c r="F21" s="17">
        <v>1</v>
      </c>
      <c r="G21" s="17">
        <v>3</v>
      </c>
      <c r="H21" s="17">
        <v>5</v>
      </c>
      <c r="I21" s="20">
        <v>1.5</v>
      </c>
      <c r="J21" s="17">
        <f t="shared" ref="J21:J31" si="3">IF(I21&lt;=$F21,100,IF(I21&lt;=$G21,(80+20/($G21-$F21)*($G21-I21)),IF(I21&lt;=$H21,(60+20/($H21-$G21)*($H21-I21)),40)))*20%/11</f>
        <v>1.72727272727273</v>
      </c>
      <c r="K21" s="23">
        <v>3.75</v>
      </c>
      <c r="L21" s="17">
        <f t="shared" ref="L21:L31" si="4">IF(K21&lt;=$F21,100,IF(K21&lt;=$G21,(80+20/($G21-$F21)*($G21-K21)),IF(K21&lt;=$H21,(60+20/($H21-$G21)*($H21-K21)),40)))*20%/11</f>
        <v>1.31818181818182</v>
      </c>
      <c r="M21" s="28" t="s">
        <v>248</v>
      </c>
      <c r="N21" s="4"/>
      <c r="O21" s="4"/>
      <c r="P21" s="4"/>
      <c r="Q21" s="4" t="s">
        <v>249</v>
      </c>
    </row>
    <row r="22" ht="27" spans="1:17">
      <c r="A22" s="12"/>
      <c r="B22" s="9"/>
      <c r="C22" s="10" t="s">
        <v>246</v>
      </c>
      <c r="D22" s="10" t="s">
        <v>250</v>
      </c>
      <c r="E22" s="10" t="s">
        <v>197</v>
      </c>
      <c r="F22" s="17">
        <v>1</v>
      </c>
      <c r="G22" s="17">
        <v>3</v>
      </c>
      <c r="H22" s="17">
        <v>5</v>
      </c>
      <c r="I22" s="20">
        <v>2</v>
      </c>
      <c r="J22" s="17">
        <f t="shared" si="3"/>
        <v>1.63636363636364</v>
      </c>
      <c r="K22" s="23">
        <v>3.63</v>
      </c>
      <c r="L22" s="17">
        <f t="shared" si="4"/>
        <v>1.34</v>
      </c>
      <c r="M22" s="28"/>
      <c r="N22" s="4"/>
      <c r="O22" s="4"/>
      <c r="P22" s="4"/>
      <c r="Q22" s="4"/>
    </row>
    <row r="23" s="4" customFormat="1" ht="27" spans="1:23">
      <c r="A23" s="12"/>
      <c r="B23" s="9"/>
      <c r="C23" s="10" t="s">
        <v>246</v>
      </c>
      <c r="D23" s="10" t="s">
        <v>251</v>
      </c>
      <c r="E23" s="10" t="s">
        <v>197</v>
      </c>
      <c r="F23" s="17">
        <v>3</v>
      </c>
      <c r="G23" s="17">
        <v>5</v>
      </c>
      <c r="H23" s="17">
        <v>8</v>
      </c>
      <c r="I23" s="20">
        <v>2.3</v>
      </c>
      <c r="J23" s="17">
        <f t="shared" si="3"/>
        <v>1.81818181818182</v>
      </c>
      <c r="K23" s="23">
        <v>3.26</v>
      </c>
      <c r="L23" s="17">
        <f t="shared" si="4"/>
        <v>1.77090909090909</v>
      </c>
      <c r="M23" s="28" t="s">
        <v>252</v>
      </c>
      <c r="Q23" s="4" t="s">
        <v>253</v>
      </c>
      <c r="V23" s="8"/>
      <c r="W23" s="5"/>
    </row>
    <row r="24" s="4" customFormat="1" ht="27" spans="1:23">
      <c r="A24" s="12"/>
      <c r="B24" s="9"/>
      <c r="C24" s="10" t="s">
        <v>246</v>
      </c>
      <c r="D24" s="10" t="s">
        <v>254</v>
      </c>
      <c r="E24" s="10" t="s">
        <v>197</v>
      </c>
      <c r="F24" s="17">
        <v>3</v>
      </c>
      <c r="G24" s="17">
        <v>5</v>
      </c>
      <c r="H24" s="17">
        <v>8</v>
      </c>
      <c r="I24" s="20">
        <v>3</v>
      </c>
      <c r="J24" s="17">
        <f t="shared" si="3"/>
        <v>1.81818181818182</v>
      </c>
      <c r="K24" s="17">
        <v>3.64</v>
      </c>
      <c r="L24" s="17">
        <f t="shared" si="4"/>
        <v>1.70181818181818</v>
      </c>
      <c r="M24" s="28" t="s">
        <v>252</v>
      </c>
      <c r="Q24" s="4" t="s">
        <v>253</v>
      </c>
      <c r="V24" s="8"/>
      <c r="W24" s="5"/>
    </row>
    <row r="25" ht="27" spans="1:17">
      <c r="A25" s="12"/>
      <c r="B25" s="9"/>
      <c r="C25" s="10" t="s">
        <v>246</v>
      </c>
      <c r="D25" s="10" t="s">
        <v>255</v>
      </c>
      <c r="E25" s="10" t="s">
        <v>197</v>
      </c>
      <c r="F25" s="17">
        <v>5</v>
      </c>
      <c r="G25" s="17">
        <v>8</v>
      </c>
      <c r="H25" s="17">
        <v>10</v>
      </c>
      <c r="I25" s="20">
        <v>3.38</v>
      </c>
      <c r="J25" s="17">
        <f t="shared" si="3"/>
        <v>1.81818181818182</v>
      </c>
      <c r="K25" s="17">
        <v>4.59</v>
      </c>
      <c r="L25" s="17">
        <f t="shared" si="4"/>
        <v>1.81818181818182</v>
      </c>
      <c r="M25" s="28" t="s">
        <v>252</v>
      </c>
      <c r="N25" s="4"/>
      <c r="O25" s="4"/>
      <c r="P25" s="4"/>
      <c r="Q25" s="4" t="s">
        <v>253</v>
      </c>
    </row>
    <row r="26" ht="40" spans="1:17">
      <c r="A26" s="12"/>
      <c r="B26" s="9"/>
      <c r="C26" s="10" t="s">
        <v>256</v>
      </c>
      <c r="D26" s="10" t="s">
        <v>257</v>
      </c>
      <c r="E26" s="10" t="s">
        <v>197</v>
      </c>
      <c r="F26" s="17">
        <v>3</v>
      </c>
      <c r="G26" s="17">
        <v>5</v>
      </c>
      <c r="H26" s="17">
        <v>8</v>
      </c>
      <c r="I26" s="20">
        <v>3</v>
      </c>
      <c r="J26" s="17">
        <f t="shared" si="3"/>
        <v>1.81818181818182</v>
      </c>
      <c r="K26" s="17">
        <v>4.08</v>
      </c>
      <c r="L26" s="17">
        <f t="shared" si="4"/>
        <v>1.62181818181818</v>
      </c>
      <c r="M26" s="28" t="s">
        <v>252</v>
      </c>
      <c r="N26" s="4"/>
      <c r="O26" s="4"/>
      <c r="P26" s="4"/>
      <c r="Q26" s="4" t="s">
        <v>253</v>
      </c>
    </row>
    <row r="27" ht="53" spans="1:17">
      <c r="A27" s="12"/>
      <c r="B27" s="9"/>
      <c r="C27" s="10" t="s">
        <v>258</v>
      </c>
      <c r="D27" s="10" t="s">
        <v>259</v>
      </c>
      <c r="E27" s="10" t="s">
        <v>197</v>
      </c>
      <c r="F27" s="17">
        <v>2</v>
      </c>
      <c r="G27" s="17">
        <v>3</v>
      </c>
      <c r="H27" s="17">
        <v>5</v>
      </c>
      <c r="I27" s="20">
        <v>1.8</v>
      </c>
      <c r="J27" s="17">
        <f t="shared" si="3"/>
        <v>1.81818181818182</v>
      </c>
      <c r="K27" s="17">
        <v>5.91</v>
      </c>
      <c r="L27" s="17">
        <f t="shared" si="4"/>
        <v>0.727272727272727</v>
      </c>
      <c r="M27" s="28" t="s">
        <v>252</v>
      </c>
      <c r="N27" s="4"/>
      <c r="O27" s="4"/>
      <c r="P27" s="4"/>
      <c r="Q27" s="4"/>
    </row>
    <row r="28" ht="53" spans="1:17">
      <c r="A28" s="12"/>
      <c r="B28" s="9"/>
      <c r="C28" s="10" t="s">
        <v>258</v>
      </c>
      <c r="D28" s="10" t="s">
        <v>260</v>
      </c>
      <c r="E28" s="10" t="s">
        <v>197</v>
      </c>
      <c r="F28" s="17">
        <v>3</v>
      </c>
      <c r="G28" s="17">
        <v>5</v>
      </c>
      <c r="H28" s="17">
        <v>8</v>
      </c>
      <c r="I28" s="20">
        <v>2.3</v>
      </c>
      <c r="J28" s="17">
        <f t="shared" si="3"/>
        <v>1.81818181818182</v>
      </c>
      <c r="K28" s="17">
        <v>4.71</v>
      </c>
      <c r="L28" s="17">
        <f t="shared" si="4"/>
        <v>1.50727272727273</v>
      </c>
      <c r="M28" s="28" t="s">
        <v>252</v>
      </c>
      <c r="N28" s="4"/>
      <c r="O28" s="4"/>
      <c r="P28" s="4"/>
      <c r="Q28" s="4" t="s">
        <v>253</v>
      </c>
    </row>
    <row r="29" ht="53" spans="1:17">
      <c r="A29" s="12"/>
      <c r="B29" s="9"/>
      <c r="C29" s="10" t="s">
        <v>258</v>
      </c>
      <c r="D29" s="10" t="s">
        <v>261</v>
      </c>
      <c r="E29" s="10" t="s">
        <v>197</v>
      </c>
      <c r="F29" s="17">
        <v>3</v>
      </c>
      <c r="G29" s="17">
        <v>5</v>
      </c>
      <c r="H29" s="17">
        <v>8</v>
      </c>
      <c r="I29" s="20">
        <v>2.5</v>
      </c>
      <c r="J29" s="17">
        <f t="shared" si="3"/>
        <v>1.81818181818182</v>
      </c>
      <c r="K29" s="17">
        <v>3.72</v>
      </c>
      <c r="L29" s="17">
        <f t="shared" si="4"/>
        <v>1.68727272727273</v>
      </c>
      <c r="M29" s="28" t="s">
        <v>252</v>
      </c>
      <c r="N29" s="4"/>
      <c r="O29" s="4"/>
      <c r="P29" s="4"/>
      <c r="Q29" s="4" t="s">
        <v>253</v>
      </c>
    </row>
    <row r="30" ht="53" spans="1:17">
      <c r="A30" s="12"/>
      <c r="B30" s="9"/>
      <c r="C30" s="10" t="s">
        <v>258</v>
      </c>
      <c r="D30" s="10" t="s">
        <v>262</v>
      </c>
      <c r="E30" s="10" t="s">
        <v>197</v>
      </c>
      <c r="F30" s="17">
        <v>5</v>
      </c>
      <c r="G30" s="17">
        <v>8</v>
      </c>
      <c r="H30" s="17">
        <v>10</v>
      </c>
      <c r="I30" s="20">
        <v>3.3</v>
      </c>
      <c r="J30" s="17">
        <f t="shared" si="3"/>
        <v>1.81818181818182</v>
      </c>
      <c r="K30" s="17">
        <v>3.95</v>
      </c>
      <c r="L30" s="17">
        <f t="shared" si="4"/>
        <v>1.81818181818182</v>
      </c>
      <c r="M30" s="28" t="s">
        <v>252</v>
      </c>
      <c r="N30" s="4"/>
      <c r="O30" s="4"/>
      <c r="P30" s="4"/>
      <c r="Q30" s="4" t="s">
        <v>253</v>
      </c>
    </row>
    <row r="31" ht="53" spans="1:17">
      <c r="A31" s="12"/>
      <c r="B31" s="9"/>
      <c r="C31" s="10" t="s">
        <v>258</v>
      </c>
      <c r="D31" s="10" t="s">
        <v>263</v>
      </c>
      <c r="E31" s="10" t="s">
        <v>197</v>
      </c>
      <c r="F31" s="17">
        <v>6</v>
      </c>
      <c r="G31" s="17">
        <v>10</v>
      </c>
      <c r="H31" s="17">
        <v>12</v>
      </c>
      <c r="I31" s="20">
        <v>4.3</v>
      </c>
      <c r="J31" s="17">
        <f t="shared" si="3"/>
        <v>1.81818181818182</v>
      </c>
      <c r="K31" s="17">
        <v>4.84</v>
      </c>
      <c r="L31" s="17">
        <f t="shared" si="4"/>
        <v>1.81818181818182</v>
      </c>
      <c r="M31" s="28"/>
      <c r="N31" s="4"/>
      <c r="O31" s="4"/>
      <c r="P31" s="4"/>
      <c r="Q31" s="4"/>
    </row>
    <row r="32" ht="27" spans="1:22">
      <c r="A32" s="12">
        <v>0.2</v>
      </c>
      <c r="B32" s="9" t="s">
        <v>264</v>
      </c>
      <c r="C32" s="10" t="s">
        <v>265</v>
      </c>
      <c r="D32" s="10" t="s">
        <v>266</v>
      </c>
      <c r="E32" s="10" t="s">
        <v>197</v>
      </c>
      <c r="F32" s="17">
        <v>2</v>
      </c>
      <c r="G32" s="17">
        <v>3</v>
      </c>
      <c r="H32" s="17">
        <v>3</v>
      </c>
      <c r="I32" s="20">
        <v>3</v>
      </c>
      <c r="J32" s="17">
        <f>IF(I32&lt;=$F32,100,IF(I32&lt;=$G32,(80+20/($G32-$F32)*($G32-I32)),IF(I32&lt;=$H32,(60+20/($H32-$G32)*($H32-I32)),40)))*20%/5</f>
        <v>3.2</v>
      </c>
      <c r="K32" s="27">
        <f>V32</f>
        <v>1.13</v>
      </c>
      <c r="L32" s="17">
        <f>IF(K32&lt;=$F32,100,IF(K32&lt;=$G32,(80+20/($G32-$F32)*($G32-K32)),IF(K32&lt;=$H32,(60+20/($H32-$G32)*($H32-K32)),40)))*20%/5</f>
        <v>4</v>
      </c>
      <c r="M32" s="28" t="s">
        <v>252</v>
      </c>
      <c r="N32" s="4"/>
      <c r="O32" s="4"/>
      <c r="P32" s="4"/>
      <c r="Q32" s="4" t="s">
        <v>253</v>
      </c>
      <c r="S32" s="36">
        <v>1.12</v>
      </c>
      <c r="T32" s="36">
        <v>1.25</v>
      </c>
      <c r="U32" s="36">
        <v>1.02</v>
      </c>
      <c r="V32" s="40">
        <f>(S32+T32+U32)/3</f>
        <v>1.13</v>
      </c>
    </row>
    <row r="33" ht="27" spans="1:22">
      <c r="A33" s="13"/>
      <c r="B33" s="9"/>
      <c r="C33" s="10" t="s">
        <v>267</v>
      </c>
      <c r="D33" s="10" t="s">
        <v>268</v>
      </c>
      <c r="E33" s="10" t="s">
        <v>197</v>
      </c>
      <c r="F33" s="17">
        <v>2</v>
      </c>
      <c r="G33" s="17">
        <v>3</v>
      </c>
      <c r="H33" s="17">
        <v>5</v>
      </c>
      <c r="I33" s="20">
        <v>3</v>
      </c>
      <c r="J33" s="17">
        <f>IF(I33&lt;=$F33,100,IF(I33&lt;=$G33,(80+20/($G33-$F33)*($G33-I33)),IF(I33&lt;=$H33,(60+20/($H33-$G33)*($H33-I33)),40)))*20%/5</f>
        <v>3.2</v>
      </c>
      <c r="K33" s="27">
        <f t="shared" ref="K33:K43" si="5">V33</f>
        <v>1.19666666666667</v>
      </c>
      <c r="L33" s="17">
        <f>IF(K33&lt;=$F33,100,IF(K33&lt;=$G33,(80+20/($G33-$F33)*($G33-K33)),IF(K33&lt;=$H33,(60+20/($H33-$G33)*($H33-K33)),40)))*20%/5</f>
        <v>4</v>
      </c>
      <c r="M33" s="28" t="s">
        <v>252</v>
      </c>
      <c r="N33" s="4"/>
      <c r="O33" s="4"/>
      <c r="P33" s="4"/>
      <c r="Q33" s="4" t="s">
        <v>253</v>
      </c>
      <c r="S33" s="36">
        <v>1.25</v>
      </c>
      <c r="T33" s="36">
        <v>1.33</v>
      </c>
      <c r="U33" s="36">
        <v>1.01</v>
      </c>
      <c r="V33" s="40">
        <f>(S33+T33+U33)/3</f>
        <v>1.19666666666667</v>
      </c>
    </row>
    <row r="34" ht="27" spans="1:22">
      <c r="A34" s="13"/>
      <c r="B34" s="9"/>
      <c r="C34" s="10" t="s">
        <v>269</v>
      </c>
      <c r="D34" s="10" t="s">
        <v>270</v>
      </c>
      <c r="E34" s="10" t="s">
        <v>197</v>
      </c>
      <c r="F34" s="17">
        <v>2</v>
      </c>
      <c r="G34" s="17">
        <v>3</v>
      </c>
      <c r="H34" s="17">
        <v>5</v>
      </c>
      <c r="I34" s="20">
        <v>3</v>
      </c>
      <c r="J34" s="17">
        <f>IF(I34&lt;=$F34,100,IF(I34&lt;=$G34,(80+20/($G34-$F34)*($G34-I34)),IF(I34&lt;=$H34,(60+20/($H34-$G34)*($H34-I34)),40)))*20%/5</f>
        <v>3.2</v>
      </c>
      <c r="K34" s="27">
        <f t="shared" si="5"/>
        <v>1.14333333333333</v>
      </c>
      <c r="L34" s="17">
        <f>IF(K34&lt;=$F34,100,IF(K34&lt;=$G34,(80+20/($G34-$F34)*($G34-K34)),IF(K34&lt;=$H34,(60+20/($H34-$G34)*($H34-K34)),40)))*20%/5</f>
        <v>4</v>
      </c>
      <c r="M34" s="28"/>
      <c r="N34" s="4"/>
      <c r="O34" s="4"/>
      <c r="P34" s="4"/>
      <c r="Q34" s="4"/>
      <c r="S34" s="36">
        <v>0.65</v>
      </c>
      <c r="T34" s="36">
        <v>0.71</v>
      </c>
      <c r="U34" s="36">
        <v>2.07</v>
      </c>
      <c r="V34" s="40">
        <f t="shared" ref="V34:V43" si="6">(S34+T34+U34)/3</f>
        <v>1.14333333333333</v>
      </c>
    </row>
    <row r="35" ht="27" spans="1:22">
      <c r="A35" s="13"/>
      <c r="B35" s="9"/>
      <c r="C35" s="10" t="s">
        <v>267</v>
      </c>
      <c r="D35" s="10" t="s">
        <v>271</v>
      </c>
      <c r="E35" s="10" t="s">
        <v>197</v>
      </c>
      <c r="F35" s="17">
        <v>2</v>
      </c>
      <c r="G35" s="17">
        <v>3</v>
      </c>
      <c r="H35" s="17">
        <v>6</v>
      </c>
      <c r="I35" s="20">
        <v>3</v>
      </c>
      <c r="J35" s="17">
        <f>IF(I35&lt;=$F35,100,IF(I35&lt;=$G35,(80+20/($G35-$F35)*($G35-I35)),IF(I35&lt;=$H35,(60+20/($H35-$G35)*($H35-I35)),40)))*20%/5</f>
        <v>3.2</v>
      </c>
      <c r="K35" s="27">
        <f t="shared" si="5"/>
        <v>1.17666666666667</v>
      </c>
      <c r="L35" s="17">
        <f>IF(K35&lt;=$F35,100,IF(K35&lt;=$G35,(80+20/($G35-$F35)*($G35-K35)),IF(K35&lt;=$H35,(60+20/($H35-$G35)*($H35-K35)),40)))*20%/5</f>
        <v>4</v>
      </c>
      <c r="M35" s="28" t="s">
        <v>252</v>
      </c>
      <c r="N35" s="4"/>
      <c r="O35" s="4"/>
      <c r="P35" s="4"/>
      <c r="Q35" s="4" t="s">
        <v>253</v>
      </c>
      <c r="S35" s="36">
        <v>1.12</v>
      </c>
      <c r="T35" s="36">
        <v>1.46</v>
      </c>
      <c r="U35" s="36">
        <v>0.95</v>
      </c>
      <c r="V35" s="40">
        <f t="shared" si="6"/>
        <v>1.17666666666667</v>
      </c>
    </row>
    <row r="36" ht="27" spans="1:22">
      <c r="A36" s="13"/>
      <c r="B36" s="9"/>
      <c r="C36" s="10" t="s">
        <v>272</v>
      </c>
      <c r="D36" s="10" t="s">
        <v>273</v>
      </c>
      <c r="E36" s="10" t="s">
        <v>197</v>
      </c>
      <c r="F36" s="17"/>
      <c r="G36" s="17"/>
      <c r="H36" s="17"/>
      <c r="I36" s="20">
        <v>3</v>
      </c>
      <c r="J36" s="17"/>
      <c r="K36" s="27">
        <f t="shared" si="5"/>
        <v>1.89666666666667</v>
      </c>
      <c r="L36" s="17"/>
      <c r="M36" s="28"/>
      <c r="N36" s="4"/>
      <c r="O36" s="4"/>
      <c r="P36" s="4"/>
      <c r="Q36" s="4"/>
      <c r="S36" s="36">
        <v>2.13</v>
      </c>
      <c r="T36" s="36">
        <v>1.8</v>
      </c>
      <c r="U36" s="36">
        <v>2.88</v>
      </c>
      <c r="V36" s="40">
        <f>(U33+T36+U36)/3</f>
        <v>1.89666666666667</v>
      </c>
    </row>
    <row r="37" ht="27" spans="1:22">
      <c r="A37" s="13"/>
      <c r="B37" s="9"/>
      <c r="C37" s="10" t="s">
        <v>269</v>
      </c>
      <c r="D37" s="10" t="s">
        <v>274</v>
      </c>
      <c r="E37" s="10" t="s">
        <v>197</v>
      </c>
      <c r="F37" s="17"/>
      <c r="G37" s="17"/>
      <c r="H37" s="17"/>
      <c r="I37" s="20">
        <v>3</v>
      </c>
      <c r="J37" s="17"/>
      <c r="K37" s="27">
        <f t="shared" si="5"/>
        <v>2.00666666666667</v>
      </c>
      <c r="L37" s="17"/>
      <c r="M37" s="28"/>
      <c r="N37" s="4"/>
      <c r="O37" s="4"/>
      <c r="P37" s="4"/>
      <c r="Q37" s="4"/>
      <c r="S37" s="36">
        <v>2.91</v>
      </c>
      <c r="T37" s="36">
        <v>1.03</v>
      </c>
      <c r="U37" s="36">
        <v>2.08</v>
      </c>
      <c r="V37" s="40">
        <f t="shared" si="6"/>
        <v>2.00666666666667</v>
      </c>
    </row>
    <row r="38" ht="27" spans="1:22">
      <c r="A38" s="13"/>
      <c r="B38" s="9"/>
      <c r="C38" s="10" t="s">
        <v>265</v>
      </c>
      <c r="D38" s="10" t="s">
        <v>275</v>
      </c>
      <c r="E38" s="10" t="s">
        <v>197</v>
      </c>
      <c r="F38" s="17"/>
      <c r="G38" s="17"/>
      <c r="H38" s="17"/>
      <c r="I38" s="20">
        <v>3</v>
      </c>
      <c r="J38" s="17"/>
      <c r="K38" s="27">
        <f t="shared" si="5"/>
        <v>2.07</v>
      </c>
      <c r="L38" s="17"/>
      <c r="M38" s="28"/>
      <c r="N38" s="4"/>
      <c r="O38" s="4"/>
      <c r="P38" s="4"/>
      <c r="Q38" s="4"/>
      <c r="S38" s="36">
        <v>2.95</v>
      </c>
      <c r="T38" s="36">
        <v>0.44</v>
      </c>
      <c r="U38" s="36">
        <v>2.82</v>
      </c>
      <c r="V38" s="40">
        <f t="shared" si="6"/>
        <v>2.07</v>
      </c>
    </row>
    <row r="39" ht="27" spans="1:22">
      <c r="A39" s="13"/>
      <c r="B39" s="9"/>
      <c r="C39" s="10" t="s">
        <v>267</v>
      </c>
      <c r="D39" s="10" t="s">
        <v>276</v>
      </c>
      <c r="E39" s="10" t="s">
        <v>197</v>
      </c>
      <c r="F39" s="17"/>
      <c r="G39" s="17"/>
      <c r="H39" s="17"/>
      <c r="I39" s="20">
        <v>3</v>
      </c>
      <c r="J39" s="17"/>
      <c r="K39" s="27">
        <f t="shared" si="5"/>
        <v>1.57</v>
      </c>
      <c r="L39" s="17"/>
      <c r="M39" s="28"/>
      <c r="N39" s="4"/>
      <c r="O39" s="4"/>
      <c r="P39" s="4"/>
      <c r="Q39" s="4"/>
      <c r="S39" s="36">
        <v>1.51</v>
      </c>
      <c r="T39" s="36">
        <v>1.72</v>
      </c>
      <c r="U39" s="36">
        <v>1.48</v>
      </c>
      <c r="V39" s="40">
        <f t="shared" si="6"/>
        <v>1.57</v>
      </c>
    </row>
    <row r="40" ht="27" spans="1:22">
      <c r="A40" s="13"/>
      <c r="B40" s="9"/>
      <c r="C40" s="10" t="s">
        <v>272</v>
      </c>
      <c r="D40" s="10" t="s">
        <v>277</v>
      </c>
      <c r="E40" s="10" t="s">
        <v>197</v>
      </c>
      <c r="F40" s="17"/>
      <c r="G40" s="17"/>
      <c r="H40" s="17"/>
      <c r="I40" s="20">
        <v>3</v>
      </c>
      <c r="J40" s="17"/>
      <c r="K40" s="27">
        <f t="shared" si="5"/>
        <v>2.15</v>
      </c>
      <c r="L40" s="17"/>
      <c r="M40" s="28"/>
      <c r="N40" s="4"/>
      <c r="O40" s="4"/>
      <c r="P40" s="4"/>
      <c r="Q40" s="4"/>
      <c r="S40" s="36">
        <v>2.17</v>
      </c>
      <c r="T40" s="36">
        <v>2.87</v>
      </c>
      <c r="U40" s="36">
        <v>1.41</v>
      </c>
      <c r="V40" s="40">
        <f t="shared" si="6"/>
        <v>2.15</v>
      </c>
    </row>
    <row r="41" ht="27" spans="1:22">
      <c r="A41" s="13"/>
      <c r="B41" s="9"/>
      <c r="C41" s="10" t="s">
        <v>265</v>
      </c>
      <c r="D41" s="10" t="s">
        <v>278</v>
      </c>
      <c r="E41" s="10" t="s">
        <v>197</v>
      </c>
      <c r="F41" s="17"/>
      <c r="G41" s="17"/>
      <c r="H41" s="17"/>
      <c r="I41" s="20">
        <v>3</v>
      </c>
      <c r="J41" s="17"/>
      <c r="K41" s="27">
        <f t="shared" si="5"/>
        <v>1.26333333333333</v>
      </c>
      <c r="L41" s="17"/>
      <c r="M41" s="28"/>
      <c r="N41" s="4"/>
      <c r="O41" s="4"/>
      <c r="P41" s="4"/>
      <c r="Q41" s="4"/>
      <c r="S41" s="36">
        <v>1.32</v>
      </c>
      <c r="T41" s="36">
        <v>1.16</v>
      </c>
      <c r="U41" s="36">
        <v>1.31</v>
      </c>
      <c r="V41" s="40">
        <f t="shared" si="6"/>
        <v>1.26333333333333</v>
      </c>
    </row>
    <row r="42" ht="27" spans="1:22">
      <c r="A42" s="13"/>
      <c r="B42" s="9"/>
      <c r="C42" s="10" t="s">
        <v>272</v>
      </c>
      <c r="D42" s="10" t="s">
        <v>279</v>
      </c>
      <c r="E42" s="10" t="s">
        <v>197</v>
      </c>
      <c r="F42" s="17"/>
      <c r="G42" s="17"/>
      <c r="H42" s="17"/>
      <c r="I42" s="20">
        <v>3</v>
      </c>
      <c r="J42" s="17"/>
      <c r="K42" s="27">
        <f t="shared" si="5"/>
        <v>2.03</v>
      </c>
      <c r="L42" s="17"/>
      <c r="M42" s="28"/>
      <c r="N42" s="4"/>
      <c r="O42" s="4"/>
      <c r="P42" s="4"/>
      <c r="Q42" s="4"/>
      <c r="S42" s="36">
        <v>1.37</v>
      </c>
      <c r="T42" s="36">
        <v>1.99</v>
      </c>
      <c r="U42" s="36">
        <v>2.73</v>
      </c>
      <c r="V42" s="40">
        <f t="shared" si="6"/>
        <v>2.03</v>
      </c>
    </row>
    <row r="43" ht="27" spans="1:22">
      <c r="A43" s="13"/>
      <c r="B43" s="9"/>
      <c r="C43" s="10" t="s">
        <v>269</v>
      </c>
      <c r="D43" s="10" t="s">
        <v>280</v>
      </c>
      <c r="E43" s="10" t="s">
        <v>197</v>
      </c>
      <c r="F43" s="17">
        <v>3</v>
      </c>
      <c r="G43" s="17">
        <v>5</v>
      </c>
      <c r="H43" s="17">
        <v>8</v>
      </c>
      <c r="I43" s="20">
        <v>3</v>
      </c>
      <c r="J43" s="17">
        <f>IF(I43&lt;=$F43,100,IF(I43&lt;=$G43,(80+20/($G43-$F43)*($G43-I43)),IF(I43&lt;=$H43,(60+20/($H43-$G43)*($H43-I43)),40)))*20%/5</f>
        <v>4</v>
      </c>
      <c r="K43" s="27">
        <f t="shared" si="5"/>
        <v>0.73</v>
      </c>
      <c r="L43" s="17">
        <f>IF(K43&lt;=$F43,100,IF(K43&lt;=$G43,(80+20/($G43-$F43)*($G43-K43)),IF(K43&lt;=$H43,(60+20/($H43-$G43)*($H43-K43)),40)))*20%/5</f>
        <v>4</v>
      </c>
      <c r="M43" s="28" t="s">
        <v>252</v>
      </c>
      <c r="N43" s="4"/>
      <c r="O43" s="4"/>
      <c r="P43" s="4"/>
      <c r="Q43" s="4" t="s">
        <v>253</v>
      </c>
      <c r="S43" s="36">
        <v>0.71</v>
      </c>
      <c r="T43" s="36">
        <v>0.89</v>
      </c>
      <c r="U43" s="36">
        <v>0.59</v>
      </c>
      <c r="V43" s="40">
        <f t="shared" si="6"/>
        <v>0.73</v>
      </c>
    </row>
    <row r="44" ht="40" spans="1:17">
      <c r="A44" s="12">
        <v>0.1</v>
      </c>
      <c r="B44" s="9" t="s">
        <v>281</v>
      </c>
      <c r="C44" s="10"/>
      <c r="D44" s="14" t="s">
        <v>282</v>
      </c>
      <c r="E44" s="10" t="s">
        <v>283</v>
      </c>
      <c r="F44" s="17">
        <v>0</v>
      </c>
      <c r="G44" s="17">
        <v>1</v>
      </c>
      <c r="H44" s="17">
        <v>3</v>
      </c>
      <c r="I44" s="20">
        <v>1</v>
      </c>
      <c r="J44" s="17">
        <f>IF(I44&lt;=$F44,100,IF(I44&lt;=$G44,(80+20/($G44-$F44)*($G44-I44)),IF(I44&lt;=$H44,(60+20/($H44-$G44)*($H44-I44)),40)))*10%/1</f>
        <v>8</v>
      </c>
      <c r="K44" s="17">
        <v>2</v>
      </c>
      <c r="L44" s="17">
        <f>IF(K44&lt;=$F44,100,IF(K44&lt;=$G44,(80+20/($G44-$F44)*($G44-K44)),IF(K44&lt;=$H44,(60+20/($H44-$G44)*($H44-K44)),40)))*10%/1</f>
        <v>7</v>
      </c>
      <c r="M44" s="28"/>
      <c r="N44" s="4"/>
      <c r="O44" s="4"/>
      <c r="P44" s="4"/>
      <c r="Q44" s="4" t="s">
        <v>284</v>
      </c>
    </row>
    <row r="45" spans="1:17">
      <c r="A45" s="12" t="s">
        <v>285</v>
      </c>
      <c r="B45" s="9"/>
      <c r="C45" s="10"/>
      <c r="D45" s="10"/>
      <c r="E45" s="10"/>
      <c r="F45" s="17"/>
      <c r="G45" s="17"/>
      <c r="H45" s="17"/>
      <c r="I45" s="20"/>
      <c r="J45" s="17">
        <f>SUM(J2:J44)</f>
        <v>85.9772727272727</v>
      </c>
      <c r="K45" s="17"/>
      <c r="L45" s="17">
        <f>SUM(L2:L44)</f>
        <v>84.7491464646465</v>
      </c>
      <c r="M45" s="28"/>
      <c r="N45" s="4"/>
      <c r="O45" s="4"/>
      <c r="P45" s="4"/>
      <c r="Q45" s="4"/>
    </row>
    <row r="46" ht="27" spans="1:17">
      <c r="A46" s="15" t="s">
        <v>286</v>
      </c>
      <c r="B46" s="9"/>
      <c r="C46" s="10"/>
      <c r="D46" s="10" t="s">
        <v>287</v>
      </c>
      <c r="E46" s="10" t="s">
        <v>288</v>
      </c>
      <c r="F46" s="10" t="s">
        <v>289</v>
      </c>
      <c r="G46" s="10" t="s">
        <v>290</v>
      </c>
      <c r="H46" s="10" t="s">
        <v>291</v>
      </c>
      <c r="I46" s="20"/>
      <c r="M46" s="28" t="s">
        <v>292</v>
      </c>
      <c r="N46" s="4"/>
      <c r="O46" s="4"/>
      <c r="P46" s="4"/>
      <c r="Q46" s="37" t="s">
        <v>293</v>
      </c>
    </row>
    <row r="47" ht="14" spans="1:17">
      <c r="A47" s="15"/>
      <c r="B47" s="9"/>
      <c r="C47" s="10"/>
      <c r="D47" s="10" t="s">
        <v>294</v>
      </c>
      <c r="E47" s="10" t="s">
        <v>288</v>
      </c>
      <c r="F47" s="10" t="s">
        <v>290</v>
      </c>
      <c r="G47" s="10" t="s">
        <v>291</v>
      </c>
      <c r="H47" s="10" t="s">
        <v>295</v>
      </c>
      <c r="I47" s="17"/>
      <c r="J47" s="17"/>
      <c r="K47" s="17"/>
      <c r="L47" s="17"/>
      <c r="M47" s="28"/>
      <c r="N47" s="4"/>
      <c r="O47" s="4"/>
      <c r="P47" s="4"/>
      <c r="Q47" s="37"/>
    </row>
  </sheetData>
  <sheetProtection formatCells="0" insertHyperlinks="0" autoFilter="0"/>
  <mergeCells count="23">
    <mergeCell ref="S10:U10"/>
    <mergeCell ref="S11:U11"/>
    <mergeCell ref="A2:A3"/>
    <mergeCell ref="A4:A5"/>
    <mergeCell ref="A6:A9"/>
    <mergeCell ref="A10:A11"/>
    <mergeCell ref="A12:A14"/>
    <mergeCell ref="A15:A16"/>
    <mergeCell ref="A17:A20"/>
    <mergeCell ref="A21:A31"/>
    <mergeCell ref="A32:A43"/>
    <mergeCell ref="A46:A47"/>
    <mergeCell ref="B4:B5"/>
    <mergeCell ref="B6:B9"/>
    <mergeCell ref="B10:B11"/>
    <mergeCell ref="B12:B14"/>
    <mergeCell ref="B15:B16"/>
    <mergeCell ref="B17:B20"/>
    <mergeCell ref="B21:B31"/>
    <mergeCell ref="B32:B43"/>
    <mergeCell ref="C6:C9"/>
    <mergeCell ref="C10:C11"/>
    <mergeCell ref="Q46:Q47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A1" sqref="A1:J17"/>
    </sheetView>
  </sheetViews>
  <sheetFormatPr defaultColWidth="10.8333333333333" defaultRowHeight="13.2"/>
  <cols>
    <col min="1" max="9" width="10.8333333333333" style="1"/>
    <col min="10" max="10" width="31.1666666666667" style="1" customWidth="1"/>
    <col min="11" max="16384" width="10.8333333333333" style="1"/>
  </cols>
  <sheetData>
    <row r="1" spans="1:10">
      <c r="A1" s="2" t="s">
        <v>296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409" customHeight="1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</sheetData>
  <sheetProtection formatCells="0" insertHyperlinks="0" autoFilter="0"/>
  <mergeCells count="1">
    <mergeCell ref="A1:J17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a s h B o a r d S h e e t = " 0 "   s h e e t S t i d = " 1 "   i n t e r l i n e C o l o r = " 0 "   i n t e r l i n e O n O f f = " 0 "   i s D b S h e e t = " 0 " / > 
     < w o S h e e t P r o p s   i s D a s h B o a r d S h e e t = " 0 "   s h e e t S t i d = " 3 "   i n t e r l i n e C o l o r = " 0 "   i n t e r l i n e O n O f f = " 0 "   i s D b S h e e t = " 0 " / > 
     < w o S h e e t P r o p s   i s D a s h B o a r d S h e e t = " 0 "   s h e e t S t i d = " 4 "   i n t e r l i n e C o l o r = " 0 "   i n t e r l i n e O n O f f = " 0 "   i s D b S h e e t = " 0 " / > 
     < w o S h e e t P r o p s   i s D a s h B o a r d S h e e t = " 0 "   s h e e t S t i d = " 5 "   i n t e r l i n e C o l o r = " 0 "   i n t e r l i n e O n O f f = " 0 "   i s D b S h e e t = " 0 " / > 
   < / w o S h e e t s P r o p s > 
   < w o B o o k P r o p s > 
     < b o o k S e t t i n g s   f i l t e r T y p e = " c o n n "   i s A u t o U p d a t e P a u s e d = " 0 "   i s M e r g e T a s k s A u t o U p d a t e = " 0 "   i s F i l t e r S h a r e d = " 1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CD542ICA L 测试报告</vt:lpstr>
      <vt:lpstr>遗留问题P0P1</vt:lpstr>
      <vt:lpstr>性能测试</vt:lpstr>
      <vt:lpstr>定位专项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2020-06-05T14:49:00Z</dcterms:created>
  <dcterms:modified xsi:type="dcterms:W3CDTF">2023-01-13T17:19:23Z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458CBF1ECBB35AF7BAF07A634AAB8EC7</vt:lpwstr>
  </property>
</Properties>
</file>