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firstSheet="2" activeTab="2"/>
  </bookViews>
  <sheets>
    <sheet name="Template change_history" sheetId="8" r:id="rId1"/>
    <sheet name="report history" sheetId="10" r:id="rId2"/>
    <sheet name="A.1 CD542L_ICA车型R09版本地图测试报告" sheetId="1" r:id="rId3"/>
    <sheet name="A.2 内外部遗留问题" sheetId="3" r:id="rId4"/>
    <sheet name="A.3 性能测试 " sheetId="9" r:id="rId5"/>
    <sheet name="A.4 定位路试专项" sheetId="12" r:id="rId6"/>
  </sheets>
  <definedNames>
    <definedName name="OLE_LINK1" localSheetId="5">'A.4 定位路试专项'!$A$31</definedName>
  </definedNames>
  <calcPr calcId="144525"/>
</workbook>
</file>

<file path=xl/sharedStrings.xml><?xml version="1.0" encoding="utf-8"?>
<sst xmlns="http://schemas.openxmlformats.org/spreadsheetml/2006/main" count="492" uniqueCount="328">
  <si>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</si>
  <si>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</si>
  <si>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</si>
  <si>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</si>
  <si>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</si>
  <si>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</si>
  <si>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</si>
  <si>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</si>
  <si>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</si>
  <si>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</si>
  <si>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</si>
  <si>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</si>
  <si>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江明利</t>
  </si>
  <si>
    <t>R09发版测试报告</t>
  </si>
  <si>
    <t>一、测试报告总论</t>
  </si>
  <si>
    <t>1.测试概要</t>
  </si>
  <si>
    <t>提测内容</t>
  </si>
  <si>
    <t>需求提测：                                                                                                                                                                                                                                                                                                                                                                                                                                                                            (1)获取cuid方式更新，屏蔽工程模式                                                                                                                                                                                                                                                                                                                                                                        (2)地图注册失败增加前端提示                                                                                                                                                                                                                                                                                                                   (3)未设置家、公司和设置家、公司按钮高亮区分                                                                                                                                                                                                                                                                                                                  (4)家和公司输入框文案优化                                                                                                                                                                                                                                                                                                                   (5)首页添加途径点时的交互逻辑变更                                                                                                                                                                                                                                                                                                                  (6)首页态、导航态、巡航态默认视角车头朝上                                                                                                                                                                                                                                                                                                                  (7)巡航TTS回复文案修改                                                                                                                                                                                                                                                                                                                  (8)新增线路全览模式自动关闭开关功能                                                                                                                                                                                                                                                                                                                                                                                                      (9)语音控制自动巡航开关                                                                                                                                                                                                                                                                                                                                                                                                       (10)导航中发起新的导航，不播报『导航结束』                                                                                                                                                                                                                                                                                                                                          (11)【比例尺】地图首页态、导航态、巡航态修复</t>
  </si>
  <si>
    <t>测试范围</t>
  </si>
  <si>
    <t>1.需求测试通过                                                                                                                                                                                                                                                                                   2.功能测试：核心功能回归（P0P1case执行）                                                                                                                                                                                                                                                     3.埋点测试：执行埋点功能case                                                                                                                                                                                                                                                                                                4.性能测试：综合打分、响应时间、CPU、内存、GPU、综合场景                                                                                                                                                                                                                                                    5.稳定性测试：monkey测试                                                                                                                                                                                                                                                               6.界面测试：基于UI稿进行UI测试                                                                                                                                                                                                                                                                          7.南京实车路测</t>
  </si>
  <si>
    <t>测试结论</t>
  </si>
  <si>
    <r>
      <t>本次测试结论为</t>
    </r>
    <r>
      <rPr>
        <b/>
        <sz val="10.5"/>
        <color rgb="FFFFC00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</si>
  <si>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</si>
  <si>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</si>
  <si>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</si>
  <si>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</si>
  <si>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</si>
  <si>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</si>
  <si>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</si>
  <si>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</si>
  <si>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</si>
  <si>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</si>
  <si>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</si>
  <si>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</si>
  <si>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icafe 遗留2个P1</t>
  </si>
  <si>
    <t>FAIL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</si>
  <si>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</si>
  <si>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</si>
  <si>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</si>
  <si>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</si>
  <si>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</si>
  <si>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</si>
  <si>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</si>
  <si>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</si>
  <si>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</si>
  <si>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</si>
  <si>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</si>
  <si>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</si>
  <si>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</si>
  <si>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</si>
  <si>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</si>
  <si>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
其中平均车速超过100 累计时长不少于3小时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</si>
  <si>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</si>
  <si>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</si>
  <si>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</si>
  <si>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</si>
  <si>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</si>
  <si>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</si>
  <si>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</si>
  <si>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详见A.3性能测试sheet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</si>
  <si>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</si>
  <si>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</si>
  <si>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</si>
  <si>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</si>
  <si>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</si>
  <si>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</si>
  <si>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</si>
  <si>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</si>
  <si>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</si>
  <si>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</si>
  <si>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具体测试内容见A.4定位专项sheet</t>
  </si>
  <si>
    <t>车标异常次数</t>
  </si>
  <si>
    <t>百公里不超过一次</t>
  </si>
  <si>
    <t>百公里车标异常次数</t>
  </si>
  <si>
    <t>主动偏航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</si>
  <si>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</si>
  <si>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</si>
  <si>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</si>
  <si>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</si>
  <si>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</si>
  <si>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</si>
  <si>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CD542L_ICA无AR导航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</si>
  <si>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</si>
  <si>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</si>
  <si>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</si>
  <si>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</si>
  <si>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</si>
  <si>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</si>
  <si>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</si>
  <si>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</si>
  <si>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</si>
  <si>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</si>
  <si>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</si>
  <si>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</si>
  <si>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</si>
  <si>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</si>
  <si>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</si>
  <si>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</si>
  <si>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</si>
  <si>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</si>
  <si>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</si>
  <si>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</si>
  <si>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</si>
  <si>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</si>
  <si>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</si>
  <si>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 xml:space="preserve">通过 </t>
  </si>
  <si>
    <t>产品指标</t>
  </si>
  <si>
    <t>MRD</t>
  </si>
  <si>
    <t>技术文档</t>
  </si>
  <si>
    <t>单元测试报告</t>
  </si>
  <si>
    <t>Codereview结论</t>
  </si>
  <si>
    <t>二、Bug解决情况</t>
  </si>
  <si>
    <t>遗留bug数量：icafe P1:2个</t>
  </si>
  <si>
    <t>三、版本已知风险/遗留问题</t>
  </si>
  <si>
    <t>项目风险</t>
  </si>
  <si>
    <t>严重问题</t>
  </si>
  <si>
    <t>【实车】【CD542L_ICA】【地图】【必现】15:28 巡航模式关闭/打开导航声音，图标无变化
【实车】【CD542icaL】【地图】【偶现】1504 巡航在高架下，车标不绑路一会儿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</si>
  <si>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</si>
  <si>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</si>
  <si>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</si>
  <si>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</si>
  <si>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</si>
  <si>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</si>
  <si>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</si>
  <si>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</si>
  <si>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</si>
  <si>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</si>
  <si>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</si>
  <si>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</si>
  <si>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</si>
  <si>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</si>
  <si>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</si>
  <si>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</si>
  <si>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得分78.93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</si>
  <si>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</si>
  <si>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</si>
  <si>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</si>
  <si>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</si>
  <si>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</si>
  <si>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</si>
  <si>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</si>
  <si>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依赖正式环境和设备sync+vin码</t>
  </si>
  <si>
    <t>六、测试环境及版本说明</t>
  </si>
  <si>
    <t>系统版本</t>
  </si>
  <si>
    <t>20230929_0983_G2F13_R09.PRO_Debug</t>
  </si>
  <si>
    <t>屏幕尺寸</t>
  </si>
  <si>
    <t>13.2寸</t>
  </si>
  <si>
    <t>ROM版本</t>
  </si>
  <si>
    <t>MCU版本</t>
  </si>
  <si>
    <t>20230424_613_PRO</t>
  </si>
  <si>
    <t>地图版本</t>
  </si>
  <si>
    <t>5.2-542ICA_L-R09-9.25-PL24_HF2</t>
  </si>
  <si>
    <t>可基于GNG报告增加</t>
  </si>
  <si>
    <t>jira遗留问题</t>
  </si>
  <si>
    <t>序号</t>
  </si>
  <si>
    <t>Jira号(P0/P1)</t>
  </si>
  <si>
    <t>问题等级</t>
  </si>
  <si>
    <t>问题描述</t>
  </si>
  <si>
    <t>概率</t>
  </si>
  <si>
    <t>影响分析</t>
  </si>
  <si>
    <t>rootcause</t>
  </si>
  <si>
    <t>修复方案</t>
  </si>
  <si>
    <t>修复计划</t>
  </si>
  <si>
    <t>icafe遗留问题</t>
  </si>
  <si>
    <t>编号</t>
  </si>
  <si>
    <t>标题</t>
  </si>
  <si>
    <t>类型</t>
  </si>
  <si>
    <t>优先级</t>
  </si>
  <si>
    <t>FordPhase4Scrum-76896</t>
  </si>
  <si>
    <t>【实车】【CD542L_ICA】【地图】【必现】15:28 巡航模式关闭/打开导航声音，图标无变化</t>
  </si>
  <si>
    <t>Bug</t>
  </si>
  <si>
    <t>P1-High</t>
  </si>
  <si>
    <t>FordPhase4Scrum-64538</t>
  </si>
  <si>
    <r>
      <rPr>
        <u/>
        <sz val="11"/>
        <color rgb="FF0066CC"/>
        <rFont val="宋体-简"/>
        <charset val="134"/>
      </rPr>
      <t>【实车】【</t>
    </r>
    <r>
      <rPr>
        <u/>
        <sz val="11"/>
        <color rgb="FF0066CC"/>
        <rFont val="Calibri"/>
        <charset val="134"/>
      </rPr>
      <t>CD542icaL</t>
    </r>
    <r>
      <rPr>
        <u/>
        <sz val="11"/>
        <color rgb="FF0066CC"/>
        <rFont val="宋体-简"/>
        <charset val="134"/>
      </rPr>
      <t>】【地图】【偶现】</t>
    </r>
    <r>
      <rPr>
        <u/>
        <sz val="11"/>
        <color rgb="FF0066CC"/>
        <rFont val="Calibri"/>
        <charset val="134"/>
      </rPr>
      <t xml:space="preserve">1504 </t>
    </r>
    <r>
      <rPr>
        <u/>
        <sz val="11"/>
        <color rgb="FF0066CC"/>
        <rFont val="宋体-简"/>
        <charset val="134"/>
      </rPr>
      <t>巡航在高架下，车标不绑路一会儿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</si>
  <si>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</si>
  <si>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</si>
  <si>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</si>
  <si>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</si>
  <si>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</si>
  <si>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</si>
  <si>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</si>
  <si>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</si>
  <si>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</si>
  <si>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</si>
  <si>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</si>
  <si>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</si>
  <si>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</si>
  <si>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</si>
  <si>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</si>
  <si>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</si>
  <si>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</si>
  <si>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</si>
  <si>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</si>
  <si>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</si>
  <si>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</si>
  <si>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</si>
  <si>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</si>
  <si>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</si>
  <si>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</si>
  <si>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</si>
  <si>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</si>
  <si>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</si>
  <si>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</si>
  <si>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</si>
  <si>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</si>
  <si>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</si>
  <si>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</si>
  <si>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</si>
  <si>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</si>
  <si>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</si>
  <si>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</si>
  <si>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</si>
  <si>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</si>
  <si>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</si>
  <si>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</si>
  <si>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</si>
  <si>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</si>
  <si>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</si>
  <si>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</si>
  <si>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</si>
  <si>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</si>
  <si>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</si>
  <si>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</si>
  <si>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</si>
  <si>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</si>
  <si>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</si>
  <si>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</si>
  <si>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</si>
  <si>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</si>
  <si>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</si>
  <si>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</si>
  <si>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</si>
  <si>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</si>
  <si>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</si>
  <si>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</si>
  <si>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</si>
  <si>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</si>
  <si>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</si>
  <si>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</si>
  <si>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</si>
  <si>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</si>
  <si>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</si>
  <si>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</si>
  <si>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</si>
  <si>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</si>
  <si>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</si>
  <si>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</si>
  <si>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</si>
  <si>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</si>
  <si>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</si>
  <si>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</si>
  <si>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</si>
  <si>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3. 68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</si>
  <si>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</si>
  <si>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</si>
  <si>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</si>
  <si>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</si>
  <si>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</si>
  <si>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</si>
  <si>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</si>
  <si>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</si>
  <si>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</si>
  <si>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</si>
  <si>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</si>
  <si>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</si>
  <si>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</si>
  <si>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</si>
  <si>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</si>
  <si>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</si>
  <si>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</si>
  <si>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</si>
  <si>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</si>
  <si>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</si>
  <si>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</si>
  <si>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</si>
  <si>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</si>
  <si>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</si>
  <si>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</si>
  <si>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</si>
  <si>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</si>
  <si>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</si>
  <si>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</si>
  <si>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</si>
  <si>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</si>
  <si>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</si>
  <si>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</si>
  <si>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</si>
  <si>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</si>
  <si>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</si>
  <si>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</si>
  <si>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</si>
  <si>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</si>
  <si>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</si>
  <si>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</si>
  <si>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日期</t>
  </si>
  <si>
    <t>汇总</t>
  </si>
  <si>
    <t>车辆** 
（LV/PV**/VIN后6位）</t>
  </si>
  <si>
    <t>PV199/999699</t>
  </si>
  <si>
    <t>总计里程</t>
  </si>
  <si>
    <t>路试重点关注项</t>
  </si>
  <si>
    <t>详细要求</t>
  </si>
  <si>
    <t>出错次数</t>
  </si>
  <si>
    <t>bug号</t>
  </si>
  <si>
    <t>底图/道路/底图元素/路况/蚯蚓线等
 显示是否正常</t>
  </si>
  <si>
    <t>渲染正常不失真，元素不缺失，
路况（含电子眼和限速）和实际路况一致</t>
  </si>
  <si>
    <t>定位更新及时性及准确性</t>
  </si>
  <si>
    <t>map5.0 支持全时惯导，任何时候车标都真实反应车型所在位置，并实时更新，
不得出现飘，卡顿/滞后/不更新等现象</t>
  </si>
  <si>
    <t>【实车】【CD542icaL】【地图】【偶现】1504 巡航在高架下，车标不绑路一会儿</t>
  </si>
  <si>
    <t>1、地库场景惯导依赖LTS，未做专项压测
2、隧道主动偏航场景依赖LTS，本版本主动偏航后不纠偏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</si>
  <si>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</si>
  <si>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</si>
  <si>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</si>
  <si>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测试确认智能推荐的路径同手图一致，交付暂无法压测判断是否路径合理性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</si>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</sst>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;[Red]0.0"/>
    <numFmt numFmtId="179" formatCode="0.00_ "/>
  </numFmts>
  <fonts count="54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微软雅黑"/>
      <charset val="134"/>
    </font>
    <font>
      <sz val="9"/>
      <name val="等线"/>
      <charset val="134"/>
      <scheme val="minor"/>
    </font>
    <font>
      <sz val="13.5"/>
      <color theme="1"/>
      <name val="pingfang sc"/>
      <charset val="134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indexed="30"/>
      <name val="Calibri"/>
      <charset val="134"/>
    </font>
    <font>
      <sz val="11"/>
      <name val="宋体"/>
      <charset val="134"/>
    </font>
    <font>
      <u/>
      <sz val="11"/>
      <color rgb="FF0066CC"/>
      <name val="宋体-简"/>
      <charset val="134"/>
    </font>
    <font>
      <sz val="11"/>
      <color rgb="FF000000"/>
      <name val="宋体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0.5"/>
      <color rgb="FF00B050"/>
      <name val="微软雅黑"/>
      <charset val="134"/>
    </font>
    <font>
      <sz val="10.5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1"/>
      <color rgb="FF00B050"/>
      <name val="微软雅黑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0066CC"/>
      <name val="Calibri"/>
      <charset val="134"/>
    </font>
    <font>
      <b/>
      <sz val="10.5"/>
      <color rgb="FFFFC000"/>
      <name val="微软雅黑"/>
      <charset val="134"/>
    </font>
    <font>
      <sz val="11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4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19" applyNumberFormat="0" applyAlignment="0" applyProtection="0">
      <alignment vertical="center"/>
    </xf>
    <xf numFmtId="0" fontId="40" fillId="16" borderId="20" applyNumberFormat="0" applyAlignment="0" applyProtection="0">
      <alignment vertical="center"/>
    </xf>
    <xf numFmtId="0" fontId="41" fillId="16" borderId="19" applyNumberFormat="0" applyAlignment="0" applyProtection="0">
      <alignment vertical="center"/>
    </xf>
    <xf numFmtId="0" fontId="42" fillId="17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/>
    <xf numFmtId="0" fontId="30" fillId="0" borderId="0"/>
    <xf numFmtId="0" fontId="0" fillId="0" borderId="0">
      <alignment vertical="center"/>
    </xf>
    <xf numFmtId="0" fontId="30" fillId="0" borderId="0"/>
    <xf numFmtId="0" fontId="30" fillId="0" borderId="0"/>
  </cellStyleXfs>
  <cellXfs count="171">
    <xf numFmtId="0" fontId="0" fillId="0" borderId="0" xfId="0">
      <alignment vertical="center"/>
    </xf>
    <xf numFmtId="0" fontId="1" fillId="0" borderId="0" xfId="49">
      <alignment vertical="center"/>
    </xf>
    <xf numFmtId="0" fontId="0" fillId="0" borderId="0" xfId="52" applyAlignment="1">
      <alignment horizontal="left" vertical="center"/>
    </xf>
    <xf numFmtId="0" fontId="2" fillId="2" borderId="1" xfId="49" applyFont="1" applyFill="1" applyBorder="1" applyAlignment="1">
      <alignment horizontal="center" vertical="center"/>
    </xf>
    <xf numFmtId="0" fontId="0" fillId="2" borderId="1" xfId="52" applyFill="1" applyBorder="1" applyAlignment="1">
      <alignment horizontal="left" vertical="center"/>
    </xf>
    <xf numFmtId="14" fontId="0" fillId="2" borderId="1" xfId="52" applyNumberFormat="1" applyFill="1" applyBorder="1" applyAlignment="1">
      <alignment horizontal="left" vertical="center"/>
    </xf>
    <xf numFmtId="176" fontId="0" fillId="2" borderId="1" xfId="52" applyNumberFormat="1" applyFill="1" applyBorder="1" applyAlignment="1">
      <alignment horizontal="left" vertical="center"/>
    </xf>
    <xf numFmtId="0" fontId="1" fillId="0" borderId="1" xfId="49" applyBorder="1" applyAlignment="1">
      <alignment horizontal="center" vertical="center"/>
    </xf>
    <xf numFmtId="0" fontId="0" fillId="0" borderId="1" xfId="52" applyFont="1" applyBorder="1" applyAlignment="1">
      <alignment horizontal="left" vertical="center" wrapText="1"/>
    </xf>
    <xf numFmtId="0" fontId="0" fillId="0" borderId="1" xfId="52" applyFont="1" applyFill="1" applyBorder="1" applyAlignment="1">
      <alignment horizontal="left" vertical="center"/>
    </xf>
    <xf numFmtId="0" fontId="0" fillId="0" borderId="1" xfId="52" applyBorder="1" applyAlignment="1">
      <alignment horizontal="left" vertical="center"/>
    </xf>
    <xf numFmtId="0" fontId="0" fillId="0" borderId="1" xfId="52" applyFont="1" applyBorder="1" applyAlignment="1">
      <alignment horizontal="left" vertical="center"/>
    </xf>
    <xf numFmtId="0" fontId="1" fillId="2" borderId="2" xfId="49" applyFill="1" applyBorder="1" applyAlignment="1">
      <alignment horizontal="center" vertical="center"/>
    </xf>
    <xf numFmtId="0" fontId="1" fillId="2" borderId="3" xfId="49" applyFill="1" applyBorder="1" applyAlignment="1">
      <alignment horizontal="center" vertical="center"/>
    </xf>
    <xf numFmtId="0" fontId="1" fillId="0" borderId="4" xfId="49" applyBorder="1" applyAlignment="1">
      <alignment horizontal="center" vertical="center"/>
    </xf>
    <xf numFmtId="0" fontId="1" fillId="0" borderId="1" xfId="49" applyBorder="1" applyAlignment="1">
      <alignment horizontal="left" vertical="center" wrapText="1"/>
    </xf>
    <xf numFmtId="0" fontId="1" fillId="0" borderId="1" xfId="49" applyBorder="1" applyAlignment="1">
      <alignment horizontal="left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5" xfId="49" applyBorder="1" applyAlignment="1">
      <alignment horizontal="center" vertical="center"/>
    </xf>
    <xf numFmtId="0" fontId="1" fillId="0" borderId="6" xfId="49" applyBorder="1" applyAlignment="1">
      <alignment horizontal="left" vertical="center"/>
    </xf>
    <xf numFmtId="0" fontId="1" fillId="0" borderId="6" xfId="49" applyBorder="1" applyAlignment="1">
      <alignment horizontal="center" vertical="center"/>
    </xf>
    <xf numFmtId="0" fontId="3" fillId="0" borderId="0" xfId="52" applyFont="1" applyAlignment="1">
      <alignment vertical="center" wrapText="1"/>
    </xf>
    <xf numFmtId="0" fontId="3" fillId="0" borderId="0" xfId="52" applyFont="1">
      <alignment vertical="center"/>
    </xf>
    <xf numFmtId="0" fontId="1" fillId="2" borderId="7" xfId="49" applyFill="1" applyBorder="1" applyAlignment="1">
      <alignment horizontal="center" vertical="center"/>
    </xf>
    <xf numFmtId="0" fontId="4" fillId="0" borderId="8" xfId="49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8" xfId="49" applyFont="1" applyFill="1" applyBorder="1" applyAlignment="1">
      <alignment horizontal="center" vertical="center" wrapText="1"/>
    </xf>
    <xf numFmtId="0" fontId="1" fillId="0" borderId="8" xfId="49" applyBorder="1" applyAlignment="1">
      <alignment horizontal="center" vertical="center"/>
    </xf>
    <xf numFmtId="0" fontId="1" fillId="0" borderId="1" xfId="49" applyBorder="1" applyAlignment="1">
      <alignment horizontal="center" vertical="center" wrapText="1"/>
    </xf>
    <xf numFmtId="0" fontId="1" fillId="0" borderId="1" xfId="49" applyBorder="1" applyAlignment="1">
      <alignment horizontal="left" vertical="top" wrapText="1"/>
    </xf>
    <xf numFmtId="0" fontId="1" fillId="0" borderId="1" xfId="49" applyBorder="1" applyAlignment="1">
      <alignment horizontal="left" vertical="top"/>
    </xf>
    <xf numFmtId="0" fontId="1" fillId="0" borderId="9" xfId="49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5" borderId="6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6" fillId="4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/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0" fillId="8" borderId="8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8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8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9" borderId="0" xfId="0" applyFont="1" applyFill="1" applyAlignment="1">
      <alignment horizontal="left" vertical="top"/>
    </xf>
    <xf numFmtId="177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8" fontId="9" fillId="10" borderId="1" xfId="0" applyNumberFormat="1" applyFont="1" applyFill="1" applyBorder="1" applyAlignment="1">
      <alignment horizontal="left"/>
    </xf>
    <xf numFmtId="0" fontId="10" fillId="10" borderId="1" xfId="0" applyFont="1" applyFill="1" applyBorder="1" applyAlignment="1"/>
    <xf numFmtId="0" fontId="0" fillId="8" borderId="4" xfId="0" applyFill="1" applyBorder="1" applyAlignment="1">
      <alignment horizontal="center" wrapText="1"/>
    </xf>
    <xf numFmtId="0" fontId="0" fillId="8" borderId="4" xfId="0" applyFill="1" applyBorder="1" applyAlignment="1">
      <alignment horizontal="center"/>
    </xf>
    <xf numFmtId="0" fontId="0" fillId="8" borderId="1" xfId="0" applyFont="1" applyFill="1" applyBorder="1" applyAlignment="1"/>
    <xf numFmtId="179" fontId="11" fillId="10" borderId="1" xfId="0" applyNumberFormat="1" applyFont="1" applyFill="1" applyBorder="1" applyAlignment="1">
      <alignment horizontal="left" wrapText="1"/>
    </xf>
    <xf numFmtId="177" fontId="0" fillId="4" borderId="1" xfId="0" applyNumberFormat="1" applyFill="1" applyBorder="1" applyAlignment="1">
      <alignment horizontal="left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1" fillId="0" borderId="0" xfId="0" applyFont="1" applyFill="1" applyAlignment="1">
      <alignment vertical="center"/>
    </xf>
    <xf numFmtId="0" fontId="9" fillId="0" borderId="0" xfId="0" applyFont="1">
      <alignment vertical="center"/>
    </xf>
    <xf numFmtId="49" fontId="0" fillId="11" borderId="12" xfId="0" applyNumberFormat="1" applyFill="1" applyBorder="1" applyAlignment="1"/>
    <xf numFmtId="0" fontId="12" fillId="0" borderId="13" xfId="0" applyNumberFormat="1" applyFont="1" applyFill="1" applyBorder="1" applyAlignment="1"/>
    <xf numFmtId="0" fontId="13" fillId="0" borderId="13" xfId="0" applyNumberFormat="1" applyFont="1" applyFill="1" applyBorder="1" applyAlignment="1"/>
    <xf numFmtId="0" fontId="14" fillId="0" borderId="13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6" fillId="12" borderId="1" xfId="0" applyFont="1" applyFill="1" applyBorder="1" applyAlignment="1">
      <alignment horizontal="justify" vertical="center" wrapText="1"/>
    </xf>
    <xf numFmtId="0" fontId="16" fillId="13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justify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18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7" fillId="13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0" fontId="18" fillId="0" borderId="1" xfId="0" applyNumberFormat="1" applyFont="1" applyBorder="1" applyAlignment="1">
      <alignment horizontal="justify" vertical="center" wrapText="1"/>
    </xf>
    <xf numFmtId="0" fontId="22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0" fontId="19" fillId="0" borderId="1" xfId="0" applyNumberFormat="1" applyFont="1" applyBorder="1">
      <alignment vertical="center"/>
    </xf>
    <xf numFmtId="0" fontId="30" fillId="0" borderId="0" xfId="51" applyAlignment="1">
      <alignment horizontal="left" vertical="top"/>
    </xf>
    <xf numFmtId="0" fontId="30" fillId="0" borderId="0" xfId="50" applyAlignment="1">
      <alignment horizontal="left" vertical="top"/>
    </xf>
    <xf numFmtId="0" fontId="30" fillId="0" borderId="1" xfId="50" applyBorder="1" applyAlignment="1">
      <alignment horizontal="left" vertical="top"/>
    </xf>
    <xf numFmtId="14" fontId="30" fillId="0" borderId="1" xfId="50" applyNumberFormat="1" applyBorder="1" applyAlignment="1">
      <alignment horizontal="left" vertical="top"/>
    </xf>
    <xf numFmtId="0" fontId="30" fillId="0" borderId="1" xfId="50" applyBorder="1" applyAlignment="1">
      <alignment horizontal="left" vertical="top" wrapText="1"/>
    </xf>
    <xf numFmtId="14" fontId="30" fillId="0" borderId="1" xfId="51" applyNumberFormat="1" applyBorder="1" applyAlignment="1">
      <alignment horizontal="left" vertical="top"/>
    </xf>
    <xf numFmtId="0" fontId="30" fillId="0" borderId="1" xfId="51" applyBorder="1" applyAlignment="1">
      <alignment horizontal="left" vertical="top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2" xfId="52"/>
    <cellStyle name="常规 4 2" xfId="53"/>
    <cellStyle name="常规 4 2 2" xfId="54"/>
  </cellStyles>
  <dxfs count="7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12700</xdr:colOff>
      <xdr:row>19</xdr:row>
      <xdr:rowOff>190500</xdr:rowOff>
    </xdr:from>
    <xdr:ext cx="12192000" cy="10346055"/>
    <xdr:sp>
      <xdr:nvSpPr>
        <xdr:cNvPr id="2" name="TextBox 1"/>
        <xdr:cNvSpPr txBox="1"/>
      </xdr:nvSpPr>
      <xdr:spPr>
        <a:xfrm>
          <a:off x="12700" y="16075660"/>
          <a:ext cx="12192000" cy="1034605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542icaL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R09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2042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67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第一天：</a:t>
          </a:r>
          <a:r>
            <a:rPr lang="zh-CN" altLang="en-US" sz="1100">
              <a:solidFill>
                <a:schemeClr val="bg1"/>
              </a:solidFill>
            </a:rPr>
            <a:t>福特汽车研发中心-太阳城停车楼-九龙湖国际企业总部地下停车场-天后大桥-三桥湿地公园-江北大道快速路-南京长江大桥-福特汽车研发中心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隧道：夹江隧道、南京长江隧道、南京扬子江隧道、模范马路隧道、玄武湖隧道、九华山隧道、西安门隧道、通济门隧道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第二天：福特汽车研发中心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夹江隧道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江心洲大桥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老山旅游风景区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江北快速路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六合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第三天</a:t>
          </a:r>
          <a:r>
            <a:rPr lang="en-US" altLang="zh-CN">
              <a:solidFill>
                <a:schemeClr val="bg1"/>
              </a:solidFill>
              <a:sym typeface="+mn-ea"/>
            </a:rPr>
            <a:t>:</a:t>
          </a:r>
          <a:r>
            <a:rPr lang="zh-CN" altLang="en-US">
              <a:solidFill>
                <a:schemeClr val="bg1"/>
              </a:solidFill>
              <a:sym typeface="+mn-ea"/>
            </a:rPr>
            <a:t>福特汽车研发中心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保利中央公园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天后大桥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三桥湿地公园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南京扬子江隧道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南京南站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夹江隧道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第四天</a:t>
          </a:r>
          <a:r>
            <a:rPr lang="en-US" altLang="zh-CN">
              <a:solidFill>
                <a:schemeClr val="bg1"/>
              </a:solidFill>
              <a:sym typeface="+mn-ea"/>
            </a:rPr>
            <a:t>:</a:t>
          </a:r>
          <a:r>
            <a:rPr lang="zh-CN" altLang="en-US">
              <a:solidFill>
                <a:schemeClr val="bg1"/>
              </a:solidFill>
              <a:sym typeface="+mn-ea"/>
            </a:rPr>
            <a:t>福特汽车研发中心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夹江隧道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南京扬子江隧道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浦滨路隧道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江北快速路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龙池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绕城高速</a:t>
          </a:r>
          <a:r>
            <a:rPr lang="en-US" altLang="zh-CN">
              <a:solidFill>
                <a:schemeClr val="bg1"/>
              </a:solidFill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sym typeface="+mn-ea"/>
            </a:rPr>
            <a:t>福特汽车研发中心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隧道：南京扬子江隧道、夹江隧道、浦滨路隧道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第五天：福特汽车研发中心-夹江隧道-绿博园隧道-万景园隧道-北河口隧道-南京长江隧道-江心洲长江大桥-福特汽车研发中心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隧道：夹江隧道、南京长江隧道、南京扬子江隧道、模范马路隧道、玄武湖隧道、九华山隧道、西安门隧道、通济门隧道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第六天：福特汽车研发中心-夹江隧道-绿博园隧道-万景园隧道-北河口隧道-南京长江隧道-江心洲长江大桥-福特汽车研发中心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第七天:福特汽车研发中心-太阳城停车楼-九龙湖国际企业总部地下停车场-天后大桥-三桥湿地公园-江北大道快速路-南京长江大桥-福特汽车研发中心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第八天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</a:rPr>
            <a:t>福特汽车研发中心-夹江隧道-三桥湿地公园-中航科技城-九华山隧道-钟山风景名胜区-麒麟国际企业研发园-福特汽车研发中心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隧道：南京扬子江隧道、夹江隧道、浦滨路隧道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高架：内环东线、江北快速路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第九天:</a:t>
          </a:r>
          <a:r>
            <a:rPr lang="en-US" altLang="zh-CN" sz="1100">
              <a:solidFill>
                <a:schemeClr val="bg1"/>
              </a:solidFill>
            </a:rPr>
            <a:t>福特汽车研发中心-九龙湖国际企业总部地下停车场-老山国家森林公园-南京定淮门长江隧道-云密城-福特汽车研发中心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第十天</a:t>
          </a:r>
          <a:r>
            <a:rPr lang="en-US" altLang="zh-CN">
              <a:solidFill>
                <a:schemeClr val="bg1"/>
              </a:solidFill>
              <a:sym typeface="+mn-ea"/>
            </a:rPr>
            <a:t>:</a:t>
          </a:r>
          <a:r>
            <a:rPr lang="en-US" altLang="zh-CN" sz="1100">
              <a:solidFill>
                <a:schemeClr val="bg1"/>
              </a:solidFill>
            </a:rPr>
            <a:t>福特汽车研究院—狮子岭兜率寺—老门东—玄武湖公园—南京大学—青龙山公园—光一科技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隧道：南京扬子江隧道、夹江隧道、浦滨路隧道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6:G19" totalsRowShown="0">
  <autoFilter ref="A6:G19"/>
  <tableColumns count="7">
    <tableColumn id="1" name="序号" dataDxfId="0"/>
    <tableColumn id="2" name="路试重点关注项" dataDxfId="1"/>
    <tableColumn id="3" name="详细要求" dataDxfId="2"/>
    <tableColumn id="4" name="出错次数" dataDxfId="3"/>
    <tableColumn id="5" name="bug号" dataDxfId="4"/>
    <tableColumn id="6" name="问题描述" dataDxfId="5"/>
    <tableColumn id="7" name="备注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baidu-int.com/devops/icafe/issue/FordPhase4Scrum-64538/show" TargetMode="External"/><Relationship Id="rId1" Type="http://schemas.openxmlformats.org/officeDocument/2006/relationships/hyperlink" Target="https://console.cloud.baidu-int.com/devops/icafe/issue/FordPhase4Scrum-76896/show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$A1:$XFD1048576"/>
    </sheetView>
  </sheetViews>
  <sheetFormatPr defaultColWidth="8.16666666666667" defaultRowHeight="16.8" outlineLevelCol="3"/>
  <cols>
    <col min="1" max="1" width="8.16666666666667" style="165"/>
    <col min="2" max="2" width="12.1666666666667" style="165" customWidth="1"/>
    <col min="3" max="3" width="23.3333333333333" style="165" customWidth="1"/>
    <col min="4" max="4" width="87.6666666666667" style="165" customWidth="1"/>
    <col min="5" max="5" width="11.6666666666667" style="165" customWidth="1"/>
    <col min="6" max="16384" width="8.16666666666667" style="165"/>
  </cols>
  <sheetData>
    <row r="1" spans="1:4">
      <c r="A1" s="166" t="s">
        <v>0</v>
      </c>
      <c r="B1" s="166" t="s">
        <v>1</v>
      </c>
      <c r="C1" s="166" t="s">
        <v>2</v>
      </c>
      <c r="D1" s="166" t="s">
        <v>3</v>
      </c>
    </row>
    <row r="2" ht="64.25" customHeight="1" spans="1:4">
      <c r="A2" s="166">
        <v>0.1</v>
      </c>
      <c r="B2" s="167">
        <v>44791</v>
      </c>
      <c r="C2" s="167" t="s">
        <v>4</v>
      </c>
      <c r="D2" s="168" t="s">
        <v>5</v>
      </c>
    </row>
    <row r="3" ht="114" customHeight="1" spans="1:4">
      <c r="A3" s="166">
        <v>0.2</v>
      </c>
      <c r="B3" s="167">
        <v>44803</v>
      </c>
      <c r="C3" s="167" t="s">
        <v>4</v>
      </c>
      <c r="D3" s="168" t="s">
        <v>6</v>
      </c>
    </row>
    <row r="4" spans="1:4">
      <c r="A4" s="166">
        <v>0.3</v>
      </c>
      <c r="B4" s="167">
        <v>44823</v>
      </c>
      <c r="C4" s="167" t="s">
        <v>4</v>
      </c>
      <c r="D4" s="166" t="s">
        <v>7</v>
      </c>
    </row>
    <row r="5" spans="1:4">
      <c r="A5" s="166">
        <v>1</v>
      </c>
      <c r="B5" s="167">
        <v>44834</v>
      </c>
      <c r="C5" s="167" t="s">
        <v>8</v>
      </c>
      <c r="D5" s="166" t="s">
        <v>9</v>
      </c>
    </row>
    <row r="6" s="164" customFormat="1" spans="1:4">
      <c r="A6" s="170">
        <v>1.1</v>
      </c>
      <c r="B6" s="169">
        <v>44992</v>
      </c>
      <c r="C6" s="170" t="s">
        <v>4</v>
      </c>
      <c r="D6" s="170" t="s">
        <v>10</v>
      </c>
    </row>
    <row r="7" spans="1:4">
      <c r="A7" s="166">
        <v>1.2</v>
      </c>
      <c r="B7" s="167">
        <v>45098</v>
      </c>
      <c r="C7" s="166" t="s">
        <v>4</v>
      </c>
      <c r="D7" s="166" t="s">
        <v>11</v>
      </c>
    </row>
    <row r="8" spans="1:4">
      <c r="A8" s="166"/>
      <c r="B8" s="167"/>
      <c r="C8" s="166"/>
      <c r="D8" s="166"/>
    </row>
    <row r="9" spans="1:4">
      <c r="A9" s="166"/>
      <c r="B9" s="167"/>
      <c r="C9" s="167"/>
      <c r="D9" s="166"/>
    </row>
    <row r="10" spans="1:4">
      <c r="A10" s="166"/>
      <c r="B10" s="166"/>
      <c r="C10" s="166"/>
      <c r="D10" s="166"/>
    </row>
    <row r="11" spans="1:4">
      <c r="A11" s="166"/>
      <c r="B11" s="166"/>
      <c r="C11" s="166"/>
      <c r="D11" s="166"/>
    </row>
    <row r="12" spans="1:4">
      <c r="A12" s="166"/>
      <c r="B12" s="166"/>
      <c r="C12" s="166"/>
      <c r="D12" s="166"/>
    </row>
    <row r="13" spans="1:4">
      <c r="A13" s="166"/>
      <c r="B13" s="166"/>
      <c r="C13" s="166"/>
      <c r="D13" s="166"/>
    </row>
    <row r="14" spans="1:4">
      <c r="A14" s="166"/>
      <c r="B14" s="166"/>
      <c r="C14" s="166"/>
      <c r="D14" s="166"/>
    </row>
    <row r="15" spans="1:4">
      <c r="A15" s="166"/>
      <c r="B15" s="166"/>
      <c r="C15" s="166"/>
      <c r="D15" s="166"/>
    </row>
    <row r="16" spans="1:4">
      <c r="A16" s="166"/>
      <c r="B16" s="166"/>
      <c r="C16" s="166"/>
      <c r="D16" s="166"/>
    </row>
    <row r="17" spans="1:4">
      <c r="A17" s="166"/>
      <c r="B17" s="166"/>
      <c r="C17" s="166"/>
      <c r="D17" s="166"/>
    </row>
    <row r="18" spans="1:4">
      <c r="A18" s="166"/>
      <c r="B18" s="166"/>
      <c r="C18" s="166"/>
      <c r="D18" s="166"/>
    </row>
    <row r="19" spans="1:4">
      <c r="A19" s="166"/>
      <c r="B19" s="166"/>
      <c r="C19" s="166"/>
      <c r="D19" s="166"/>
    </row>
    <row r="20" spans="1:4">
      <c r="A20" s="166"/>
      <c r="B20" s="166"/>
      <c r="C20" s="166"/>
      <c r="D20" s="166"/>
    </row>
    <row r="21" spans="1:4">
      <c r="A21" s="166"/>
      <c r="B21" s="166"/>
      <c r="C21" s="166"/>
      <c r="D21" s="166"/>
    </row>
    <row r="22" spans="1:4">
      <c r="A22" s="166"/>
      <c r="B22" s="166"/>
      <c r="C22" s="166"/>
      <c r="D22" s="166"/>
    </row>
    <row r="23" spans="1:4">
      <c r="A23" s="166"/>
      <c r="B23" s="166"/>
      <c r="C23" s="166"/>
      <c r="D23" s="166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3" sqref="B3"/>
    </sheetView>
  </sheetViews>
  <sheetFormatPr defaultColWidth="8.16666666666667" defaultRowHeight="16.8" outlineLevelCol="2"/>
  <cols>
    <col min="1" max="1" width="12.1666666666667" style="165" customWidth="1"/>
    <col min="2" max="2" width="23.3333333333333" style="165" customWidth="1"/>
    <col min="3" max="3" width="87.6666666666667" style="165" customWidth="1"/>
    <col min="4" max="4" width="11.6666666666667" style="165" customWidth="1"/>
    <col min="5" max="16384" width="8.16666666666667" style="165"/>
  </cols>
  <sheetData>
    <row r="1" spans="1:3">
      <c r="A1" s="166" t="s">
        <v>1</v>
      </c>
      <c r="B1" s="166" t="s">
        <v>2</v>
      </c>
      <c r="C1" s="166" t="s">
        <v>3</v>
      </c>
    </row>
    <row r="2" ht="64.25" customHeight="1" spans="1:3">
      <c r="A2" s="167">
        <v>45216</v>
      </c>
      <c r="B2" s="167" t="s">
        <v>12</v>
      </c>
      <c r="C2" s="168" t="s">
        <v>13</v>
      </c>
    </row>
    <row r="3" ht="114" customHeight="1" spans="1:3">
      <c r="A3" s="167"/>
      <c r="B3" s="167"/>
      <c r="C3" s="168"/>
    </row>
    <row r="4" spans="1:3">
      <c r="A4" s="167"/>
      <c r="B4" s="167"/>
      <c r="C4" s="166"/>
    </row>
    <row r="5" spans="1:3">
      <c r="A5" s="167"/>
      <c r="B5" s="167"/>
      <c r="C5" s="166"/>
    </row>
    <row r="6" s="164" customFormat="1" spans="1:3">
      <c r="A6" s="169"/>
      <c r="B6" s="170"/>
      <c r="C6" s="170"/>
    </row>
    <row r="7" spans="1:3">
      <c r="A7" s="167"/>
      <c r="B7" s="166"/>
      <c r="C7" s="166"/>
    </row>
    <row r="8" spans="1:3">
      <c r="A8" s="167"/>
      <c r="B8" s="166"/>
      <c r="C8" s="166"/>
    </row>
    <row r="9" spans="1:3">
      <c r="A9" s="167"/>
      <c r="B9" s="167"/>
      <c r="C9" s="166"/>
    </row>
    <row r="10" spans="1:3">
      <c r="A10" s="166"/>
      <c r="B10" s="166"/>
      <c r="C10" s="166"/>
    </row>
    <row r="11" spans="1:3">
      <c r="A11" s="166"/>
      <c r="B11" s="166"/>
      <c r="C11" s="166"/>
    </row>
    <row r="12" spans="1:3">
      <c r="A12" s="166"/>
      <c r="B12" s="166"/>
      <c r="C12" s="166"/>
    </row>
    <row r="13" spans="1:3">
      <c r="A13" s="166"/>
      <c r="B13" s="166"/>
      <c r="C13" s="166"/>
    </row>
    <row r="14" spans="1:3">
      <c r="A14" s="166"/>
      <c r="B14" s="166"/>
      <c r="C14" s="166"/>
    </row>
    <row r="15" spans="1:3">
      <c r="A15" s="166"/>
      <c r="B15" s="166"/>
      <c r="C15" s="166"/>
    </row>
    <row r="16" spans="1:3">
      <c r="A16" s="166"/>
      <c r="B16" s="166"/>
      <c r="C16" s="166"/>
    </row>
    <row r="17" spans="1:3">
      <c r="A17" s="166"/>
      <c r="B17" s="166"/>
      <c r="C17" s="166"/>
    </row>
    <row r="18" spans="1:3">
      <c r="A18" s="166"/>
      <c r="B18" s="166"/>
      <c r="C18" s="166"/>
    </row>
    <row r="19" spans="1:3">
      <c r="A19" s="166"/>
      <c r="B19" s="166"/>
      <c r="C19" s="166"/>
    </row>
    <row r="20" spans="1:3">
      <c r="A20" s="166"/>
      <c r="B20" s="166"/>
      <c r="C20" s="166"/>
    </row>
    <row r="21" spans="1:3">
      <c r="A21" s="166"/>
      <c r="B21" s="166"/>
      <c r="C21" s="166"/>
    </row>
    <row r="22" spans="1:3">
      <c r="A22" s="166"/>
      <c r="B22" s="166"/>
      <c r="C22" s="166"/>
    </row>
    <row r="23" spans="1:3">
      <c r="A23" s="166"/>
      <c r="B23" s="166"/>
      <c r="C23" s="16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zoomScale="101" zoomScaleNormal="101" topLeftCell="A71" workbookViewId="0">
      <selection activeCell="F76" sqref="F76"/>
    </sheetView>
  </sheetViews>
  <sheetFormatPr defaultColWidth="11" defaultRowHeight="17.6"/>
  <cols>
    <col min="1" max="1" width="15" customWidth="1"/>
    <col min="2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spans="1:8">
      <c r="A1" s="90" t="s">
        <v>14</v>
      </c>
      <c r="B1" s="90"/>
      <c r="C1" s="90"/>
      <c r="D1" s="90"/>
      <c r="E1" s="90"/>
      <c r="F1" s="90"/>
      <c r="G1" s="90"/>
      <c r="H1" s="90"/>
    </row>
    <row r="2" ht="16" customHeight="1" spans="1:8">
      <c r="A2" s="91" t="s">
        <v>15</v>
      </c>
      <c r="B2" s="91"/>
      <c r="C2" s="91"/>
      <c r="D2" s="91"/>
      <c r="E2" s="91"/>
      <c r="F2" s="91"/>
      <c r="G2" s="91"/>
      <c r="H2" s="91"/>
    </row>
    <row r="3" ht="206" customHeight="1" spans="1:8">
      <c r="A3" s="92" t="s">
        <v>16</v>
      </c>
      <c r="B3" s="93" t="s">
        <v>17</v>
      </c>
      <c r="C3" s="93"/>
      <c r="D3" s="93"/>
      <c r="E3" s="93"/>
      <c r="F3" s="93"/>
      <c r="G3" s="93"/>
      <c r="H3" s="93"/>
    </row>
    <row r="4" ht="127" customHeight="1" spans="1:8">
      <c r="A4" s="92" t="s">
        <v>18</v>
      </c>
      <c r="B4" s="93" t="s">
        <v>19</v>
      </c>
      <c r="C4" s="93"/>
      <c r="D4" s="93"/>
      <c r="E4" s="93"/>
      <c r="F4" s="93"/>
      <c r="G4" s="93"/>
      <c r="H4" s="93"/>
    </row>
    <row r="5" ht="16" customHeight="1" spans="1:9">
      <c r="A5" s="92" t="s">
        <v>20</v>
      </c>
      <c r="B5" s="94" t="s">
        <v>21</v>
      </c>
      <c r="C5" s="93"/>
      <c r="D5" s="93"/>
      <c r="E5" s="93"/>
      <c r="F5" s="93"/>
      <c r="G5" s="93"/>
      <c r="H5" s="93"/>
      <c r="I5" s="144" t="s">
        <v>22</v>
      </c>
    </row>
    <row r="6" ht="16" customHeight="1" spans="1:8">
      <c r="A6" s="95"/>
      <c r="B6" s="95"/>
      <c r="C6" s="95"/>
      <c r="D6" s="95"/>
      <c r="E6" s="95"/>
      <c r="F6" s="95"/>
      <c r="G6" s="95"/>
      <c r="H6" s="95"/>
    </row>
    <row r="7" spans="1:8">
      <c r="A7" s="96" t="s">
        <v>23</v>
      </c>
      <c r="B7" s="96"/>
      <c r="C7" s="96"/>
      <c r="D7" s="96"/>
      <c r="E7" s="96"/>
      <c r="F7" s="96"/>
      <c r="G7" s="96"/>
      <c r="H7" s="96"/>
    </row>
    <row r="8" spans="1:8">
      <c r="A8" s="92" t="s">
        <v>24</v>
      </c>
      <c r="B8" s="97" t="s">
        <v>25</v>
      </c>
      <c r="C8" s="98"/>
      <c r="D8" s="92" t="s">
        <v>26</v>
      </c>
      <c r="E8" s="92" t="s">
        <v>27</v>
      </c>
      <c r="F8" s="95" t="s">
        <v>20</v>
      </c>
      <c r="G8" s="97" t="s">
        <v>28</v>
      </c>
      <c r="H8" s="98"/>
    </row>
    <row r="9" spans="1:8">
      <c r="A9" s="99" t="s">
        <v>29</v>
      </c>
      <c r="B9" s="100" t="s">
        <v>30</v>
      </c>
      <c r="C9" s="101"/>
      <c r="D9" s="102">
        <v>1</v>
      </c>
      <c r="E9" s="102">
        <v>1</v>
      </c>
      <c r="F9" s="119" t="s">
        <v>31</v>
      </c>
      <c r="G9" s="120"/>
      <c r="H9" s="121"/>
    </row>
    <row r="10" ht="18" customHeight="1" spans="1:8">
      <c r="A10" s="99" t="s">
        <v>32</v>
      </c>
      <c r="B10" s="100" t="s">
        <v>33</v>
      </c>
      <c r="C10" s="101"/>
      <c r="D10" s="102">
        <v>1</v>
      </c>
      <c r="E10" s="122" t="s">
        <v>34</v>
      </c>
      <c r="F10" s="123" t="s">
        <v>35</v>
      </c>
      <c r="G10" s="124"/>
      <c r="H10" s="125"/>
    </row>
    <row r="11" spans="1:8">
      <c r="A11" s="99"/>
      <c r="B11" s="100" t="s">
        <v>36</v>
      </c>
      <c r="C11" s="101"/>
      <c r="D11" s="99" t="s">
        <v>37</v>
      </c>
      <c r="E11" s="122">
        <v>0.8616</v>
      </c>
      <c r="F11" s="123" t="s">
        <v>35</v>
      </c>
      <c r="G11" s="126"/>
      <c r="H11" s="127"/>
    </row>
    <row r="12" spans="1:8">
      <c r="A12" s="99"/>
      <c r="B12" s="99"/>
      <c r="C12" s="99"/>
      <c r="D12" s="99"/>
      <c r="E12" s="99"/>
      <c r="F12" s="99"/>
      <c r="G12" s="99"/>
      <c r="H12" s="99"/>
    </row>
    <row r="13" ht="14.25" customHeight="1" spans="1:8">
      <c r="A13" s="91" t="s">
        <v>38</v>
      </c>
      <c r="B13" s="91"/>
      <c r="C13" s="91"/>
      <c r="D13" s="91"/>
      <c r="E13" s="91"/>
      <c r="F13" s="91"/>
      <c r="G13" s="91"/>
      <c r="H13" s="91"/>
    </row>
    <row r="14" spans="1:8">
      <c r="A14" s="92" t="s">
        <v>39</v>
      </c>
      <c r="B14" s="92" t="s">
        <v>25</v>
      </c>
      <c r="C14" s="99" t="s">
        <v>26</v>
      </c>
      <c r="D14" s="103" t="s">
        <v>18</v>
      </c>
      <c r="E14" s="99" t="s">
        <v>27</v>
      </c>
      <c r="F14" s="95" t="s">
        <v>20</v>
      </c>
      <c r="G14" s="97" t="s">
        <v>28</v>
      </c>
      <c r="H14" s="98"/>
    </row>
    <row r="15" ht="32" spans="1:8">
      <c r="A15" s="104" t="s">
        <v>40</v>
      </c>
      <c r="B15" s="104" t="s">
        <v>41</v>
      </c>
      <c r="C15" s="99" t="s">
        <v>42</v>
      </c>
      <c r="D15" s="104" t="s">
        <v>43</v>
      </c>
      <c r="E15" s="104">
        <v>0</v>
      </c>
      <c r="F15" s="128" t="s">
        <v>31</v>
      </c>
      <c r="G15" s="120"/>
      <c r="H15" s="121"/>
    </row>
    <row r="16" spans="1:8">
      <c r="A16" s="104"/>
      <c r="B16" s="105" t="s">
        <v>44</v>
      </c>
      <c r="C16" s="106" t="s">
        <v>45</v>
      </c>
      <c r="D16" s="104" t="s">
        <v>46</v>
      </c>
      <c r="E16" s="104">
        <v>0</v>
      </c>
      <c r="F16" s="128" t="s">
        <v>31</v>
      </c>
      <c r="G16" s="124"/>
      <c r="H16" s="125"/>
    </row>
    <row r="17" spans="1:8">
      <c r="A17" s="104"/>
      <c r="B17" s="107"/>
      <c r="C17" s="106" t="s">
        <v>47</v>
      </c>
      <c r="D17" s="104" t="s">
        <v>48</v>
      </c>
      <c r="E17" s="104" t="s">
        <v>49</v>
      </c>
      <c r="F17" s="129" t="s">
        <v>49</v>
      </c>
      <c r="G17" s="124"/>
      <c r="H17" s="125"/>
    </row>
    <row r="18" ht="47" spans="1:8">
      <c r="A18" s="104"/>
      <c r="B18" s="104" t="s">
        <v>50</v>
      </c>
      <c r="C18" s="106" t="s">
        <v>45</v>
      </c>
      <c r="D18" s="104" t="s">
        <v>51</v>
      </c>
      <c r="E18" s="104">
        <v>0</v>
      </c>
      <c r="F18" s="128" t="s">
        <v>31</v>
      </c>
      <c r="G18" s="124"/>
      <c r="H18" s="125"/>
    </row>
    <row r="19" spans="1:8">
      <c r="A19" s="104"/>
      <c r="B19" s="104" t="s">
        <v>52</v>
      </c>
      <c r="C19" s="106" t="s">
        <v>53</v>
      </c>
      <c r="D19" s="104" t="s">
        <v>49</v>
      </c>
      <c r="E19" s="104">
        <v>0</v>
      </c>
      <c r="F19" s="128" t="s">
        <v>31</v>
      </c>
      <c r="G19" s="124"/>
      <c r="H19" s="125"/>
    </row>
    <row r="20" spans="1:8">
      <c r="A20" s="104"/>
      <c r="B20" s="104" t="s">
        <v>54</v>
      </c>
      <c r="C20" s="99" t="s">
        <v>55</v>
      </c>
      <c r="D20" s="104" t="s">
        <v>56</v>
      </c>
      <c r="E20" s="104" t="s">
        <v>55</v>
      </c>
      <c r="F20" s="119" t="s">
        <v>31</v>
      </c>
      <c r="G20" s="124"/>
      <c r="H20" s="125"/>
    </row>
    <row r="21" ht="16" customHeight="1" spans="1:8">
      <c r="A21" s="108" t="s">
        <v>57</v>
      </c>
      <c r="B21" s="109" t="s">
        <v>58</v>
      </c>
      <c r="C21" s="109"/>
      <c r="D21" s="110"/>
      <c r="E21" s="130"/>
      <c r="F21" s="131" t="s">
        <v>59</v>
      </c>
      <c r="G21" s="124"/>
      <c r="H21" s="125"/>
    </row>
    <row r="22" spans="1:8">
      <c r="A22" s="108"/>
      <c r="B22" s="109"/>
      <c r="C22" s="109"/>
      <c r="D22" s="111"/>
      <c r="E22" s="132"/>
      <c r="F22" s="133"/>
      <c r="G22" s="124"/>
      <c r="H22" s="125"/>
    </row>
    <row r="23" ht="16" customHeight="1" spans="1:8">
      <c r="A23" s="108"/>
      <c r="B23" s="109" t="s">
        <v>60</v>
      </c>
      <c r="C23" s="109"/>
      <c r="D23" s="110"/>
      <c r="E23" s="132"/>
      <c r="F23" s="133"/>
      <c r="G23" s="124"/>
      <c r="H23" s="125"/>
    </row>
    <row r="24" spans="1:8">
      <c r="A24" s="108"/>
      <c r="B24" s="109"/>
      <c r="C24" s="109"/>
      <c r="D24" s="111"/>
      <c r="E24" s="132"/>
      <c r="F24" s="133"/>
      <c r="G24" s="124"/>
      <c r="H24" s="125"/>
    </row>
    <row r="25" ht="16" customHeight="1" spans="1:8">
      <c r="A25" s="108"/>
      <c r="B25" s="104" t="s">
        <v>61</v>
      </c>
      <c r="C25" s="104"/>
      <c r="D25" s="110"/>
      <c r="E25" s="132"/>
      <c r="F25" s="133"/>
      <c r="G25" s="124"/>
      <c r="H25" s="125"/>
    </row>
    <row r="26" spans="1:8">
      <c r="A26" s="108"/>
      <c r="B26" s="104"/>
      <c r="C26" s="104"/>
      <c r="D26" s="111"/>
      <c r="E26" s="132"/>
      <c r="F26" s="133"/>
      <c r="G26" s="124"/>
      <c r="H26" s="125"/>
    </row>
    <row r="27" ht="16" customHeight="1" spans="1:8">
      <c r="A27" s="108"/>
      <c r="B27" s="104" t="s">
        <v>62</v>
      </c>
      <c r="C27" s="104"/>
      <c r="D27" s="110"/>
      <c r="E27" s="132"/>
      <c r="F27" s="133"/>
      <c r="G27" s="124"/>
      <c r="H27" s="125"/>
    </row>
    <row r="28" spans="1:8">
      <c r="A28" s="108"/>
      <c r="B28" s="104"/>
      <c r="C28" s="104"/>
      <c r="D28" s="111"/>
      <c r="E28" s="132"/>
      <c r="F28" s="133"/>
      <c r="G28" s="124"/>
      <c r="H28" s="125"/>
    </row>
    <row r="29" ht="16" customHeight="1" spans="1:8">
      <c r="A29" s="108"/>
      <c r="B29" s="104"/>
      <c r="C29" s="104"/>
      <c r="D29" s="110"/>
      <c r="E29" s="132"/>
      <c r="F29" s="133"/>
      <c r="G29" s="124"/>
      <c r="H29" s="125"/>
    </row>
    <row r="30" spans="1:8">
      <c r="A30" s="108"/>
      <c r="B30" s="104"/>
      <c r="C30" s="104"/>
      <c r="D30" s="111"/>
      <c r="E30" s="132"/>
      <c r="F30" s="134"/>
      <c r="G30" s="126"/>
      <c r="H30" s="127"/>
    </row>
    <row r="31" spans="1:8">
      <c r="A31" s="104"/>
      <c r="B31" s="104"/>
      <c r="C31" s="104"/>
      <c r="D31" s="104"/>
      <c r="E31" s="104"/>
      <c r="F31" s="104"/>
      <c r="G31" s="104"/>
      <c r="H31" s="104"/>
    </row>
    <row r="32" ht="14.25" customHeight="1" spans="1:8">
      <c r="A32" s="91" t="s">
        <v>63</v>
      </c>
      <c r="B32" s="91"/>
      <c r="C32" s="91"/>
      <c r="D32" s="91"/>
      <c r="E32" s="91"/>
      <c r="F32" s="91"/>
      <c r="G32" s="91"/>
      <c r="H32" s="91"/>
    </row>
    <row r="33" spans="1:8">
      <c r="A33" s="95" t="s">
        <v>64</v>
      </c>
      <c r="B33" s="92" t="s">
        <v>25</v>
      </c>
      <c r="C33" s="92" t="s">
        <v>26</v>
      </c>
      <c r="D33" s="83" t="s">
        <v>18</v>
      </c>
      <c r="E33" s="92" t="s">
        <v>27</v>
      </c>
      <c r="F33" s="95" t="s">
        <v>20</v>
      </c>
      <c r="G33" s="97" t="s">
        <v>28</v>
      </c>
      <c r="H33" s="98"/>
    </row>
    <row r="34" s="89" customFormat="1" spans="1:8">
      <c r="A34" s="104" t="s">
        <v>65</v>
      </c>
      <c r="B34" s="106" t="s">
        <v>66</v>
      </c>
      <c r="C34" s="106" t="s">
        <v>67</v>
      </c>
      <c r="D34" s="106" t="s">
        <v>68</v>
      </c>
      <c r="E34" s="106" t="s">
        <v>69</v>
      </c>
      <c r="F34" s="135"/>
      <c r="G34" s="120" t="s">
        <v>70</v>
      </c>
      <c r="H34" s="121"/>
    </row>
    <row r="35" s="89" customFormat="1" spans="1:8">
      <c r="A35" s="104"/>
      <c r="B35" s="106" t="s">
        <v>71</v>
      </c>
      <c r="C35" s="106" t="s">
        <v>72</v>
      </c>
      <c r="D35" s="106" t="s">
        <v>68</v>
      </c>
      <c r="E35" s="106" t="s">
        <v>73</v>
      </c>
      <c r="F35" s="135"/>
      <c r="G35" s="124"/>
      <c r="H35" s="125"/>
    </row>
    <row r="36" spans="1:8">
      <c r="A36" s="104"/>
      <c r="B36" s="106" t="s">
        <v>74</v>
      </c>
      <c r="C36" s="106"/>
      <c r="D36" s="99"/>
      <c r="E36" s="106"/>
      <c r="F36" s="109"/>
      <c r="G36" s="124"/>
      <c r="H36" s="125"/>
    </row>
    <row r="37" spans="1:8">
      <c r="A37" s="104"/>
      <c r="B37" s="104"/>
      <c r="C37" s="104"/>
      <c r="D37" s="99"/>
      <c r="E37" s="104"/>
      <c r="F37" s="109"/>
      <c r="G37" s="124"/>
      <c r="H37" s="125"/>
    </row>
    <row r="38" spans="1:8">
      <c r="A38" s="104"/>
      <c r="B38" s="104"/>
      <c r="C38" s="104"/>
      <c r="D38" s="99"/>
      <c r="E38" s="104"/>
      <c r="F38" s="109"/>
      <c r="G38" s="124"/>
      <c r="H38" s="125"/>
    </row>
    <row r="39" spans="1:8">
      <c r="A39" s="104"/>
      <c r="B39" s="104"/>
      <c r="C39" s="104"/>
      <c r="D39" s="99"/>
      <c r="E39" s="104"/>
      <c r="F39" s="109"/>
      <c r="G39" s="124"/>
      <c r="H39" s="125"/>
    </row>
    <row r="40" ht="14.25" customHeight="1" spans="1:8">
      <c r="A40" s="91" t="s">
        <v>75</v>
      </c>
      <c r="B40" s="91"/>
      <c r="C40" s="91"/>
      <c r="D40" s="91"/>
      <c r="E40" s="91"/>
      <c r="F40" s="91"/>
      <c r="G40" s="91"/>
      <c r="H40" s="91"/>
    </row>
    <row r="41" spans="1:8">
      <c r="A41" s="95" t="s">
        <v>64</v>
      </c>
      <c r="B41" s="92" t="s">
        <v>25</v>
      </c>
      <c r="C41" s="92" t="s">
        <v>26</v>
      </c>
      <c r="D41" s="83" t="s">
        <v>18</v>
      </c>
      <c r="E41" s="92" t="s">
        <v>27</v>
      </c>
      <c r="F41" s="95" t="s">
        <v>20</v>
      </c>
      <c r="G41" s="97" t="s">
        <v>28</v>
      </c>
      <c r="H41" s="98"/>
    </row>
    <row r="42" s="89" customFormat="1" spans="1:8">
      <c r="A42" s="104" t="s">
        <v>76</v>
      </c>
      <c r="B42" s="106" t="s">
        <v>77</v>
      </c>
      <c r="C42" s="106" t="s">
        <v>78</v>
      </c>
      <c r="D42" s="106" t="s">
        <v>79</v>
      </c>
      <c r="E42" s="106" t="s">
        <v>80</v>
      </c>
      <c r="F42" s="135" t="s">
        <v>49</v>
      </c>
      <c r="G42" s="120" t="s">
        <v>81</v>
      </c>
      <c r="H42" s="121"/>
    </row>
    <row r="43" s="89" customFormat="1" spans="1:8">
      <c r="A43" s="104"/>
      <c r="B43" s="106" t="s">
        <v>82</v>
      </c>
      <c r="C43" s="106" t="s">
        <v>83</v>
      </c>
      <c r="D43" s="106" t="s">
        <v>79</v>
      </c>
      <c r="E43" s="106" t="s">
        <v>84</v>
      </c>
      <c r="F43" s="135" t="s">
        <v>49</v>
      </c>
      <c r="G43" s="124"/>
      <c r="H43" s="125"/>
    </row>
    <row r="44" s="89" customFormat="1" spans="1:8">
      <c r="A44" s="104"/>
      <c r="B44" s="106" t="s">
        <v>85</v>
      </c>
      <c r="C44" s="106" t="s">
        <v>86</v>
      </c>
      <c r="D44" s="106" t="s">
        <v>87</v>
      </c>
      <c r="E44" s="106" t="s">
        <v>88</v>
      </c>
      <c r="F44" s="135" t="s">
        <v>49</v>
      </c>
      <c r="G44" s="124"/>
      <c r="H44" s="125"/>
    </row>
    <row r="45" ht="32" spans="1:8">
      <c r="A45" s="104"/>
      <c r="B45" s="112" t="s">
        <v>89</v>
      </c>
      <c r="C45" s="112" t="s">
        <v>86</v>
      </c>
      <c r="D45" s="112" t="s">
        <v>90</v>
      </c>
      <c r="E45" s="106" t="s">
        <v>91</v>
      </c>
      <c r="F45" s="136" t="s">
        <v>49</v>
      </c>
      <c r="G45" s="124"/>
      <c r="H45" s="125"/>
    </row>
    <row r="46" spans="1:8">
      <c r="A46" s="104"/>
      <c r="B46" s="104"/>
      <c r="C46" s="104"/>
      <c r="D46" s="99"/>
      <c r="E46" s="104"/>
      <c r="F46" s="109"/>
      <c r="G46" s="124"/>
      <c r="H46" s="125"/>
    </row>
    <row r="47" spans="1:8">
      <c r="A47" s="104"/>
      <c r="B47" s="104"/>
      <c r="C47" s="104"/>
      <c r="D47" s="104"/>
      <c r="E47" s="104"/>
      <c r="F47" s="104"/>
      <c r="G47" s="104"/>
      <c r="H47" s="104"/>
    </row>
    <row r="48" ht="15" customHeight="1" spans="1:8">
      <c r="A48" s="91" t="s">
        <v>92</v>
      </c>
      <c r="B48" s="91"/>
      <c r="C48" s="91"/>
      <c r="D48" s="91"/>
      <c r="E48" s="91"/>
      <c r="F48" s="91"/>
      <c r="G48" s="91"/>
      <c r="H48" s="91"/>
    </row>
    <row r="49" spans="1:8">
      <c r="A49" s="113" t="s">
        <v>93</v>
      </c>
      <c r="B49" s="113" t="s">
        <v>94</v>
      </c>
      <c r="C49" s="113"/>
      <c r="D49" s="113" t="s">
        <v>95</v>
      </c>
      <c r="E49" s="113" t="s">
        <v>26</v>
      </c>
      <c r="F49" s="113" t="s">
        <v>27</v>
      </c>
      <c r="G49" s="113" t="s">
        <v>20</v>
      </c>
      <c r="H49" s="113" t="s">
        <v>96</v>
      </c>
    </row>
    <row r="50" ht="16" customHeight="1" spans="1:8">
      <c r="A50" s="114" t="s">
        <v>97</v>
      </c>
      <c r="B50" s="114">
        <v>1893</v>
      </c>
      <c r="C50" s="114"/>
      <c r="D50" s="114">
        <v>1893</v>
      </c>
      <c r="E50" s="114" t="s">
        <v>49</v>
      </c>
      <c r="F50" s="114" t="s">
        <v>49</v>
      </c>
      <c r="G50" s="119" t="s">
        <v>31</v>
      </c>
      <c r="H50" s="114"/>
    </row>
    <row r="51" spans="1:8">
      <c r="A51" s="104"/>
      <c r="B51" s="104"/>
      <c r="C51" s="104"/>
      <c r="D51" s="104"/>
      <c r="E51" s="104"/>
      <c r="F51" s="104"/>
      <c r="G51" s="104"/>
      <c r="H51" s="104"/>
    </row>
    <row r="52" spans="1:8">
      <c r="A52" s="115" t="s">
        <v>98</v>
      </c>
      <c r="B52" s="115"/>
      <c r="C52" s="115"/>
      <c r="D52" s="115"/>
      <c r="E52" s="115"/>
      <c r="F52" s="115"/>
      <c r="G52" s="115"/>
      <c r="H52" s="115"/>
    </row>
    <row r="53" spans="1:8">
      <c r="A53" s="116" t="s">
        <v>93</v>
      </c>
      <c r="B53" s="116" t="s">
        <v>99</v>
      </c>
      <c r="C53" s="116"/>
      <c r="D53" s="116" t="s">
        <v>26</v>
      </c>
      <c r="E53" s="116" t="s">
        <v>20</v>
      </c>
      <c r="F53" s="137" t="s">
        <v>28</v>
      </c>
      <c r="G53" s="138"/>
      <c r="H53" s="139"/>
    </row>
    <row r="54" ht="16" customHeight="1" spans="1:8">
      <c r="A54" s="117" t="s">
        <v>97</v>
      </c>
      <c r="B54" s="117">
        <v>0</v>
      </c>
      <c r="C54" s="117"/>
      <c r="D54" s="117" t="s">
        <v>100</v>
      </c>
      <c r="E54" s="140" t="s">
        <v>31</v>
      </c>
      <c r="F54" s="141"/>
      <c r="G54" s="142"/>
      <c r="H54" s="143"/>
    </row>
    <row r="55" spans="1:8">
      <c r="A55" s="108"/>
      <c r="B55" s="108"/>
      <c r="C55" s="108"/>
      <c r="D55" s="108"/>
      <c r="E55" s="108"/>
      <c r="F55" s="108"/>
      <c r="G55" s="108"/>
      <c r="H55" s="108"/>
    </row>
    <row r="56" spans="1:8">
      <c r="A56" s="91" t="s">
        <v>101</v>
      </c>
      <c r="B56" s="91"/>
      <c r="C56" s="91"/>
      <c r="D56" s="91"/>
      <c r="E56" s="91"/>
      <c r="F56" s="91"/>
      <c r="G56" s="91"/>
      <c r="H56" s="91"/>
    </row>
    <row r="57" spans="1:8">
      <c r="A57" s="113" t="s">
        <v>102</v>
      </c>
      <c r="B57" s="113" t="s">
        <v>103</v>
      </c>
      <c r="C57" s="113"/>
      <c r="D57" s="118"/>
      <c r="E57" s="118"/>
      <c r="F57" s="118"/>
      <c r="G57" s="118"/>
      <c r="H57" s="118"/>
    </row>
    <row r="58" spans="1:8">
      <c r="A58" s="114" t="s">
        <v>104</v>
      </c>
      <c r="B58" s="114" t="s">
        <v>105</v>
      </c>
      <c r="C58" s="114"/>
      <c r="D58" s="118"/>
      <c r="E58" s="118"/>
      <c r="F58" s="118"/>
      <c r="G58" s="118"/>
      <c r="H58" s="118"/>
    </row>
    <row r="59" spans="1:8">
      <c r="A59" s="114" t="s">
        <v>106</v>
      </c>
      <c r="B59" s="114" t="s">
        <v>105</v>
      </c>
      <c r="C59" s="114"/>
      <c r="D59" s="118"/>
      <c r="E59" s="118"/>
      <c r="F59" s="118"/>
      <c r="G59" s="118"/>
      <c r="H59" s="118"/>
    </row>
    <row r="60" spans="1:8">
      <c r="A60" s="114" t="s">
        <v>107</v>
      </c>
      <c r="B60" s="114" t="s">
        <v>105</v>
      </c>
      <c r="C60" s="114"/>
      <c r="D60" s="118"/>
      <c r="E60" s="118"/>
      <c r="F60" s="118"/>
      <c r="G60" s="118"/>
      <c r="H60" s="118"/>
    </row>
    <row r="61" spans="1:8">
      <c r="A61" s="114" t="s">
        <v>108</v>
      </c>
      <c r="B61" s="114" t="s">
        <v>105</v>
      </c>
      <c r="C61" s="114"/>
      <c r="D61" s="118"/>
      <c r="E61" s="118"/>
      <c r="F61" s="118"/>
      <c r="G61" s="118"/>
      <c r="H61" s="118"/>
    </row>
    <row r="62" spans="1:8">
      <c r="A62" s="114" t="s">
        <v>109</v>
      </c>
      <c r="B62" s="114" t="s">
        <v>105</v>
      </c>
      <c r="C62" s="114"/>
      <c r="D62" s="118"/>
      <c r="E62" s="118"/>
      <c r="F62" s="118"/>
      <c r="G62" s="118"/>
      <c r="H62" s="118"/>
    </row>
    <row r="63" spans="1:8">
      <c r="A63" s="114" t="s">
        <v>110</v>
      </c>
      <c r="B63" s="114" t="s">
        <v>105</v>
      </c>
      <c r="C63" s="114"/>
      <c r="D63" s="118"/>
      <c r="E63" s="118"/>
      <c r="F63" s="118"/>
      <c r="G63" s="118"/>
      <c r="H63" s="118"/>
    </row>
    <row r="64" spans="1:8">
      <c r="A64" s="99"/>
      <c r="B64" s="99"/>
      <c r="C64" s="99"/>
      <c r="D64" s="99"/>
      <c r="E64" s="99"/>
      <c r="F64" s="99"/>
      <c r="G64" s="99"/>
      <c r="H64" s="99"/>
    </row>
    <row r="65" spans="1:8">
      <c r="A65" s="90" t="s">
        <v>111</v>
      </c>
      <c r="B65" s="90"/>
      <c r="C65" s="90"/>
      <c r="D65" s="90"/>
      <c r="E65" s="90"/>
      <c r="F65" s="90"/>
      <c r="G65" s="90"/>
      <c r="H65" s="90"/>
    </row>
    <row r="66" ht="36" customHeight="1" spans="1:8">
      <c r="A66" s="99" t="s">
        <v>112</v>
      </c>
      <c r="B66" s="99"/>
      <c r="C66" s="99"/>
      <c r="D66" s="99"/>
      <c r="E66" s="99"/>
      <c r="F66" s="99"/>
      <c r="G66" s="99"/>
      <c r="H66" s="99"/>
    </row>
    <row r="67" ht="17" customHeight="1" spans="1:8">
      <c r="A67" s="90" t="s">
        <v>113</v>
      </c>
      <c r="B67" s="90"/>
      <c r="C67" s="90"/>
      <c r="D67" s="90"/>
      <c r="E67" s="90"/>
      <c r="F67" s="90"/>
      <c r="G67" s="90"/>
      <c r="H67" s="90"/>
    </row>
    <row r="68" spans="1:8">
      <c r="A68" s="91" t="s">
        <v>114</v>
      </c>
      <c r="B68" s="91"/>
      <c r="C68" s="91"/>
      <c r="D68" s="91"/>
      <c r="E68" s="91"/>
      <c r="F68" s="91"/>
      <c r="G68" s="91"/>
      <c r="H68" s="91"/>
    </row>
    <row r="69" ht="60" customHeight="1" spans="1:8">
      <c r="A69" s="99"/>
      <c r="B69" s="99"/>
      <c r="C69" s="99"/>
      <c r="D69" s="99"/>
      <c r="E69" s="99"/>
      <c r="F69" s="99"/>
      <c r="G69" s="99"/>
      <c r="H69" s="99"/>
    </row>
    <row r="70" spans="1:8">
      <c r="A70" s="91" t="s">
        <v>115</v>
      </c>
      <c r="B70" s="91"/>
      <c r="C70" s="91"/>
      <c r="D70" s="91"/>
      <c r="E70" s="91"/>
      <c r="F70" s="91"/>
      <c r="G70" s="91"/>
      <c r="H70" s="91"/>
    </row>
    <row r="71" ht="113" customHeight="1" spans="1:8">
      <c r="A71" s="99" t="s">
        <v>116</v>
      </c>
      <c r="B71" s="99"/>
      <c r="C71" s="99"/>
      <c r="D71" s="99"/>
      <c r="E71" s="99"/>
      <c r="F71" s="99"/>
      <c r="G71" s="99"/>
      <c r="H71" s="99"/>
    </row>
    <row r="72" spans="1:8">
      <c r="A72" s="90" t="s">
        <v>117</v>
      </c>
      <c r="B72" s="90"/>
      <c r="C72" s="90"/>
      <c r="D72" s="90"/>
      <c r="E72" s="90"/>
      <c r="F72" s="90"/>
      <c r="G72" s="90"/>
      <c r="H72" s="90"/>
    </row>
    <row r="73" ht="17" customHeight="1" spans="1:8">
      <c r="A73" s="95" t="s">
        <v>118</v>
      </c>
      <c r="B73" s="92" t="s">
        <v>119</v>
      </c>
      <c r="C73" s="116" t="s">
        <v>120</v>
      </c>
      <c r="D73" s="92" t="s">
        <v>121</v>
      </c>
      <c r="E73" s="92" t="s">
        <v>122</v>
      </c>
      <c r="F73" s="92" t="s">
        <v>123</v>
      </c>
      <c r="G73" s="156" t="s">
        <v>124</v>
      </c>
      <c r="H73" s="157" t="s">
        <v>28</v>
      </c>
    </row>
    <row r="74" ht="53" spans="1:8">
      <c r="A74" s="104" t="s">
        <v>97</v>
      </c>
      <c r="B74" s="145" t="s">
        <v>125</v>
      </c>
      <c r="C74" s="146">
        <v>0.9963</v>
      </c>
      <c r="D74" s="147" t="s">
        <v>126</v>
      </c>
      <c r="E74" s="158">
        <v>1</v>
      </c>
      <c r="F74" s="159" t="s">
        <v>35</v>
      </c>
      <c r="G74" s="160">
        <f>C74</f>
        <v>0.9963</v>
      </c>
      <c r="H74" s="161"/>
    </row>
    <row r="75" ht="17" customHeight="1" spans="1:8">
      <c r="A75" s="104"/>
      <c r="B75" s="118" t="s">
        <v>127</v>
      </c>
      <c r="C75" s="148">
        <v>1</v>
      </c>
      <c r="D75" s="118"/>
      <c r="E75" s="158">
        <v>0</v>
      </c>
      <c r="F75" s="119" t="s">
        <v>31</v>
      </c>
      <c r="G75" s="160">
        <f t="shared" ref="G75:G81" si="0">C75</f>
        <v>1</v>
      </c>
      <c r="H75" s="162"/>
    </row>
    <row r="76" ht="17" customHeight="1" spans="1:8">
      <c r="A76" s="104"/>
      <c r="B76" s="118" t="s">
        <v>128</v>
      </c>
      <c r="C76" s="148">
        <v>1</v>
      </c>
      <c r="D76" s="118"/>
      <c r="E76" s="158">
        <v>0</v>
      </c>
      <c r="F76" s="119" t="s">
        <v>31</v>
      </c>
      <c r="G76" s="160">
        <f t="shared" si="0"/>
        <v>1</v>
      </c>
      <c r="H76" s="162"/>
    </row>
    <row r="77" ht="17" customHeight="1" spans="1:8">
      <c r="A77" s="104"/>
      <c r="B77" s="145" t="s">
        <v>129</v>
      </c>
      <c r="C77" s="148">
        <v>1</v>
      </c>
      <c r="D77" s="118"/>
      <c r="E77" s="158">
        <v>0</v>
      </c>
      <c r="F77" s="119" t="s">
        <v>31</v>
      </c>
      <c r="G77" s="160">
        <f t="shared" si="0"/>
        <v>1</v>
      </c>
      <c r="H77" s="162"/>
    </row>
    <row r="78" ht="17" customHeight="1" spans="1:8">
      <c r="A78" s="104"/>
      <c r="B78" s="145" t="s">
        <v>130</v>
      </c>
      <c r="C78" s="146">
        <v>0.9714</v>
      </c>
      <c r="D78" s="118"/>
      <c r="E78" s="158">
        <v>1</v>
      </c>
      <c r="F78" s="159" t="s">
        <v>35</v>
      </c>
      <c r="G78" s="160">
        <f t="shared" si="0"/>
        <v>0.9714</v>
      </c>
      <c r="H78" s="162"/>
    </row>
    <row r="79" ht="17" customHeight="1" spans="1:8">
      <c r="A79" s="104"/>
      <c r="B79" s="149" t="s">
        <v>131</v>
      </c>
      <c r="C79" s="145" t="s">
        <v>49</v>
      </c>
      <c r="D79" s="118"/>
      <c r="E79" s="158">
        <v>0</v>
      </c>
      <c r="F79" s="119" t="s">
        <v>31</v>
      </c>
      <c r="G79" s="160" t="str">
        <f t="shared" si="0"/>
        <v>/</v>
      </c>
      <c r="H79" s="162"/>
    </row>
    <row r="80" ht="17" customHeight="1" spans="1:8">
      <c r="A80" s="104"/>
      <c r="B80" s="145" t="s">
        <v>132</v>
      </c>
      <c r="C80" s="145" t="s">
        <v>49</v>
      </c>
      <c r="D80" s="118"/>
      <c r="E80" s="158" t="s">
        <v>133</v>
      </c>
      <c r="F80" s="159" t="s">
        <v>35</v>
      </c>
      <c r="G80" s="160" t="str">
        <f t="shared" si="0"/>
        <v>/</v>
      </c>
      <c r="H80" s="162"/>
    </row>
    <row r="81" ht="17" customHeight="1" spans="1:8">
      <c r="A81" s="104"/>
      <c r="B81" s="145" t="s">
        <v>134</v>
      </c>
      <c r="C81" s="148">
        <v>1</v>
      </c>
      <c r="D81" s="118"/>
      <c r="E81" s="158">
        <v>0</v>
      </c>
      <c r="F81" s="119" t="s">
        <v>31</v>
      </c>
      <c r="G81" s="160">
        <f t="shared" si="0"/>
        <v>1</v>
      </c>
      <c r="H81" s="162"/>
    </row>
    <row r="82" ht="16" customHeight="1" spans="1:8">
      <c r="A82" s="90" t="s">
        <v>135</v>
      </c>
      <c r="B82" s="90"/>
      <c r="C82" s="90"/>
      <c r="D82" s="90"/>
      <c r="E82" s="90"/>
      <c r="F82" s="90"/>
      <c r="G82" s="90"/>
      <c r="H82" s="90"/>
    </row>
    <row r="83" ht="17" customHeight="1" spans="1:8">
      <c r="A83" s="114" t="s">
        <v>136</v>
      </c>
      <c r="B83" s="114" t="s">
        <v>137</v>
      </c>
      <c r="C83" s="114"/>
      <c r="D83" s="114" t="s">
        <v>138</v>
      </c>
      <c r="E83" s="114" t="s">
        <v>139</v>
      </c>
      <c r="F83" s="141" t="s">
        <v>140</v>
      </c>
      <c r="G83" s="142"/>
      <c r="H83" s="143"/>
    </row>
    <row r="84" ht="17" customHeight="1" spans="1:8">
      <c r="A84" s="114" t="s">
        <v>97</v>
      </c>
      <c r="B84" s="114">
        <v>1660</v>
      </c>
      <c r="C84" s="114"/>
      <c r="D84" s="114">
        <v>1657</v>
      </c>
      <c r="E84" s="163">
        <f>D84/B84</f>
        <v>0.998192771084337</v>
      </c>
      <c r="F84" s="141" t="s">
        <v>141</v>
      </c>
      <c r="G84" s="142"/>
      <c r="H84" s="143"/>
    </row>
    <row r="85" spans="1:8">
      <c r="A85" s="104"/>
      <c r="B85" s="104"/>
      <c r="C85" s="104"/>
      <c r="D85" s="104"/>
      <c r="E85" s="104"/>
      <c r="F85" s="104"/>
      <c r="G85" s="104"/>
      <c r="H85" s="104"/>
    </row>
    <row r="86" ht="17" customHeight="1" spans="1:8">
      <c r="A86" s="90" t="s">
        <v>142</v>
      </c>
      <c r="B86" s="90"/>
      <c r="C86" s="90"/>
      <c r="D86" s="90"/>
      <c r="E86" s="90"/>
      <c r="F86" s="90"/>
      <c r="G86" s="90"/>
      <c r="H86" s="90"/>
    </row>
    <row r="87" spans="1:8">
      <c r="A87" s="112" t="s">
        <v>143</v>
      </c>
      <c r="B87" s="104" t="s">
        <v>144</v>
      </c>
      <c r="C87" s="104"/>
      <c r="D87" s="104"/>
      <c r="E87" s="104"/>
      <c r="F87" s="104"/>
      <c r="G87" s="104"/>
      <c r="H87" s="104"/>
    </row>
    <row r="88" spans="1:8">
      <c r="A88" s="112" t="s">
        <v>145</v>
      </c>
      <c r="B88" s="104" t="s">
        <v>146</v>
      </c>
      <c r="C88" s="104"/>
      <c r="D88" s="104"/>
      <c r="E88" s="104"/>
      <c r="F88" s="104"/>
      <c r="G88" s="104"/>
      <c r="H88" s="104"/>
    </row>
    <row r="89" spans="1:8">
      <c r="A89" s="112" t="s">
        <v>147</v>
      </c>
      <c r="B89" s="100" t="s">
        <v>144</v>
      </c>
      <c r="C89" s="150"/>
      <c r="D89" s="150"/>
      <c r="E89" s="150"/>
      <c r="F89" s="150"/>
      <c r="G89" s="150"/>
      <c r="H89" s="101"/>
    </row>
    <row r="90" spans="1:8">
      <c r="A90" s="112" t="s">
        <v>148</v>
      </c>
      <c r="B90" s="100" t="s">
        <v>149</v>
      </c>
      <c r="C90" s="150"/>
      <c r="D90" s="150"/>
      <c r="E90" s="150"/>
      <c r="F90" s="150"/>
      <c r="G90" s="150"/>
      <c r="H90" s="101"/>
    </row>
    <row r="91" spans="1:8">
      <c r="A91" s="112" t="s">
        <v>150</v>
      </c>
      <c r="B91" s="100" t="s">
        <v>151</v>
      </c>
      <c r="C91" s="150"/>
      <c r="D91" s="150"/>
      <c r="E91" s="150"/>
      <c r="F91" s="150"/>
      <c r="G91" s="150"/>
      <c r="H91" s="101"/>
    </row>
    <row r="92" spans="1:5">
      <c r="A92" s="151"/>
      <c r="B92" s="151"/>
      <c r="C92" s="151"/>
      <c r="D92" s="151"/>
      <c r="E92" s="151"/>
    </row>
    <row r="93" spans="1:5">
      <c r="A93" s="152"/>
      <c r="B93" s="153"/>
      <c r="C93" s="153"/>
      <c r="D93" s="153"/>
      <c r="E93" s="153"/>
    </row>
    <row r="94" spans="1:5">
      <c r="A94" s="151"/>
      <c r="B94" s="151"/>
      <c r="C94" s="151"/>
      <c r="D94" s="151"/>
      <c r="E94" s="151"/>
    </row>
    <row r="95" spans="1:5">
      <c r="A95" s="154"/>
      <c r="B95" s="155"/>
      <c r="C95" s="155"/>
      <c r="D95" s="155"/>
      <c r="E95" s="155"/>
    </row>
    <row r="110" ht="28" customHeight="1"/>
  </sheetData>
  <sheetProtection formatCells="0" insertHyperlinks="0" autoFilter="0"/>
  <mergeCells count="72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30"/>
    <mergeCell ref="H74:H81"/>
    <mergeCell ref="G9:H11"/>
    <mergeCell ref="G42:H46"/>
    <mergeCell ref="D57:H63"/>
    <mergeCell ref="G34:H38"/>
    <mergeCell ref="G15:H3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B20" sqref="B20"/>
    </sheetView>
  </sheetViews>
  <sheetFormatPr defaultColWidth="8.83333333333333" defaultRowHeight="17.6"/>
  <cols>
    <col min="1" max="1" width="13.6666666666667" customWidth="1"/>
    <col min="2" max="2" width="76.1666666666667" customWidth="1"/>
    <col min="6" max="6" width="22.5333333333333"/>
  </cols>
  <sheetData>
    <row r="1" spans="1:1">
      <c r="A1" s="83" t="s">
        <v>152</v>
      </c>
    </row>
    <row r="2" spans="1:1">
      <c r="A2" s="83" t="s">
        <v>153</v>
      </c>
    </row>
    <row r="3" spans="1:10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28</v>
      </c>
    </row>
    <row r="11" spans="1:1">
      <c r="A11" s="83" t="s">
        <v>163</v>
      </c>
    </row>
    <row r="12" spans="1:4">
      <c r="A12" s="84" t="s">
        <v>164</v>
      </c>
      <c r="B12" s="84" t="s">
        <v>165</v>
      </c>
      <c r="C12" s="84" t="s">
        <v>166</v>
      </c>
      <c r="D12" s="84" t="s">
        <v>167</v>
      </c>
    </row>
    <row r="13" s="82" customFormat="1" ht="16" customHeight="1" spans="1:13">
      <c r="A13" s="85" t="s">
        <v>168</v>
      </c>
      <c r="B13" s="85" t="s">
        <v>169</v>
      </c>
      <c r="C13" s="86" t="s">
        <v>170</v>
      </c>
      <c r="D13" s="86" t="s">
        <v>171</v>
      </c>
      <c r="E13" s="88"/>
      <c r="F13" s="88"/>
      <c r="G13" s="88"/>
      <c r="H13" s="88"/>
      <c r="I13" s="88"/>
      <c r="J13" s="88"/>
      <c r="K13" s="88"/>
      <c r="L13" s="88"/>
      <c r="M13" s="88"/>
    </row>
    <row r="14" s="82" customFormat="1" ht="16" customHeight="1" spans="1:15">
      <c r="A14" s="85" t="s">
        <v>172</v>
      </c>
      <c r="B14" s="87" t="s">
        <v>173</v>
      </c>
      <c r="C14" s="86" t="s">
        <v>170</v>
      </c>
      <c r="D14" s="86" t="s">
        <v>171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</row>
  </sheetData>
  <sheetProtection formatCells="0" insertHyperlinks="0" autoFilter="0"/>
  <hyperlinks>
    <hyperlink ref="A13" r:id="rId1" display="FordPhase4Scrum-76896"/>
    <hyperlink ref="B13" r:id="rId1" display="【实车】【CD542L_ICA】【地图】【必现】15:28 巡航模式关闭/打开导航声音，图标无变化"/>
    <hyperlink ref="A14" r:id="rId2" display="FordPhase4Scrum-64538"/>
    <hyperlink ref="B14" r:id="rId2" display="【实车】【CD542icaL】【地图】【偶现】1504 巡航在高架下，车标不绑路一会儿"/>
  </hyperlink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B39" workbookViewId="0">
      <selection activeCell="S2" sqref="S2:S4"/>
    </sheetView>
  </sheetViews>
  <sheetFormatPr defaultColWidth="8.83333333333333" defaultRowHeight="17.6"/>
  <cols>
    <col min="1" max="1" width="10.1666666666667" style="35" customWidth="1"/>
    <col min="2" max="2" width="16.1666666666667" style="35" customWidth="1"/>
    <col min="3" max="3" width="54.8333333333333" style="35" customWidth="1"/>
    <col min="4" max="4" width="25.6666666666667" style="35" customWidth="1"/>
    <col min="5" max="5" width="5.66666666666667" style="35" customWidth="1"/>
    <col min="6" max="6" width="5.83333333333333" style="35" customWidth="1"/>
    <col min="7" max="8" width="4.16666666666667" style="35" customWidth="1"/>
    <col min="9" max="9" width="6.16666666666667" style="36" customWidth="1"/>
    <col min="10" max="10" width="4.16666666666667" style="36" customWidth="1"/>
    <col min="11" max="11" width="55.6666666666667" style="35" hidden="1" customWidth="1"/>
    <col min="12" max="13" width="8.83333333333333" style="35" hidden="1" customWidth="1"/>
    <col min="14" max="14" width="6.83333333333333" style="35" customWidth="1"/>
    <col min="15" max="15" width="6.5" style="35" customWidth="1"/>
    <col min="16" max="16" width="5.83333333333333" style="35" customWidth="1"/>
    <col min="17" max="17" width="6.16666666666667" style="35" customWidth="1"/>
    <col min="18" max="18" width="7.5" style="37" customWidth="1"/>
    <col min="19" max="19" width="5.66666666666667" style="35" customWidth="1"/>
    <col min="20" max="20" width="18" style="35" customWidth="1"/>
    <col min="21" max="16384" width="8.83333333333333" style="35"/>
  </cols>
  <sheetData>
    <row r="1" ht="76" spans="1:20">
      <c r="A1" s="34" t="s">
        <v>174</v>
      </c>
      <c r="B1" s="38" t="s">
        <v>175</v>
      </c>
      <c r="C1" s="39" t="s">
        <v>176</v>
      </c>
      <c r="D1" s="39" t="s">
        <v>177</v>
      </c>
      <c r="E1" s="39" t="s">
        <v>178</v>
      </c>
      <c r="F1" s="39" t="s">
        <v>179</v>
      </c>
      <c r="G1" s="51" t="s">
        <v>180</v>
      </c>
      <c r="H1" s="51" t="s">
        <v>181</v>
      </c>
      <c r="I1" s="55" t="s">
        <v>182</v>
      </c>
      <c r="J1" s="55" t="s">
        <v>183</v>
      </c>
      <c r="K1" s="56" t="s">
        <v>184</v>
      </c>
      <c r="L1" s="33" t="s">
        <v>185</v>
      </c>
      <c r="M1" s="33" t="s">
        <v>186</v>
      </c>
      <c r="N1" s="33"/>
      <c r="O1" s="62" t="s">
        <v>187</v>
      </c>
      <c r="P1" s="62" t="s">
        <v>188</v>
      </c>
      <c r="Q1" s="62" t="s">
        <v>189</v>
      </c>
      <c r="R1" s="70" t="s">
        <v>190</v>
      </c>
      <c r="S1" s="71" t="s">
        <v>191</v>
      </c>
      <c r="T1" s="72"/>
    </row>
    <row r="2" ht="76" spans="1:19">
      <c r="A2" s="40">
        <v>0.2</v>
      </c>
      <c r="B2" s="41" t="s">
        <v>192</v>
      </c>
      <c r="C2" s="42" t="s">
        <v>193</v>
      </c>
      <c r="D2" s="43" t="s">
        <v>194</v>
      </c>
      <c r="E2" s="42" t="s">
        <v>195</v>
      </c>
      <c r="F2" s="52">
        <v>5</v>
      </c>
      <c r="G2" s="52">
        <v>8</v>
      </c>
      <c r="H2" s="52">
        <v>12</v>
      </c>
      <c r="I2" s="57">
        <v>8</v>
      </c>
      <c r="J2" s="52">
        <f>IF(I2&lt;=$F2,100,IF(I2&lt;=$G2,(80+20/($G2-$F2)*($G2-I2)),IF(I2&lt;=$H2,(60+20/($H2-$G2)*($H2-I2)),40)))*20%/2</f>
        <v>8</v>
      </c>
      <c r="K2" s="56" t="s">
        <v>196</v>
      </c>
      <c r="L2" s="33">
        <v>5.1</v>
      </c>
      <c r="M2" s="33">
        <v>0</v>
      </c>
      <c r="N2" s="33"/>
      <c r="O2" s="62">
        <v>16.955</v>
      </c>
      <c r="P2" s="62">
        <v>16.621</v>
      </c>
      <c r="Q2" s="62">
        <v>16.589</v>
      </c>
      <c r="R2" s="73">
        <f>AVERAGE(O2:Q2)</f>
        <v>16.7216666666667</v>
      </c>
      <c r="S2" s="74">
        <f>IF(R2&lt;=$F2,100,IF(R2&lt;=$G2,(80+20/($G2-$F2)*($G2-R2)),IF(R2&lt;=$H2,(60+20/($H2-$G2)*($H2-R2)),40)))*20%/2</f>
        <v>4</v>
      </c>
    </row>
    <row r="3" ht="76" spans="1:19">
      <c r="A3" s="40"/>
      <c r="B3" s="41" t="s">
        <v>192</v>
      </c>
      <c r="C3" s="42" t="s">
        <v>197</v>
      </c>
      <c r="D3" s="43" t="s">
        <v>198</v>
      </c>
      <c r="E3" s="42" t="s">
        <v>195</v>
      </c>
      <c r="F3" s="52">
        <v>2</v>
      </c>
      <c r="G3" s="52">
        <v>3</v>
      </c>
      <c r="H3" s="52">
        <v>5</v>
      </c>
      <c r="I3" s="57">
        <v>3</v>
      </c>
      <c r="J3" s="52">
        <f>IF(I3&lt;=$F3,100,IF(I3&lt;=$G3,(80+20/($G3-$F3)*($G3-I3)),IF(I3&lt;=$H3,(60+20/($H3-$G3)*($H3-I3)),40)))*20%/2</f>
        <v>8</v>
      </c>
      <c r="K3" s="56" t="s">
        <v>199</v>
      </c>
      <c r="L3" s="33">
        <v>1.88</v>
      </c>
      <c r="M3" s="33"/>
      <c r="N3" s="33"/>
      <c r="O3" s="62">
        <v>5.695</v>
      </c>
      <c r="P3" s="62">
        <v>5.43</v>
      </c>
      <c r="Q3" s="62">
        <v>4.964</v>
      </c>
      <c r="R3" s="73">
        <f t="shared" ref="R3:R36" si="0">AVERAGE(O3:Q3)</f>
        <v>5.363</v>
      </c>
      <c r="S3" s="74">
        <f>IF(R3&lt;=$F3,100,IF(R3&lt;=$G3,(80+20/($G3-$F3)*($G3-R3)),IF(R3&lt;=$H3,(60+20/($H3-$G3)*($H3-R3)),40)))*20%/2</f>
        <v>4</v>
      </c>
    </row>
    <row r="4" s="33" customFormat="1" ht="31" spans="1:19">
      <c r="A4" s="44">
        <v>0.08</v>
      </c>
      <c r="B4" s="41" t="s">
        <v>200</v>
      </c>
      <c r="C4" s="42" t="s">
        <v>201</v>
      </c>
      <c r="D4" s="42" t="s">
        <v>202</v>
      </c>
      <c r="E4" s="42" t="s">
        <v>203</v>
      </c>
      <c r="F4" s="52">
        <v>200</v>
      </c>
      <c r="G4" s="52">
        <v>350</v>
      </c>
      <c r="H4" s="52">
        <v>500</v>
      </c>
      <c r="I4" s="57">
        <v>200</v>
      </c>
      <c r="J4" s="52">
        <f>IF(I4&lt;=$F4,100,IF(I4&lt;=$G4,(80+20/($G4-$F4)*($G4-I4)),IF(I4&lt;=$H4,(60+20/($H4-$G4)*($H4-I4)),40)))*8%/2</f>
        <v>4</v>
      </c>
      <c r="K4" s="56" t="s">
        <v>204</v>
      </c>
      <c r="O4" s="62">
        <v>1020</v>
      </c>
      <c r="P4" s="62">
        <v>1730</v>
      </c>
      <c r="Q4" s="62">
        <v>1050</v>
      </c>
      <c r="R4" s="73">
        <f t="shared" si="0"/>
        <v>1266.66666666667</v>
      </c>
      <c r="S4" s="74">
        <f>IF(R4&lt;=$F4,100,IF(R4&lt;=$G4,(80+20/($G4-$F4)*($G4-R4)),IF(R4&lt;=$H4,(60+20/($H4-$G4)*($H4-R4)),40)))*8%/2</f>
        <v>1.6</v>
      </c>
    </row>
    <row r="5" s="33" customFormat="1" ht="46" spans="1:19">
      <c r="A5" s="44"/>
      <c r="B5" s="41"/>
      <c r="C5" s="42" t="s">
        <v>205</v>
      </c>
      <c r="D5" s="42" t="s">
        <v>206</v>
      </c>
      <c r="E5" s="42" t="s">
        <v>203</v>
      </c>
      <c r="F5" s="52">
        <v>200</v>
      </c>
      <c r="G5" s="52">
        <v>350</v>
      </c>
      <c r="H5" s="52">
        <v>500</v>
      </c>
      <c r="I5" s="57">
        <v>200</v>
      </c>
      <c r="J5" s="52">
        <f>IF(I5&lt;=$F5,100,IF(I5&lt;=$G5,(80+20/($G5-$F5)*($G5-I5)),IF(I5&lt;=$H5,(60+20/($H5-$G5)*($H5-I5)),40)))*8%/2</f>
        <v>4</v>
      </c>
      <c r="K5" s="56" t="s">
        <v>204</v>
      </c>
      <c r="O5" s="62">
        <v>130</v>
      </c>
      <c r="P5" s="62">
        <v>140</v>
      </c>
      <c r="Q5" s="62">
        <v>110</v>
      </c>
      <c r="R5" s="73">
        <f t="shared" si="0"/>
        <v>126.666666666667</v>
      </c>
      <c r="S5" s="71">
        <f>IF(R5&lt;=$F5,100,IF(R5&lt;=$G5,(80+20/($G5-$F5)*($G5-R5)),IF(R5&lt;=$H5,(60+20/($H5-$G5)*($H5-R5)),40)))*8%/2</f>
        <v>4</v>
      </c>
    </row>
    <row r="6" spans="1:19">
      <c r="A6" s="40">
        <v>0.04</v>
      </c>
      <c r="B6" s="41" t="s">
        <v>207</v>
      </c>
      <c r="C6" s="42" t="s">
        <v>208</v>
      </c>
      <c r="D6" s="42" t="s">
        <v>209</v>
      </c>
      <c r="E6" s="42" t="s">
        <v>210</v>
      </c>
      <c r="F6" s="52">
        <v>300</v>
      </c>
      <c r="G6" s="52">
        <v>350</v>
      </c>
      <c r="H6" s="52">
        <v>500</v>
      </c>
      <c r="I6" s="57">
        <v>500</v>
      </c>
      <c r="J6" s="52">
        <f>IF(I6&lt;=$F6,100,IF(I6&lt;=$G6,(80+20/($G6-$F6)*($G6-I6)),IF(I6&lt;=$H6,(60+20/($H6-$G6)*($H6-I6)),40)))*4%/4</f>
        <v>0.6</v>
      </c>
      <c r="K6" s="56"/>
      <c r="L6" s="33"/>
      <c r="M6" s="33"/>
      <c r="N6" s="33"/>
      <c r="O6" s="63">
        <v>416</v>
      </c>
      <c r="P6" s="64"/>
      <c r="Q6" s="75"/>
      <c r="R6" s="73">
        <f>O6</f>
        <v>416</v>
      </c>
      <c r="S6" s="71">
        <f>IF(R6&lt;=$F6,100,IF(R6&lt;=$G6,(80+20/($G6-$F6)*($G6-R6)),IF(R6&lt;=$H6,(60+20/($H6-$G6)*($H6-R6)),40)))*4%/4</f>
        <v>0.712</v>
      </c>
    </row>
    <row r="7" spans="1:19">
      <c r="A7" s="40"/>
      <c r="B7" s="41"/>
      <c r="C7" s="42"/>
      <c r="D7" s="42" t="s">
        <v>211</v>
      </c>
      <c r="E7" s="42" t="s">
        <v>210</v>
      </c>
      <c r="F7" s="52">
        <v>300</v>
      </c>
      <c r="G7" s="52">
        <v>350</v>
      </c>
      <c r="H7" s="52">
        <v>500</v>
      </c>
      <c r="I7" s="57">
        <v>500</v>
      </c>
      <c r="J7" s="52">
        <f>IF(I7&lt;=$F7,100,IF(I7&lt;=$G7,(80+20/($G7-$F7)*($G7-I7)),IF(I7&lt;=$H7,(60+20/($H7-$G7)*($H7-I7)),40)))*4%/4</f>
        <v>0.6</v>
      </c>
      <c r="K7" s="56"/>
      <c r="L7" s="33"/>
      <c r="M7" s="33"/>
      <c r="N7" s="33"/>
      <c r="O7" s="63">
        <v>371</v>
      </c>
      <c r="P7" s="64"/>
      <c r="Q7" s="75"/>
      <c r="R7" s="73">
        <f t="shared" ref="R7:R12" si="1">O7</f>
        <v>371</v>
      </c>
      <c r="S7" s="71">
        <f>IF(R7&lt;=$F7,100,IF(R7&lt;=$G7,(80+20/($G7-$F7)*($G7-R7)),IF(R7&lt;=$H7,(60+20/($H7-$G7)*($H7-R7)),40)))*4%/4</f>
        <v>0.772</v>
      </c>
    </row>
    <row r="8" spans="1:19">
      <c r="A8" s="40"/>
      <c r="B8" s="41"/>
      <c r="C8" s="42"/>
      <c r="D8" s="42" t="s">
        <v>212</v>
      </c>
      <c r="E8" s="42" t="s">
        <v>210</v>
      </c>
      <c r="F8" s="52">
        <v>300</v>
      </c>
      <c r="G8" s="53">
        <v>350</v>
      </c>
      <c r="H8" s="52">
        <v>500</v>
      </c>
      <c r="I8" s="57">
        <v>700</v>
      </c>
      <c r="J8" s="52">
        <f>IF(I8&lt;=$F8,100,IF(I8&lt;=$G8,(80+20/($G8-$F8)*($G8-I8)),IF(I8&lt;=$H8,(60+20/($H8-$G8)*($H8-I8)),40)))*4%/4</f>
        <v>0.4</v>
      </c>
      <c r="K8" s="56"/>
      <c r="L8" s="33"/>
      <c r="M8" s="33"/>
      <c r="N8" s="33"/>
      <c r="O8" s="63">
        <v>518.53</v>
      </c>
      <c r="P8" s="64"/>
      <c r="Q8" s="75"/>
      <c r="R8" s="73">
        <f t="shared" si="1"/>
        <v>518.53</v>
      </c>
      <c r="S8" s="71">
        <f>IF(R8&lt;=$F8,100,IF(R8&lt;=$G8,(80+20/($G8-$F8)*($G8-R8)),IF(R8&lt;=$H8,(60+20/($H8-$G8)*($H8-R8)),40)))*4%/4</f>
        <v>0.4</v>
      </c>
    </row>
    <row r="9" ht="40" customHeight="1" spans="1:19">
      <c r="A9" s="40"/>
      <c r="B9" s="41"/>
      <c r="C9" s="42"/>
      <c r="D9" s="42" t="s">
        <v>213</v>
      </c>
      <c r="E9" s="42" t="s">
        <v>210</v>
      </c>
      <c r="F9" s="52">
        <v>300</v>
      </c>
      <c r="G9" s="52">
        <v>350</v>
      </c>
      <c r="H9" s="52">
        <v>500</v>
      </c>
      <c r="I9" s="57">
        <v>600</v>
      </c>
      <c r="J9" s="52">
        <f>IF(I9&lt;=$F9,100,IF(I9&lt;=$G9,(80+20/($G9-$F9)*($G9-I9)),IF(I9&lt;=$H9,(60+20/($H9-$G9)*($H9-I9)),40)))*4%/4</f>
        <v>0.4</v>
      </c>
      <c r="K9" s="56"/>
      <c r="L9" s="33"/>
      <c r="M9" s="33"/>
      <c r="N9" s="33"/>
      <c r="O9" s="63">
        <v>524.75</v>
      </c>
      <c r="P9" s="64"/>
      <c r="Q9" s="75"/>
      <c r="R9" s="73">
        <f t="shared" si="1"/>
        <v>524.75</v>
      </c>
      <c r="S9" s="71">
        <f>IF(R9&lt;=$F9,100,IF(R9&lt;=$G9,(80+20/($G9-$F9)*($G9-R9)),IF(R9&lt;=$H9,(60+20/($H9-$G9)*($H9-R9)),40)))*4%/4</f>
        <v>0.4</v>
      </c>
    </row>
    <row r="10" s="33" customFormat="1" ht="31" spans="1:19">
      <c r="A10" s="40">
        <v>0.03</v>
      </c>
      <c r="B10" s="41" t="s">
        <v>214</v>
      </c>
      <c r="C10" s="42" t="s">
        <v>215</v>
      </c>
      <c r="D10" s="42" t="s">
        <v>216</v>
      </c>
      <c r="E10" s="42" t="s">
        <v>217</v>
      </c>
      <c r="F10" s="54">
        <v>15</v>
      </c>
      <c r="G10" s="54">
        <v>12</v>
      </c>
      <c r="H10" s="54">
        <v>10</v>
      </c>
      <c r="I10" s="57">
        <v>15</v>
      </c>
      <c r="J10" s="52">
        <f>IF(I10&gt;=$F10,100,IF(I10&gt;=$G10,(80+20/($F10-$G10)*(I10-$G10)),IF(I10&gt;=$H10,(60+20/($H10-$G10)*(I10-$H10)),40)))*3%/3</f>
        <v>1</v>
      </c>
      <c r="K10" s="56" t="s">
        <v>218</v>
      </c>
      <c r="O10" s="65">
        <v>18.5</v>
      </c>
      <c r="P10" s="66"/>
      <c r="Q10" s="76"/>
      <c r="R10" s="73">
        <f t="shared" si="1"/>
        <v>18.5</v>
      </c>
      <c r="S10" s="71">
        <f>IF(R10&gt;=$F10,100,IF(R10&gt;=$G10,(80+20/($F10-$G10)*(R10-$G10)),IF(R10&gt;=$H10,(60+20/($H10-$G10)*(R10-$H10)),40)))*3%/3</f>
        <v>1</v>
      </c>
    </row>
    <row r="11" s="33" customFormat="1" ht="31" spans="1:19">
      <c r="A11" s="40"/>
      <c r="B11" s="41"/>
      <c r="C11" s="42"/>
      <c r="D11" s="42" t="s">
        <v>219</v>
      </c>
      <c r="E11" s="42" t="s">
        <v>217</v>
      </c>
      <c r="F11" s="54">
        <v>15</v>
      </c>
      <c r="G11" s="54">
        <v>12</v>
      </c>
      <c r="H11" s="54">
        <v>10</v>
      </c>
      <c r="I11" s="57">
        <v>15</v>
      </c>
      <c r="J11" s="52">
        <f>IF(I11&gt;=$F11,100,IF(I11&gt;=$G11,(80+20/($F11-$G11)*(I11-$G11)),IF(I11&gt;=$H11,(60+20/($H11-$G11)*(I11-$H11)),40)))*3%/3</f>
        <v>1</v>
      </c>
      <c r="K11" s="56" t="s">
        <v>218</v>
      </c>
      <c r="O11" s="65">
        <v>17.52</v>
      </c>
      <c r="P11" s="66"/>
      <c r="Q11" s="76"/>
      <c r="R11" s="73">
        <f t="shared" si="1"/>
        <v>17.52</v>
      </c>
      <c r="S11" s="71">
        <f>IF(R11&gt;=$F11,100,IF(R11&gt;=$G11,(80+20/($F11-$G11)*(R11-$G11)),IF(R11&gt;=$H11,(60+20/($H11-$G11)*(R11-$H11)),40)))*3%/3</f>
        <v>1</v>
      </c>
    </row>
    <row r="12" s="33" customFormat="1" ht="52" customHeight="1" spans="1:19">
      <c r="A12" s="40"/>
      <c r="B12" s="41"/>
      <c r="C12" s="42"/>
      <c r="D12" s="42" t="s">
        <v>220</v>
      </c>
      <c r="E12" s="42" t="s">
        <v>217</v>
      </c>
      <c r="F12" s="54">
        <v>15</v>
      </c>
      <c r="G12" s="54">
        <v>12</v>
      </c>
      <c r="H12" s="54">
        <v>10</v>
      </c>
      <c r="I12" s="57">
        <v>15</v>
      </c>
      <c r="J12" s="52">
        <f>IF(I12&gt;=$F12,100,IF(I12&gt;=$G12,(80+20/($F12-$G12)*(I12-$G12)),IF(I12&gt;=$H12,(60+20/($H12-$G12)*(I12-$H12)),40)))*8%/8</f>
        <v>1</v>
      </c>
      <c r="K12" s="56" t="s">
        <v>218</v>
      </c>
      <c r="O12" s="65">
        <v>15.3</v>
      </c>
      <c r="P12" s="66"/>
      <c r="Q12" s="76"/>
      <c r="R12" s="73">
        <f t="shared" si="1"/>
        <v>15.3</v>
      </c>
      <c r="S12" s="71">
        <f>IF(R12&gt;=$F12,100,IF(R12&gt;=$G12,(80+20/($F12-$G12)*(R12-$G12)),IF(R12&gt;=$H12,(60+20/($H12-$G12)*(R12-$H12)),40)))*8%/8</f>
        <v>1</v>
      </c>
    </row>
    <row r="13" ht="31" spans="1:19">
      <c r="A13" s="40">
        <v>0.03</v>
      </c>
      <c r="B13" s="41" t="s">
        <v>221</v>
      </c>
      <c r="C13" s="42" t="s">
        <v>222</v>
      </c>
      <c r="D13" s="42" t="s">
        <v>223</v>
      </c>
      <c r="E13" s="42" t="s">
        <v>203</v>
      </c>
      <c r="F13" s="52">
        <v>200</v>
      </c>
      <c r="G13" s="52">
        <v>800</v>
      </c>
      <c r="H13" s="52">
        <v>1000</v>
      </c>
      <c r="I13" s="57">
        <v>300</v>
      </c>
      <c r="J13" s="52">
        <f>IF(I13&lt;=$F13,100,IF(I13&lt;=$G13,(80+20/($G13-$F13)*($G13-I13)),IF(I13&lt;=$H13,(60+20/($H13-$G13)*($H13-I13)),40)))*3%/3</f>
        <v>0.966666666666667</v>
      </c>
      <c r="K13" s="58" t="s">
        <v>224</v>
      </c>
      <c r="L13" s="33"/>
      <c r="M13" s="33"/>
      <c r="N13" s="33"/>
      <c r="O13" s="62">
        <v>360</v>
      </c>
      <c r="P13" s="62">
        <v>480</v>
      </c>
      <c r="Q13" s="62">
        <v>470</v>
      </c>
      <c r="R13" s="73">
        <f t="shared" si="0"/>
        <v>436.666666666667</v>
      </c>
      <c r="S13" s="71">
        <f>IF(R13&lt;=$F13,100,IF(R13&lt;=$G13,(80+20/($G13-$F13)*($G13-R13)),IF(R13&lt;=$H13,(60+20/($H13-$G13)*($H13-R13)),40)))*3%/3</f>
        <v>0.921111111111111</v>
      </c>
    </row>
    <row r="14" ht="31" spans="1:19">
      <c r="A14" s="40"/>
      <c r="B14" s="41"/>
      <c r="C14" s="42" t="s">
        <v>225</v>
      </c>
      <c r="D14" s="42" t="s">
        <v>226</v>
      </c>
      <c r="E14" s="42" t="s">
        <v>203</v>
      </c>
      <c r="F14" s="52">
        <v>200</v>
      </c>
      <c r="G14" s="52">
        <v>800</v>
      </c>
      <c r="H14" s="52">
        <v>1000</v>
      </c>
      <c r="I14" s="57">
        <v>300</v>
      </c>
      <c r="J14" s="52">
        <f>IF(I14&lt;=$F14,100,IF(I14&lt;=$G14,(80+20/($G14-$F14)*($G14-I14)),IF(I14&lt;=$H14,(60+20/($H14-$G14)*($H14-I14)),40)))*3%/3</f>
        <v>0.966666666666667</v>
      </c>
      <c r="K14" s="58"/>
      <c r="L14" s="33"/>
      <c r="M14" s="33"/>
      <c r="N14" s="33"/>
      <c r="O14" s="62">
        <v>410</v>
      </c>
      <c r="P14" s="62">
        <v>560</v>
      </c>
      <c r="Q14" s="62">
        <v>540</v>
      </c>
      <c r="R14" s="73">
        <f t="shared" si="0"/>
        <v>503.333333333333</v>
      </c>
      <c r="S14" s="71">
        <f>IF(R14&lt;=$F14,100,IF(R14&lt;=$G14,(80+20/($G14-$F14)*($G14-R14)),IF(R14&lt;=$H14,(60+20/($H14-$G14)*($H14-R14)),40)))*3%/3</f>
        <v>0.898888888888889</v>
      </c>
    </row>
    <row r="15" ht="31" spans="1:19">
      <c r="A15" s="40"/>
      <c r="B15" s="41"/>
      <c r="C15" s="42" t="s">
        <v>222</v>
      </c>
      <c r="D15" s="42" t="s">
        <v>227</v>
      </c>
      <c r="E15" s="42" t="s">
        <v>203</v>
      </c>
      <c r="F15" s="52">
        <v>200</v>
      </c>
      <c r="G15" s="52">
        <v>800</v>
      </c>
      <c r="H15" s="52">
        <v>1000</v>
      </c>
      <c r="I15" s="57">
        <v>300</v>
      </c>
      <c r="J15" s="52">
        <f>IF(I15&lt;=$F15,100,IF(I15&lt;=$G15,(80+20/($G15-$F15)*($G15-I15)),IF(I15&lt;=$H15,(60+20/($H15-$G15)*($H15-I15)),40)))*3%/3</f>
        <v>0.966666666666667</v>
      </c>
      <c r="K15" s="58"/>
      <c r="L15" s="33"/>
      <c r="M15" s="33"/>
      <c r="N15" s="33"/>
      <c r="O15" s="62">
        <v>520</v>
      </c>
      <c r="P15" s="62">
        <v>510</v>
      </c>
      <c r="Q15" s="62">
        <v>490</v>
      </c>
      <c r="R15" s="73">
        <f t="shared" si="0"/>
        <v>506.666666666667</v>
      </c>
      <c r="S15" s="71">
        <f>IF(R15&lt;=$F15,100,IF(R15&lt;=$G15,(80+20/($G15-$F15)*($G15-R15)),IF(R15&lt;=$H15,(60+20/($H15-$G15)*($H15-R15)),40)))*3%/3</f>
        <v>0.897777777777778</v>
      </c>
    </row>
    <row r="16" ht="31" spans="1:19">
      <c r="A16" s="40">
        <v>0.02</v>
      </c>
      <c r="B16" s="41" t="s">
        <v>228</v>
      </c>
      <c r="C16" s="42" t="s">
        <v>229</v>
      </c>
      <c r="D16" s="42" t="s">
        <v>230</v>
      </c>
      <c r="E16" s="42" t="s">
        <v>203</v>
      </c>
      <c r="F16" s="52">
        <v>200</v>
      </c>
      <c r="G16" s="52">
        <v>800</v>
      </c>
      <c r="H16" s="52">
        <v>1000</v>
      </c>
      <c r="I16" s="57">
        <v>800</v>
      </c>
      <c r="J16" s="52">
        <f>IF(I16&lt;=$F16,100,IF(I16&lt;=$G16,(80+20/($G16-$F16)*($G16-I16)),IF(I16&lt;=$H16,(60+20/($H16-$G16)*($H16-I16)),40)))*2%/2</f>
        <v>0.8</v>
      </c>
      <c r="K16" s="56" t="s">
        <v>231</v>
      </c>
      <c r="L16" s="33"/>
      <c r="M16" s="33"/>
      <c r="N16" s="33"/>
      <c r="O16" s="62">
        <v>690</v>
      </c>
      <c r="P16" s="62">
        <v>590</v>
      </c>
      <c r="Q16" s="62">
        <v>530</v>
      </c>
      <c r="R16" s="73">
        <f t="shared" si="0"/>
        <v>603.333333333333</v>
      </c>
      <c r="S16" s="71">
        <f>IF(R16&lt;=$F16,100,IF(R16&lt;=$G16,(80+20/($G16-$F16)*($G16-R16)),IF(R16&lt;=$H16,(60+20/($H16-$G16)*($H16-R16)),40)))*2%/2</f>
        <v>0.865555555555556</v>
      </c>
    </row>
    <row r="17" ht="31" spans="1:19">
      <c r="A17" s="40"/>
      <c r="B17" s="41"/>
      <c r="C17" s="42" t="s">
        <v>232</v>
      </c>
      <c r="D17" s="42" t="s">
        <v>233</v>
      </c>
      <c r="E17" s="42" t="s">
        <v>203</v>
      </c>
      <c r="F17" s="52">
        <v>200</v>
      </c>
      <c r="G17" s="52">
        <v>800</v>
      </c>
      <c r="H17" s="52">
        <v>1000</v>
      </c>
      <c r="I17" s="57">
        <v>800</v>
      </c>
      <c r="J17" s="52">
        <f>IF(I17&lt;=$F17,100,IF(I17&lt;=$G17,(80+20/($G17-$F17)*($G17-I17)),IF(I17&lt;=$H17,(60+20/($H17-$G17)*($H17-I17)),40)))*2%/2</f>
        <v>0.8</v>
      </c>
      <c r="K17" s="56"/>
      <c r="L17" s="33"/>
      <c r="M17" s="33"/>
      <c r="N17" s="33"/>
      <c r="O17" s="62">
        <v>570</v>
      </c>
      <c r="P17" s="62">
        <v>610</v>
      </c>
      <c r="Q17" s="62">
        <v>510</v>
      </c>
      <c r="R17" s="73">
        <f t="shared" si="0"/>
        <v>563.333333333333</v>
      </c>
      <c r="S17" s="71">
        <f>IF(R17&lt;=$F17,100,IF(R17&lt;=$G17,(80+20/($G17-$F17)*($G17-R17)),IF(R17&lt;=$H17,(60+20/($H17-$G17)*($H17-R17)),40)))*2%/2</f>
        <v>0.878888888888889</v>
      </c>
    </row>
    <row r="18" ht="31" spans="1:19">
      <c r="A18" s="44">
        <v>0.1</v>
      </c>
      <c r="B18" s="41" t="s">
        <v>234</v>
      </c>
      <c r="C18" s="42" t="s">
        <v>235</v>
      </c>
      <c r="D18" s="42" t="s">
        <v>236</v>
      </c>
      <c r="E18" s="42" t="s">
        <v>203</v>
      </c>
      <c r="F18" s="52">
        <v>1000</v>
      </c>
      <c r="G18" s="52">
        <v>2000</v>
      </c>
      <c r="H18" s="52">
        <v>3000</v>
      </c>
      <c r="I18" s="57">
        <v>1300</v>
      </c>
      <c r="J18" s="52">
        <f>IF(I18&lt;=$F18,100,IF(I18&lt;=$G18,(80+20/($G18-$F18)*($G18-I18)),IF(I18&lt;=$H18,(60+20/($H18-$G18)*($H18-I18)),40)))*10%/4</f>
        <v>2.35</v>
      </c>
      <c r="K18" s="56" t="s">
        <v>237</v>
      </c>
      <c r="L18" s="33"/>
      <c r="M18" s="33"/>
      <c r="N18" s="33"/>
      <c r="O18" s="62">
        <v>1650</v>
      </c>
      <c r="P18" s="62">
        <v>1190</v>
      </c>
      <c r="Q18" s="62">
        <v>1330</v>
      </c>
      <c r="R18" s="73">
        <f t="shared" si="0"/>
        <v>1390</v>
      </c>
      <c r="S18" s="71">
        <f>IF(R18&lt;=$F18,100,IF(R18&lt;=$G18,(80+20/($G18-$F18)*($G18-R18)),IF(R18&lt;=$H18,(60+20/($H18-$G18)*($H18-R18)),40)))*10%/4</f>
        <v>2.305</v>
      </c>
    </row>
    <row r="19" ht="31" spans="1:19">
      <c r="A19" s="44"/>
      <c r="B19" s="41"/>
      <c r="C19" s="42" t="s">
        <v>238</v>
      </c>
      <c r="D19" s="42" t="s">
        <v>239</v>
      </c>
      <c r="E19" s="42" t="s">
        <v>203</v>
      </c>
      <c r="F19" s="52">
        <v>1000</v>
      </c>
      <c r="G19" s="52">
        <v>2000</v>
      </c>
      <c r="H19" s="52">
        <v>3000</v>
      </c>
      <c r="I19" s="57">
        <v>1300</v>
      </c>
      <c r="J19" s="52">
        <f>IF(I19&lt;=$F19,100,IF(I19&lt;=$G19,(80+20/($G19-$F19)*($G19-I19)),IF(I19&lt;=$H19,(60+20/($H19-$G19)*($H19-I19)),40)))*10%/4</f>
        <v>2.35</v>
      </c>
      <c r="K19" s="56"/>
      <c r="L19" s="33"/>
      <c r="M19" s="33"/>
      <c r="N19" s="33"/>
      <c r="O19" s="62">
        <v>2910</v>
      </c>
      <c r="P19" s="62">
        <v>2090</v>
      </c>
      <c r="Q19" s="77">
        <v>2020</v>
      </c>
      <c r="R19" s="73">
        <f t="shared" si="0"/>
        <v>2340</v>
      </c>
      <c r="S19" s="71">
        <f>IF(R19&lt;=$F19,100,IF(R19&lt;=$G19,(80+20/($G19-$F19)*($G19-R19)),IF(R19&lt;=$H19,(60+20/($H19-$G19)*($H19-R19)),40)))*10%/4</f>
        <v>1.83</v>
      </c>
    </row>
    <row r="20" ht="31" spans="1:19">
      <c r="A20" s="44"/>
      <c r="B20" s="41"/>
      <c r="C20" s="42" t="s">
        <v>240</v>
      </c>
      <c r="D20" s="42" t="s">
        <v>241</v>
      </c>
      <c r="E20" s="42" t="s">
        <v>203</v>
      </c>
      <c r="F20" s="52">
        <v>1000</v>
      </c>
      <c r="G20" s="52">
        <v>2000</v>
      </c>
      <c r="H20" s="52">
        <v>3000</v>
      </c>
      <c r="I20" s="57">
        <v>2000</v>
      </c>
      <c r="J20" s="52">
        <f>IF(I20&lt;=$F20,100,IF(I20&lt;=$G20,(80+20/($G20-$F20)*($G20-I20)),IF(I20&lt;=$H20,(60+20/($H20-$G20)*($H20-I20)),40)))*10%/4</f>
        <v>2</v>
      </c>
      <c r="K20" s="56"/>
      <c r="L20" s="33"/>
      <c r="M20" s="33"/>
      <c r="N20" s="33"/>
      <c r="O20" s="62">
        <v>1830</v>
      </c>
      <c r="P20" s="62">
        <v>2090</v>
      </c>
      <c r="Q20" s="62">
        <v>2010</v>
      </c>
      <c r="R20" s="73">
        <f t="shared" si="0"/>
        <v>1976.66666666667</v>
      </c>
      <c r="S20" s="71">
        <f>IF(R20&lt;=$F20,100,IF(R20&lt;=$G20,(80+20/($G20-$F20)*($G20-R20)),IF(R20&lt;=$H20,(60+20/($H20-$G20)*($H20-R20)),40)))*10%/4</f>
        <v>2.01166666666667</v>
      </c>
    </row>
    <row r="21" ht="31" spans="1:19">
      <c r="A21" s="44"/>
      <c r="B21" s="41"/>
      <c r="C21" s="42" t="s">
        <v>242</v>
      </c>
      <c r="D21" s="42" t="s">
        <v>243</v>
      </c>
      <c r="E21" s="42" t="s">
        <v>203</v>
      </c>
      <c r="F21" s="52">
        <v>2000</v>
      </c>
      <c r="G21" s="52">
        <v>3000</v>
      </c>
      <c r="H21" s="52">
        <v>3000</v>
      </c>
      <c r="I21" s="57">
        <v>2500</v>
      </c>
      <c r="J21" s="52">
        <f>IF(I21&lt;=$F21,100,IF(I21&lt;=$G21,(80+20/($G21-$F21)*($G21-I21)),IF(I21&lt;=$H21,(60+20/($H21-$G21)*($H21-I21)),40)))*10%/4</f>
        <v>2.25</v>
      </c>
      <c r="K21" s="56"/>
      <c r="L21" s="33"/>
      <c r="M21" s="33"/>
      <c r="N21" s="33"/>
      <c r="O21" s="62">
        <v>2480</v>
      </c>
      <c r="P21" s="62">
        <v>1950</v>
      </c>
      <c r="Q21" s="62">
        <v>1920</v>
      </c>
      <c r="R21" s="73">
        <f t="shared" si="0"/>
        <v>2116.66666666667</v>
      </c>
      <c r="S21" s="71">
        <f>IF(R21&lt;=$F21,100,IF(R21&lt;=$G21,(80+20/($G21-$F21)*($G21-R21)),IF(R21&lt;=$H21,(60+20/($H21-$G21)*($H21-R21)),40)))*10%/4</f>
        <v>2.44166666666667</v>
      </c>
    </row>
    <row r="22" ht="31" spans="1:19">
      <c r="A22" s="44">
        <v>0.2</v>
      </c>
      <c r="B22" s="41" t="s">
        <v>128</v>
      </c>
      <c r="C22" s="42" t="s">
        <v>244</v>
      </c>
      <c r="D22" s="42" t="s">
        <v>245</v>
      </c>
      <c r="E22" s="42" t="s">
        <v>195</v>
      </c>
      <c r="F22" s="52">
        <v>1</v>
      </c>
      <c r="G22" s="52">
        <v>3</v>
      </c>
      <c r="H22" s="52">
        <v>5</v>
      </c>
      <c r="I22" s="57">
        <v>1.5</v>
      </c>
      <c r="J22" s="52">
        <f t="shared" ref="J22:J32" si="2">IF(I22&lt;=$F22,100,IF(I22&lt;=$G22,(80+20/($G22-$F22)*($G22-I22)),IF(I22&lt;=$H22,(60+20/($H22-$G22)*($H22-I22)),40)))*20%/11</f>
        <v>1.72727272727273</v>
      </c>
      <c r="K22" s="56" t="s">
        <v>246</v>
      </c>
      <c r="L22" s="33"/>
      <c r="M22" s="33"/>
      <c r="N22" s="33"/>
      <c r="O22" s="62">
        <v>2.04</v>
      </c>
      <c r="P22" s="62">
        <v>2.19</v>
      </c>
      <c r="Q22" s="62">
        <v>2.36</v>
      </c>
      <c r="R22" s="73">
        <f t="shared" si="0"/>
        <v>2.19666666666667</v>
      </c>
      <c r="S22" s="71">
        <f t="shared" ref="S22:S32" si="3">IF(R22&lt;=$F22,100,IF(R22&lt;=$G22,(80+20/($G22-$F22)*($G22-R22)),IF(R22&lt;=$H22,(60+20/($H22-$G22)*($H22-R22)),40)))*20%/11</f>
        <v>1.60060606060606</v>
      </c>
    </row>
    <row r="23" ht="31" spans="1:19">
      <c r="A23" s="44"/>
      <c r="B23" s="41"/>
      <c r="C23" s="42" t="s">
        <v>244</v>
      </c>
      <c r="D23" s="42" t="s">
        <v>247</v>
      </c>
      <c r="E23" s="42" t="s">
        <v>195</v>
      </c>
      <c r="F23" s="52">
        <v>1</v>
      </c>
      <c r="G23" s="52">
        <v>3</v>
      </c>
      <c r="H23" s="52">
        <v>5</v>
      </c>
      <c r="I23" s="57">
        <v>2</v>
      </c>
      <c r="J23" s="52">
        <f t="shared" si="2"/>
        <v>1.63636363636364</v>
      </c>
      <c r="K23" s="56"/>
      <c r="L23" s="33"/>
      <c r="M23" s="33"/>
      <c r="N23" s="33"/>
      <c r="O23" s="62">
        <v>2.65</v>
      </c>
      <c r="P23" s="62">
        <v>2.29</v>
      </c>
      <c r="Q23" s="62">
        <v>2.56</v>
      </c>
      <c r="R23" s="73">
        <f t="shared" si="0"/>
        <v>2.5</v>
      </c>
      <c r="S23" s="71">
        <f t="shared" si="3"/>
        <v>1.54545454545455</v>
      </c>
    </row>
    <row r="24" s="33" customFormat="1" ht="31" spans="1:19">
      <c r="A24" s="44"/>
      <c r="B24" s="41"/>
      <c r="C24" s="42" t="s">
        <v>244</v>
      </c>
      <c r="D24" s="42" t="s">
        <v>248</v>
      </c>
      <c r="E24" s="42" t="s">
        <v>195</v>
      </c>
      <c r="F24" s="52">
        <v>3</v>
      </c>
      <c r="G24" s="52">
        <v>5</v>
      </c>
      <c r="H24" s="52">
        <v>8</v>
      </c>
      <c r="I24" s="57">
        <v>2.3</v>
      </c>
      <c r="J24" s="52">
        <f t="shared" si="2"/>
        <v>1.81818181818182</v>
      </c>
      <c r="K24" s="56" t="s">
        <v>249</v>
      </c>
      <c r="O24" s="62">
        <v>3.44</v>
      </c>
      <c r="P24" s="62">
        <v>3.14</v>
      </c>
      <c r="Q24" s="62">
        <v>2.76</v>
      </c>
      <c r="R24" s="73">
        <f t="shared" si="0"/>
        <v>3.11333333333333</v>
      </c>
      <c r="S24" s="71">
        <f t="shared" si="3"/>
        <v>1.79757575757576</v>
      </c>
    </row>
    <row r="25" s="33" customFormat="1" ht="31" spans="1:19">
      <c r="A25" s="44"/>
      <c r="B25" s="41"/>
      <c r="C25" s="42" t="s">
        <v>244</v>
      </c>
      <c r="D25" s="42" t="s">
        <v>250</v>
      </c>
      <c r="E25" s="42" t="s">
        <v>195</v>
      </c>
      <c r="F25" s="52">
        <v>3</v>
      </c>
      <c r="G25" s="52">
        <v>5</v>
      </c>
      <c r="H25" s="52">
        <v>8</v>
      </c>
      <c r="I25" s="57">
        <v>3</v>
      </c>
      <c r="J25" s="52">
        <f t="shared" si="2"/>
        <v>1.81818181818182</v>
      </c>
      <c r="K25" s="56" t="s">
        <v>249</v>
      </c>
      <c r="O25" s="62">
        <v>2.71</v>
      </c>
      <c r="P25" s="62">
        <v>2.85</v>
      </c>
      <c r="Q25" s="62">
        <v>2.41</v>
      </c>
      <c r="R25" s="73">
        <f t="shared" si="0"/>
        <v>2.65666666666667</v>
      </c>
      <c r="S25" s="71">
        <f t="shared" si="3"/>
        <v>1.81818181818182</v>
      </c>
    </row>
    <row r="26" ht="31" spans="1:19">
      <c r="A26" s="44"/>
      <c r="B26" s="41"/>
      <c r="C26" s="42" t="s">
        <v>244</v>
      </c>
      <c r="D26" s="42" t="s">
        <v>251</v>
      </c>
      <c r="E26" s="42" t="s">
        <v>195</v>
      </c>
      <c r="F26" s="52">
        <v>5</v>
      </c>
      <c r="G26" s="52">
        <v>8</v>
      </c>
      <c r="H26" s="52">
        <v>10</v>
      </c>
      <c r="I26" s="57">
        <v>4</v>
      </c>
      <c r="J26" s="52">
        <f t="shared" si="2"/>
        <v>1.81818181818182</v>
      </c>
      <c r="K26" s="56" t="s">
        <v>249</v>
      </c>
      <c r="L26" s="33"/>
      <c r="M26" s="33"/>
      <c r="N26" s="33"/>
      <c r="O26" s="62">
        <v>3.46</v>
      </c>
      <c r="P26" s="62">
        <v>3.12</v>
      </c>
      <c r="Q26" s="77" t="s">
        <v>252</v>
      </c>
      <c r="R26" s="73">
        <f t="shared" si="0"/>
        <v>3.29</v>
      </c>
      <c r="S26" s="71">
        <f t="shared" si="3"/>
        <v>1.81818181818182</v>
      </c>
    </row>
    <row r="27" ht="46" spans="1:19">
      <c r="A27" s="44"/>
      <c r="B27" s="41"/>
      <c r="C27" s="42" t="s">
        <v>253</v>
      </c>
      <c r="D27" s="42" t="s">
        <v>254</v>
      </c>
      <c r="E27" s="42" t="s">
        <v>195</v>
      </c>
      <c r="F27" s="52">
        <v>3</v>
      </c>
      <c r="G27" s="52">
        <v>5</v>
      </c>
      <c r="H27" s="52">
        <v>8</v>
      </c>
      <c r="I27" s="57">
        <v>3</v>
      </c>
      <c r="J27" s="52">
        <f t="shared" si="2"/>
        <v>1.81818181818182</v>
      </c>
      <c r="K27" s="56" t="s">
        <v>249</v>
      </c>
      <c r="L27" s="33"/>
      <c r="M27" s="33"/>
      <c r="N27" s="33"/>
      <c r="O27" s="62">
        <v>2.24</v>
      </c>
      <c r="P27" s="62">
        <v>1.54</v>
      </c>
      <c r="Q27" s="62">
        <v>1.43</v>
      </c>
      <c r="R27" s="73">
        <f t="shared" si="0"/>
        <v>1.73666666666667</v>
      </c>
      <c r="S27" s="71">
        <f t="shared" si="3"/>
        <v>1.81818181818182</v>
      </c>
    </row>
    <row r="28" ht="61" spans="1:19">
      <c r="A28" s="44"/>
      <c r="B28" s="41"/>
      <c r="C28" s="42" t="s">
        <v>255</v>
      </c>
      <c r="D28" s="42" t="s">
        <v>256</v>
      </c>
      <c r="E28" s="42" t="s">
        <v>195</v>
      </c>
      <c r="F28" s="52">
        <v>2</v>
      </c>
      <c r="G28" s="52">
        <v>3</v>
      </c>
      <c r="H28" s="52">
        <v>5</v>
      </c>
      <c r="I28" s="57">
        <v>1.8</v>
      </c>
      <c r="J28" s="52">
        <f t="shared" si="2"/>
        <v>1.81818181818182</v>
      </c>
      <c r="K28" s="56" t="s">
        <v>249</v>
      </c>
      <c r="L28" s="33"/>
      <c r="M28" s="33"/>
      <c r="N28" s="33"/>
      <c r="O28" s="62">
        <v>4.97</v>
      </c>
      <c r="P28" s="62">
        <v>4.55</v>
      </c>
      <c r="Q28" s="62">
        <v>4.59</v>
      </c>
      <c r="R28" s="73">
        <f t="shared" si="0"/>
        <v>4.70333333333333</v>
      </c>
      <c r="S28" s="71">
        <f t="shared" si="3"/>
        <v>1.14484848484848</v>
      </c>
    </row>
    <row r="29" ht="61" spans="1:19">
      <c r="A29" s="44"/>
      <c r="B29" s="41"/>
      <c r="C29" s="42" t="s">
        <v>255</v>
      </c>
      <c r="D29" s="42" t="s">
        <v>257</v>
      </c>
      <c r="E29" s="42" t="s">
        <v>195</v>
      </c>
      <c r="F29" s="52">
        <v>3</v>
      </c>
      <c r="G29" s="52">
        <v>5</v>
      </c>
      <c r="H29" s="52">
        <v>8</v>
      </c>
      <c r="I29" s="57">
        <v>2.3</v>
      </c>
      <c r="J29" s="52">
        <f t="shared" si="2"/>
        <v>1.81818181818182</v>
      </c>
      <c r="K29" s="56" t="s">
        <v>249</v>
      </c>
      <c r="L29" s="33"/>
      <c r="M29" s="33"/>
      <c r="N29" s="33"/>
      <c r="O29" s="62">
        <v>6.17</v>
      </c>
      <c r="P29" s="62">
        <v>5.2</v>
      </c>
      <c r="Q29" s="62">
        <v>6.05</v>
      </c>
      <c r="R29" s="73">
        <f t="shared" si="0"/>
        <v>5.80666666666667</v>
      </c>
      <c r="S29" s="71">
        <f t="shared" si="3"/>
        <v>1.35676767676768</v>
      </c>
    </row>
    <row r="30" ht="61" spans="1:19">
      <c r="A30" s="44"/>
      <c r="B30" s="41"/>
      <c r="C30" s="42" t="s">
        <v>255</v>
      </c>
      <c r="D30" s="42" t="s">
        <v>258</v>
      </c>
      <c r="E30" s="42" t="s">
        <v>195</v>
      </c>
      <c r="F30" s="52">
        <v>3</v>
      </c>
      <c r="G30" s="52">
        <v>5</v>
      </c>
      <c r="H30" s="52">
        <v>8</v>
      </c>
      <c r="I30" s="57">
        <v>2.5</v>
      </c>
      <c r="J30" s="52">
        <f t="shared" si="2"/>
        <v>1.81818181818182</v>
      </c>
      <c r="K30" s="56" t="s">
        <v>249</v>
      </c>
      <c r="L30" s="33"/>
      <c r="M30" s="33"/>
      <c r="N30" s="33"/>
      <c r="O30" s="62">
        <v>4.17</v>
      </c>
      <c r="P30" s="62">
        <v>3.99</v>
      </c>
      <c r="Q30" s="62">
        <v>4.54</v>
      </c>
      <c r="R30" s="73">
        <f t="shared" si="0"/>
        <v>4.23333333333333</v>
      </c>
      <c r="S30" s="71">
        <f t="shared" si="3"/>
        <v>1.59393939393939</v>
      </c>
    </row>
    <row r="31" ht="61" spans="1:19">
      <c r="A31" s="44"/>
      <c r="B31" s="41"/>
      <c r="C31" s="42" t="s">
        <v>255</v>
      </c>
      <c r="D31" s="42" t="s">
        <v>259</v>
      </c>
      <c r="E31" s="42" t="s">
        <v>195</v>
      </c>
      <c r="F31" s="52">
        <v>5</v>
      </c>
      <c r="G31" s="52">
        <v>8</v>
      </c>
      <c r="H31" s="52">
        <v>10</v>
      </c>
      <c r="I31" s="57">
        <v>3.3</v>
      </c>
      <c r="J31" s="52">
        <f t="shared" si="2"/>
        <v>1.81818181818182</v>
      </c>
      <c r="K31" s="56" t="s">
        <v>249</v>
      </c>
      <c r="L31" s="33"/>
      <c r="M31" s="33"/>
      <c r="N31" s="33"/>
      <c r="O31" s="62">
        <v>5.89</v>
      </c>
      <c r="P31" s="62">
        <v>4.39</v>
      </c>
      <c r="Q31" s="62">
        <v>5.29</v>
      </c>
      <c r="R31" s="73">
        <f t="shared" si="0"/>
        <v>5.19</v>
      </c>
      <c r="S31" s="71">
        <f t="shared" si="3"/>
        <v>1.79515151515152</v>
      </c>
    </row>
    <row r="32" ht="61" spans="1:19">
      <c r="A32" s="44"/>
      <c r="B32" s="41"/>
      <c r="C32" s="42" t="s">
        <v>255</v>
      </c>
      <c r="D32" s="42" t="s">
        <v>260</v>
      </c>
      <c r="E32" s="42" t="s">
        <v>195</v>
      </c>
      <c r="F32" s="52">
        <v>6</v>
      </c>
      <c r="G32" s="52">
        <v>10</v>
      </c>
      <c r="H32" s="52">
        <v>12</v>
      </c>
      <c r="I32" s="57">
        <v>4.3</v>
      </c>
      <c r="J32" s="52">
        <f t="shared" si="2"/>
        <v>1.81818181818182</v>
      </c>
      <c r="K32" s="56"/>
      <c r="L32" s="33"/>
      <c r="M32" s="33"/>
      <c r="N32" s="33"/>
      <c r="O32" s="62">
        <v>4.98</v>
      </c>
      <c r="P32" s="62">
        <v>6.89</v>
      </c>
      <c r="Q32" s="62">
        <v>5.35</v>
      </c>
      <c r="R32" s="73">
        <f t="shared" si="0"/>
        <v>5.74</v>
      </c>
      <c r="S32" s="71">
        <f t="shared" si="3"/>
        <v>1.81818181818182</v>
      </c>
    </row>
    <row r="33" ht="31" spans="1:19">
      <c r="A33" s="44">
        <v>0.2</v>
      </c>
      <c r="B33" s="41" t="s">
        <v>261</v>
      </c>
      <c r="C33" s="42" t="s">
        <v>262</v>
      </c>
      <c r="D33" s="42" t="s">
        <v>263</v>
      </c>
      <c r="E33" s="42" t="s">
        <v>195</v>
      </c>
      <c r="F33" s="52">
        <v>2</v>
      </c>
      <c r="G33" s="52">
        <v>3</v>
      </c>
      <c r="H33" s="52">
        <v>3</v>
      </c>
      <c r="I33" s="57">
        <v>3</v>
      </c>
      <c r="J33" s="52">
        <f>IF(I33&lt;=$F33,100,IF(I33&lt;=$G33,(80+20/($G33-$F33)*($G33-I33)),IF(I33&lt;=$H33,(60+20/($H33-$G33)*($H33-I33)),40)))*20%/5</f>
        <v>3.2</v>
      </c>
      <c r="K33" s="56" t="s">
        <v>249</v>
      </c>
      <c r="L33" s="33"/>
      <c r="M33" s="33"/>
      <c r="N33" s="33"/>
      <c r="O33" s="62">
        <v>0.801</v>
      </c>
      <c r="P33" s="62">
        <v>0.496</v>
      </c>
      <c r="Q33" s="62">
        <v>0.711</v>
      </c>
      <c r="R33" s="73">
        <f t="shared" si="0"/>
        <v>0.669333333333333</v>
      </c>
      <c r="S33" s="71">
        <f>IF(R33&lt;=$F33,100,IF(R33&lt;=$G33,(80+20/($G33-$F33)*($G33-R33)),IF(R33&lt;=$H33,(60+20/($H33-$G33)*($H33-R33)),40)))*20%/5</f>
        <v>4</v>
      </c>
    </row>
    <row r="34" ht="31" spans="1:19">
      <c r="A34" s="45"/>
      <c r="B34" s="41"/>
      <c r="C34" s="42" t="s">
        <v>264</v>
      </c>
      <c r="D34" s="42" t="s">
        <v>265</v>
      </c>
      <c r="E34" s="42" t="s">
        <v>195</v>
      </c>
      <c r="F34" s="52">
        <v>2</v>
      </c>
      <c r="G34" s="52">
        <v>3</v>
      </c>
      <c r="H34" s="52">
        <v>5</v>
      </c>
      <c r="I34" s="57">
        <v>3</v>
      </c>
      <c r="J34" s="52">
        <f>IF(I34&lt;=$F34,100,IF(I34&lt;=$G34,(80+20/($G34-$F34)*($G34-I34)),IF(I34&lt;=$H34,(60+20/($H34-$G34)*($H34-I34)),40)))*20%/5</f>
        <v>3.2</v>
      </c>
      <c r="K34" s="56" t="s">
        <v>249</v>
      </c>
      <c r="L34" s="33"/>
      <c r="M34" s="33"/>
      <c r="N34" s="33"/>
      <c r="O34" s="62">
        <v>0.306</v>
      </c>
      <c r="P34" s="62">
        <v>0.203</v>
      </c>
      <c r="Q34" s="62">
        <v>0.668</v>
      </c>
      <c r="R34" s="73">
        <f t="shared" si="0"/>
        <v>0.392333333333333</v>
      </c>
      <c r="S34" s="71">
        <f>IF(R34&lt;=$F34,100,IF(R34&lt;=$G34,(80+20/($G34-$F34)*($G34-R34)),IF(R34&lt;=$H34,(60+20/($H34-$G34)*($H34-R34)),40)))*20%/5</f>
        <v>4</v>
      </c>
    </row>
    <row r="35" ht="31" spans="1:19">
      <c r="A35" s="45"/>
      <c r="B35" s="41"/>
      <c r="C35" s="42" t="s">
        <v>266</v>
      </c>
      <c r="D35" s="42" t="s">
        <v>267</v>
      </c>
      <c r="E35" s="42" t="s">
        <v>195</v>
      </c>
      <c r="F35" s="52">
        <v>2</v>
      </c>
      <c r="G35" s="52">
        <v>3</v>
      </c>
      <c r="H35" s="52">
        <v>5</v>
      </c>
      <c r="I35" s="57">
        <v>3</v>
      </c>
      <c r="J35" s="52">
        <f>IF(I35&lt;=$F35,100,IF(I35&lt;=$G35,(80+20/($G35-$F35)*($G35-I35)),IF(I35&lt;=$H35,(60+20/($H35-$G35)*($H35-I35)),40)))*20%/5</f>
        <v>3.2</v>
      </c>
      <c r="K35" s="56"/>
      <c r="L35" s="33"/>
      <c r="M35" s="33"/>
      <c r="N35" s="33"/>
      <c r="O35" s="62">
        <v>1.402</v>
      </c>
      <c r="P35" s="62">
        <v>0.713</v>
      </c>
      <c r="Q35" s="62">
        <v>1.597</v>
      </c>
      <c r="R35" s="73">
        <f t="shared" si="0"/>
        <v>1.23733333333333</v>
      </c>
      <c r="S35" s="71">
        <f>IF(R35&lt;=$F35,100,IF(R35&lt;=$G35,(80+20/($G35-$F35)*($G35-R35)),IF(R35&lt;=$H35,(60+20/($H35-$G35)*($H35-R35)),40)))*20%/5</f>
        <v>4</v>
      </c>
    </row>
    <row r="36" ht="31" spans="1:19">
      <c r="A36" s="45"/>
      <c r="B36" s="41"/>
      <c r="C36" s="42" t="s">
        <v>264</v>
      </c>
      <c r="D36" s="42" t="s">
        <v>268</v>
      </c>
      <c r="E36" s="42" t="s">
        <v>195</v>
      </c>
      <c r="F36" s="52">
        <v>2</v>
      </c>
      <c r="G36" s="52">
        <v>3</v>
      </c>
      <c r="H36" s="52">
        <v>6</v>
      </c>
      <c r="I36" s="57">
        <v>3</v>
      </c>
      <c r="J36" s="52">
        <f>IF(I36&lt;=$F36,100,IF(I36&lt;=$G36,(80+20/($G36-$F36)*($G36-I36)),IF(I36&lt;=$H36,(60+20/($H36-$G36)*($H36-I36)),40)))*20%/5</f>
        <v>3.2</v>
      </c>
      <c r="K36" s="56" t="s">
        <v>249</v>
      </c>
      <c r="L36" s="33"/>
      <c r="M36" s="33"/>
      <c r="N36" s="33"/>
      <c r="O36" s="62">
        <v>1.831</v>
      </c>
      <c r="P36" s="62">
        <v>0</v>
      </c>
      <c r="Q36" s="62">
        <v>0.914</v>
      </c>
      <c r="R36" s="73">
        <f t="shared" si="0"/>
        <v>0.915</v>
      </c>
      <c r="S36" s="71">
        <f>IF(R36&lt;=$F36,100,IF(R36&lt;=$G36,(80+20/($G36-$F36)*($G36-R36)),IF(R36&lt;=$H36,(60+20/($H36-$G36)*($H36-R36)),40)))*20%/5</f>
        <v>4</v>
      </c>
    </row>
    <row r="37" ht="31" spans="1:19">
      <c r="A37" s="45"/>
      <c r="B37" s="41"/>
      <c r="C37" s="42" t="s">
        <v>269</v>
      </c>
      <c r="D37" s="42" t="s">
        <v>270</v>
      </c>
      <c r="E37" s="42" t="s">
        <v>195</v>
      </c>
      <c r="F37" s="52"/>
      <c r="G37" s="52"/>
      <c r="H37" s="52"/>
      <c r="I37" s="57">
        <v>3</v>
      </c>
      <c r="J37" s="52"/>
      <c r="K37" s="56"/>
      <c r="L37" s="33"/>
      <c r="M37" s="33"/>
      <c r="N37" s="33"/>
      <c r="O37" s="62">
        <v>1.113</v>
      </c>
      <c r="P37" s="62">
        <v>1.135</v>
      </c>
      <c r="Q37" s="62">
        <v>2.703</v>
      </c>
      <c r="R37" s="78"/>
      <c r="S37" s="71"/>
    </row>
    <row r="38" ht="31" spans="1:19">
      <c r="A38" s="45"/>
      <c r="B38" s="41"/>
      <c r="C38" s="42" t="s">
        <v>266</v>
      </c>
      <c r="D38" s="42" t="s">
        <v>271</v>
      </c>
      <c r="E38" s="42" t="s">
        <v>195</v>
      </c>
      <c r="F38" s="52"/>
      <c r="G38" s="52"/>
      <c r="H38" s="52"/>
      <c r="I38" s="57">
        <v>3</v>
      </c>
      <c r="J38" s="52"/>
      <c r="K38" s="56"/>
      <c r="L38" s="33"/>
      <c r="M38" s="33"/>
      <c r="N38" s="33"/>
      <c r="O38" s="62">
        <v>0.267</v>
      </c>
      <c r="P38" s="62">
        <v>0.43</v>
      </c>
      <c r="Q38" s="62">
        <v>2.036</v>
      </c>
      <c r="R38" s="78"/>
      <c r="S38" s="71"/>
    </row>
    <row r="39" ht="31" spans="1:19">
      <c r="A39" s="45"/>
      <c r="B39" s="41"/>
      <c r="C39" s="42" t="s">
        <v>262</v>
      </c>
      <c r="D39" s="42" t="s">
        <v>272</v>
      </c>
      <c r="E39" s="42" t="s">
        <v>195</v>
      </c>
      <c r="F39" s="52"/>
      <c r="G39" s="52"/>
      <c r="H39" s="52"/>
      <c r="I39" s="57">
        <v>3</v>
      </c>
      <c r="J39" s="52"/>
      <c r="K39" s="56"/>
      <c r="L39" s="33"/>
      <c r="M39" s="33"/>
      <c r="N39" s="33"/>
      <c r="O39" s="62">
        <v>2.081</v>
      </c>
      <c r="P39" s="62">
        <v>1.22</v>
      </c>
      <c r="Q39" s="62">
        <v>2.436</v>
      </c>
      <c r="R39" s="78"/>
      <c r="S39" s="71"/>
    </row>
    <row r="40" ht="31" spans="1:19">
      <c r="A40" s="45"/>
      <c r="B40" s="41"/>
      <c r="C40" s="42" t="s">
        <v>264</v>
      </c>
      <c r="D40" s="42" t="s">
        <v>273</v>
      </c>
      <c r="E40" s="42" t="s">
        <v>195</v>
      </c>
      <c r="F40" s="52"/>
      <c r="G40" s="52"/>
      <c r="H40" s="52"/>
      <c r="I40" s="57">
        <v>3</v>
      </c>
      <c r="J40" s="52"/>
      <c r="K40" s="56"/>
      <c r="L40" s="33"/>
      <c r="M40" s="33"/>
      <c r="N40" s="33"/>
      <c r="O40" s="62">
        <v>1.475</v>
      </c>
      <c r="P40" s="62">
        <v>1.375</v>
      </c>
      <c r="Q40" s="62">
        <v>0.643</v>
      </c>
      <c r="R40" s="78"/>
      <c r="S40" s="71"/>
    </row>
    <row r="41" ht="31" spans="1:19">
      <c r="A41" s="45"/>
      <c r="B41" s="41"/>
      <c r="C41" s="42" t="s">
        <v>269</v>
      </c>
      <c r="D41" s="42" t="s">
        <v>274</v>
      </c>
      <c r="E41" s="42" t="s">
        <v>195</v>
      </c>
      <c r="F41" s="52"/>
      <c r="G41" s="52"/>
      <c r="H41" s="52"/>
      <c r="I41" s="57">
        <v>3</v>
      </c>
      <c r="J41" s="52"/>
      <c r="K41" s="56"/>
      <c r="L41" s="33"/>
      <c r="M41" s="33"/>
      <c r="N41" s="33"/>
      <c r="O41" s="62">
        <v>2.528</v>
      </c>
      <c r="P41" s="62">
        <v>2.867</v>
      </c>
      <c r="Q41" s="62">
        <v>2.543</v>
      </c>
      <c r="R41" s="78"/>
      <c r="S41" s="71"/>
    </row>
    <row r="42" ht="31" spans="1:19">
      <c r="A42" s="45"/>
      <c r="B42" s="41"/>
      <c r="C42" s="42" t="s">
        <v>262</v>
      </c>
      <c r="D42" s="42" t="s">
        <v>275</v>
      </c>
      <c r="E42" s="42" t="s">
        <v>195</v>
      </c>
      <c r="F42" s="52"/>
      <c r="G42" s="52"/>
      <c r="H42" s="52"/>
      <c r="I42" s="57">
        <v>3</v>
      </c>
      <c r="J42" s="52"/>
      <c r="K42" s="56"/>
      <c r="L42" s="33"/>
      <c r="M42" s="33"/>
      <c r="N42" s="33"/>
      <c r="O42" s="62">
        <v>0.213</v>
      </c>
      <c r="P42" s="62">
        <v>0.179</v>
      </c>
      <c r="Q42" s="62">
        <v>0.203</v>
      </c>
      <c r="R42" s="78"/>
      <c r="S42" s="71"/>
    </row>
    <row r="43" ht="31" spans="1:19">
      <c r="A43" s="45"/>
      <c r="B43" s="41"/>
      <c r="C43" s="42" t="s">
        <v>269</v>
      </c>
      <c r="D43" s="42" t="s">
        <v>276</v>
      </c>
      <c r="E43" s="42" t="s">
        <v>195</v>
      </c>
      <c r="F43" s="52"/>
      <c r="G43" s="52"/>
      <c r="H43" s="52"/>
      <c r="I43" s="57">
        <v>3</v>
      </c>
      <c r="J43" s="52"/>
      <c r="K43" s="56"/>
      <c r="L43" s="33"/>
      <c r="M43" s="33"/>
      <c r="N43" s="33"/>
      <c r="O43" s="62">
        <v>0.761</v>
      </c>
      <c r="P43" s="62">
        <v>2.498</v>
      </c>
      <c r="Q43" s="62">
        <v>0.638</v>
      </c>
      <c r="R43" s="78"/>
      <c r="S43" s="71"/>
    </row>
    <row r="44" ht="31" spans="1:19">
      <c r="A44" s="45"/>
      <c r="B44" s="41"/>
      <c r="C44" s="42" t="s">
        <v>266</v>
      </c>
      <c r="D44" s="42" t="s">
        <v>277</v>
      </c>
      <c r="E44" s="42" t="s">
        <v>195</v>
      </c>
      <c r="F44" s="52">
        <v>3</v>
      </c>
      <c r="G44" s="52">
        <v>5</v>
      </c>
      <c r="H44" s="52">
        <v>8</v>
      </c>
      <c r="I44" s="57">
        <v>3</v>
      </c>
      <c r="J44" s="52">
        <f>IF(I44&lt;=$F44,100,IF(I44&lt;=$G44,(80+20/($G44-$F44)*($G44-I44)),IF(I44&lt;=$H44,(60+20/($H44-$G44)*($H44-I44)),40)))*20%/5</f>
        <v>4</v>
      </c>
      <c r="K44" s="56" t="s">
        <v>249</v>
      </c>
      <c r="L44" s="33"/>
      <c r="M44" s="33"/>
      <c r="N44" s="33"/>
      <c r="O44" s="62">
        <v>0.112</v>
      </c>
      <c r="P44" s="62">
        <v>0.798</v>
      </c>
      <c r="Q44" s="62">
        <v>1.101</v>
      </c>
      <c r="R44" s="78">
        <v>1.53</v>
      </c>
      <c r="S44" s="71">
        <f>IF(R44&lt;=$F44,100,IF(R44&lt;=$G44,(80+20/($G44-$F44)*($G44-R44)),IF(R44&lt;=$H44,(60+20/($H44-$G44)*($H44-R44)),40)))*20%/5</f>
        <v>4</v>
      </c>
    </row>
    <row r="45" ht="61" spans="1:19">
      <c r="A45" s="44">
        <v>0.1</v>
      </c>
      <c r="B45" s="41" t="s">
        <v>278</v>
      </c>
      <c r="C45" s="42"/>
      <c r="D45" s="42" t="s">
        <v>279</v>
      </c>
      <c r="E45" s="42" t="s">
        <v>280</v>
      </c>
      <c r="F45" s="52">
        <v>0</v>
      </c>
      <c r="G45" s="52">
        <v>1</v>
      </c>
      <c r="H45" s="52">
        <v>3</v>
      </c>
      <c r="I45" s="57">
        <v>1</v>
      </c>
      <c r="J45" s="52">
        <f>IF(I45&lt;=$F45,100,IF(I45&lt;=$G45,(80+20/($G45-$F45)*($G45-I45)),IF(I45&lt;=$H45,(60+20/($H45-$G45)*($H45-I45)),40)))*10%/1</f>
        <v>8</v>
      </c>
      <c r="K45" s="56"/>
      <c r="L45" s="33"/>
      <c r="M45" s="33"/>
      <c r="N45" s="33"/>
      <c r="O45" s="62"/>
      <c r="P45" s="62"/>
      <c r="Q45" s="62"/>
      <c r="R45" s="70">
        <v>1</v>
      </c>
      <c r="S45" s="71">
        <f>IF(R45&lt;=$F45,100,IF(R45&lt;=$G45,(80+20/($G45-$F45)*($G45-R45)),IF(R45&lt;=$H45,(60+20/($H45-$G45)*($H45-R45)),40)))*10%/1</f>
        <v>8</v>
      </c>
    </row>
    <row r="46" s="34" customFormat="1" spans="1:19">
      <c r="A46" s="46" t="s">
        <v>281</v>
      </c>
      <c r="B46" s="38"/>
      <c r="C46" s="39"/>
      <c r="D46" s="39"/>
      <c r="E46" s="39"/>
      <c r="F46" s="55"/>
      <c r="G46" s="55"/>
      <c r="H46" s="55"/>
      <c r="I46" s="55"/>
      <c r="J46" s="55">
        <f>SUM(J2:J45)</f>
        <v>86.9772727272727</v>
      </c>
      <c r="K46" s="59"/>
      <c r="R46" s="79"/>
      <c r="S46" s="71">
        <f>SUM(S2:S45)</f>
        <v>78.0416262626263</v>
      </c>
    </row>
    <row r="47" ht="45" customHeight="1" spans="1:14">
      <c r="A47" s="47" t="s">
        <v>282</v>
      </c>
      <c r="B47" s="41"/>
      <c r="C47" s="42"/>
      <c r="D47" s="42" t="s">
        <v>283</v>
      </c>
      <c r="E47" s="42" t="s">
        <v>284</v>
      </c>
      <c r="F47" s="42" t="s">
        <v>285</v>
      </c>
      <c r="G47" s="42" t="s">
        <v>286</v>
      </c>
      <c r="H47" s="42" t="s">
        <v>287</v>
      </c>
      <c r="I47" s="60">
        <v>3</v>
      </c>
      <c r="K47" s="56" t="s">
        <v>288</v>
      </c>
      <c r="L47" s="33"/>
      <c r="M47" s="33"/>
      <c r="N47" s="33"/>
    </row>
    <row r="48" ht="31" spans="1:14">
      <c r="A48" s="48"/>
      <c r="B48" s="41"/>
      <c r="C48" s="42"/>
      <c r="D48" s="42" t="s">
        <v>289</v>
      </c>
      <c r="E48" s="42" t="s">
        <v>284</v>
      </c>
      <c r="F48" s="42" t="s">
        <v>286</v>
      </c>
      <c r="G48" s="42" t="s">
        <v>287</v>
      </c>
      <c r="H48" s="42" t="s">
        <v>290</v>
      </c>
      <c r="I48" s="60">
        <v>5</v>
      </c>
      <c r="J48" s="52"/>
      <c r="K48" s="56"/>
      <c r="L48" s="33"/>
      <c r="M48" s="33"/>
      <c r="N48" s="33"/>
    </row>
    <row r="49" spans="1:9">
      <c r="A49" s="49"/>
      <c r="D49" s="50" t="s">
        <v>291</v>
      </c>
      <c r="E49" s="50" t="s">
        <v>195</v>
      </c>
      <c r="F49" s="35">
        <v>8</v>
      </c>
      <c r="G49" s="35">
        <v>15</v>
      </c>
      <c r="H49" s="35">
        <v>30</v>
      </c>
      <c r="I49" s="61">
        <v>15</v>
      </c>
    </row>
    <row r="52" spans="15:24">
      <c r="O52" s="67"/>
      <c r="P52" s="68"/>
      <c r="Q52" s="68" t="s">
        <v>292</v>
      </c>
      <c r="R52" s="68"/>
      <c r="S52" s="80"/>
      <c r="T52" s="80"/>
      <c r="U52" s="80"/>
      <c r="V52" s="80"/>
      <c r="W52" s="80"/>
      <c r="X52" s="81"/>
    </row>
    <row r="53" spans="15:24">
      <c r="O53" s="69"/>
      <c r="P53" s="68"/>
      <c r="Q53" s="68" t="s">
        <v>293</v>
      </c>
      <c r="R53" s="68"/>
      <c r="S53" s="80"/>
      <c r="T53" s="80"/>
      <c r="U53" s="80"/>
      <c r="V53" s="80"/>
      <c r="W53" s="80"/>
      <c r="X53" s="81"/>
    </row>
  </sheetData>
  <sheetProtection formatCells="0" insertHyperlinks="0" autoFilter="0"/>
  <mergeCells count="27">
    <mergeCell ref="O6:Q6"/>
    <mergeCell ref="O7:Q7"/>
    <mergeCell ref="O8:Q8"/>
    <mergeCell ref="O9:Q9"/>
    <mergeCell ref="O10:Q10"/>
    <mergeCell ref="O11:Q11"/>
    <mergeCell ref="O12:Q12"/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zoomScale="99" zoomScaleNormal="99" topLeftCell="A17" workbookViewId="0">
      <selection activeCell="H19" sqref="H19"/>
    </sheetView>
  </sheetViews>
  <sheetFormatPr defaultColWidth="10.8333333333333" defaultRowHeight="17.6"/>
  <cols>
    <col min="1" max="1" width="9" style="2" customWidth="1"/>
    <col min="2" max="2" width="23.3333333333333" style="2" customWidth="1"/>
    <col min="3" max="3" width="36.8333333333333" style="2" customWidth="1"/>
    <col min="4" max="4" width="12.5333333333333" style="2" customWidth="1"/>
    <col min="5" max="5" width="31" style="2" customWidth="1"/>
    <col min="6" max="6" width="37.1666666666667" style="2" customWidth="1"/>
    <col min="7" max="7" width="12.1666666666667" style="2" customWidth="1"/>
    <col min="8" max="9" width="12.5333333333333" style="2"/>
    <col min="10" max="10" width="12.5333333333333" style="2" customWidth="1"/>
    <col min="11" max="13" width="12.5333333333333" style="2"/>
    <col min="14" max="16384" width="10.8333333333333" style="2"/>
  </cols>
  <sheetData>
    <row r="1" spans="1:13">
      <c r="A1" s="3" t="s">
        <v>154</v>
      </c>
      <c r="B1" s="4" t="s">
        <v>294</v>
      </c>
      <c r="C1" s="5" t="s">
        <v>295</v>
      </c>
      <c r="D1" s="6">
        <v>45196</v>
      </c>
      <c r="E1" s="6">
        <v>45197</v>
      </c>
      <c r="F1" s="6">
        <v>45207</v>
      </c>
      <c r="G1" s="6">
        <v>45208</v>
      </c>
      <c r="H1" s="6">
        <v>45209</v>
      </c>
      <c r="I1" s="6">
        <v>45210</v>
      </c>
      <c r="J1" s="6">
        <v>45211</v>
      </c>
      <c r="K1" s="6">
        <v>45212</v>
      </c>
      <c r="L1" s="6">
        <v>45213</v>
      </c>
      <c r="M1" s="6">
        <v>45214</v>
      </c>
    </row>
    <row r="2" ht="36" spans="1:13">
      <c r="A2" s="7">
        <v>1</v>
      </c>
      <c r="B2" s="8" t="s">
        <v>296</v>
      </c>
      <c r="C2" s="9" t="s">
        <v>297</v>
      </c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36" spans="1:13">
      <c r="A3" s="7">
        <v>2</v>
      </c>
      <c r="B3" s="8" t="s">
        <v>296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ht="30" customHeight="1" spans="1:13">
      <c r="A4" s="7">
        <v>3</v>
      </c>
      <c r="B4" s="11" t="s">
        <v>298</v>
      </c>
      <c r="C4" s="10">
        <f>SUM(D4:M4)</f>
        <v>2042</v>
      </c>
      <c r="D4" s="10">
        <v>246</v>
      </c>
      <c r="E4" s="10">
        <v>184</v>
      </c>
      <c r="F4" s="10">
        <v>205</v>
      </c>
      <c r="G4" s="10">
        <v>197</v>
      </c>
      <c r="H4" s="10">
        <v>223</v>
      </c>
      <c r="I4" s="10">
        <v>210</v>
      </c>
      <c r="J4" s="10">
        <v>178</v>
      </c>
      <c r="K4" s="10">
        <v>185</v>
      </c>
      <c r="L4" s="10">
        <v>235</v>
      </c>
      <c r="M4" s="10">
        <v>179</v>
      </c>
    </row>
    <row r="6" s="1" customFormat="1" spans="1:7">
      <c r="A6" s="12" t="s">
        <v>154</v>
      </c>
      <c r="B6" s="13" t="s">
        <v>299</v>
      </c>
      <c r="C6" s="13" t="s">
        <v>300</v>
      </c>
      <c r="D6" s="13" t="s">
        <v>301</v>
      </c>
      <c r="E6" s="13" t="s">
        <v>302</v>
      </c>
      <c r="F6" s="13" t="s">
        <v>157</v>
      </c>
      <c r="G6" s="23" t="s">
        <v>28</v>
      </c>
    </row>
    <row r="7" s="1" customFormat="1" ht="53" spans="1:7">
      <c r="A7" s="14">
        <v>1</v>
      </c>
      <c r="B7" s="15" t="s">
        <v>303</v>
      </c>
      <c r="C7" s="15" t="s">
        <v>304</v>
      </c>
      <c r="D7" s="7"/>
      <c r="E7" s="7"/>
      <c r="F7" s="7"/>
      <c r="G7" s="24"/>
    </row>
    <row r="8" s="1" customFormat="1" ht="159" spans="1:7">
      <c r="A8" s="14">
        <v>2</v>
      </c>
      <c r="B8" s="16" t="s">
        <v>305</v>
      </c>
      <c r="C8" s="15" t="s">
        <v>306</v>
      </c>
      <c r="D8" s="17">
        <v>1</v>
      </c>
      <c r="E8" s="25" t="s">
        <v>172</v>
      </c>
      <c r="F8" s="26" t="s">
        <v>307</v>
      </c>
      <c r="G8" s="27" t="s">
        <v>308</v>
      </c>
    </row>
    <row r="9" s="1" customFormat="1" ht="36" spans="1:7">
      <c r="A9" s="14">
        <v>3</v>
      </c>
      <c r="B9" s="16" t="s">
        <v>309</v>
      </c>
      <c r="C9" s="15" t="s">
        <v>310</v>
      </c>
      <c r="D9" s="7"/>
      <c r="E9" s="7"/>
      <c r="F9" s="7"/>
      <c r="G9" s="28"/>
    </row>
    <row r="10" s="1" customFormat="1" ht="124" spans="1:7">
      <c r="A10" s="14">
        <v>4</v>
      </c>
      <c r="B10" s="16" t="s">
        <v>128</v>
      </c>
      <c r="C10" s="15" t="s">
        <v>311</v>
      </c>
      <c r="D10" s="7"/>
      <c r="E10" s="7"/>
      <c r="F10" s="7"/>
      <c r="G10" s="27" t="s">
        <v>312</v>
      </c>
    </row>
    <row r="11" s="1" customFormat="1" ht="36" spans="1:7">
      <c r="A11" s="14">
        <v>5</v>
      </c>
      <c r="B11" s="16" t="s">
        <v>313</v>
      </c>
      <c r="C11" s="15" t="s">
        <v>314</v>
      </c>
      <c r="D11" s="7"/>
      <c r="E11" s="7"/>
      <c r="F11" s="7"/>
      <c r="G11" s="28"/>
    </row>
    <row r="12" s="1" customFormat="1" ht="88" spans="1:7">
      <c r="A12" s="14">
        <v>6</v>
      </c>
      <c r="B12" s="15" t="s">
        <v>315</v>
      </c>
      <c r="C12" s="15" t="s">
        <v>316</v>
      </c>
      <c r="D12" s="7"/>
      <c r="E12" s="29"/>
      <c r="F12" s="30"/>
      <c r="G12" s="28"/>
    </row>
    <row r="13" s="1" customFormat="1" ht="36" spans="1:7">
      <c r="A13" s="14">
        <v>7</v>
      </c>
      <c r="B13" s="16" t="s">
        <v>317</v>
      </c>
      <c r="C13" s="15" t="s">
        <v>318</v>
      </c>
      <c r="D13" s="7"/>
      <c r="E13" s="7"/>
      <c r="F13" s="7"/>
      <c r="G13" s="28"/>
    </row>
    <row r="14" s="1" customFormat="1" ht="88" spans="1:7">
      <c r="A14" s="14">
        <v>8</v>
      </c>
      <c r="B14" s="16" t="s">
        <v>319</v>
      </c>
      <c r="C14" s="15" t="s">
        <v>320</v>
      </c>
      <c r="D14" s="7"/>
      <c r="E14" s="7"/>
      <c r="F14" s="7"/>
      <c r="G14" s="28"/>
    </row>
    <row r="15" s="1" customFormat="1" ht="88" spans="1:7">
      <c r="A15" s="14">
        <v>9</v>
      </c>
      <c r="B15" s="16" t="s">
        <v>321</v>
      </c>
      <c r="C15" s="15" t="s">
        <v>320</v>
      </c>
      <c r="D15" s="7"/>
      <c r="E15" s="7"/>
      <c r="F15" s="31"/>
      <c r="G15" s="28"/>
    </row>
    <row r="16" s="1" customFormat="1" ht="88" spans="1:7">
      <c r="A16" s="14">
        <v>10</v>
      </c>
      <c r="B16" s="16" t="s">
        <v>322</v>
      </c>
      <c r="C16" s="15" t="s">
        <v>320</v>
      </c>
      <c r="D16" s="7"/>
      <c r="E16" s="7"/>
      <c r="F16" s="7"/>
      <c r="G16" s="28"/>
    </row>
    <row r="17" s="1" customFormat="1" ht="88" spans="1:7">
      <c r="A17" s="14">
        <v>11</v>
      </c>
      <c r="B17" s="15" t="s">
        <v>323</v>
      </c>
      <c r="C17" s="15" t="s">
        <v>324</v>
      </c>
      <c r="D17" s="7"/>
      <c r="E17" s="7"/>
      <c r="F17" s="7"/>
      <c r="G17" s="28"/>
    </row>
    <row r="18" s="1" customFormat="1" ht="159" spans="1:7">
      <c r="A18" s="14">
        <v>12</v>
      </c>
      <c r="B18" s="16" t="s">
        <v>74</v>
      </c>
      <c r="C18" s="15" t="s">
        <v>325</v>
      </c>
      <c r="D18" s="7"/>
      <c r="E18" s="7"/>
      <c r="F18" s="7"/>
      <c r="G18" s="28"/>
    </row>
    <row r="19" s="1" customFormat="1" ht="53" spans="1:7">
      <c r="A19" s="18">
        <v>13</v>
      </c>
      <c r="B19" s="19" t="s">
        <v>326</v>
      </c>
      <c r="C19" s="15" t="s">
        <v>327</v>
      </c>
      <c r="D19" s="20"/>
      <c r="E19" s="20"/>
      <c r="F19" s="20"/>
      <c r="G19" s="32"/>
    </row>
    <row r="20" ht="15.5" customHeight="1" spans="1:10">
      <c r="A20" s="21"/>
      <c r="B20" s="22"/>
      <c r="C20" s="22"/>
      <c r="D20" s="22"/>
      <c r="E20" s="22"/>
      <c r="F20" s="22"/>
      <c r="G20" s="22"/>
      <c r="H20" s="22"/>
      <c r="I20" s="22"/>
      <c r="J20" s="22"/>
    </row>
    <row r="21" ht="15.5" customHeight="1" spans="1:10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ht="15.5" customHeight="1" spans="1:10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 ht="15.5" customHeight="1" spans="1:10">
      <c r="A23" s="22"/>
      <c r="B23" s="22"/>
      <c r="C23" s="22"/>
      <c r="D23" s="22"/>
      <c r="E23" s="22"/>
      <c r="F23" s="22"/>
      <c r="G23" s="22"/>
      <c r="H23" s="22"/>
      <c r="I23" s="22"/>
      <c r="J23" s="22"/>
    </row>
    <row r="24" ht="15.5" customHeight="1" spans="1:10">
      <c r="A24" s="22"/>
      <c r="B24" s="22"/>
      <c r="C24" s="22"/>
      <c r="D24" s="22"/>
      <c r="E24" s="22"/>
      <c r="F24" s="22"/>
      <c r="G24" s="22"/>
      <c r="H24" s="22"/>
      <c r="I24" s="22"/>
      <c r="J24" s="22"/>
    </row>
    <row r="25" ht="15.5" customHeight="1" spans="1:10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ht="15.5" customHeight="1" spans="1:10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ht="15.5" customHeight="1" spans="1:10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ht="15.5" customHeight="1" spans="1:10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 ht="15.5" customHeight="1" spans="1:10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 ht="15.5" customHeight="1" spans="1:10">
      <c r="A30" s="22"/>
      <c r="B30" s="22"/>
      <c r="C30" s="22"/>
      <c r="D30" s="22"/>
      <c r="E30" s="22"/>
      <c r="F30" s="22"/>
      <c r="G30" s="22"/>
      <c r="H30" s="22"/>
      <c r="I30" s="22"/>
      <c r="J30" s="22"/>
    </row>
    <row r="31" ht="15.5" customHeight="1" spans="1:10">
      <c r="A31" s="22"/>
      <c r="B31" s="22"/>
      <c r="C31" s="22"/>
      <c r="D31" s="22"/>
      <c r="E31" s="22"/>
      <c r="F31" s="22"/>
      <c r="G31" s="22"/>
      <c r="H31" s="22"/>
      <c r="I31" s="22"/>
      <c r="J31" s="22"/>
    </row>
    <row r="32" ht="15.5" customHeight="1" spans="1:10">
      <c r="A32" s="22"/>
      <c r="B32" s="22"/>
      <c r="C32" s="22"/>
      <c r="D32" s="22"/>
      <c r="E32" s="22"/>
      <c r="F32" s="22"/>
      <c r="G32" s="22"/>
      <c r="H32" s="22"/>
      <c r="I32" s="22"/>
      <c r="J32" s="22"/>
    </row>
    <row r="33" ht="15.5" customHeight="1" spans="1:10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ht="15.5" customHeight="1" spans="1:10">
      <c r="A34" s="22"/>
      <c r="B34" s="22"/>
      <c r="C34" s="22"/>
      <c r="D34" s="22"/>
      <c r="E34" s="22"/>
      <c r="F34" s="22"/>
      <c r="G34" s="22"/>
      <c r="H34" s="22"/>
      <c r="I34" s="22"/>
      <c r="J34" s="22"/>
    </row>
    <row r="35" ht="15.5" customHeight="1" spans="1:10">
      <c r="A35" s="22"/>
      <c r="B35" s="22"/>
      <c r="C35" s="22"/>
      <c r="D35" s="22"/>
      <c r="E35" s="22"/>
      <c r="F35" s="22"/>
      <c r="G35" s="22"/>
      <c r="H35" s="22"/>
      <c r="I35" s="22"/>
      <c r="J35" s="22"/>
    </row>
    <row r="36" ht="409" customHeight="1" spans="1:10">
      <c r="A36" s="22"/>
      <c r="B36" s="22"/>
      <c r="C36" s="22"/>
      <c r="D36" s="22"/>
      <c r="E36" s="22"/>
      <c r="F36" s="22"/>
      <c r="G36" s="22"/>
      <c r="H36" s="22"/>
      <c r="I36" s="22"/>
      <c r="J36" s="22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i s D b S h e e t = " 0 "   i s D a s h B o a r d S h e e t = " 0 "   s h e e t S t i d = " 1 "   i n t e r l i n e C o l o r = " 0 " / > 
     < w o S h e e t P r o p s   i n t e r l i n e O n O f f = " 0 "   i s D b S h e e t = " 0 "   i s D a s h B o a r d S h e e t = " 0 "   s h e e t S t i d = " 3 "   i n t e r l i n e C o l o r = " 0 " / > 
     < w o S h e e t P r o p s   i n t e r l i n e O n O f f = " 0 "   i s D b S h e e t = " 0 "   i s D a s h B o a r d S h e e t = " 0 "   s h e e t S t i d = " 4 "   i n t e r l i n e C o l o r = " 0 " / > 
     < w o S h e e t P r o p s   i n t e r l i n e O n O f f = " 0 "   i s D b S h e e t = " 0 "   i s D a s h B o a r d S h e e t = " 0 "   s h e e t S t i d = " 5 "   i n t e r l i n e C o l o r = " 0 " / > 
   < / w o S h e e t s P r o p s > 
   < w o B o o k P r o p s > 
     < b o o k S e t t i n g s   i s A u t o U p d a t e P a u s e d = " 0 "   i s M e r g e T a s k s A u t o U p d a t e = " 0 "   f i l t e r T y p e = " c o n n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3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/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CD542L_ICA车型R09版本地图测试报告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2020-06-02T06:49:00Z</dcterms:created>
  <dcterms:modified xsi:type="dcterms:W3CDTF">2023-10-24T17:30:02Z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2A22E59887D063755C783765D04766B8_42</vt:lpwstr>
  </property>
</Properties>
</file>