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yuzhang\Desktop\"/>
    </mc:Choice>
  </mc:AlternateContent>
  <xr:revisionPtr revIDLastSave="0" documentId="13_ncr:1_{DD7660AF-5220-4399-AF9E-DED3EF077DAF}" xr6:coauthVersionLast="36" xr6:coauthVersionMax="47" xr10:uidLastSave="{00000000-0000-0000-0000-000000000000}"/>
  <bookViews>
    <workbookView xWindow="0" yWindow="460" windowWidth="28800" windowHeight="15840" xr2:uid="{13EE82E8-F632-E14F-9CD8-C511D3BE790E}"/>
  </bookViews>
  <sheets>
    <sheet name="地图" sheetId="1" r:id="rId1"/>
    <sheet name="764地图性能" sheetId="2" r:id="rId2"/>
  </sheets>
  <definedNames>
    <definedName name="_xlnm._FilterDatabase" localSheetId="0" hidden="1">地图!$N:$N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6" i="1" l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5" i="1"/>
  <c r="AC4" i="1"/>
  <c r="AC3" i="1"/>
  <c r="AC2" i="1"/>
  <c r="AC9" i="1"/>
  <c r="AC8" i="1"/>
  <c r="AC7" i="1"/>
  <c r="AC6" i="1"/>
  <c r="H32" i="2" l="1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6" i="2"/>
  <c r="H17" i="2"/>
  <c r="H15" i="2"/>
  <c r="H14" i="2"/>
  <c r="H13" i="2"/>
  <c r="H5" i="2"/>
  <c r="H4" i="2"/>
  <c r="H3" i="2"/>
  <c r="H2" i="2"/>
  <c r="H43" i="2"/>
  <c r="H44" i="2"/>
  <c r="H40" i="2"/>
  <c r="H41" i="2"/>
  <c r="H42" i="2"/>
  <c r="H36" i="2"/>
  <c r="H37" i="2"/>
  <c r="H38" i="2"/>
  <c r="H39" i="2"/>
  <c r="H35" i="2"/>
  <c r="H33" i="2"/>
  <c r="H34" i="2"/>
  <c r="Z2" i="1"/>
  <c r="Z3" i="1"/>
  <c r="Z4" i="1"/>
  <c r="Z5" i="1"/>
  <c r="Z6" i="1"/>
  <c r="Z7" i="1"/>
  <c r="Z46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45" i="1"/>
  <c r="S46" i="1" s="1"/>
  <c r="Q2" i="1"/>
  <c r="Q3" i="1"/>
  <c r="Q4" i="1"/>
  <c r="Q5" i="1"/>
  <c r="Q6" i="1"/>
  <c r="Q7" i="1"/>
  <c r="Q46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45" i="1"/>
  <c r="O2" i="1"/>
  <c r="O3" i="1"/>
  <c r="O4" i="1"/>
  <c r="O5" i="1"/>
  <c r="O6" i="1"/>
  <c r="O7" i="1"/>
  <c r="O46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L2" i="1"/>
  <c r="L46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J2" i="1"/>
  <c r="J3" i="1"/>
  <c r="J4" i="1"/>
  <c r="J5" i="1"/>
  <c r="J6" i="1"/>
  <c r="J7" i="1"/>
  <c r="J46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</calcChain>
</file>

<file path=xl/sharedStrings.xml><?xml version="1.0" encoding="utf-8"?>
<sst xmlns="http://schemas.openxmlformats.org/spreadsheetml/2006/main" count="349" uniqueCount="189">
  <si>
    <t>权重</t>
    <phoneticPr fontId="2" type="noConversion"/>
  </si>
  <si>
    <t>项目</t>
  </si>
  <si>
    <t>测试说明</t>
  </si>
  <si>
    <t>要求</t>
  </si>
  <si>
    <t>单位</t>
    <phoneticPr fontId="2" type="noConversion"/>
  </si>
  <si>
    <t>A级别-手机（100分）</t>
  </si>
  <si>
    <t>B级别（80分）</t>
  </si>
  <si>
    <t>C级别（60分）</t>
  </si>
  <si>
    <t>福特KPI</t>
  </si>
  <si>
    <t>福特KPI分数</t>
  </si>
  <si>
    <t>   CX727
 3.0量产版本(R09)</t>
  </si>
  <si>
    <t>CX727 3.0分数</t>
  </si>
  <si>
    <t>CX727 5.0
7.29
测试结果</t>
  </si>
  <si>
    <t>CX727
 5.0当前值</t>
    <phoneticPr fontId="2" type="noConversion"/>
  </si>
  <si>
    <t>CX727
5.0 分数</t>
    <phoneticPr fontId="2" type="noConversion"/>
  </si>
  <si>
    <t>CD542H
（地图3.0）</t>
  </si>
  <si>
    <t>CD542H地图3.0分数</t>
  </si>
  <si>
    <t>CD764 （R09 5.0）</t>
  </si>
  <si>
    <t>CD764 R09 5.0 分数</t>
  </si>
  <si>
    <t>福特备注</t>
  </si>
  <si>
    <t>Neza 2</t>
    <phoneticPr fontId="2" type="noConversion"/>
  </si>
  <si>
    <t>小鹏P7</t>
    <phoneticPr fontId="2" type="noConversion"/>
  </si>
  <si>
    <t>小鹏P5</t>
    <phoneticPr fontId="2" type="noConversion"/>
  </si>
  <si>
    <t>百度备注</t>
    <phoneticPr fontId="2" type="noConversion"/>
  </si>
  <si>
    <t>727 5.0（5.2.0.15版本）8/12</t>
    <phoneticPr fontId="2" type="noConversion"/>
  </si>
  <si>
    <t>727 5.2.0.15
分数</t>
    <phoneticPr fontId="2" type="noConversion"/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</si>
  <si>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</si>
  <si>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</si>
  <si>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</si>
  <si>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</si>
  <si>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</si>
  <si>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</si>
  <si>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  <phoneticPr fontId="2" type="noConversion"/>
  </si>
  <si>
    <t>秒</t>
    <phoneticPr fontId="2" type="noConversion"/>
  </si>
  <si>
    <t>参考Neza 2（1.88s）等竞品车，CX727现在是3s</t>
    <phoneticPr fontId="2" type="noConversion"/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</si>
  <si>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</si>
  <si>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</si>
  <si>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  <phoneticPr fontId="2" type="noConversion"/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</si>
  <si>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</si>
  <si>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</si>
  <si>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</si>
  <si>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</si>
  <si>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</si>
  <si>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 进入Launcher后，打开地图进入地图首页，按照场景设置，开路况后开始计时2. 使用脚本，每隔2-5s统计一次内存PSS值，取平均值
（导航和巡航使用模拟轨迹模拟实车行驶轨迹）</t>
  </si>
  <si>
    <t>首页开路况静置 20min</t>
  </si>
  <si>
    <t>MB</t>
    <phoneticPr fontId="2" type="noConversion"/>
  </si>
  <si>
    <t>后台首页静置 20min</t>
  </si>
  <si>
    <t>240.MB</t>
  </si>
  <si>
    <t>导航开路况 20min</t>
  </si>
  <si>
    <t>巡航开路况 20min</t>
  </si>
  <si>
    <t>帧率</t>
  </si>
  <si>
    <t>1.打开开发者选项，GPU呈现模式分析选择在屏幕上显示为线型图或在adb shell dumpsys gfxinfo中
2.执行命令1，adb shell dumpsys gfxinfo com.baidu.naviauto reset
3.打开地图进入地图，针对场景进行操作
4.执行命令2，adb shell dumpsys gfxinfo com.baidu.naviauto &gt; xx/xx.txt 存储数据到电脑
5.对保存的数据进行分析，每行数据加起来求平均值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</si>
  <si>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</si>
  <si>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</si>
  <si>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</si>
  <si>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</si>
  <si>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</si>
  <si>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</si>
  <si>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</si>
  <si>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</si>
  <si>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毫秒</t>
    <phoneticPr fontId="2" type="noConversion"/>
  </si>
  <si>
    <t>切换流畅,GB/T19392 要求＜3s
GB/T 39744-2021 要求＜1s</t>
  </si>
  <si>
    <t>50m-100m(放大）
200-100m（缩小）
2km-500m几个级别都验证
（3个场景）</t>
    <phoneticPr fontId="2" type="noConversion"/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</si>
  <si>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</si>
  <si>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</si>
  <si>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</si>
  <si>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</si>
  <si>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</si>
  <si>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</si>
  <si>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</si>
  <si>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  <phoneticPr fontId="2" type="noConversion"/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</si>
  <si>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</si>
  <si>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</si>
  <si>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</si>
  <si>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</si>
  <si>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</si>
  <si>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</si>
  <si>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  <phoneticPr fontId="2" type="noConversion"/>
  </si>
  <si>
    <t>1.进入地图，进行精确搜市内POI
2.记录操作视频，逐帧分析从点击检索按钮到底图加载完成的时间</t>
  </si>
  <si>
    <t>市内POI</t>
    <phoneticPr fontId="2" type="noConversion"/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</si>
  <si>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</si>
  <si>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</si>
  <si>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</si>
  <si>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</si>
  <si>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</si>
  <si>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</si>
  <si>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</si>
  <si>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</si>
  <si>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  <phoneticPr fontId="2" type="noConversion"/>
  </si>
  <si>
    <t>路径规划 算路距离90km（无途径点）</t>
  </si>
  <si>
    <t>路径规划 算路距离300km（无途径点）</t>
  </si>
  <si>
    <t>测试距离的偏差在10%以内</t>
    <phoneticPr fontId="2" type="noConversion"/>
  </si>
  <si>
    <t>建议用具体路径值</t>
    <phoneticPr fontId="2" type="noConversion"/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</si>
  <si>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</si>
  <si>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</si>
  <si>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</si>
  <si>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</si>
  <si>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</si>
  <si>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</si>
  <si>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</si>
  <si>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</si>
  <si>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</si>
  <si>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</si>
  <si>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</si>
  <si>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</si>
  <si>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</si>
  <si>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</si>
  <si>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</si>
  <si>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</si>
  <si>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</si>
  <si>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</si>
  <si>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</si>
  <si>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</si>
  <si>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</si>
  <si>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</si>
  <si>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</si>
  <si>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</si>
  <si>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</si>
  <si>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</si>
  <si>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</si>
  <si>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</si>
  <si>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</si>
  <si>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  <phoneticPr fontId="2" type="noConversion"/>
  </si>
  <si>
    <t>误偏航1次/车标异常0次</t>
  </si>
  <si>
    <t>100km</t>
    <phoneticPr fontId="2" type="noConversion"/>
  </si>
  <si>
    <t>总得分</t>
  </si>
  <si>
    <t>不计入性能评分</t>
  </si>
  <si>
    <t>车辆在地图上显示或语音提示的位置与车辆实际位置应一致,且错误概率应</t>
  </si>
  <si>
    <t>百分比</t>
    <phoneticPr fontId="2" type="noConversion"/>
  </si>
  <si>
    <t>＜＝1%</t>
  </si>
  <si>
    <t>＜＝3%</t>
  </si>
  <si>
    <t>＜＝5%</t>
  </si>
  <si>
    <t>GB/T 19392-2013</t>
  </si>
  <si>
    <t>不要求每个版本测试</t>
    <phoneticPr fontId="2" type="noConversion"/>
  </si>
  <si>
    <t>距离累计误差</t>
    <phoneticPr fontId="2" type="noConversion"/>
  </si>
  <si>
    <t>＜＝8%</t>
  </si>
  <si>
    <t>对比复测</t>
    <phoneticPr fontId="2" type="noConversion"/>
  </si>
  <si>
    <t>5.0比3.0因功能提升，CPU和内存预期范围提升，因系统稳定状态下整体内存/CPU非瓶颈，对用户体验无影响</t>
    <phoneticPr fontId="2" type="noConversion"/>
  </si>
  <si>
    <t>数字越大越流畅</t>
    <phoneticPr fontId="2" type="noConversion"/>
  </si>
  <si>
    <t>第一次</t>
    <phoneticPr fontId="2" type="noConversion"/>
  </si>
  <si>
    <t>第二次</t>
    <phoneticPr fontId="2" type="noConversion"/>
  </si>
  <si>
    <t>第三次</t>
    <phoneticPr fontId="2" type="noConversion"/>
  </si>
  <si>
    <t>均值</t>
    <phoneticPr fontId="2" type="noConversion"/>
  </si>
  <si>
    <t>1.打开开发者选项，GPU呈现模式分析选择在屏幕上显示为线型图或在adb shell dumpsys gfxinfo中
2.执行命令1，adb shell dumpsys gfxinfo com.baidu.naviauto reset
3.打开地图进入地图，针对场景进行操作
4.执行命令2，adb shell dumpsys gfxinfo com.baidu.naviauto &gt; xx/xx.txt 存储数据到电脑
5.对保存的数据进行分析，每行数据加起来求平均值</t>
    <phoneticPr fontId="2" type="noConversion"/>
  </si>
  <si>
    <t>诱导左转，实际直行</t>
    <phoneticPr fontId="2" type="noConversion"/>
  </si>
  <si>
    <t>诱导左转，实际掉头</t>
    <phoneticPr fontId="2" type="noConversion"/>
  </si>
  <si>
    <t>诱导掉头，实际左转</t>
    <phoneticPr fontId="2" type="noConversion"/>
  </si>
  <si>
    <t>诱导掉头，实际右转</t>
    <phoneticPr fontId="2" type="noConversion"/>
  </si>
  <si>
    <t>诱导掉头，实际直行</t>
    <phoneticPr fontId="2" type="noConversion"/>
  </si>
  <si>
    <t>诱导右转，实际左转</t>
    <phoneticPr fontId="2" type="noConversion"/>
  </si>
  <si>
    <t>诱导右转，实际直行</t>
    <phoneticPr fontId="2" type="noConversion"/>
  </si>
  <si>
    <t>诱导右转，实际掉头</t>
    <phoneticPr fontId="2" type="noConversion"/>
  </si>
  <si>
    <t>1. 在开机进入launcher至少1min后，进入地图，进入设置，打开车标到终点连线开关
2. 记录操作视频，逐帧分析从点击到开关打开完成的时间</t>
    <phoneticPr fontId="2" type="noConversion"/>
  </si>
  <si>
    <t>比例尺</t>
    <phoneticPr fontId="2" type="noConversion"/>
  </si>
  <si>
    <t>比例尺放大200m-100m</t>
    <phoneticPr fontId="2" type="noConversion"/>
  </si>
  <si>
    <t>比例尺缩小50m-100m</t>
    <phoneticPr fontId="2" type="noConversion"/>
  </si>
  <si>
    <t>比例尺放大2公里-1km</t>
    <phoneticPr fontId="2" type="noConversion"/>
  </si>
  <si>
    <t>1.进入地图，在首页地图，点击视图切换大按钮
2.记录操作视频，逐帧分析从点击到视图切换完成的时间</t>
    <phoneticPr fontId="2" type="noConversion"/>
  </si>
  <si>
    <t>首页比例尺20m从2D模式切换到3D模式，点击视图切换按钮</t>
    <phoneticPr fontId="2" type="noConversion"/>
  </si>
  <si>
    <t>1.进入地图，在导航中，点击路线全览按钮
2.记录操作视频，逐帧分析从点击到视图切换完成的时间</t>
    <phoneticPr fontId="2" type="noConversion"/>
  </si>
  <si>
    <t>周边搜索加油站</t>
    <phoneticPr fontId="2" type="noConversion"/>
  </si>
  <si>
    <t>搜索</t>
    <phoneticPr fontId="2" type="noConversion"/>
  </si>
  <si>
    <t>路径规划</t>
    <phoneticPr fontId="2" type="noConversion"/>
  </si>
  <si>
    <t>路径规划 算路距离30km（无途径点）</t>
    <phoneticPr fontId="2" type="noConversion"/>
  </si>
  <si>
    <t>路径规划 算路距离90km（无途径点）</t>
    <phoneticPr fontId="2" type="noConversion"/>
  </si>
  <si>
    <t>路径规划 算路距离300km（无途径点）</t>
    <phoneticPr fontId="2" type="noConversion"/>
  </si>
  <si>
    <t>路径规划 算路距离500km（无途径点）</t>
    <phoneticPr fontId="2" type="noConversion"/>
  </si>
  <si>
    <t>路径规划 算路距离1500km（无途径点）</t>
    <phoneticPr fontId="2" type="noConversion"/>
  </si>
  <si>
    <t>路径规划 算路距离30km(离线）（无途径点）</t>
    <phoneticPr fontId="2" type="noConversion"/>
  </si>
  <si>
    <t>首页开路况静置 20min</t>
    <phoneticPr fontId="2" type="noConversion"/>
  </si>
  <si>
    <t>加1个途经点，路径距离 30km</t>
    <phoneticPr fontId="2" type="noConversion"/>
  </si>
  <si>
    <t>加1个途经点，路径距离 90km</t>
    <phoneticPr fontId="2" type="noConversion"/>
  </si>
  <si>
    <t>后台首页静置 20min</t>
    <phoneticPr fontId="2" type="noConversion"/>
  </si>
  <si>
    <t>加1个途经点 ，路径距离300km</t>
    <phoneticPr fontId="2" type="noConversion"/>
  </si>
  <si>
    <t>加1个途经点 ，路径距离500km</t>
    <phoneticPr fontId="2" type="noConversion"/>
  </si>
  <si>
    <t>加1个途经点，路径距离 1500km</t>
    <phoneticPr fontId="2" type="noConversion"/>
  </si>
  <si>
    <t>导航开路况 20min</t>
    <phoneticPr fontId="2" type="noConversion"/>
  </si>
  <si>
    <t>274.04MB</t>
    <phoneticPr fontId="2" type="noConversion"/>
  </si>
  <si>
    <t>149.14MB</t>
    <phoneticPr fontId="2" type="noConversion"/>
  </si>
  <si>
    <t>0/0</t>
    <phoneticPr fontId="2" type="noConversion"/>
  </si>
  <si>
    <t>首页手动点击比例尺放大缩小地图（平均刷图帧数）</t>
    <phoneticPr fontId="2" type="noConversion"/>
  </si>
  <si>
    <t>首页地图切换视图（平均刷图帧数）</t>
    <phoneticPr fontId="2" type="noConversion"/>
  </si>
  <si>
    <t>跑轨迹，导航中，自动比例尺缩放（平均刷图帧数）</t>
    <phoneticPr fontId="2" type="noConversion"/>
  </si>
  <si>
    <t>巡航开路况 20min</t>
    <phoneticPr fontId="2" type="noConversion"/>
  </si>
  <si>
    <t>428.46MB</t>
    <phoneticPr fontId="2" type="noConversion"/>
  </si>
  <si>
    <t>517.23MB</t>
    <phoneticPr fontId="2" type="noConversion"/>
  </si>
  <si>
    <t>727（Comment）</t>
    <phoneticPr fontId="2" type="noConversion"/>
  </si>
  <si>
    <t>764 R10</t>
    <phoneticPr fontId="2" type="noConversion"/>
  </si>
  <si>
    <t>764 R10
分数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</si>
</sst>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Microsoft YaHei"/>
      <family val="2"/>
    </font>
    <font>
      <b/>
      <sz val="10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Microsoft YaHei"/>
      <family val="2"/>
    </font>
    <font>
      <sz val="10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/>
    <xf numFmtId="0" fontId="5" fillId="2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7" fillId="3" borderId="1" xfId="0" applyFont="1" applyFill="1" applyBorder="1"/>
    <xf numFmtId="0" fontId="0" fillId="3" borderId="0" xfId="0" applyFill="1"/>
    <xf numFmtId="0" fontId="8" fillId="0" borderId="1" xfId="0" applyFont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1" fontId="6" fillId="3" borderId="1" xfId="0" applyNumberFormat="1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3" borderId="9" xfId="0" applyFill="1" applyBorder="1" applyAlignment="1">
      <alignment horizontal="left"/>
    </xf>
    <xf numFmtId="0" fontId="6" fillId="4" borderId="5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0" fontId="7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9" fontId="0" fillId="3" borderId="3" xfId="0" applyNumberForma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7" fillId="3" borderId="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6" fillId="7" borderId="3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0" fontId="8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0" fillId="0" borderId="0" xfId="0" applyFill="1"/>
    <xf numFmtId="20" fontId="0" fillId="0" borderId="0" xfId="0" applyNumberFormat="1" applyFill="1"/>
    <xf numFmtId="0" fontId="0" fillId="0" borderId="0" xfId="0" applyNumberFormat="1" applyFill="1"/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vertical="center" wrapText="1"/>
    </xf>
    <xf numFmtId="49" fontId="0" fillId="0" borderId="3" xfId="0" applyNumberFormat="1" applyFill="1" applyBorder="1" applyAlignment="1">
      <alignment horizontal="center"/>
    </xf>
    <xf numFmtId="49" fontId="6" fillId="0" borderId="11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Fill="1" applyBorder="1" applyAlignment="1">
      <alignment vertical="center" wrapText="1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vertical="center" wrapText="1"/>
    </xf>
    <xf numFmtId="49" fontId="6" fillId="0" borderId="3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1" fillId="8" borderId="0" xfId="0" applyNumberFormat="1" applyFont="1" applyFill="1"/>
    <xf numFmtId="49" fontId="3" fillId="8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vertical="center" wrapText="1"/>
    </xf>
    <xf numFmtId="0" fontId="0" fillId="8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6" fillId="3" borderId="3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9" fontId="0" fillId="3" borderId="3" xfId="0" applyNumberFormat="1" applyFill="1" applyBorder="1" applyAlignment="1">
      <alignment horizontal="center" vertical="center"/>
    </xf>
    <xf numFmtId="9" fontId="0" fillId="3" borderId="3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9" fontId="0" fillId="3" borderId="7" xfId="0" applyNumberForma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/>
    </xf>
    <xf numFmtId="9" fontId="0" fillId="3" borderId="8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0" xfId="0" applyFill="1" applyAlignment="1">
      <alignment horizontal="left" vertical="center"/>
    </xf>
    <xf numFmtId="9" fontId="0" fillId="3" borderId="7" xfId="0" applyNumberForma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vertical="center" wrapText="1"/>
    </xf>
    <xf numFmtId="49" fontId="6" fillId="0" borderId="7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wrapText="1"/>
    </xf>
    <xf numFmtId="49" fontId="0" fillId="0" borderId="12" xfId="0" applyNumberFormat="1" applyFill="1" applyBorder="1" applyAlignment="1">
      <alignment horizontal="center" wrapText="1"/>
    </xf>
    <xf numFmtId="49" fontId="0" fillId="0" borderId="7" xfId="0" applyNumberForma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10</xdr:col>
      <xdr:colOff>392449</xdr:colOff>
      <xdr:row>60</xdr:row>
      <xdr:rowOff>197769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91D832-786C-4744-BD4A-523E72A9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" y="20193000"/>
          <a:ext cx="9638049" cy="629569"/>
        </a:xfrm>
        <a:prstGeom prst="rect">
          <a:avLst/>
        </a:prstGeom>
      </xdr:spPr>
    </xdr:pic>
    <xdr:clientData/>
  </xdr:twoCellAnchor>
  <xdr:twoCellAnchor editAs="oneCell">
    <xdr:from>
      <xdr:col>22</xdr:col>
      <xdr:colOff>1200150</xdr:colOff>
      <xdr:row>61</xdr:row>
      <xdr:rowOff>180975</xdr:rowOff>
    </xdr:from>
    <xdr:to>
      <xdr:col>38</xdr:col>
      <xdr:colOff>1938</xdr:colOff>
      <xdr:row>85</xdr:row>
      <xdr:rowOff>42281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DF2B0-D7F5-1D47-8125-ED8A5CAC8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45900" y="21021675"/>
          <a:ext cx="10309033" cy="5042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9325-1AD2-EB4A-A951-C2196C7551A9}">
  <dimension ref="A1:AC48"/>
  <sheetViews>
    <sheetView tabSelected="1" topLeftCell="D1" zoomScale="112" zoomScaleNormal="79" workbookViewId="0">
      <pane ySplit="1" topLeftCell="A2" activePane="bottomLeft" state="frozen"/>
      <selection pane="bottomLeft" activeCell="AC61" sqref="AC61"/>
    </sheetView>
  </sheetViews>
  <sheetFormatPr defaultColWidth="8.83203125" defaultRowHeight="16.5"/>
  <cols>
    <col min="1" max="1" width="7.6640625" customWidth="1"/>
    <col min="2" max="2" width="22" customWidth="1"/>
    <col min="3" max="3" width="32.33203125" customWidth="1"/>
    <col min="4" max="4" width="16.33203125" customWidth="1"/>
    <col min="5" max="5" width="7.1640625" customWidth="1"/>
    <col min="6" max="6" width="9.6640625" customWidth="1"/>
    <col min="7" max="8" width="9.33203125" customWidth="1"/>
    <col min="9" max="9" width="8" style="30" customWidth="1"/>
    <col min="10" max="10" width="7.1640625" style="30" customWidth="1"/>
    <col min="11" max="11" width="15.83203125" style="47" customWidth="1"/>
    <col min="12" max="12" width="8" style="47" customWidth="1"/>
    <col min="13" max="13" width="11.33203125" style="47" hidden="1" customWidth="1"/>
    <col min="14" max="14" width="9.5" style="47" hidden="1" customWidth="1"/>
    <col min="15" max="15" width="10.1640625" style="47" hidden="1" customWidth="1"/>
    <col min="16" max="16" width="10.1640625" style="30" hidden="1" customWidth="1"/>
    <col min="17" max="17" width="8.6640625" style="30" hidden="1" customWidth="1"/>
    <col min="18" max="18" width="14.1640625" hidden="1" customWidth="1"/>
    <col min="19" max="19" width="18.33203125" hidden="1" customWidth="1"/>
    <col min="20" max="20" width="50.5" hidden="1" customWidth="1"/>
    <col min="21" max="22" width="0" hidden="1" customWidth="1"/>
    <col min="23" max="23" width="0.1640625" hidden="1" customWidth="1"/>
    <col min="24" max="24" width="60.6640625" hidden="1" customWidth="1"/>
    <col min="25" max="25" width="15.83203125" style="18" customWidth="1"/>
    <col min="27" max="27" width="13.5" customWidth="1"/>
  </cols>
  <sheetData>
    <row r="1" spans="1:29" ht="48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2" t="s">
        <v>17</v>
      </c>
      <c r="S1" s="6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8" t="s">
        <v>24</v>
      </c>
      <c r="Z1" s="8" t="s">
        <v>25</v>
      </c>
      <c r="AA1" s="49" t="s">
        <v>186</v>
      </c>
      <c r="AB1" s="121" t="s">
        <v>187</v>
      </c>
      <c r="AC1" s="8" t="s">
        <v>188</v>
      </c>
    </row>
    <row r="2" spans="1:29" ht="90.75" customHeight="1">
      <c r="A2" s="78">
        <v>0.2</v>
      </c>
      <c r="B2" s="9" t="s">
        <v>26</v>
      </c>
      <c r="C2" s="10" t="s">
        <v>27</v>
      </c>
      <c r="D2" s="11" t="s">
        <v>28</v>
      </c>
      <c r="E2" s="11" t="s">
        <v>29</v>
      </c>
      <c r="F2" s="12">
        <v>5</v>
      </c>
      <c r="G2" s="12">
        <v>8</v>
      </c>
      <c r="H2" s="12">
        <v>12</v>
      </c>
      <c r="I2" s="13">
        <v>8</v>
      </c>
      <c r="J2" s="12">
        <f>IF(I2&lt;=$F2,100,IF(I2&lt;=$G2,(80+20/($G2-$F2)*($G2-I2)),IF(I2&lt;=$H2,(60+20/($H2-$G2)*($H2-I2)),40)))*20%/2</f>
        <v>8</v>
      </c>
      <c r="K2" s="12">
        <v>12.66</v>
      </c>
      <c r="L2" s="12">
        <f>IF(K2&lt;=$F2,100,IF(K2&lt;=$G2,(80+20/($G2-$F2)*($G2-K2)),IF(K2&lt;=$H2,(60+20/($H2-$G2)*($H2-K2)),40)))*20%/2</f>
        <v>4</v>
      </c>
      <c r="M2" s="12">
        <v>11</v>
      </c>
      <c r="N2" s="14">
        <v>11</v>
      </c>
      <c r="O2" s="12">
        <f>IF(N2&lt;=$F2,100,IF(N2&lt;=$G2,(80+20/($G2-$F2)*($G2-N2)),IF(N2&lt;=$H2,(60+20/($H2-$G2)*($H2-N2)),40)))*20%/2</f>
        <v>6.5</v>
      </c>
      <c r="P2" s="12">
        <v>15.84</v>
      </c>
      <c r="Q2" s="12">
        <f>IF(P2&lt;=$F2,100,IF(P2&lt;=$G2,(80+20/($G2-$F2)*($G2-P2)),IF(P2&lt;=$H2,(60+20/($H2-$G2)*($H2-P2)),40)))*20%/2</f>
        <v>4</v>
      </c>
      <c r="R2" s="15">
        <v>16.93</v>
      </c>
      <c r="S2" s="12">
        <f>IF(R2&lt;=$F2,100,IF(R2&lt;=$G2,(80+20/($G2-$F2)*($G2-R2)),IF(R2&lt;=$H2,(60+20/($H2-$G2)*($H2-R2)),40)))*20%/2</f>
        <v>4</v>
      </c>
      <c r="T2" s="16" t="s">
        <v>30</v>
      </c>
      <c r="U2" s="17">
        <v>5.0999999999999996</v>
      </c>
      <c r="V2" s="17">
        <v>0</v>
      </c>
      <c r="W2" s="17"/>
      <c r="X2" s="17"/>
      <c r="Y2" s="18">
        <v>11</v>
      </c>
      <c r="Z2" s="12">
        <f>IF(Y2&lt;=$F2,100,IF(Y2&lt;=$G2,(80+20/($G2-$F2)*($G2-Y2)),IF(Y2&lt;=$H2,(60+20/($H2-$G2)*($H2-Y2)),40)))*20%/2</f>
        <v>6.5</v>
      </c>
      <c r="AA2" s="46"/>
      <c r="AB2" s="123">
        <v>11.638666666666667</v>
      </c>
      <c r="AC2" s="12">
        <f>IF(AB2&lt;=$F2,100,IF(AB2&lt;=$G2,(80+20/($G2-$F2)*($G2-AB2)),IF(AB2&lt;=$H2,(60+20/($H2-$G2)*($H2-AB2)),40)))*20%/2</f>
        <v>6.1806666666666672</v>
      </c>
    </row>
    <row r="3" spans="1:29" ht="90" customHeight="1">
      <c r="A3" s="81"/>
      <c r="B3" s="19" t="s">
        <v>26</v>
      </c>
      <c r="C3" s="20" t="s">
        <v>31</v>
      </c>
      <c r="D3" s="11" t="s">
        <v>32</v>
      </c>
      <c r="E3" s="11" t="s">
        <v>33</v>
      </c>
      <c r="F3" s="12">
        <v>2</v>
      </c>
      <c r="G3" s="12">
        <v>3</v>
      </c>
      <c r="H3" s="12">
        <v>5</v>
      </c>
      <c r="I3" s="13">
        <v>3</v>
      </c>
      <c r="J3" s="12">
        <f>IF(I3&lt;=$F3,100,IF(I3&lt;=$G3,(80+20/($G3-$F3)*($G3-I3)),IF(I3&lt;=$H3,(60+20/($H3-$G3)*($H3-I3)),40)))*20%/2</f>
        <v>8</v>
      </c>
      <c r="K3" s="12">
        <v>4.38</v>
      </c>
      <c r="L3" s="12">
        <f>IF(K3&lt;=$F3,100,IF(K3&lt;=$G3,(80+20/($G3-$F3)*($G3-K3)),IF(K3&lt;=$H3,(60+20/($H3-$G3)*($H3-K3)),40)))*20%/2</f>
        <v>6.620000000000001</v>
      </c>
      <c r="M3" s="12">
        <v>4.4660000000000002</v>
      </c>
      <c r="N3" s="14">
        <v>5.04</v>
      </c>
      <c r="O3" s="12">
        <f>IF(N3&lt;=$F3,100,IF(N3&lt;=$G3,(80+20/($G3-$F3)*($G3-N3)),IF(N3&lt;=$H3,(60+20/($H3-$G3)*($H3-N3)),40)))*20%/2</f>
        <v>4</v>
      </c>
      <c r="P3" s="12">
        <v>5.31</v>
      </c>
      <c r="Q3" s="12">
        <f>IF(P3&lt;=$F3,100,IF(P3&lt;=$G3,(80+20/($G3-$F3)*($G3-P3)),IF(P3&lt;=$H3,(60+20/($H3-$G3)*($H3-P3)),40)))*20%/2</f>
        <v>4</v>
      </c>
      <c r="R3" s="15">
        <v>11.34</v>
      </c>
      <c r="S3" s="12">
        <f>IF(R3&lt;=$F3,100,IF(R3&lt;=$G3,(80+20/($G3-$F3)*($G3-R3)),IF(R3&lt;=$H3,(60+20/($H3-$G3)*($H3-R3)),40)))*20%/2</f>
        <v>4</v>
      </c>
      <c r="T3" s="16" t="s">
        <v>34</v>
      </c>
      <c r="U3" s="17">
        <v>1.88</v>
      </c>
      <c r="V3" s="17"/>
      <c r="W3" s="17"/>
      <c r="X3" s="17"/>
      <c r="Y3" s="18">
        <v>3.298</v>
      </c>
      <c r="Z3" s="12">
        <f>IF(Y3&lt;=$F3,100,IF(Y3&lt;=$G3,(80+20/($G3-$F3)*($G3-Y3)),IF(Y3&lt;=$H3,(60+20/($H3-$G3)*($H3-Y3)),40)))*20%/2</f>
        <v>7.702</v>
      </c>
      <c r="AA3" s="46"/>
      <c r="AB3" s="123">
        <v>5.1416666666666666</v>
      </c>
      <c r="AC3" s="12">
        <f>IF(AB3&lt;=$F3,100,IF(AB3&lt;=$G3,(80+20/($G3-$F3)*($G3-AB3)),IF(AB3&lt;=$H3,(60+20/($H3-$G3)*($H3-AB3)),40)))*20%/2</f>
        <v>4</v>
      </c>
    </row>
    <row r="4" spans="1:29" s="17" customFormat="1" ht="57.75" customHeight="1">
      <c r="A4" s="82">
        <v>0.08</v>
      </c>
      <c r="B4" s="84" t="s">
        <v>35</v>
      </c>
      <c r="C4" s="10" t="s">
        <v>36</v>
      </c>
      <c r="D4" s="10" t="s">
        <v>37</v>
      </c>
      <c r="E4" s="11" t="s">
        <v>38</v>
      </c>
      <c r="F4" s="12">
        <v>200</v>
      </c>
      <c r="G4" s="12">
        <v>350</v>
      </c>
      <c r="H4" s="12">
        <v>500</v>
      </c>
      <c r="I4" s="13">
        <v>200</v>
      </c>
      <c r="J4" s="12">
        <f>IF(I4&lt;=$F4,100,IF(I4&lt;=$G4,(80+20/($G4-$F4)*($G4-I4)),IF(I4&lt;=$H4,(60+20/($H4-$G4)*($H4-I4)),40)))*8%/2</f>
        <v>4</v>
      </c>
      <c r="K4" s="12">
        <v>100</v>
      </c>
      <c r="L4" s="12">
        <f>IF(K4&lt;=$F4,100,IF(K4&lt;=$G4,(80+20/($G4-$F4)*($G4-K4)),IF(K4&lt;=$H4,(60+20/($H4-$G4)*($H4-K4)),40)))*8%/2</f>
        <v>4</v>
      </c>
      <c r="M4" s="12">
        <v>1032</v>
      </c>
      <c r="N4" s="14">
        <v>1890</v>
      </c>
      <c r="O4" s="12">
        <f>IF(N4&lt;=$F4,100,IF(N4&lt;=$G4,(80+20/($G4-$F4)*($G4-N4)),IF(N4&lt;=$H4,(60+20/($H4-$G4)*($H4-N4)),40)))*8%/2</f>
        <v>1.6</v>
      </c>
      <c r="P4" s="12">
        <v>60</v>
      </c>
      <c r="Q4" s="12">
        <f>IF(P4&lt;=$F4,100,IF(P4&lt;=$G4,(80+20/($G4-$F4)*($G4-P4)),IF(P4&lt;=$H4,(60+20/($H4-$G4)*($H4-P4)),40)))*8%/2</f>
        <v>4</v>
      </c>
      <c r="R4" s="15">
        <v>2330</v>
      </c>
      <c r="S4" s="12">
        <f>IF(R4&lt;=$F4,100,IF(R4&lt;=$G4,(80+20/($G4-$F4)*($G4-R4)),IF(R4&lt;=$H4,(60+20/($H4-$G4)*($H4-R4)),40)))*8%/2</f>
        <v>1.6</v>
      </c>
      <c r="T4" s="16" t="s">
        <v>39</v>
      </c>
      <c r="Y4" s="21">
        <v>700</v>
      </c>
      <c r="Z4" s="12">
        <f>IF(Y4&lt;=$F4,100,IF(Y4&lt;=$G4,(80+20/($G4-$F4)*($G4-Y4)),IF(Y4&lt;=$H4,(60+20/($H4-$G4)*($H4-Y4)),40)))*8%/2</f>
        <v>1.6</v>
      </c>
      <c r="AA4" s="122" t="s">
        <v>136</v>
      </c>
      <c r="AB4" s="124">
        <v>0.66433333333333333</v>
      </c>
      <c r="AC4" s="12">
        <f>IF(AB4&lt;=$F4,100,IF(AB4&lt;=$G4,(80+20/($G4-$F4)*($G4-AB4)),IF(AB4&lt;=$H4,(60+20/($H4-$G4)*($H4-AB4)),40)))*8%/2</f>
        <v>4</v>
      </c>
    </row>
    <row r="5" spans="1:29" s="17" customFormat="1" ht="54.75" customHeight="1">
      <c r="A5" s="83"/>
      <c r="B5" s="84"/>
      <c r="C5" s="10" t="s">
        <v>40</v>
      </c>
      <c r="D5" s="10" t="s">
        <v>41</v>
      </c>
      <c r="E5" s="11" t="s">
        <v>38</v>
      </c>
      <c r="F5" s="12">
        <v>200</v>
      </c>
      <c r="G5" s="12">
        <v>350</v>
      </c>
      <c r="H5" s="12">
        <v>500</v>
      </c>
      <c r="I5" s="13">
        <v>200</v>
      </c>
      <c r="J5" s="12">
        <f>IF(I5&lt;=$F5,100,IF(I5&lt;=$G5,(80+20/($G5-$F5)*($G5-I5)),IF(I5&lt;=$H5,(60+20/($H5-$G5)*($H5-I5)),40)))*8%/2</f>
        <v>4</v>
      </c>
      <c r="K5" s="12">
        <v>100</v>
      </c>
      <c r="L5" s="12">
        <f>IF(K5&lt;=$F5,100,IF(K5&lt;=$G5,(80+20/($G5-$F5)*($G5-K5)),IF(K5&lt;=$H5,(60+20/($H5-$G5)*($H5-K5)),40)))*8%/2</f>
        <v>4</v>
      </c>
      <c r="M5" s="12">
        <v>159</v>
      </c>
      <c r="N5" s="14">
        <v>678</v>
      </c>
      <c r="O5" s="12">
        <f>IF(N5&lt;=$F5,100,IF(N5&lt;=$G5,(80+20/($G5-$F5)*($G5-N5)),IF(N5&lt;=$H5,(60+20/($H5-$G5)*($H5-N5)),40)))*8%/2</f>
        <v>1.6</v>
      </c>
      <c r="P5" s="12">
        <v>10</v>
      </c>
      <c r="Q5" s="12">
        <f>IF(P5&lt;=$F5,100,IF(P5&lt;=$G5,(80+20/($G5-$F5)*($G5-P5)),IF(P5&lt;=$H5,(60+20/($H5-$G5)*($H5-P5)),40)))*8%/2</f>
        <v>4</v>
      </c>
      <c r="R5" s="15">
        <v>441</v>
      </c>
      <c r="S5" s="12">
        <f>IF(R5&lt;=$F5,100,IF(R5&lt;=$G5,(80+20/($G5-$F5)*($G5-R5)),IF(R5&lt;=$H5,(60+20/($H5-$G5)*($H5-R5)),40)))*8%/2</f>
        <v>2.7146666666666666</v>
      </c>
      <c r="T5" s="16" t="s">
        <v>39</v>
      </c>
      <c r="Y5" s="21">
        <v>189</v>
      </c>
      <c r="Z5" s="12">
        <f>IF(Y5&lt;=$F5,100,IF(Y5&lt;=$G5,(80+20/($G5-$F5)*($G5-Y5)),IF(Y5&lt;=$H5,(60+20/($H5-$G5)*($H5-Y5)),40)))*8%/2</f>
        <v>4</v>
      </c>
      <c r="AA5" s="122" t="s">
        <v>136</v>
      </c>
      <c r="AB5" s="124">
        <v>9.4000000000000014E-2</v>
      </c>
      <c r="AC5" s="12">
        <f>IF(AB5&lt;=$F5,100,IF(AB5&lt;=$G5,(80+20/($G5-$F5)*($G5-AB5)),IF(AB5&lt;=$H5,(60+20/($H5-$G5)*($H5-AB5)),40)))*8%/2</f>
        <v>4</v>
      </c>
    </row>
    <row r="6" spans="1:29" ht="20.25" customHeight="1">
      <c r="A6" s="81">
        <v>0.04</v>
      </c>
      <c r="B6" s="86" t="s">
        <v>42</v>
      </c>
      <c r="C6" s="75" t="s">
        <v>43</v>
      </c>
      <c r="D6" s="11" t="s">
        <v>44</v>
      </c>
      <c r="E6" s="11" t="s">
        <v>45</v>
      </c>
      <c r="F6" s="12">
        <v>300</v>
      </c>
      <c r="G6" s="12">
        <v>350</v>
      </c>
      <c r="H6" s="12">
        <v>500</v>
      </c>
      <c r="I6" s="13">
        <v>500</v>
      </c>
      <c r="J6" s="12">
        <f>IF(I6&lt;=$F6,100,IF(I6&lt;=$G6,(80+20/($G6-$F6)*($G6-I6)),IF(I6&lt;=$H6,(60+20/($H6-$G6)*($H6-I6)),40)))*4%/4</f>
        <v>0.6</v>
      </c>
      <c r="K6" s="12">
        <v>215.03</v>
      </c>
      <c r="L6" s="12">
        <f>IF(K6&lt;=$F6,100,IF(K6&lt;=$G6,(80+20/($G6-$F6)*($G6-K6)),IF(K6&lt;=$H6,(60+20/($H6-$G6)*($H6-K6)),40)))*4%/4</f>
        <v>1</v>
      </c>
      <c r="M6" s="12">
        <v>291.01</v>
      </c>
      <c r="N6" s="12">
        <v>497.44</v>
      </c>
      <c r="O6" s="12">
        <f>IF(N6&lt;=$F6,100,IF(N6&lt;=$G6,(80+20/($G6-$F6)*($G6-N6)),IF(N6&lt;=$H6,(60+20/($H6-$G6)*($H6-N6)),40)))*4%/4</f>
        <v>0.60341333333333336</v>
      </c>
      <c r="P6" s="12">
        <v>320.65800000000002</v>
      </c>
      <c r="Q6" s="12">
        <f>IF(P6&lt;=$F6,100,IF(P6&lt;=$G6,(80+20/($G6-$F6)*($G6-P6)),IF(P6&lt;=$H6,(60+20/($H6-$G6)*($H6-P6)),40)))*4%/4</f>
        <v>0.91736799999999985</v>
      </c>
      <c r="R6" s="11">
        <v>421.69</v>
      </c>
      <c r="S6" s="12">
        <f>IF(R6&lt;=$F6,100,IF(R6&lt;=$G6,(80+20/($G6-$F6)*($G6-R6)),IF(R6&lt;=$H6,(60+20/($H6-$G6)*($H6-R6)),40)))*4%/4</f>
        <v>0.70441333333333334</v>
      </c>
      <c r="T6" s="16"/>
      <c r="U6" s="17"/>
      <c r="V6" s="17"/>
      <c r="W6" s="17"/>
      <c r="X6" s="17"/>
      <c r="Y6" s="50">
        <v>320.67</v>
      </c>
      <c r="Z6" s="12">
        <f>IF(Y6&lt;=$F6,100,IF(Y6&lt;=$G6,(80+20/($G6-$F6)*($G6-Y6)),IF(Y6&lt;=$H6,(60+20/($H6-$G6)*($H6-Y6)),40)))*4%/4</f>
        <v>0.91732000000000002</v>
      </c>
      <c r="AA6" s="46" t="s">
        <v>137</v>
      </c>
      <c r="AB6" s="123">
        <v>274.04000000000002</v>
      </c>
      <c r="AC6" s="12">
        <f>IF(AB6&lt;=$F6,100,IF(AB6&lt;=$G6,(80+20/($G6-$F6)*($G6-AB6)),IF(AB6&lt;=$H6,(60+20/($H6-$G6)*($H6-AB6)),40)))*4%/4</f>
        <v>1</v>
      </c>
    </row>
    <row r="7" spans="1:29" ht="15.75" customHeight="1">
      <c r="A7" s="85"/>
      <c r="B7" s="86"/>
      <c r="C7" s="76"/>
      <c r="D7" s="11" t="s">
        <v>46</v>
      </c>
      <c r="E7" s="11" t="s">
        <v>45</v>
      </c>
      <c r="F7" s="12">
        <v>300</v>
      </c>
      <c r="G7" s="12">
        <v>350</v>
      </c>
      <c r="H7" s="12">
        <v>500</v>
      </c>
      <c r="I7" s="13">
        <v>500</v>
      </c>
      <c r="J7" s="12">
        <f t="shared" ref="J7:L9" si="0">IF(I7&lt;=$F7,100,IF(I7&lt;=$G7,(80+20/($G7-$F7)*($G7-I7)),IF(I7&lt;=$H7,(60+20/($H7-$G7)*($H7-I7)),40)))*4%/4</f>
        <v>0.6</v>
      </c>
      <c r="K7" s="12">
        <v>213.3</v>
      </c>
      <c r="L7" s="12">
        <f t="shared" si="0"/>
        <v>1</v>
      </c>
      <c r="M7" s="12">
        <v>254.4</v>
      </c>
      <c r="N7" s="12">
        <v>443.33</v>
      </c>
      <c r="O7" s="12">
        <f t="shared" ref="O7:O9" si="1">IF(N7&lt;=$F7,100,IF(N7&lt;=$G7,(80+20/($G7-$F7)*($G7-N7)),IF(N7&lt;=$H7,(60+20/($H7-$G7)*($H7-N7)),40)))*4%/4</f>
        <v>0.67555999999999994</v>
      </c>
      <c r="P7" s="12" t="s">
        <v>47</v>
      </c>
      <c r="Q7" s="12">
        <f t="shared" ref="Q7:Q9" si="2">IF(P7&lt;=$F7,100,IF(P7&lt;=$G7,(80+20/($G7-$F7)*($G7-P7)),IF(P7&lt;=$H7,(60+20/($H7-$G7)*($H7-P7)),40)))*4%/4</f>
        <v>0.4</v>
      </c>
      <c r="R7" s="11">
        <v>346.77</v>
      </c>
      <c r="S7" s="12">
        <f t="shared" ref="S7:S9" si="3">IF(R7&lt;=$F7,100,IF(R7&lt;=$G7,(80+20/($G7-$F7)*($G7-R7)),IF(R7&lt;=$H7,(60+20/($H7-$G7)*($H7-R7)),40)))*4%/4</f>
        <v>0.81292000000000009</v>
      </c>
      <c r="T7" s="16"/>
      <c r="U7" s="17"/>
      <c r="V7" s="17"/>
      <c r="W7" s="17"/>
      <c r="X7" s="17"/>
      <c r="Y7" s="50">
        <v>245.63</v>
      </c>
      <c r="Z7" s="12">
        <f t="shared" ref="Z7:Z9" si="4">IF(Y7&lt;=$F7,100,IF(Y7&lt;=$G7,(80+20/($G7-$F7)*($G7-Y7)),IF(Y7&lt;=$H7,(60+20/($H7-$G7)*($H7-Y7)),40)))*4%/4</f>
        <v>1</v>
      </c>
      <c r="AA7" s="46" t="s">
        <v>137</v>
      </c>
      <c r="AB7" s="123">
        <v>149.13999999999999</v>
      </c>
      <c r="AC7" s="12">
        <f t="shared" ref="AC7:AC9" si="5">IF(AB7&lt;=$F7,100,IF(AB7&lt;=$G7,(80+20/($G7-$F7)*($G7-AB7)),IF(AB7&lt;=$H7,(60+20/($H7-$G7)*($H7-AB7)),40)))*4%/4</f>
        <v>1</v>
      </c>
    </row>
    <row r="8" spans="1:29" ht="15.75" customHeight="1">
      <c r="A8" s="85"/>
      <c r="B8" s="86"/>
      <c r="C8" s="76"/>
      <c r="D8" s="11" t="s">
        <v>48</v>
      </c>
      <c r="E8" s="11" t="s">
        <v>45</v>
      </c>
      <c r="F8" s="12">
        <v>300</v>
      </c>
      <c r="G8" s="22">
        <v>350</v>
      </c>
      <c r="H8" s="12">
        <v>500</v>
      </c>
      <c r="I8" s="23">
        <v>700</v>
      </c>
      <c r="J8" s="12">
        <f t="shared" si="0"/>
        <v>0.4</v>
      </c>
      <c r="K8" s="12">
        <v>374.19</v>
      </c>
      <c r="L8" s="12">
        <f t="shared" si="0"/>
        <v>0.76774666666666658</v>
      </c>
      <c r="M8" s="12">
        <v>418.13</v>
      </c>
      <c r="N8" s="12">
        <v>530.03</v>
      </c>
      <c r="O8" s="12">
        <f t="shared" si="1"/>
        <v>0.4</v>
      </c>
      <c r="P8" s="12">
        <v>587</v>
      </c>
      <c r="Q8" s="12">
        <f t="shared" si="2"/>
        <v>0.4</v>
      </c>
      <c r="R8" s="11">
        <v>696.71</v>
      </c>
      <c r="S8" s="12">
        <f t="shared" si="3"/>
        <v>0.4</v>
      </c>
      <c r="T8" s="16"/>
      <c r="U8" s="17"/>
      <c r="V8" s="17"/>
      <c r="W8" s="17"/>
      <c r="X8" s="17"/>
      <c r="Y8" s="51">
        <v>530.03</v>
      </c>
      <c r="Z8" s="12">
        <f t="shared" si="4"/>
        <v>0.4</v>
      </c>
      <c r="AA8" s="46" t="s">
        <v>137</v>
      </c>
      <c r="AB8" s="123">
        <v>428.46</v>
      </c>
      <c r="AC8" s="12">
        <f t="shared" si="5"/>
        <v>0.69538666666666671</v>
      </c>
    </row>
    <row r="9" spans="1:29" ht="15.75" customHeight="1">
      <c r="A9" s="85"/>
      <c r="B9" s="86"/>
      <c r="C9" s="77"/>
      <c r="D9" s="11" t="s">
        <v>49</v>
      </c>
      <c r="E9" s="11" t="s">
        <v>45</v>
      </c>
      <c r="F9" s="12">
        <v>300</v>
      </c>
      <c r="G9" s="12">
        <v>350</v>
      </c>
      <c r="H9" s="12">
        <v>500</v>
      </c>
      <c r="I9" s="13">
        <v>600</v>
      </c>
      <c r="J9" s="12">
        <f t="shared" si="0"/>
        <v>0.4</v>
      </c>
      <c r="K9" s="12">
        <v>376.74</v>
      </c>
      <c r="L9" s="12">
        <f t="shared" si="0"/>
        <v>0.76434666666666662</v>
      </c>
      <c r="M9" s="12">
        <v>383.09</v>
      </c>
      <c r="N9" s="12">
        <v>600</v>
      </c>
      <c r="O9" s="12">
        <f t="shared" si="1"/>
        <v>0.4</v>
      </c>
      <c r="P9" s="24">
        <v>439</v>
      </c>
      <c r="Q9" s="12">
        <f t="shared" si="2"/>
        <v>0.68133333333333324</v>
      </c>
      <c r="R9" s="10">
        <v>610.04999999999995</v>
      </c>
      <c r="S9" s="12">
        <f t="shared" si="3"/>
        <v>0.4</v>
      </c>
      <c r="T9" s="16"/>
      <c r="U9" s="17"/>
      <c r="V9" s="17"/>
      <c r="W9" s="17"/>
      <c r="X9" s="17"/>
      <c r="Y9" s="51">
        <v>600</v>
      </c>
      <c r="Z9" s="12">
        <f t="shared" si="4"/>
        <v>0.4</v>
      </c>
      <c r="AA9" s="46" t="s">
        <v>137</v>
      </c>
      <c r="AB9" s="123">
        <v>517.23</v>
      </c>
      <c r="AC9" s="12">
        <f t="shared" si="5"/>
        <v>0.4</v>
      </c>
    </row>
    <row r="10" spans="1:29" s="17" customFormat="1" ht="38.25" customHeight="1">
      <c r="A10" s="78">
        <v>0.03</v>
      </c>
      <c r="B10" s="87" t="s">
        <v>50</v>
      </c>
      <c r="C10" s="75" t="s">
        <v>51</v>
      </c>
      <c r="D10" s="10" t="s">
        <v>52</v>
      </c>
      <c r="E10" s="11" t="s">
        <v>53</v>
      </c>
      <c r="F10" s="25">
        <v>15</v>
      </c>
      <c r="G10" s="25">
        <v>12</v>
      </c>
      <c r="H10" s="25">
        <v>10</v>
      </c>
      <c r="I10" s="13">
        <v>15</v>
      </c>
      <c r="J10" s="12">
        <f>IF(I10&gt;=$F10,100,IF(I10&gt;=$G10,(80+20/($F10-$G10)*(I10-$G10)),IF(I10&gt;=$H10,(60+20/($H10-$G10)*(I10-$H10)),40)))*3%/3</f>
        <v>1</v>
      </c>
      <c r="K10" s="12">
        <v>9.57</v>
      </c>
      <c r="L10" s="12">
        <f>IF(K10&gt;=$F10,100,IF(K10&gt;=$G10,(80+20/($F10-$G10)*(K10-$G10)),IF(K10&gt;=$H10,(60+20/($H10-$G10)*(K10-$H10)),40)))*3%/3</f>
        <v>0.39999999999999997</v>
      </c>
      <c r="M10" s="12">
        <v>12.83</v>
      </c>
      <c r="N10" s="12">
        <v>15.38</v>
      </c>
      <c r="O10" s="12">
        <f>IF(N10&gt;=$F10,100,IF(N10&gt;=$G10,(80+20/($F10-$G10)*(N10-$G10)),IF(N10&gt;=$H10,(60+20/($H10-$G10)*(N10-$H10)),40)))*8%/8</f>
        <v>1</v>
      </c>
      <c r="P10" s="26">
        <v>22.16</v>
      </c>
      <c r="Q10" s="12">
        <f>IF(P10&gt;=$F10,100,IF(P10&gt;=$G10,(80+20/($F10-$G10)*(P10-$G10)),IF(P10&gt;=$H10,(60+20/($H10-$G10)*(P10-$H10)),40)))*3%/3</f>
        <v>1</v>
      </c>
      <c r="R10" s="17">
        <v>18.260000000000002</v>
      </c>
      <c r="S10" s="12">
        <f>IF(R10&gt;=$F10,100,IF(R10&gt;=$G10,(80+20/($F10-$G10)*(R10-$G10)),IF(R10&gt;=$H10,(60+20/($H10-$G10)*(R10-$H10)),40)))*3%/3</f>
        <v>1</v>
      </c>
      <c r="T10" s="16" t="s">
        <v>54</v>
      </c>
      <c r="X10" s="27"/>
      <c r="Y10" s="51">
        <v>15.38</v>
      </c>
      <c r="Z10" s="12">
        <f>IF(Y10&gt;=$F10,100,IF(Y10&gt;=$G10,(80+20/($F10-$G10)*(Y10-$G10)),IF(Y10&gt;=$H10,(60+20/($H10-$G10)*(Y10-$H10)),40)))*8%/8</f>
        <v>1</v>
      </c>
      <c r="AA10" s="122" t="s">
        <v>138</v>
      </c>
      <c r="AB10" s="124">
        <v>10.00714286</v>
      </c>
      <c r="AC10" s="12">
        <f>IF(AB10&gt;=$F10,100,IF(AB10&gt;=$G10,(80+20/($F10-$G10)*(AB10-$G10)),IF(AB10&gt;=$H10,(60+20/($H10-$G10)*(AB10-$H10)),40)))*8%/8</f>
        <v>0.59928571399999997</v>
      </c>
    </row>
    <row r="11" spans="1:29" s="17" customFormat="1" ht="19.5" customHeight="1">
      <c r="A11" s="78"/>
      <c r="B11" s="79"/>
      <c r="C11" s="76"/>
      <c r="D11" s="10" t="s">
        <v>55</v>
      </c>
      <c r="E11" s="11" t="s">
        <v>53</v>
      </c>
      <c r="F11" s="25">
        <v>15</v>
      </c>
      <c r="G11" s="25">
        <v>12</v>
      </c>
      <c r="H11" s="25">
        <v>10</v>
      </c>
      <c r="I11" s="13">
        <v>15</v>
      </c>
      <c r="J11" s="12">
        <f>IF(I11&gt;=$F11,100,IF(I11&gt;=$G11,(80+20/($F11-$G11)*(I11-$G11)),IF(I11&gt;=$H11,(60+20/($H11-$G11)*(I11-$H11)),40)))*3%/3</f>
        <v>1</v>
      </c>
      <c r="K11" s="12">
        <v>6.99</v>
      </c>
      <c r="L11" s="12">
        <f>IF(K11&gt;=$F11,100,IF(K11&gt;=$G11,(80+20/($F11-$G11)*(K11-$G11)),IF(K11&gt;=$H11,(60+20/($H11-$G11)*(K11-$H11)),40)))*3%/3</f>
        <v>0.39999999999999997</v>
      </c>
      <c r="M11" s="12">
        <v>8.92</v>
      </c>
      <c r="N11" s="12">
        <v>8.56</v>
      </c>
      <c r="O11" s="12">
        <f t="shared" ref="O11:O12" si="6">IF(N11&gt;=$F11,100,IF(N11&gt;=$G11,(80+20/($F11-$G11)*(N11-$G11)),IF(N11&gt;=$H11,(60+20/($H11-$G11)*(N11-$H11)),40)))*8%/8</f>
        <v>0.4</v>
      </c>
      <c r="P11" s="28">
        <v>20.56</v>
      </c>
      <c r="Q11" s="12">
        <f>IF(P11&gt;=$F11,100,IF(P11&gt;=$G11,(80+20/($F11-$G11)*(P11-$G11)),IF(P11&gt;=$H11,(60+20/($H11-$G11)*(P11-$H11)),40)))*3%/3</f>
        <v>1</v>
      </c>
      <c r="R11" s="10">
        <v>15.34</v>
      </c>
      <c r="S11" s="12">
        <f>IF(R11&gt;=$F11,100,IF(R11&gt;=$G11,(80+20/($F11-$G11)*(R11-$G11)),IF(R11&gt;=$H11,(60+20/($H11-$G11)*(R11-$H11)),40)))*3%/3</f>
        <v>1</v>
      </c>
      <c r="T11" s="16" t="s">
        <v>54</v>
      </c>
      <c r="X11" s="27"/>
      <c r="Y11" s="51">
        <v>8.56</v>
      </c>
      <c r="Z11" s="12">
        <f t="shared" ref="Z11:Z12" si="7">IF(Y11&gt;=$F11,100,IF(Y11&gt;=$G11,(80+20/($F11-$G11)*(Y11-$G11)),IF(Y11&gt;=$H11,(60+20/($H11-$G11)*(Y11-$H11)),40)))*8%/8</f>
        <v>0.4</v>
      </c>
      <c r="AA11" s="122" t="s">
        <v>138</v>
      </c>
      <c r="AB11" s="124">
        <v>16.57</v>
      </c>
      <c r="AC11" s="12">
        <f t="shared" ref="AC11:AC12" si="8">IF(AB11&gt;=$F11,100,IF(AB11&gt;=$G11,(80+20/($F11-$G11)*(AB11-$G11)),IF(AB11&gt;=$H11,(60+20/($H11-$G11)*(AB11-$H11)),40)))*8%/8</f>
        <v>1</v>
      </c>
    </row>
    <row r="12" spans="1:29" s="17" customFormat="1" ht="49.5" customHeight="1">
      <c r="A12" s="81"/>
      <c r="B12" s="79"/>
      <c r="C12" s="77"/>
      <c r="D12" s="10" t="s">
        <v>56</v>
      </c>
      <c r="E12" s="11" t="s">
        <v>53</v>
      </c>
      <c r="F12" s="25">
        <v>15</v>
      </c>
      <c r="G12" s="25">
        <v>12</v>
      </c>
      <c r="H12" s="25">
        <v>10</v>
      </c>
      <c r="I12" s="29">
        <v>15</v>
      </c>
      <c r="J12" s="12">
        <f t="shared" ref="J12:L12" si="9">IF(I12&gt;=$F12,100,IF(I12&gt;=$G12,(80+20/($F12-$G12)*(I12-$G12)),IF(I12&gt;=$H12,(60+20/($H12-$G12)*(I12-$H12)),40)))*8%/8</f>
        <v>1</v>
      </c>
      <c r="K12" s="12">
        <v>8.35</v>
      </c>
      <c r="L12" s="12">
        <f t="shared" si="9"/>
        <v>0.4</v>
      </c>
      <c r="M12" s="12">
        <v>19.12</v>
      </c>
      <c r="N12" s="12">
        <v>12.92</v>
      </c>
      <c r="O12" s="12">
        <f t="shared" si="6"/>
        <v>0.86133333333333328</v>
      </c>
      <c r="P12" s="12">
        <v>21.91</v>
      </c>
      <c r="Q12" s="12">
        <f t="shared" ref="Q12" si="10">IF(P12&gt;=$F12,100,IF(P12&gt;=$G12,(80+20/($F12-$G12)*(P12-$G12)),IF(P12&gt;=$H12,(60+20/($H12-$G12)*(P12-$H12)),40)))*8%/8</f>
        <v>1</v>
      </c>
      <c r="R12" s="11">
        <v>21.9</v>
      </c>
      <c r="S12" s="12">
        <f t="shared" ref="S12" si="11">IF(R12&gt;=$F12,100,IF(R12&gt;=$G12,(80+20/($F12-$G12)*(R12-$G12)),IF(R12&gt;=$H12,(60+20/($H12-$G12)*(R12-$H12)),40)))*8%/8</f>
        <v>1</v>
      </c>
      <c r="T12" s="16" t="s">
        <v>54</v>
      </c>
      <c r="X12" s="27"/>
      <c r="Y12" s="51">
        <v>12.92</v>
      </c>
      <c r="Z12" s="12">
        <f t="shared" si="7"/>
        <v>0.86133333333333328</v>
      </c>
      <c r="AA12" s="122" t="s">
        <v>138</v>
      </c>
      <c r="AB12" s="124">
        <v>39.685000000000002</v>
      </c>
      <c r="AC12" s="12">
        <f t="shared" si="8"/>
        <v>1</v>
      </c>
    </row>
    <row r="13" spans="1:29" ht="34.5" customHeight="1">
      <c r="A13" s="88">
        <v>0.03</v>
      </c>
      <c r="B13" s="90" t="s">
        <v>57</v>
      </c>
      <c r="C13" s="10" t="s">
        <v>58</v>
      </c>
      <c r="D13" s="10" t="s">
        <v>59</v>
      </c>
      <c r="E13" s="11" t="s">
        <v>60</v>
      </c>
      <c r="F13" s="12">
        <v>200</v>
      </c>
      <c r="G13" s="12">
        <v>800</v>
      </c>
      <c r="H13" s="12">
        <v>1000</v>
      </c>
      <c r="I13" s="13">
        <v>300</v>
      </c>
      <c r="J13" s="12">
        <f>IF(I13&lt;=$F13,100,IF(I13&lt;=$G13,(80+20/($G13-$F13)*($G13-I13)),IF(I13&lt;=$H13,(60+20/($H13-$G13)*($H13-I13)),40)))*3%/3</f>
        <v>0.96666666666666667</v>
      </c>
      <c r="K13" s="30">
        <v>348</v>
      </c>
      <c r="L13" s="12">
        <f>IF(K13&lt;=$F13,100,IF(K13&lt;=$G13,(80+20/($G13-$F13)*($G13-K13)),IF(K13&lt;=$H13,(60+20/($H13-$G13)*($H13-K13)),40)))*3%/3</f>
        <v>0.95066666666666666</v>
      </c>
      <c r="M13" s="12">
        <v>500</v>
      </c>
      <c r="N13" s="14">
        <v>473</v>
      </c>
      <c r="O13" s="12">
        <f>IF(N13&lt;=$F13,100,IF(N13&lt;=$G13,(80+20/($G13-$F13)*($G13-N13)),IF(N13&lt;=$H13,(60+20/($H13-$G13)*($H13-N13)),40)))*8%/8</f>
        <v>0.90900000000000003</v>
      </c>
      <c r="P13" s="12">
        <v>580</v>
      </c>
      <c r="Q13" s="12">
        <f>IF(P13&lt;=$F13,100,IF(P13&lt;=$G13,(80+20/($G13-$F13)*($G13-P13)),IF(P13&lt;=$H13,(60+20/($H13-$G13)*($H13-P13)),40)))*3%/3</f>
        <v>0.87333333333333318</v>
      </c>
      <c r="R13" s="15">
        <v>634</v>
      </c>
      <c r="S13" s="12">
        <f>IF(R13&lt;=$F13,100,IF(R13&lt;=$G13,(80+20/($G13-$F13)*($G13-R13)),IF(R13&lt;=$H13,(60+20/($H13-$G13)*($H13-R13)),40)))*3%/3</f>
        <v>0.85533333333333328</v>
      </c>
      <c r="T13" s="31" t="s">
        <v>61</v>
      </c>
      <c r="U13" s="17"/>
      <c r="V13" s="17"/>
      <c r="W13" s="17"/>
      <c r="X13" s="27" t="s">
        <v>62</v>
      </c>
      <c r="Y13" s="21">
        <v>466</v>
      </c>
      <c r="Z13" s="12">
        <f>IF(Y13&lt;=$F13,100,IF(Y13&lt;=$G13,(80+20/($G13-$F13)*($G13-Y13)),IF(Y13&lt;=$H13,(60+20/($H13-$G13)*($H13-Y13)),40)))*8%/8</f>
        <v>0.91133333333333333</v>
      </c>
      <c r="AA13" s="46" t="s">
        <v>136</v>
      </c>
      <c r="AB13" s="123">
        <v>916</v>
      </c>
      <c r="AC13" s="12">
        <f>IF(AB13&lt;=$F13,100,IF(AB13&lt;=$G13,(80+20/($G13-$F13)*($G13-AB13)),IF(AB13&lt;=$H13,(60+20/($H13-$G13)*($H13-AB13)),40)))*8%/8</f>
        <v>0.68400000000000005</v>
      </c>
    </row>
    <row r="14" spans="1:29" ht="28.5" customHeight="1">
      <c r="A14" s="88"/>
      <c r="B14" s="90"/>
      <c r="C14" s="10" t="s">
        <v>63</v>
      </c>
      <c r="D14" s="10" t="s">
        <v>64</v>
      </c>
      <c r="E14" s="11" t="s">
        <v>60</v>
      </c>
      <c r="F14" s="12">
        <v>200</v>
      </c>
      <c r="G14" s="12">
        <v>800</v>
      </c>
      <c r="H14" s="12">
        <v>1000</v>
      </c>
      <c r="I14" s="13">
        <v>300</v>
      </c>
      <c r="J14" s="12">
        <f t="shared" ref="J14:L15" si="12">IF(I14&lt;=$F14,100,IF(I14&lt;=$G14,(80+20/($G14-$F14)*($G14-I14)),IF(I14&lt;=$H14,(60+20/($H14-$G14)*($H14-I14)),40)))*3%/3</f>
        <v>0.96666666666666667</v>
      </c>
      <c r="K14" s="12">
        <v>457</v>
      </c>
      <c r="L14" s="12">
        <f t="shared" si="12"/>
        <v>0.91433333333333333</v>
      </c>
      <c r="M14" s="12">
        <v>522</v>
      </c>
      <c r="N14" s="14">
        <v>482</v>
      </c>
      <c r="O14" s="12">
        <f t="shared" ref="O14:O17" si="13">IF(N14&lt;=$F14,100,IF(N14&lt;=$G14,(80+20/($G14-$F14)*($G14-N14)),IF(N14&lt;=$H14,(60+20/($H14-$G14)*($H14-N14)),40)))*8%/8</f>
        <v>0.90599999999999992</v>
      </c>
      <c r="P14" s="12">
        <v>450</v>
      </c>
      <c r="Q14" s="12">
        <f t="shared" ref="Q14:Q15" si="14">IF(P14&lt;=$F14,100,IF(P14&lt;=$G14,(80+20/($G14-$F14)*($G14-P14)),IF(P14&lt;=$H14,(60+20/($H14-$G14)*($H14-P14)),40)))*3%/3</f>
        <v>0.91666666666666663</v>
      </c>
      <c r="R14" s="15">
        <v>489</v>
      </c>
      <c r="S14" s="12">
        <f t="shared" ref="S14:S15" si="15">IF(R14&lt;=$F14,100,IF(R14&lt;=$G14,(80+20/($G14-$F14)*($G14-R14)),IF(R14&lt;=$H14,(60+20/($H14-$G14)*($H14-R14)),40)))*3%/3</f>
        <v>0.90366666666666673</v>
      </c>
      <c r="T14" s="31"/>
      <c r="U14" s="17"/>
      <c r="V14" s="17"/>
      <c r="W14" s="17"/>
      <c r="X14" s="27"/>
      <c r="Y14" s="21">
        <v>566</v>
      </c>
      <c r="Z14" s="12">
        <f t="shared" ref="Z14:Z17" si="16">IF(Y14&lt;=$F14,100,IF(Y14&lt;=$G14,(80+20/($G14-$F14)*($G14-Y14)),IF(Y14&lt;=$H14,(60+20/($H14-$G14)*($H14-Y14)),40)))*8%/8</f>
        <v>0.878</v>
      </c>
      <c r="AA14" s="46" t="s">
        <v>136</v>
      </c>
      <c r="AB14" s="123">
        <v>472</v>
      </c>
      <c r="AC14" s="12">
        <f t="shared" ref="AC14:AC18" si="17">IF(AB14&lt;=$F14,100,IF(AB14&lt;=$G14,(80+20/($G14-$F14)*($G14-AB14)),IF(AB14&lt;=$H14,(60+20/($H14-$G14)*($H14-AB14)),40)))*8%/8</f>
        <v>0.90933333333333344</v>
      </c>
    </row>
    <row r="15" spans="1:29" ht="45" customHeight="1">
      <c r="A15" s="89"/>
      <c r="B15" s="90"/>
      <c r="C15" s="10" t="s">
        <v>58</v>
      </c>
      <c r="D15" s="10" t="s">
        <v>65</v>
      </c>
      <c r="E15" s="11" t="s">
        <v>60</v>
      </c>
      <c r="F15" s="12">
        <v>200</v>
      </c>
      <c r="G15" s="12">
        <v>800</v>
      </c>
      <c r="H15" s="12">
        <v>1000</v>
      </c>
      <c r="I15" s="13">
        <v>300</v>
      </c>
      <c r="J15" s="12">
        <f t="shared" si="12"/>
        <v>0.96666666666666667</v>
      </c>
      <c r="K15" s="12">
        <v>300</v>
      </c>
      <c r="L15" s="12">
        <f t="shared" si="12"/>
        <v>0.96666666666666667</v>
      </c>
      <c r="M15" s="12">
        <v>478</v>
      </c>
      <c r="N15" s="14">
        <v>479</v>
      </c>
      <c r="O15" s="12">
        <f t="shared" si="13"/>
        <v>0.90700000000000003</v>
      </c>
      <c r="P15" s="12">
        <v>600</v>
      </c>
      <c r="Q15" s="12">
        <f t="shared" si="14"/>
        <v>0.8666666666666667</v>
      </c>
      <c r="R15" s="15">
        <v>598</v>
      </c>
      <c r="S15" s="12">
        <f t="shared" si="15"/>
        <v>0.86733333333333329</v>
      </c>
      <c r="T15" s="31"/>
      <c r="U15" s="17"/>
      <c r="V15" s="17"/>
      <c r="W15" s="17"/>
      <c r="X15" s="27"/>
      <c r="Y15" s="21">
        <v>489</v>
      </c>
      <c r="Z15" s="12">
        <f t="shared" si="16"/>
        <v>0.90366666666666673</v>
      </c>
      <c r="AA15" s="46" t="s">
        <v>136</v>
      </c>
      <c r="AB15" s="123">
        <v>394</v>
      </c>
      <c r="AC15" s="12">
        <f t="shared" si="17"/>
        <v>0.93533333333333335</v>
      </c>
    </row>
    <row r="16" spans="1:29" ht="35.25" customHeight="1">
      <c r="A16" s="78">
        <v>0.02</v>
      </c>
      <c r="B16" s="79" t="s">
        <v>66</v>
      </c>
      <c r="C16" s="10" t="s">
        <v>67</v>
      </c>
      <c r="D16" s="10" t="s">
        <v>68</v>
      </c>
      <c r="E16" s="11" t="s">
        <v>60</v>
      </c>
      <c r="F16" s="12">
        <v>200</v>
      </c>
      <c r="G16" s="12">
        <v>800</v>
      </c>
      <c r="H16" s="12">
        <v>1000</v>
      </c>
      <c r="I16" s="13">
        <v>800</v>
      </c>
      <c r="J16" s="12">
        <f>IF(I16&lt;=$F16,100,IF(I16&lt;=$G16,(80+20/($G16-$F16)*($G16-I16)),IF(I16&lt;=$H16,(60+20/($H16-$G16)*($H16-I16)),40)))*2%/2</f>
        <v>0.8</v>
      </c>
      <c r="K16" s="12">
        <v>1100</v>
      </c>
      <c r="L16" s="12">
        <f>IF(K16&lt;=$F16,100,IF(K16&lt;=$G16,(80+20/($G16-$F16)*($G16-K16)),IF(K16&lt;=$H16,(60+20/($H16-$G16)*($H16-K16)),40)))*2%/2</f>
        <v>0.4</v>
      </c>
      <c r="M16" s="12">
        <v>611</v>
      </c>
      <c r="N16" s="12">
        <v>512</v>
      </c>
      <c r="O16" s="12">
        <f t="shared" si="13"/>
        <v>0.89599999999999991</v>
      </c>
      <c r="P16" s="12">
        <v>880</v>
      </c>
      <c r="Q16" s="12">
        <f>IF(P16&lt;=$F16,100,IF(P16&lt;=$G16,(80+20/($G16-$F16)*($G16-P16)),IF(P16&lt;=$H16,(60+20/($H16-$G16)*($H16-P16)),40)))*2%/2</f>
        <v>0.72</v>
      </c>
      <c r="R16" s="11">
        <v>466</v>
      </c>
      <c r="S16" s="12">
        <f>IF(R16&lt;=$F16,100,IF(R16&lt;=$G16,(80+20/($G16-$F16)*($G16-R16)),IF(R16&lt;=$H16,(60+20/($H16-$G16)*($H16-R16)),40)))*2%/2</f>
        <v>0.91133333333333333</v>
      </c>
      <c r="T16" s="16" t="s">
        <v>69</v>
      </c>
      <c r="U16" s="17"/>
      <c r="V16" s="17"/>
      <c r="W16" s="17"/>
      <c r="X16" s="17" t="s">
        <v>70</v>
      </c>
      <c r="Y16" s="18">
        <v>588</v>
      </c>
      <c r="Z16" s="12">
        <f t="shared" si="16"/>
        <v>0.8706666666666667</v>
      </c>
      <c r="AA16" s="46"/>
      <c r="AB16" s="123">
        <v>192</v>
      </c>
      <c r="AC16" s="12">
        <f t="shared" si="17"/>
        <v>1</v>
      </c>
    </row>
    <row r="17" spans="1:29" ht="48.75" customHeight="1">
      <c r="A17" s="78"/>
      <c r="B17" s="80"/>
      <c r="C17" s="10" t="s">
        <v>71</v>
      </c>
      <c r="D17" s="10" t="s">
        <v>72</v>
      </c>
      <c r="E17" s="11" t="s">
        <v>38</v>
      </c>
      <c r="F17" s="12">
        <v>200</v>
      </c>
      <c r="G17" s="12">
        <v>800</v>
      </c>
      <c r="H17" s="12">
        <v>1000</v>
      </c>
      <c r="I17" s="13">
        <v>800</v>
      </c>
      <c r="J17" s="12">
        <f>IF(I17&lt;=$F17,100,IF(I17&lt;=$G17,(80+20/($G17-$F17)*($G17-I17)),IF(I17&lt;=$H17,(60+20/($H17-$G17)*($H17-I17)),40)))*2%/2</f>
        <v>0.8</v>
      </c>
      <c r="K17" s="12">
        <v>985</v>
      </c>
      <c r="L17" s="12">
        <f>IF(K17&lt;=$F17,100,IF(K17&lt;=$G17,(80+20/($G17-$F17)*($G17-K17)),IF(K17&lt;=$H17,(60+20/($H17-$G17)*($H17-K17)),40)))*2%/2</f>
        <v>0.61499999999999999</v>
      </c>
      <c r="M17" s="12">
        <v>474</v>
      </c>
      <c r="N17" s="12">
        <v>426</v>
      </c>
      <c r="O17" s="12">
        <f t="shared" si="13"/>
        <v>0.92466666666666675</v>
      </c>
      <c r="P17" s="12">
        <v>670</v>
      </c>
      <c r="Q17" s="12">
        <f>IF(P17&lt;=$F17,100,IF(P17&lt;=$G17,(80+20/($G17-$F17)*($G17-P17)),IF(P17&lt;=$H17,(60+20/($H17-$G17)*($H17-P17)),40)))*2%/2</f>
        <v>0.84333333333333327</v>
      </c>
      <c r="R17" s="11">
        <v>640</v>
      </c>
      <c r="S17" s="12">
        <f>IF(R17&lt;=$F17,100,IF(R17&lt;=$G17,(80+20/($G17-$F17)*($G17-R17)),IF(R17&lt;=$H17,(60+20/($H17-$G17)*($H17-R17)),40)))*2%/2</f>
        <v>0.85333333333333328</v>
      </c>
      <c r="T17" s="16"/>
      <c r="U17" s="17"/>
      <c r="V17" s="17"/>
      <c r="W17" s="17"/>
      <c r="X17" s="17"/>
      <c r="Y17" s="18">
        <v>589</v>
      </c>
      <c r="Z17" s="12">
        <f t="shared" si="16"/>
        <v>0.87033333333333329</v>
      </c>
      <c r="AA17" s="46"/>
      <c r="AB17" s="123">
        <v>194</v>
      </c>
      <c r="AC17" s="12">
        <f t="shared" si="17"/>
        <v>1</v>
      </c>
    </row>
    <row r="18" spans="1:29" ht="37.5" customHeight="1">
      <c r="A18" s="94">
        <v>0.1</v>
      </c>
      <c r="B18" s="84" t="s">
        <v>73</v>
      </c>
      <c r="C18" s="10" t="s">
        <v>74</v>
      </c>
      <c r="D18" s="10" t="s">
        <v>75</v>
      </c>
      <c r="E18" s="11" t="s">
        <v>60</v>
      </c>
      <c r="F18" s="12">
        <v>1000</v>
      </c>
      <c r="G18" s="12">
        <v>2000</v>
      </c>
      <c r="H18" s="12">
        <v>3000</v>
      </c>
      <c r="I18" s="13">
        <v>1300</v>
      </c>
      <c r="J18" s="12">
        <f>IF(I18&lt;=$F18,100,IF(I18&lt;=$G18,(80+20/($G18-$F18)*($G18-I18)),IF(I18&lt;=$H18,(60+20/($H18-$G18)*($H18-I18)),40)))*10%/4</f>
        <v>2.35</v>
      </c>
      <c r="K18" s="12">
        <v>2370</v>
      </c>
      <c r="L18" s="12">
        <f>IF(K18&lt;=$F18,100,IF(K18&lt;=$G18,(80+20/($G18-$F18)*($G18-K18)),IF(K18&lt;=$H18,(60+20/($H18-$G18)*($H18-K18)),40)))*10%/4</f>
        <v>1.8149999999999999</v>
      </c>
      <c r="M18" s="12">
        <v>1721</v>
      </c>
      <c r="N18" s="14">
        <v>2019</v>
      </c>
      <c r="O18" s="12">
        <f>IF(N18&lt;=$F18,100,IF(N18&lt;=$G18,(80+20/($G18-$F18)*($G18-N18)),IF(N18&lt;=$H18,(60+20/($H18-$G18)*($H18-N18)),40)))*10%/4</f>
        <v>1.9905000000000002</v>
      </c>
      <c r="P18" s="12">
        <v>3390</v>
      </c>
      <c r="Q18" s="12">
        <f>IF(P18&lt;=$F18,100,IF(P18&lt;=$G18,(80+20/($G18-$F18)*($G18-P18)),IF(P18&lt;=$H18,(60+20/($H18-$G18)*($H18-P18)),40)))*10%/4</f>
        <v>1</v>
      </c>
      <c r="R18" s="15">
        <v>2374</v>
      </c>
      <c r="S18" s="12">
        <f>IF(R18&lt;=$F18,100,IF(R18&lt;=$G18,(80+20/($G18-$F18)*($G18-R18)),IF(R18&lt;=$H18,(60+20/($H18-$G18)*($H18-R18)),40)))*10%/4</f>
        <v>1.8129999999999999</v>
      </c>
      <c r="T18" s="16" t="s">
        <v>76</v>
      </c>
      <c r="U18" s="17"/>
      <c r="V18" s="17"/>
      <c r="W18" s="17"/>
      <c r="X18" s="17" t="s">
        <v>77</v>
      </c>
      <c r="Y18" s="32">
        <v>1804</v>
      </c>
      <c r="Z18" s="12">
        <f>IF(Y18&lt;=$F18,100,IF(Y18&lt;=$G18,(80+20/($G18-$F18)*($G18-Y18)),IF(Y18&lt;=$H18,(60+20/($H18-$G18)*($H18-Y18)),40)))*10%/4</f>
        <v>2.0980000000000003</v>
      </c>
      <c r="AA18" s="46"/>
      <c r="AB18" s="123">
        <v>2820</v>
      </c>
      <c r="AC18" s="12">
        <f t="shared" si="17"/>
        <v>0.63600000000000001</v>
      </c>
    </row>
    <row r="19" spans="1:29" ht="45.75" customHeight="1">
      <c r="A19" s="94"/>
      <c r="B19" s="84"/>
      <c r="C19" s="10" t="s">
        <v>78</v>
      </c>
      <c r="D19" s="10" t="s">
        <v>79</v>
      </c>
      <c r="E19" s="11" t="s">
        <v>60</v>
      </c>
      <c r="F19" s="12">
        <v>1000</v>
      </c>
      <c r="G19" s="12">
        <v>2000</v>
      </c>
      <c r="H19" s="12">
        <v>3000</v>
      </c>
      <c r="I19" s="13">
        <v>1300</v>
      </c>
      <c r="J19" s="12">
        <f t="shared" ref="J19:L21" si="18">IF(I19&lt;=$F19,100,IF(I19&lt;=$G19,(80+20/($G19-$F19)*($G19-I19)),IF(I19&lt;=$H19,(60+20/($H19-$G19)*($H19-I19)),40)))*10%/4</f>
        <v>2.35</v>
      </c>
      <c r="K19" s="12">
        <v>1870</v>
      </c>
      <c r="L19" s="12">
        <f t="shared" si="18"/>
        <v>2.0649999999999999</v>
      </c>
      <c r="M19" s="12">
        <v>2010</v>
      </c>
      <c r="N19" s="14">
        <v>2450</v>
      </c>
      <c r="O19" s="12">
        <f t="shared" ref="O19:O21" si="19">IF(N19&lt;=$F19,100,IF(N19&lt;=$G19,(80+20/($G19-$F19)*($G19-N19)),IF(N19&lt;=$H19,(60+20/($H19-$G19)*($H19-N19)),40)))*10%/4</f>
        <v>1.7750000000000001</v>
      </c>
      <c r="P19" s="12">
        <v>2148</v>
      </c>
      <c r="Q19" s="12">
        <f t="shared" ref="Q19:Q21" si="20">IF(P19&lt;=$F19,100,IF(P19&lt;=$G19,(80+20/($G19-$F19)*($G19-P19)),IF(P19&lt;=$H19,(60+20/($H19-$G19)*($H19-P19)),40)))*10%/4</f>
        <v>1.9259999999999999</v>
      </c>
      <c r="R19" s="15">
        <v>2494</v>
      </c>
      <c r="S19" s="12">
        <f t="shared" ref="S19:S21" si="21">IF(R19&lt;=$F19,100,IF(R19&lt;=$G19,(80+20/($G19-$F19)*($G19-R19)),IF(R19&lt;=$H19,(60+20/($H19-$G19)*($H19-R19)),40)))*10%/4</f>
        <v>1.7530000000000001</v>
      </c>
      <c r="T19" s="16"/>
      <c r="U19" s="17"/>
      <c r="V19" s="17"/>
      <c r="W19" s="17"/>
      <c r="X19" s="17"/>
      <c r="Y19" s="18">
        <v>1877</v>
      </c>
      <c r="Z19" s="12">
        <f t="shared" ref="Z19:Z21" si="22">IF(Y19&lt;=$F19,100,IF(Y19&lt;=$G19,(80+20/($G19-$F19)*($G19-Y19)),IF(Y19&lt;=$H19,(60+20/($H19-$G19)*($H19-Y19)),40)))*10%/4</f>
        <v>2.0615000000000001</v>
      </c>
      <c r="AA19" s="46"/>
      <c r="AB19" s="123">
        <v>2382</v>
      </c>
      <c r="AC19" s="12">
        <f t="shared" ref="AC19:AC21" si="23">IF(AB19&lt;=$F19,100,IF(AB19&lt;=$G19,(80+20/($G19-$F19)*($G19-AB19)),IF(AB19&lt;=$H19,(60+20/($H19-$G19)*($H19-AB19)),40)))*10%/4</f>
        <v>1.8090000000000002</v>
      </c>
    </row>
    <row r="20" spans="1:29" ht="35.25" customHeight="1">
      <c r="A20" s="94"/>
      <c r="B20" s="84"/>
      <c r="C20" s="10" t="s">
        <v>80</v>
      </c>
      <c r="D20" s="10" t="s">
        <v>81</v>
      </c>
      <c r="E20" s="11" t="s">
        <v>60</v>
      </c>
      <c r="F20" s="12">
        <v>1000</v>
      </c>
      <c r="G20" s="12">
        <v>2000</v>
      </c>
      <c r="H20" s="12">
        <v>3000</v>
      </c>
      <c r="I20" s="13">
        <v>2000</v>
      </c>
      <c r="J20" s="12">
        <f t="shared" si="18"/>
        <v>2</v>
      </c>
      <c r="K20" s="12">
        <v>2123</v>
      </c>
      <c r="L20" s="12">
        <f t="shared" si="18"/>
        <v>1.9384999999999999</v>
      </c>
      <c r="M20" s="12">
        <v>2876</v>
      </c>
      <c r="N20" s="14">
        <v>2674</v>
      </c>
      <c r="O20" s="12">
        <f t="shared" si="19"/>
        <v>1.663</v>
      </c>
      <c r="P20" s="12">
        <v>2200</v>
      </c>
      <c r="Q20" s="12">
        <f t="shared" si="20"/>
        <v>1.9000000000000001</v>
      </c>
      <c r="R20" s="15">
        <v>3106</v>
      </c>
      <c r="S20" s="12">
        <f t="shared" si="21"/>
        <v>1</v>
      </c>
      <c r="T20" s="16"/>
      <c r="U20" s="17"/>
      <c r="V20" s="17"/>
      <c r="W20" s="17"/>
      <c r="X20" s="17"/>
      <c r="Y20" s="52">
        <v>1866</v>
      </c>
      <c r="Z20" s="12">
        <f t="shared" si="22"/>
        <v>2.0670000000000002</v>
      </c>
      <c r="AA20" s="46"/>
      <c r="AB20" s="123">
        <v>2028</v>
      </c>
      <c r="AC20" s="12">
        <f t="shared" si="23"/>
        <v>1.986</v>
      </c>
    </row>
    <row r="21" spans="1:29" ht="31.5" customHeight="1">
      <c r="A21" s="83"/>
      <c r="B21" s="95"/>
      <c r="C21" s="10" t="s">
        <v>82</v>
      </c>
      <c r="D21" s="10" t="s">
        <v>83</v>
      </c>
      <c r="E21" s="11" t="s">
        <v>60</v>
      </c>
      <c r="F21" s="12">
        <v>2000</v>
      </c>
      <c r="G21" s="12">
        <v>3000</v>
      </c>
      <c r="H21" s="12">
        <v>3000</v>
      </c>
      <c r="I21" s="13">
        <v>2500</v>
      </c>
      <c r="J21" s="12">
        <f t="shared" si="18"/>
        <v>2.25</v>
      </c>
      <c r="K21" s="12">
        <v>1783</v>
      </c>
      <c r="L21" s="12">
        <f t="shared" si="18"/>
        <v>2.5</v>
      </c>
      <c r="M21" s="12">
        <v>3643</v>
      </c>
      <c r="N21" s="14">
        <v>2449</v>
      </c>
      <c r="O21" s="12">
        <f t="shared" si="19"/>
        <v>2.2755000000000001</v>
      </c>
      <c r="P21" s="12">
        <v>2320</v>
      </c>
      <c r="Q21" s="12">
        <f t="shared" si="20"/>
        <v>2.34</v>
      </c>
      <c r="R21" s="15">
        <v>2176</v>
      </c>
      <c r="S21" s="12">
        <f t="shared" si="21"/>
        <v>2.4120000000000004</v>
      </c>
      <c r="T21" s="16"/>
      <c r="U21" s="17"/>
      <c r="V21" s="17"/>
      <c r="W21" s="17"/>
      <c r="X21" s="17"/>
      <c r="Y21" s="21">
        <v>2465</v>
      </c>
      <c r="Z21" s="12">
        <f t="shared" si="22"/>
        <v>2.2675000000000001</v>
      </c>
      <c r="AA21" s="46" t="s">
        <v>136</v>
      </c>
      <c r="AB21" s="123">
        <v>1994</v>
      </c>
      <c r="AC21" s="12">
        <f t="shared" si="23"/>
        <v>2.5</v>
      </c>
    </row>
    <row r="22" spans="1:29" ht="58">
      <c r="A22" s="96">
        <v>0.2</v>
      </c>
      <c r="B22" s="84" t="s">
        <v>84</v>
      </c>
      <c r="C22" s="10" t="s">
        <v>85</v>
      </c>
      <c r="D22" s="10" t="s">
        <v>86</v>
      </c>
      <c r="E22" s="11" t="s">
        <v>33</v>
      </c>
      <c r="F22" s="12">
        <v>1</v>
      </c>
      <c r="G22" s="12">
        <v>3</v>
      </c>
      <c r="H22" s="12">
        <v>5</v>
      </c>
      <c r="I22" s="13">
        <v>1.5</v>
      </c>
      <c r="J22" s="12">
        <f>IF(I22&lt;=$F22,100,IF(I22&lt;=$G22,(80+20/($G22-$F22)*($G22-I22)),IF(I22&lt;=$H22,(60+20/($H22-$G22)*($H22-I22)),40)))*20%/11</f>
        <v>1.7272727272727273</v>
      </c>
      <c r="K22" s="12">
        <v>1.7</v>
      </c>
      <c r="L22" s="12">
        <f>IF(K22&lt;=$F22,100,IF(K22&lt;=$G22,(80+20/($G22-$F22)*($G22-K22)),IF(K22&lt;=$H22,(60+20/($H22-$G22)*($H22-K22)),40)))*20%/11</f>
        <v>1.6909090909090911</v>
      </c>
      <c r="M22" s="12">
        <v>2.0099999999999998</v>
      </c>
      <c r="N22" s="12">
        <v>2.4129999999999998</v>
      </c>
      <c r="O22" s="12">
        <f>IF(N22&lt;=$F22,100,IF(N22&lt;=$G22,(80+20/($G22-$F22)*($G22-N22)),IF(N22&lt;=$H22,(60+20/($H22-$G22)*($H22-N22)),40)))*20%/11</f>
        <v>1.5612727272727276</v>
      </c>
      <c r="P22" s="12">
        <v>1.72</v>
      </c>
      <c r="Q22" s="12">
        <f>IF(P22&lt;=$F22,100,IF(P22&lt;=$G22,(80+20/($G22-$F22)*($G22-P22)),IF(P22&lt;=$H22,(60+20/($H22-$G22)*($H22-P22)),40)))*20%/11</f>
        <v>1.6872727272727273</v>
      </c>
      <c r="R22" s="11">
        <v>1.641</v>
      </c>
      <c r="S22" s="12">
        <f>IF(R22&lt;=$F22,100,IF(R22&lt;=$G22,(80+20/($G22-$F22)*($G22-R22)),IF(R22&lt;=$H22,(60+20/($H22-$G22)*($H22-R22)),40)))*20%/11</f>
        <v>1.7016363636363636</v>
      </c>
      <c r="T22" s="16" t="s">
        <v>87</v>
      </c>
      <c r="U22" s="17"/>
      <c r="V22" s="17"/>
      <c r="W22" s="17"/>
      <c r="X22" s="17" t="s">
        <v>88</v>
      </c>
      <c r="Y22" s="21">
        <v>2.21</v>
      </c>
      <c r="Z22" s="12">
        <f>IF(Y22&lt;=$F22,100,IF(Y22&lt;=$G22,(80+20/($G22-$F22)*($G22-Y22)),IF(Y22&lt;=$H22,(60+20/($H22-$G22)*($H22-Y22)),40)))*20%/11</f>
        <v>1.5981818181818184</v>
      </c>
      <c r="AA22" s="46" t="s">
        <v>136</v>
      </c>
      <c r="AB22" s="123">
        <v>1.8709999999999998</v>
      </c>
      <c r="AC22" s="12">
        <f>IF(AB22&lt;=$F22,100,IF(AB22&lt;=$G22,(80+20/($G22-$F22)*($G22-AB22)),IF(AB22&lt;=$H22,(60+20/($H22-$G22)*($H22-AB22)),40)))*20%/11</f>
        <v>1.6598181818181821</v>
      </c>
    </row>
    <row r="23" spans="1:29" ht="58">
      <c r="A23" s="96"/>
      <c r="B23" s="84"/>
      <c r="C23" s="10" t="s">
        <v>85</v>
      </c>
      <c r="D23" s="10" t="s">
        <v>89</v>
      </c>
      <c r="E23" s="11" t="s">
        <v>33</v>
      </c>
      <c r="F23" s="12">
        <v>1</v>
      </c>
      <c r="G23" s="12">
        <v>3</v>
      </c>
      <c r="H23" s="12">
        <v>5</v>
      </c>
      <c r="I23" s="13">
        <v>2</v>
      </c>
      <c r="J23" s="12">
        <f t="shared" ref="J23:L32" si="24">IF(I23&lt;=$F23,100,IF(I23&lt;=$G23,(80+20/($G23-$F23)*($G23-I23)),IF(I23&lt;=$H23,(60+20/($H23-$G23)*($H23-I23)),40)))*20%/11</f>
        <v>1.6363636363636365</v>
      </c>
      <c r="K23" s="12">
        <v>1.4</v>
      </c>
      <c r="L23" s="12">
        <f t="shared" si="24"/>
        <v>1.7454545454545458</v>
      </c>
      <c r="M23" s="12">
        <v>2.7759999999999998</v>
      </c>
      <c r="N23" s="12">
        <v>1.6279999999999999</v>
      </c>
      <c r="O23" s="12">
        <f t="shared" ref="O23:O32" si="25">IF(N23&lt;=$F23,100,IF(N23&lt;=$G23,(80+20/($G23-$F23)*($G23-N23)),IF(N23&lt;=$H23,(60+20/($H23-$G23)*($H23-N23)),40)))*20%/11</f>
        <v>1.704</v>
      </c>
      <c r="P23" s="12">
        <v>2.2400000000000002</v>
      </c>
      <c r="Q23" s="12">
        <f t="shared" ref="Q23:Q32" si="26">IF(P23&lt;=$F23,100,IF(P23&lt;=$G23,(80+20/($G23-$F23)*($G23-P23)),IF(P23&lt;=$H23,(60+20/($H23-$G23)*($H23-P23)),40)))*20%/11</f>
        <v>1.5927272727272728</v>
      </c>
      <c r="R23" s="11">
        <v>1.8220000000000001</v>
      </c>
      <c r="S23" s="12">
        <f t="shared" ref="S23:S32" si="27">IF(R23&lt;=$F23,100,IF(R23&lt;=$G23,(80+20/($G23-$F23)*($G23-R23)),IF(R23&lt;=$H23,(60+20/($H23-$G23)*($H23-R23)),40)))*20%/11</f>
        <v>1.6687272727272728</v>
      </c>
      <c r="T23" s="16"/>
      <c r="U23" s="17"/>
      <c r="V23" s="17"/>
      <c r="W23" s="17"/>
      <c r="X23" s="17"/>
      <c r="Y23" s="21">
        <v>3.302</v>
      </c>
      <c r="Z23" s="12">
        <f t="shared" ref="Z23:Z32" si="28">IF(Y23&lt;=$F23,100,IF(Y23&lt;=$G23,(80+20/($G23-$F23)*($G23-Y23)),IF(Y23&lt;=$H23,(60+20/($H23-$G23)*($H23-Y23)),40)))*20%/11</f>
        <v>1.3996363636363638</v>
      </c>
      <c r="AA23" s="46" t="s">
        <v>136</v>
      </c>
      <c r="AB23" s="123">
        <v>1.9916666666666665</v>
      </c>
      <c r="AC23" s="12">
        <f t="shared" ref="AC23:AC32" si="29">IF(AB23&lt;=$F23,100,IF(AB23&lt;=$G23,(80+20/($G23-$F23)*($G23-AB23)),IF(AB23&lt;=$H23,(60+20/($H23-$G23)*($H23-AB23)),40)))*20%/11</f>
        <v>1.6378787878787882</v>
      </c>
    </row>
    <row r="24" spans="1:29" s="17" customFormat="1" ht="58">
      <c r="A24" s="96"/>
      <c r="B24" s="84"/>
      <c r="C24" s="10" t="s">
        <v>85</v>
      </c>
      <c r="D24" s="10" t="s">
        <v>90</v>
      </c>
      <c r="E24" s="11" t="s">
        <v>33</v>
      </c>
      <c r="F24" s="12">
        <v>3</v>
      </c>
      <c r="G24" s="12">
        <v>5</v>
      </c>
      <c r="H24" s="12">
        <v>8</v>
      </c>
      <c r="I24" s="13">
        <v>2.2999999999999998</v>
      </c>
      <c r="J24" s="12">
        <f t="shared" si="24"/>
        <v>1.8181818181818181</v>
      </c>
      <c r="K24" s="12">
        <v>1.9</v>
      </c>
      <c r="L24" s="12">
        <f t="shared" si="24"/>
        <v>1.8181818181818181</v>
      </c>
      <c r="M24" s="12">
        <v>2.7090000000000001</v>
      </c>
      <c r="N24" s="12">
        <v>2.16</v>
      </c>
      <c r="O24" s="12">
        <f t="shared" si="25"/>
        <v>1.8181818181818181</v>
      </c>
      <c r="P24" s="12">
        <v>2.4500000000000002</v>
      </c>
      <c r="Q24" s="12">
        <f t="shared" si="26"/>
        <v>1.8181818181818181</v>
      </c>
      <c r="R24" s="11">
        <v>2.0870000000000002</v>
      </c>
      <c r="S24" s="12">
        <f t="shared" si="27"/>
        <v>1.8181818181818181</v>
      </c>
      <c r="T24" s="16" t="s">
        <v>91</v>
      </c>
      <c r="X24" s="17" t="s">
        <v>92</v>
      </c>
      <c r="Y24" s="21">
        <v>2.8650000000000002</v>
      </c>
      <c r="Z24" s="12">
        <f t="shared" si="28"/>
        <v>1.8181818181818181</v>
      </c>
      <c r="AA24" s="46" t="s">
        <v>136</v>
      </c>
      <c r="AB24" s="124">
        <v>2.549666666666667</v>
      </c>
      <c r="AC24" s="12">
        <f t="shared" si="29"/>
        <v>1.8181818181818181</v>
      </c>
    </row>
    <row r="25" spans="1:29" s="17" customFormat="1" ht="58">
      <c r="A25" s="96"/>
      <c r="B25" s="84"/>
      <c r="C25" s="10" t="s">
        <v>85</v>
      </c>
      <c r="D25" s="10" t="s">
        <v>93</v>
      </c>
      <c r="E25" s="11" t="s">
        <v>33</v>
      </c>
      <c r="F25" s="12">
        <v>3</v>
      </c>
      <c r="G25" s="12">
        <v>5</v>
      </c>
      <c r="H25" s="12">
        <v>8</v>
      </c>
      <c r="I25" s="13">
        <v>3</v>
      </c>
      <c r="J25" s="12">
        <f t="shared" si="24"/>
        <v>1.8181818181818181</v>
      </c>
      <c r="K25" s="12">
        <v>1.8</v>
      </c>
      <c r="L25" s="12">
        <f t="shared" si="24"/>
        <v>1.8181818181818181</v>
      </c>
      <c r="M25" s="12">
        <v>2.8650000000000002</v>
      </c>
      <c r="N25" s="12">
        <v>2.25</v>
      </c>
      <c r="O25" s="12">
        <f t="shared" si="25"/>
        <v>1.8181818181818181</v>
      </c>
      <c r="P25" s="12">
        <v>2.14</v>
      </c>
      <c r="Q25" s="12">
        <f t="shared" si="26"/>
        <v>1.8181818181818181</v>
      </c>
      <c r="R25" s="11">
        <v>2.6429999999999998</v>
      </c>
      <c r="S25" s="12">
        <f t="shared" si="27"/>
        <v>1.8181818181818181</v>
      </c>
      <c r="T25" s="16" t="s">
        <v>91</v>
      </c>
      <c r="X25" s="17" t="s">
        <v>92</v>
      </c>
      <c r="Y25" s="21">
        <v>5.8869999999999996</v>
      </c>
      <c r="Z25" s="12">
        <f t="shared" si="28"/>
        <v>1.3470303030303032</v>
      </c>
      <c r="AA25" s="46" t="s">
        <v>136</v>
      </c>
      <c r="AB25" s="124">
        <v>2.8086666666666669</v>
      </c>
      <c r="AC25" s="12">
        <f t="shared" si="29"/>
        <v>1.8181818181818181</v>
      </c>
    </row>
    <row r="26" spans="1:29" ht="58">
      <c r="A26" s="96"/>
      <c r="B26" s="84"/>
      <c r="C26" s="10" t="s">
        <v>85</v>
      </c>
      <c r="D26" s="10" t="s">
        <v>94</v>
      </c>
      <c r="E26" s="11" t="s">
        <v>33</v>
      </c>
      <c r="F26" s="12">
        <v>5</v>
      </c>
      <c r="G26" s="12">
        <v>8</v>
      </c>
      <c r="H26" s="12">
        <v>10</v>
      </c>
      <c r="I26" s="13">
        <v>4</v>
      </c>
      <c r="J26" s="12">
        <f t="shared" si="24"/>
        <v>1.8181818181818181</v>
      </c>
      <c r="K26" s="12">
        <v>3.2</v>
      </c>
      <c r="L26" s="12">
        <f t="shared" si="24"/>
        <v>1.8181818181818181</v>
      </c>
      <c r="M26" s="12">
        <v>6.94</v>
      </c>
      <c r="N26" s="12">
        <v>3.7869999999999999</v>
      </c>
      <c r="O26" s="12">
        <f t="shared" si="25"/>
        <v>1.8181818181818181</v>
      </c>
      <c r="P26" s="12">
        <v>3.49</v>
      </c>
      <c r="Q26" s="12">
        <f t="shared" si="26"/>
        <v>1.8181818181818181</v>
      </c>
      <c r="R26" s="11">
        <v>3.976</v>
      </c>
      <c r="S26" s="12">
        <f t="shared" si="27"/>
        <v>1.8181818181818181</v>
      </c>
      <c r="T26" s="16" t="s">
        <v>91</v>
      </c>
      <c r="U26" s="17"/>
      <c r="V26" s="17"/>
      <c r="W26" s="17"/>
      <c r="X26" s="17" t="s">
        <v>92</v>
      </c>
      <c r="Y26" s="21">
        <v>5.5190000000000001</v>
      </c>
      <c r="Z26" s="12">
        <f t="shared" si="28"/>
        <v>1.7552727272727273</v>
      </c>
      <c r="AA26" s="46" t="s">
        <v>136</v>
      </c>
      <c r="AB26" s="123">
        <v>3.9006666666666665</v>
      </c>
      <c r="AC26" s="12">
        <f t="shared" si="29"/>
        <v>1.8181818181818181</v>
      </c>
    </row>
    <row r="27" spans="1:29" ht="58">
      <c r="A27" s="96"/>
      <c r="B27" s="84"/>
      <c r="C27" s="10" t="s">
        <v>95</v>
      </c>
      <c r="D27" s="10" t="s">
        <v>96</v>
      </c>
      <c r="E27" s="11" t="s">
        <v>33</v>
      </c>
      <c r="F27" s="12">
        <v>3</v>
      </c>
      <c r="G27" s="12">
        <v>5</v>
      </c>
      <c r="H27" s="12">
        <v>8</v>
      </c>
      <c r="I27" s="13">
        <v>3</v>
      </c>
      <c r="J27" s="12">
        <f t="shared" si="24"/>
        <v>1.8181818181818181</v>
      </c>
      <c r="K27" s="12">
        <v>1.4</v>
      </c>
      <c r="L27" s="12">
        <f t="shared" si="24"/>
        <v>1.8181818181818181</v>
      </c>
      <c r="M27" s="12">
        <v>1.333</v>
      </c>
      <c r="N27" s="12">
        <v>1.9590000000000001</v>
      </c>
      <c r="O27" s="12">
        <f t="shared" si="25"/>
        <v>1.8181818181818181</v>
      </c>
      <c r="P27" s="12">
        <v>1.92</v>
      </c>
      <c r="Q27" s="12">
        <f t="shared" si="26"/>
        <v>1.8181818181818181</v>
      </c>
      <c r="R27" s="11">
        <v>1.8129999999999999</v>
      </c>
      <c r="S27" s="12">
        <f t="shared" si="27"/>
        <v>1.8181818181818181</v>
      </c>
      <c r="T27" s="16" t="s">
        <v>91</v>
      </c>
      <c r="U27" s="17"/>
      <c r="V27" s="17"/>
      <c r="W27" s="17"/>
      <c r="X27" s="17" t="s">
        <v>92</v>
      </c>
      <c r="Y27" s="18">
        <v>1.0549999999999999</v>
      </c>
      <c r="Z27" s="12">
        <f t="shared" si="28"/>
        <v>1.8181818181818181</v>
      </c>
      <c r="AA27" s="46"/>
      <c r="AB27" s="123">
        <v>1.6663333333333334</v>
      </c>
      <c r="AC27" s="12">
        <f t="shared" si="29"/>
        <v>1.8181818181818181</v>
      </c>
    </row>
    <row r="28" spans="1:29" ht="46.5" customHeight="1">
      <c r="A28" s="96"/>
      <c r="B28" s="84"/>
      <c r="C28" s="10" t="s">
        <v>97</v>
      </c>
      <c r="D28" s="10" t="s">
        <v>98</v>
      </c>
      <c r="E28" s="11" t="s">
        <v>33</v>
      </c>
      <c r="F28" s="12">
        <v>2</v>
      </c>
      <c r="G28" s="12">
        <v>3</v>
      </c>
      <c r="H28" s="12">
        <v>5</v>
      </c>
      <c r="I28" s="13">
        <v>1.8</v>
      </c>
      <c r="J28" s="12">
        <f t="shared" si="24"/>
        <v>1.8181818181818181</v>
      </c>
      <c r="K28" s="12">
        <v>1.6</v>
      </c>
      <c r="L28" s="12">
        <f t="shared" si="24"/>
        <v>1.8181818181818181</v>
      </c>
      <c r="M28" s="12">
        <v>0.86599999999999999</v>
      </c>
      <c r="N28" s="12">
        <v>1.45</v>
      </c>
      <c r="O28" s="12">
        <f t="shared" si="25"/>
        <v>1.8181818181818181</v>
      </c>
      <c r="P28" s="12">
        <v>1.94</v>
      </c>
      <c r="Q28" s="12">
        <f t="shared" si="26"/>
        <v>1.8181818181818181</v>
      </c>
      <c r="R28" s="11">
        <v>1.39</v>
      </c>
      <c r="S28" s="12">
        <f t="shared" si="27"/>
        <v>1.8181818181818181</v>
      </c>
      <c r="T28" s="16" t="s">
        <v>91</v>
      </c>
      <c r="U28" s="17"/>
      <c r="V28" s="17"/>
      <c r="W28" s="17"/>
      <c r="X28" s="17"/>
      <c r="Y28" s="18">
        <v>1.51</v>
      </c>
      <c r="Z28" s="12">
        <f t="shared" si="28"/>
        <v>1.8181818181818181</v>
      </c>
      <c r="AA28" s="46"/>
      <c r="AB28" s="123">
        <v>2.1143333333333332</v>
      </c>
      <c r="AC28" s="12">
        <f t="shared" si="29"/>
        <v>1.7766060606060607</v>
      </c>
    </row>
    <row r="29" spans="1:29" ht="58">
      <c r="A29" s="96"/>
      <c r="B29" s="84"/>
      <c r="C29" s="10" t="s">
        <v>97</v>
      </c>
      <c r="D29" s="10" t="s">
        <v>99</v>
      </c>
      <c r="E29" s="11" t="s">
        <v>33</v>
      </c>
      <c r="F29" s="12">
        <v>3</v>
      </c>
      <c r="G29" s="12">
        <v>5</v>
      </c>
      <c r="H29" s="12">
        <v>8</v>
      </c>
      <c r="I29" s="13">
        <v>2.2999999999999998</v>
      </c>
      <c r="J29" s="12">
        <f t="shared" si="24"/>
        <v>1.8181818181818181</v>
      </c>
      <c r="K29" s="12">
        <v>1.9</v>
      </c>
      <c r="L29" s="12">
        <f t="shared" si="24"/>
        <v>1.8181818181818181</v>
      </c>
      <c r="M29" s="12">
        <v>2.9980000000000002</v>
      </c>
      <c r="N29" s="12">
        <v>1.43</v>
      </c>
      <c r="O29" s="12">
        <f t="shared" si="25"/>
        <v>1.8181818181818181</v>
      </c>
      <c r="P29" s="12">
        <v>1.9</v>
      </c>
      <c r="Q29" s="12">
        <f t="shared" si="26"/>
        <v>1.8181818181818181</v>
      </c>
      <c r="R29" s="11">
        <v>1.62</v>
      </c>
      <c r="S29" s="12">
        <f t="shared" si="27"/>
        <v>1.8181818181818181</v>
      </c>
      <c r="T29" s="16" t="s">
        <v>91</v>
      </c>
      <c r="U29" s="17"/>
      <c r="V29" s="17"/>
      <c r="W29" s="17"/>
      <c r="X29" s="17" t="s">
        <v>92</v>
      </c>
      <c r="Y29" s="18">
        <v>1.921</v>
      </c>
      <c r="Z29" s="12">
        <f t="shared" si="28"/>
        <v>1.8181818181818181</v>
      </c>
      <c r="AA29" s="46"/>
      <c r="AB29" s="123">
        <v>1.9586666666666668</v>
      </c>
      <c r="AC29" s="12">
        <f t="shared" si="29"/>
        <v>1.8181818181818181</v>
      </c>
    </row>
    <row r="30" spans="1:29" ht="58">
      <c r="A30" s="96"/>
      <c r="B30" s="84"/>
      <c r="C30" s="10" t="s">
        <v>97</v>
      </c>
      <c r="D30" s="10" t="s">
        <v>100</v>
      </c>
      <c r="E30" s="11" t="s">
        <v>33</v>
      </c>
      <c r="F30" s="12">
        <v>3</v>
      </c>
      <c r="G30" s="12">
        <v>5</v>
      </c>
      <c r="H30" s="12">
        <v>8</v>
      </c>
      <c r="I30" s="13">
        <v>2.5</v>
      </c>
      <c r="J30" s="12">
        <f t="shared" si="24"/>
        <v>1.8181818181818181</v>
      </c>
      <c r="K30" s="12">
        <v>2.1</v>
      </c>
      <c r="L30" s="12">
        <f t="shared" si="24"/>
        <v>1.8181818181818181</v>
      </c>
      <c r="M30" s="12">
        <v>1.6879999999999999</v>
      </c>
      <c r="N30" s="12">
        <v>1.63</v>
      </c>
      <c r="O30" s="12">
        <f t="shared" si="25"/>
        <v>1.8181818181818181</v>
      </c>
      <c r="P30" s="12">
        <v>1.99</v>
      </c>
      <c r="Q30" s="12">
        <f t="shared" si="26"/>
        <v>1.8181818181818181</v>
      </c>
      <c r="R30" s="11">
        <v>1.77</v>
      </c>
      <c r="S30" s="12">
        <f t="shared" si="27"/>
        <v>1.8181818181818181</v>
      </c>
      <c r="T30" s="16" t="s">
        <v>91</v>
      </c>
      <c r="U30" s="17"/>
      <c r="V30" s="17"/>
      <c r="W30" s="17"/>
      <c r="X30" s="17" t="s">
        <v>92</v>
      </c>
      <c r="Y30" s="18">
        <v>1.7549999999999999</v>
      </c>
      <c r="Z30" s="12">
        <f t="shared" si="28"/>
        <v>1.8181818181818181</v>
      </c>
      <c r="AA30" s="46"/>
      <c r="AB30" s="123">
        <v>2.4099999999999997</v>
      </c>
      <c r="AC30" s="12">
        <f t="shared" si="29"/>
        <v>1.8181818181818181</v>
      </c>
    </row>
    <row r="31" spans="1:29" ht="58">
      <c r="A31" s="96"/>
      <c r="B31" s="84"/>
      <c r="C31" s="10" t="s">
        <v>97</v>
      </c>
      <c r="D31" s="10" t="s">
        <v>101</v>
      </c>
      <c r="E31" s="11" t="s">
        <v>33</v>
      </c>
      <c r="F31" s="12">
        <v>5</v>
      </c>
      <c r="G31" s="12">
        <v>8</v>
      </c>
      <c r="H31" s="12">
        <v>10</v>
      </c>
      <c r="I31" s="13">
        <v>3.3</v>
      </c>
      <c r="J31" s="12">
        <f t="shared" si="24"/>
        <v>1.8181818181818181</v>
      </c>
      <c r="K31" s="12">
        <v>3.1</v>
      </c>
      <c r="L31" s="12">
        <f t="shared" si="24"/>
        <v>1.8181818181818181</v>
      </c>
      <c r="M31" s="12">
        <v>1.633</v>
      </c>
      <c r="N31" s="12">
        <v>1.57</v>
      </c>
      <c r="O31" s="12">
        <f t="shared" si="25"/>
        <v>1.8181818181818181</v>
      </c>
      <c r="P31" s="12">
        <v>2.02</v>
      </c>
      <c r="Q31" s="12">
        <f t="shared" si="26"/>
        <v>1.8181818181818181</v>
      </c>
      <c r="R31" s="11">
        <v>1.45</v>
      </c>
      <c r="S31" s="12">
        <f t="shared" si="27"/>
        <v>1.8181818181818181</v>
      </c>
      <c r="T31" s="16" t="s">
        <v>91</v>
      </c>
      <c r="U31" s="17"/>
      <c r="V31" s="17"/>
      <c r="W31" s="17"/>
      <c r="X31" s="17" t="s">
        <v>92</v>
      </c>
      <c r="Y31" s="18">
        <v>2.2770000000000001</v>
      </c>
      <c r="Z31" s="12">
        <f t="shared" si="28"/>
        <v>1.8181818181818181</v>
      </c>
      <c r="AA31" s="46"/>
      <c r="AB31" s="123">
        <v>1.9889999999999999</v>
      </c>
      <c r="AC31" s="12">
        <f t="shared" si="29"/>
        <v>1.8181818181818181</v>
      </c>
    </row>
    <row r="32" spans="1:29" ht="56.25" customHeight="1">
      <c r="A32" s="96"/>
      <c r="B32" s="95"/>
      <c r="C32" s="20" t="s">
        <v>97</v>
      </c>
      <c r="D32" s="10" t="s">
        <v>102</v>
      </c>
      <c r="E32" s="11" t="s">
        <v>33</v>
      </c>
      <c r="F32" s="12">
        <v>6</v>
      </c>
      <c r="G32" s="12">
        <v>10</v>
      </c>
      <c r="H32" s="12">
        <v>12</v>
      </c>
      <c r="I32" s="13">
        <v>4.3</v>
      </c>
      <c r="J32" s="12">
        <f t="shared" si="24"/>
        <v>1.8181818181818181</v>
      </c>
      <c r="K32" s="12">
        <v>3.9</v>
      </c>
      <c r="L32" s="12">
        <f t="shared" si="24"/>
        <v>1.8181818181818181</v>
      </c>
      <c r="M32" s="12">
        <v>2.1320000000000001</v>
      </c>
      <c r="N32" s="12">
        <v>2.73</v>
      </c>
      <c r="O32" s="12">
        <f t="shared" si="25"/>
        <v>1.8181818181818181</v>
      </c>
      <c r="P32" s="12">
        <v>3.83</v>
      </c>
      <c r="Q32" s="12">
        <f t="shared" si="26"/>
        <v>1.8181818181818181</v>
      </c>
      <c r="R32" s="11">
        <v>3.29</v>
      </c>
      <c r="S32" s="12">
        <f t="shared" si="27"/>
        <v>1.8181818181818181</v>
      </c>
      <c r="T32" s="16"/>
      <c r="U32" s="17"/>
      <c r="V32" s="17"/>
      <c r="W32" s="17"/>
      <c r="X32" s="17"/>
      <c r="Y32" s="18">
        <v>3.8969999999999998</v>
      </c>
      <c r="Z32" s="12">
        <f t="shared" si="28"/>
        <v>1.8181818181818181</v>
      </c>
      <c r="AA32" s="46"/>
      <c r="AB32" s="123">
        <v>2.7946666666666666</v>
      </c>
      <c r="AC32" s="12">
        <f t="shared" si="29"/>
        <v>1.8181818181818181</v>
      </c>
    </row>
    <row r="33" spans="1:29" ht="29.25" customHeight="1">
      <c r="A33" s="96">
        <v>0.2</v>
      </c>
      <c r="B33" s="98" t="s">
        <v>103</v>
      </c>
      <c r="C33" s="11" t="s">
        <v>104</v>
      </c>
      <c r="D33" s="10" t="s">
        <v>105</v>
      </c>
      <c r="E33" s="11" t="s">
        <v>33</v>
      </c>
      <c r="F33" s="12">
        <v>2</v>
      </c>
      <c r="G33" s="12">
        <v>4</v>
      </c>
      <c r="H33" s="12">
        <v>6</v>
      </c>
      <c r="I33" s="13">
        <v>3</v>
      </c>
      <c r="J33" s="12">
        <f>IF(I33&lt;=$F33,100,IF(I33&lt;=$G33,(80+20/($G33-$F33)*($G33-I33)),IF(I33&lt;=$H33,(60+20/($H33-$G33)*($H33-I33)),40)))*20%/12</f>
        <v>1.5</v>
      </c>
      <c r="K33" s="12">
        <v>5</v>
      </c>
      <c r="L33" s="12">
        <f>IF(K33&lt;=$F33,100,IF(K33&lt;=$G33,(80+20/($G33-$F33)*($G33-K33)),IF(K33&lt;=$H33,(60+20/($H33-$G33)*($H33-K33)),40)))*20%/12</f>
        <v>1.1666666666666667</v>
      </c>
      <c r="M33" s="33">
        <v>3.37</v>
      </c>
      <c r="N33" s="14">
        <v>3.37</v>
      </c>
      <c r="O33" s="12">
        <f>IF(N33&lt;=$F33,100,IF(N33&lt;=$G33,(80+20/($G33-$F33)*($G33-N33)),IF(N33&lt;=$H33,(60+20/($H33-$G33)*($H33-N33)),40)))*20%/12</f>
        <v>1.4383333333333335</v>
      </c>
      <c r="P33" s="12"/>
      <c r="Q33" s="12"/>
      <c r="R33" s="15"/>
      <c r="S33" s="12"/>
      <c r="T33" s="16" t="s">
        <v>91</v>
      </c>
      <c r="U33" s="17"/>
      <c r="V33" s="17"/>
      <c r="W33" s="17"/>
      <c r="X33" s="17" t="s">
        <v>92</v>
      </c>
      <c r="Y33" s="18">
        <v>2.403</v>
      </c>
      <c r="Z33" s="12">
        <f>IF(Y33&lt;=$F33,100,IF(Y33&lt;=$G33,(80+20/($G33-$F33)*($G33-Y33)),IF(Y33&lt;=$H33,(60+20/($H33-$G33)*($H33-Y33)),40)))*20%/12</f>
        <v>1.5995000000000001</v>
      </c>
      <c r="AA33" s="46"/>
      <c r="AB33" s="123">
        <v>1.3833333333333331</v>
      </c>
      <c r="AC33" s="12">
        <f>IF(AB33&lt;=$F33,100,IF(AB33&lt;=$G33,(80+20/($G33-$F33)*($G33-AB33)),IF(AB33&lt;=$H33,(60+20/($H33-$G33)*($H33-AB33)),40)))*20%/12</f>
        <v>1.6666666666666667</v>
      </c>
    </row>
    <row r="34" spans="1:29" ht="58">
      <c r="A34" s="97"/>
      <c r="B34" s="98"/>
      <c r="C34" s="11" t="s">
        <v>106</v>
      </c>
      <c r="D34" s="10" t="s">
        <v>107</v>
      </c>
      <c r="E34" s="11" t="s">
        <v>33</v>
      </c>
      <c r="F34" s="12">
        <v>2</v>
      </c>
      <c r="G34" s="12">
        <v>4</v>
      </c>
      <c r="H34" s="12">
        <v>6</v>
      </c>
      <c r="I34" s="13">
        <v>3</v>
      </c>
      <c r="J34" s="12">
        <f t="shared" ref="J34:J44" si="30">IF(I34&lt;=$F34,100,IF(I34&lt;=$G34,(80+20/($G34-$F34)*($G34-I34)),IF(I34&lt;=$H34,(60+20/($H34-$G34)*($H34-I34)),40)))*20%/12</f>
        <v>1.5</v>
      </c>
      <c r="K34" s="12">
        <v>5</v>
      </c>
      <c r="L34" s="12">
        <f t="shared" ref="L34:L44" si="31">IF(K34&lt;=$F34,100,IF(K34&lt;=$G34,(80+20/($G34-$F34)*($G34-K34)),IF(K34&lt;=$H34,(60+20/($H34-$G34)*($H34-K34)),40)))*20%/12</f>
        <v>1.1666666666666667</v>
      </c>
      <c r="M34" s="33">
        <v>3.26</v>
      </c>
      <c r="N34" s="14">
        <v>3.26</v>
      </c>
      <c r="O34" s="12">
        <f t="shared" ref="O34:O44" si="32">IF(N34&lt;=$F34,100,IF(N34&lt;=$G34,(80+20/($G34-$F34)*($G34-N34)),IF(N34&lt;=$H34,(60+20/($H34-$G34)*($H34-N34)),40)))*20%/12</f>
        <v>1.4566666666666668</v>
      </c>
      <c r="P34" s="12"/>
      <c r="Q34" s="12"/>
      <c r="R34" s="15"/>
      <c r="S34" s="12"/>
      <c r="T34" s="16" t="s">
        <v>91</v>
      </c>
      <c r="U34" s="17"/>
      <c r="V34" s="17"/>
      <c r="W34" s="17"/>
      <c r="X34" s="17" t="s">
        <v>92</v>
      </c>
      <c r="Y34" s="18">
        <v>2.4020000000000001</v>
      </c>
      <c r="Z34" s="12">
        <f t="shared" ref="Z34:Z44" si="33">IF(Y34&lt;=$F34,100,IF(Y34&lt;=$G34,(80+20/($G34-$F34)*($G34-Y34)),IF(Y34&lt;=$H34,(60+20/($H34-$G34)*($H34-Y34)),40)))*20%/12</f>
        <v>1.5996666666666668</v>
      </c>
      <c r="AA34" s="46"/>
      <c r="AB34" s="123">
        <v>0.95000000000000007</v>
      </c>
      <c r="AC34" s="12">
        <f t="shared" ref="AC34:AC45" si="34">IF(AB34&lt;=$F34,100,IF(AB34&lt;=$G34,(80+20/($G34-$F34)*($G34-AB34)),IF(AB34&lt;=$H34,(60+20/($H34-$G34)*($H34-AB34)),40)))*20%/12</f>
        <v>1.6666666666666667</v>
      </c>
    </row>
    <row r="35" spans="1:29" ht="58">
      <c r="A35" s="97"/>
      <c r="B35" s="98"/>
      <c r="C35" s="11" t="s">
        <v>108</v>
      </c>
      <c r="D35" s="10" t="s">
        <v>109</v>
      </c>
      <c r="E35" s="11" t="s">
        <v>33</v>
      </c>
      <c r="F35" s="12">
        <v>2</v>
      </c>
      <c r="G35" s="12">
        <v>4</v>
      </c>
      <c r="H35" s="12">
        <v>6</v>
      </c>
      <c r="I35" s="13">
        <v>3</v>
      </c>
      <c r="J35" s="12">
        <f t="shared" si="30"/>
        <v>1.5</v>
      </c>
      <c r="K35" s="12">
        <v>5</v>
      </c>
      <c r="L35" s="12">
        <f t="shared" si="31"/>
        <v>1.1666666666666667</v>
      </c>
      <c r="M35" s="33">
        <v>1.81</v>
      </c>
      <c r="N35" s="14">
        <v>1.81</v>
      </c>
      <c r="O35" s="12">
        <f t="shared" si="32"/>
        <v>1.6666666666666667</v>
      </c>
      <c r="P35" s="12"/>
      <c r="Q35" s="12"/>
      <c r="R35" s="15"/>
      <c r="S35" s="12"/>
      <c r="T35" s="16"/>
      <c r="U35" s="17"/>
      <c r="V35" s="17"/>
      <c r="W35" s="17"/>
      <c r="X35" s="17"/>
      <c r="Y35" s="18">
        <v>2.258</v>
      </c>
      <c r="Z35" s="12">
        <f t="shared" si="33"/>
        <v>1.6236666666666668</v>
      </c>
      <c r="AA35" s="46"/>
      <c r="AB35" s="123">
        <v>1.5756666666666668</v>
      </c>
      <c r="AC35" s="12">
        <f t="shared" si="34"/>
        <v>1.6666666666666667</v>
      </c>
    </row>
    <row r="36" spans="1:29" ht="58">
      <c r="A36" s="97"/>
      <c r="B36" s="98"/>
      <c r="C36" s="11" t="s">
        <v>106</v>
      </c>
      <c r="D36" s="10" t="s">
        <v>110</v>
      </c>
      <c r="E36" s="11" t="s">
        <v>33</v>
      </c>
      <c r="F36" s="12">
        <v>2</v>
      </c>
      <c r="G36" s="12">
        <v>4</v>
      </c>
      <c r="H36" s="12">
        <v>6</v>
      </c>
      <c r="I36" s="13">
        <v>3</v>
      </c>
      <c r="J36" s="12">
        <f t="shared" si="30"/>
        <v>1.5</v>
      </c>
      <c r="K36" s="12">
        <v>5</v>
      </c>
      <c r="L36" s="12">
        <f t="shared" si="31"/>
        <v>1.1666666666666667</v>
      </c>
      <c r="M36" s="33">
        <v>2.71</v>
      </c>
      <c r="N36" s="14">
        <v>2.71</v>
      </c>
      <c r="O36" s="12">
        <f t="shared" si="32"/>
        <v>1.5483333333333336</v>
      </c>
      <c r="P36" s="12"/>
      <c r="Q36" s="12"/>
      <c r="R36" s="15"/>
      <c r="S36" s="12"/>
      <c r="T36" s="16" t="s">
        <v>91</v>
      </c>
      <c r="U36" s="17"/>
      <c r="V36" s="17"/>
      <c r="W36" s="17"/>
      <c r="X36" s="17" t="s">
        <v>92</v>
      </c>
      <c r="Y36" s="18">
        <v>1.9239999999999999</v>
      </c>
      <c r="Z36" s="12">
        <f t="shared" si="33"/>
        <v>1.6666666666666667</v>
      </c>
      <c r="AA36" s="46"/>
      <c r="AB36" s="123">
        <v>1.5193333333333332</v>
      </c>
      <c r="AC36" s="12">
        <f t="shared" si="34"/>
        <v>1.6666666666666667</v>
      </c>
    </row>
    <row r="37" spans="1:29" ht="58">
      <c r="A37" s="97"/>
      <c r="B37" s="98"/>
      <c r="C37" s="11" t="s">
        <v>111</v>
      </c>
      <c r="D37" s="10" t="s">
        <v>112</v>
      </c>
      <c r="E37" s="11" t="s">
        <v>33</v>
      </c>
      <c r="F37" s="12">
        <v>2</v>
      </c>
      <c r="G37" s="12">
        <v>4</v>
      </c>
      <c r="H37" s="12">
        <v>6</v>
      </c>
      <c r="I37" s="13">
        <v>3</v>
      </c>
      <c r="J37" s="12">
        <f t="shared" si="30"/>
        <v>1.5</v>
      </c>
      <c r="K37" s="12">
        <v>5</v>
      </c>
      <c r="L37" s="12">
        <f t="shared" si="31"/>
        <v>1.1666666666666667</v>
      </c>
      <c r="M37" s="33">
        <v>6.27</v>
      </c>
      <c r="N37" s="14">
        <v>6.27</v>
      </c>
      <c r="O37" s="12">
        <f t="shared" si="32"/>
        <v>0.66666666666666663</v>
      </c>
      <c r="P37" s="12"/>
      <c r="Q37" s="12"/>
      <c r="R37" s="15"/>
      <c r="S37" s="12"/>
      <c r="T37" s="16"/>
      <c r="U37" s="17"/>
      <c r="V37" s="17"/>
      <c r="W37" s="17"/>
      <c r="X37" s="17"/>
      <c r="Y37" s="18">
        <v>5.6230000000000002</v>
      </c>
      <c r="Z37" s="12">
        <f t="shared" si="33"/>
        <v>1.0628333333333333</v>
      </c>
      <c r="AA37" s="46"/>
      <c r="AB37" s="123">
        <v>1.9573333333333334</v>
      </c>
      <c r="AC37" s="12">
        <f t="shared" si="34"/>
        <v>1.6666666666666667</v>
      </c>
    </row>
    <row r="38" spans="1:29" ht="58">
      <c r="A38" s="97"/>
      <c r="B38" s="98"/>
      <c r="C38" s="11" t="s">
        <v>108</v>
      </c>
      <c r="D38" s="10" t="s">
        <v>113</v>
      </c>
      <c r="E38" s="11" t="s">
        <v>33</v>
      </c>
      <c r="F38" s="12">
        <v>2</v>
      </c>
      <c r="G38" s="12">
        <v>4</v>
      </c>
      <c r="H38" s="12">
        <v>6</v>
      </c>
      <c r="I38" s="13">
        <v>3</v>
      </c>
      <c r="J38" s="12">
        <f t="shared" si="30"/>
        <v>1.5</v>
      </c>
      <c r="K38" s="12">
        <v>5</v>
      </c>
      <c r="L38" s="12">
        <f t="shared" si="31"/>
        <v>1.1666666666666667</v>
      </c>
      <c r="M38" s="33">
        <v>3.43</v>
      </c>
      <c r="N38" s="14">
        <v>3.43</v>
      </c>
      <c r="O38" s="12">
        <f t="shared" si="32"/>
        <v>1.4283333333333335</v>
      </c>
      <c r="P38" s="12"/>
      <c r="Q38" s="12"/>
      <c r="R38" s="15"/>
      <c r="S38" s="12"/>
      <c r="T38" s="16"/>
      <c r="U38" s="17"/>
      <c r="V38" s="17"/>
      <c r="W38" s="17"/>
      <c r="X38" s="17"/>
      <c r="Y38" s="18">
        <v>5.7279999999999998</v>
      </c>
      <c r="Z38" s="12">
        <f t="shared" si="33"/>
        <v>1.0453333333333334</v>
      </c>
      <c r="AA38" s="46"/>
      <c r="AB38" s="123">
        <v>3.0713333333333335</v>
      </c>
      <c r="AC38" s="12">
        <f t="shared" si="34"/>
        <v>1.4881111111111112</v>
      </c>
    </row>
    <row r="39" spans="1:29" ht="58">
      <c r="A39" s="97"/>
      <c r="B39" s="98"/>
      <c r="C39" s="11" t="s">
        <v>104</v>
      </c>
      <c r="D39" s="10" t="s">
        <v>114</v>
      </c>
      <c r="E39" s="11" t="s">
        <v>33</v>
      </c>
      <c r="F39" s="12">
        <v>2</v>
      </c>
      <c r="G39" s="12">
        <v>4</v>
      </c>
      <c r="H39" s="12">
        <v>6</v>
      </c>
      <c r="I39" s="13">
        <v>3</v>
      </c>
      <c r="J39" s="12">
        <f t="shared" si="30"/>
        <v>1.5</v>
      </c>
      <c r="K39" s="12">
        <v>5</v>
      </c>
      <c r="L39" s="12">
        <f t="shared" si="31"/>
        <v>1.1666666666666667</v>
      </c>
      <c r="M39" s="33">
        <v>5.22</v>
      </c>
      <c r="N39" s="14">
        <v>5.22</v>
      </c>
      <c r="O39" s="12">
        <f t="shared" si="32"/>
        <v>1.1300000000000001</v>
      </c>
      <c r="P39" s="12"/>
      <c r="Q39" s="12"/>
      <c r="R39" s="15"/>
      <c r="S39" s="12"/>
      <c r="T39" s="16"/>
      <c r="U39" s="17"/>
      <c r="V39" s="17"/>
      <c r="W39" s="17"/>
      <c r="X39" s="17"/>
      <c r="Y39" s="18">
        <v>3.86</v>
      </c>
      <c r="Z39" s="12">
        <f t="shared" si="33"/>
        <v>1.3566666666666667</v>
      </c>
      <c r="AA39" s="46"/>
      <c r="AB39" s="123">
        <v>1.6113333333333333</v>
      </c>
      <c r="AC39" s="12">
        <f t="shared" si="34"/>
        <v>1.6666666666666667</v>
      </c>
    </row>
    <row r="40" spans="1:29" ht="58">
      <c r="A40" s="97"/>
      <c r="B40" s="98"/>
      <c r="C40" s="11" t="s">
        <v>106</v>
      </c>
      <c r="D40" s="10" t="s">
        <v>115</v>
      </c>
      <c r="E40" s="11" t="s">
        <v>33</v>
      </c>
      <c r="F40" s="12">
        <v>2</v>
      </c>
      <c r="G40" s="12">
        <v>4</v>
      </c>
      <c r="H40" s="12">
        <v>6</v>
      </c>
      <c r="I40" s="13">
        <v>3</v>
      </c>
      <c r="J40" s="12">
        <f t="shared" si="30"/>
        <v>1.5</v>
      </c>
      <c r="K40" s="12">
        <v>5</v>
      </c>
      <c r="L40" s="12">
        <f t="shared" si="31"/>
        <v>1.1666666666666667</v>
      </c>
      <c r="M40" s="33">
        <v>3.18</v>
      </c>
      <c r="N40" s="14">
        <v>3.18</v>
      </c>
      <c r="O40" s="12">
        <f t="shared" si="32"/>
        <v>1.47</v>
      </c>
      <c r="P40" s="12"/>
      <c r="Q40" s="12"/>
      <c r="R40" s="15"/>
      <c r="S40" s="12"/>
      <c r="T40" s="16"/>
      <c r="U40" s="17"/>
      <c r="V40" s="17"/>
      <c r="W40" s="17"/>
      <c r="X40" s="17"/>
      <c r="Y40" s="18">
        <v>1.8240000000000001</v>
      </c>
      <c r="Z40" s="12">
        <f t="shared" si="33"/>
        <v>1.6666666666666667</v>
      </c>
      <c r="AA40" s="46"/>
      <c r="AB40" s="123">
        <v>1.9506666666666668</v>
      </c>
      <c r="AC40" s="12">
        <f t="shared" si="34"/>
        <v>1.6666666666666667</v>
      </c>
    </row>
    <row r="41" spans="1:29" ht="58">
      <c r="A41" s="97"/>
      <c r="B41" s="98"/>
      <c r="C41" s="11" t="s">
        <v>111</v>
      </c>
      <c r="D41" s="10" t="s">
        <v>116</v>
      </c>
      <c r="E41" s="11" t="s">
        <v>33</v>
      </c>
      <c r="F41" s="12">
        <v>2</v>
      </c>
      <c r="G41" s="12">
        <v>4</v>
      </c>
      <c r="H41" s="12">
        <v>6</v>
      </c>
      <c r="I41" s="13">
        <v>3</v>
      </c>
      <c r="J41" s="12">
        <f t="shared" si="30"/>
        <v>1.5</v>
      </c>
      <c r="K41" s="12">
        <v>5</v>
      </c>
      <c r="L41" s="12">
        <f t="shared" si="31"/>
        <v>1.1666666666666667</v>
      </c>
      <c r="M41" s="33">
        <v>4.91</v>
      </c>
      <c r="N41" s="14">
        <v>4.91</v>
      </c>
      <c r="O41" s="12">
        <f t="shared" si="32"/>
        <v>1.1816666666666669</v>
      </c>
      <c r="P41" s="12"/>
      <c r="Q41" s="12"/>
      <c r="R41" s="15"/>
      <c r="S41" s="12"/>
      <c r="T41" s="16"/>
      <c r="U41" s="17"/>
      <c r="V41" s="17"/>
      <c r="W41" s="17"/>
      <c r="X41" s="17"/>
      <c r="Y41" s="18">
        <v>5.2930000000000001</v>
      </c>
      <c r="Z41" s="12">
        <f t="shared" si="33"/>
        <v>1.1178333333333332</v>
      </c>
      <c r="AA41" s="46"/>
      <c r="AB41" s="123">
        <v>2.436666666666667</v>
      </c>
      <c r="AC41" s="12">
        <f t="shared" si="34"/>
        <v>1.5938888888888887</v>
      </c>
    </row>
    <row r="42" spans="1:29" ht="58">
      <c r="A42" s="97"/>
      <c r="B42" s="98"/>
      <c r="C42" s="11" t="s">
        <v>104</v>
      </c>
      <c r="D42" s="10" t="s">
        <v>117</v>
      </c>
      <c r="E42" s="11" t="s">
        <v>33</v>
      </c>
      <c r="F42" s="12">
        <v>2</v>
      </c>
      <c r="G42" s="12">
        <v>4</v>
      </c>
      <c r="H42" s="12">
        <v>6</v>
      </c>
      <c r="I42" s="13">
        <v>3</v>
      </c>
      <c r="J42" s="12">
        <f t="shared" si="30"/>
        <v>1.5</v>
      </c>
      <c r="K42" s="12">
        <v>5</v>
      </c>
      <c r="L42" s="12">
        <f t="shared" si="31"/>
        <v>1.1666666666666667</v>
      </c>
      <c r="M42" s="33">
        <v>3.65</v>
      </c>
      <c r="N42" s="14">
        <v>3.65</v>
      </c>
      <c r="O42" s="12">
        <f t="shared" si="32"/>
        <v>1.3916666666666666</v>
      </c>
      <c r="P42" s="12"/>
      <c r="Q42" s="12"/>
      <c r="R42" s="15"/>
      <c r="S42" s="12"/>
      <c r="T42" s="16"/>
      <c r="U42" s="17"/>
      <c r="V42" s="17"/>
      <c r="W42" s="17"/>
      <c r="X42" s="17"/>
      <c r="Y42" s="18">
        <v>1.3180000000000001</v>
      </c>
      <c r="Z42" s="12">
        <f t="shared" si="33"/>
        <v>1.6666666666666667</v>
      </c>
      <c r="AA42" s="46"/>
      <c r="AB42" s="123">
        <v>1.5726666666666667</v>
      </c>
      <c r="AC42" s="12">
        <f t="shared" si="34"/>
        <v>1.6666666666666667</v>
      </c>
    </row>
    <row r="43" spans="1:29" ht="58">
      <c r="A43" s="97"/>
      <c r="B43" s="98"/>
      <c r="C43" s="11" t="s">
        <v>111</v>
      </c>
      <c r="D43" s="10" t="s">
        <v>118</v>
      </c>
      <c r="E43" s="11" t="s">
        <v>33</v>
      </c>
      <c r="F43" s="12">
        <v>2</v>
      </c>
      <c r="G43" s="12">
        <v>4</v>
      </c>
      <c r="H43" s="12">
        <v>6</v>
      </c>
      <c r="I43" s="13">
        <v>3</v>
      </c>
      <c r="J43" s="12">
        <f t="shared" si="30"/>
        <v>1.5</v>
      </c>
      <c r="K43" s="12">
        <v>5</v>
      </c>
      <c r="L43" s="12">
        <f t="shared" si="31"/>
        <v>1.1666666666666667</v>
      </c>
      <c r="M43" s="33">
        <v>5.93</v>
      </c>
      <c r="N43" s="14">
        <v>5.93</v>
      </c>
      <c r="O43" s="12">
        <f t="shared" si="32"/>
        <v>1.0116666666666667</v>
      </c>
      <c r="P43" s="12"/>
      <c r="Q43" s="12"/>
      <c r="R43" s="15"/>
      <c r="S43" s="12"/>
      <c r="T43" s="16"/>
      <c r="U43" s="17"/>
      <c r="V43" s="17"/>
      <c r="W43" s="17"/>
      <c r="X43" s="17"/>
      <c r="Y43" s="18">
        <v>4.6379999999999999</v>
      </c>
      <c r="Z43" s="12">
        <f t="shared" si="33"/>
        <v>1.2270000000000001</v>
      </c>
      <c r="AA43" s="46"/>
      <c r="AB43" s="123">
        <v>2.0706666666666669</v>
      </c>
      <c r="AC43" s="12">
        <f t="shared" si="34"/>
        <v>1.6548888888888886</v>
      </c>
    </row>
    <row r="44" spans="1:29" ht="58">
      <c r="A44" s="97"/>
      <c r="B44" s="98"/>
      <c r="C44" s="11" t="s">
        <v>108</v>
      </c>
      <c r="D44" s="10" t="s">
        <v>119</v>
      </c>
      <c r="E44" s="11" t="s">
        <v>33</v>
      </c>
      <c r="F44" s="12">
        <v>2</v>
      </c>
      <c r="G44" s="12">
        <v>4</v>
      </c>
      <c r="H44" s="12">
        <v>6</v>
      </c>
      <c r="I44" s="13">
        <v>3</v>
      </c>
      <c r="J44" s="12">
        <f t="shared" si="30"/>
        <v>1.5</v>
      </c>
      <c r="K44" s="12">
        <v>5</v>
      </c>
      <c r="L44" s="12">
        <f t="shared" si="31"/>
        <v>1.1666666666666667</v>
      </c>
      <c r="M44" s="33">
        <v>4.76</v>
      </c>
      <c r="N44" s="14">
        <v>4.76</v>
      </c>
      <c r="O44" s="12">
        <f t="shared" si="32"/>
        <v>1.2066666666666668</v>
      </c>
      <c r="P44" s="12"/>
      <c r="Q44" s="12"/>
      <c r="R44" s="15"/>
      <c r="S44" s="12"/>
      <c r="T44" s="16" t="s">
        <v>91</v>
      </c>
      <c r="U44" s="17"/>
      <c r="V44" s="17"/>
      <c r="W44" s="17"/>
      <c r="X44" s="17" t="s">
        <v>92</v>
      </c>
      <c r="Y44" s="18">
        <v>6.6180000000000003</v>
      </c>
      <c r="Z44" s="12">
        <f t="shared" si="33"/>
        <v>0.66666666666666663</v>
      </c>
      <c r="AA44" s="46"/>
      <c r="AB44" s="123">
        <v>1.55</v>
      </c>
      <c r="AC44" s="12">
        <f t="shared" si="34"/>
        <v>1.6666666666666667</v>
      </c>
    </row>
    <row r="45" spans="1:29" ht="72.5">
      <c r="A45" s="34">
        <v>0.1</v>
      </c>
      <c r="B45" s="35" t="s">
        <v>120</v>
      </c>
      <c r="C45" s="36"/>
      <c r="D45" s="11" t="s">
        <v>121</v>
      </c>
      <c r="E45" s="11" t="s">
        <v>122</v>
      </c>
      <c r="F45" s="12">
        <v>0</v>
      </c>
      <c r="G45" s="12">
        <v>1</v>
      </c>
      <c r="H45" s="12">
        <v>3</v>
      </c>
      <c r="I45" s="13">
        <v>1</v>
      </c>
      <c r="J45" s="12">
        <f>IF(I45&lt;=$F45,100,IF(I45&lt;=$G45,(80+20/($G45-$F45)*($G45-I45)),IF(I45&lt;=$H45,(60+20/($H45-$G45)*($H45-I45)),40)))*10%/1</f>
        <v>8</v>
      </c>
      <c r="K45" s="12">
        <v>3</v>
      </c>
      <c r="L45" s="12">
        <f>IF(K45&lt;=$F45,100,IF(K45&lt;=$G45,(80+20/($G45-$F45)*($G45-K45)),IF(K45&lt;=$H45,(60+20/($H45-$G45)*($H45-K45)),40)))*10%/1</f>
        <v>6</v>
      </c>
      <c r="M45" s="12" t="s">
        <v>123</v>
      </c>
      <c r="N45" s="12">
        <v>1</v>
      </c>
      <c r="O45" s="12">
        <f>IF(N45&lt;=$F45,100,IF(N45&lt;=$G45,(80+20/($G45-$F45)*($G45-N45)),IF(N45&lt;=$H45,(60+20/($H45-$G45)*($H45-N45)),40)))*10%/1</f>
        <v>8</v>
      </c>
      <c r="P45" s="12"/>
      <c r="Q45" s="12">
        <f>IF(P45&lt;=$F45,100,IF(P45&lt;=$G45,(80+20/($G45-$F45)*($G45-P45)),IF(P45&lt;=$H45,(60+20/($H45-$G45)*($H45-P45)),40)))*10%/1</f>
        <v>10</v>
      </c>
      <c r="R45" s="11"/>
      <c r="S45" s="12">
        <f>IF(R45&lt;=$F45,100,IF(R45&lt;=$G45,(80+20/($G45-$F45)*($G45-R45)),IF(R45&lt;=$H45,(60+20/($H45-$G45)*($H45-R45)),40)))*10%/1</f>
        <v>10</v>
      </c>
      <c r="T45" s="16"/>
      <c r="U45" s="17"/>
      <c r="V45" s="17"/>
      <c r="W45" s="17"/>
      <c r="X45" s="17" t="s">
        <v>124</v>
      </c>
      <c r="Y45" s="18">
        <v>0</v>
      </c>
      <c r="Z45" s="12">
        <f>IF(Y45&lt;=$F45,100,IF(Y45&lt;=$G45,(80+20/($G45-$F45)*($G45-Y45)),IF(Y45&lt;=$H45,(60+20/($H45-$G45)*($H45-Y45)),40)))*10%/1</f>
        <v>10</v>
      </c>
      <c r="AA45" s="46"/>
      <c r="AB45" s="123">
        <v>0</v>
      </c>
      <c r="AC45" s="12">
        <f>IF(AB45&lt;=$F45,100,IF(AB45&lt;=$G45,(80+20/($G45-$F45)*($G45-AB45)),IF(AB45&lt;=$H45,(60+20/($H45-$G45)*($H45-AB45)),40)))*10%/1</f>
        <v>10</v>
      </c>
    </row>
    <row r="46" spans="1:29">
      <c r="A46" s="34" t="s">
        <v>125</v>
      </c>
      <c r="B46" s="37"/>
      <c r="C46" s="38"/>
      <c r="D46" s="39"/>
      <c r="E46" s="39"/>
      <c r="F46" s="40"/>
      <c r="G46" s="40"/>
      <c r="H46" s="40"/>
      <c r="I46" s="23"/>
      <c r="J46" s="40">
        <f>SUM(J2:J45)</f>
        <v>88.177272727272737</v>
      </c>
      <c r="K46" s="40"/>
      <c r="L46" s="41">
        <f>SUM(L2:L45)</f>
        <v>75.317260000000005</v>
      </c>
      <c r="M46" s="40"/>
      <c r="N46" s="40"/>
      <c r="O46" s="40">
        <f>SUM(O2:O45)</f>
        <v>73.51254909090909</v>
      </c>
      <c r="P46" s="40"/>
      <c r="Q46" s="40">
        <f>SUM(Q2:Q45)</f>
        <v>62.428337696969713</v>
      </c>
      <c r="R46" s="39"/>
      <c r="S46" s="40">
        <f>SUM(S2:S45)</f>
        <v>58.735000000000014</v>
      </c>
      <c r="T46" s="42"/>
      <c r="U46" s="17"/>
      <c r="V46" s="17"/>
      <c r="W46" s="17"/>
      <c r="X46" s="17"/>
      <c r="Z46" s="48">
        <f>SUM(Z2:Z45)</f>
        <v>82.835213939393967</v>
      </c>
      <c r="AA46" s="46"/>
      <c r="AB46" s="46"/>
      <c r="AC46" s="48">
        <f>SUM(AC2:AC45)</f>
        <v>84.691652178646493</v>
      </c>
    </row>
    <row r="47" spans="1:29" ht="58">
      <c r="A47" s="91" t="s">
        <v>126</v>
      </c>
      <c r="B47" s="43"/>
      <c r="C47" s="11"/>
      <c r="D47" s="11" t="s">
        <v>127</v>
      </c>
      <c r="E47" s="11" t="s">
        <v>128</v>
      </c>
      <c r="F47" s="11" t="s">
        <v>129</v>
      </c>
      <c r="G47" s="11" t="s">
        <v>130</v>
      </c>
      <c r="H47" s="11" t="s">
        <v>131</v>
      </c>
      <c r="I47" s="13"/>
      <c r="J47" s="44"/>
      <c r="K47" s="45"/>
      <c r="L47" s="45"/>
      <c r="M47" s="45"/>
      <c r="N47" s="45"/>
      <c r="O47" s="45"/>
      <c r="P47" s="44"/>
      <c r="Q47" s="44"/>
      <c r="R47" s="46"/>
      <c r="S47" s="46"/>
      <c r="T47" s="16" t="s">
        <v>132</v>
      </c>
      <c r="U47" s="17"/>
      <c r="V47" s="17"/>
      <c r="W47" s="17"/>
      <c r="X47" s="93" t="s">
        <v>133</v>
      </c>
    </row>
    <row r="48" spans="1:29">
      <c r="A48" s="92"/>
      <c r="B48" s="43"/>
      <c r="C48" s="11"/>
      <c r="D48" s="11" t="s">
        <v>134</v>
      </c>
      <c r="E48" s="11" t="s">
        <v>128</v>
      </c>
      <c r="F48" s="11" t="s">
        <v>130</v>
      </c>
      <c r="G48" s="11" t="s">
        <v>131</v>
      </c>
      <c r="H48" s="11" t="s">
        <v>135</v>
      </c>
      <c r="I48" s="12"/>
      <c r="J48" s="12"/>
      <c r="K48" s="12"/>
      <c r="L48" s="12"/>
      <c r="M48" s="12"/>
      <c r="N48" s="12"/>
      <c r="O48" s="12"/>
      <c r="P48" s="12"/>
      <c r="Q48" s="12"/>
      <c r="R48" s="11"/>
      <c r="S48" s="11"/>
      <c r="T48" s="16"/>
      <c r="U48" s="17"/>
      <c r="V48" s="17"/>
      <c r="W48" s="17"/>
      <c r="X48" s="93"/>
    </row>
  </sheetData>
  <mergeCells count="21">
    <mergeCell ref="A47:A48"/>
    <mergeCell ref="X47:X48"/>
    <mergeCell ref="A18:A21"/>
    <mergeCell ref="B18:B21"/>
    <mergeCell ref="A22:A32"/>
    <mergeCell ref="B22:B32"/>
    <mergeCell ref="A33:A44"/>
    <mergeCell ref="B33:B44"/>
    <mergeCell ref="C6:C9"/>
    <mergeCell ref="A16:A17"/>
    <mergeCell ref="B16:B17"/>
    <mergeCell ref="A2:A3"/>
    <mergeCell ref="A4:A5"/>
    <mergeCell ref="B4:B5"/>
    <mergeCell ref="A6:A9"/>
    <mergeCell ref="B6:B9"/>
    <mergeCell ref="A10:A12"/>
    <mergeCell ref="B10:B12"/>
    <mergeCell ref="C10:C12"/>
    <mergeCell ref="A13:A15"/>
    <mergeCell ref="B13:B15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688A-E16D-954E-8B27-F09327386AB4}">
  <dimension ref="A1:I49"/>
  <sheetViews>
    <sheetView topLeftCell="A46" zoomScaleNormal="100" workbookViewId="0">
      <selection activeCell="I44" sqref="I44"/>
    </sheetView>
  </sheetViews>
  <sheetFormatPr defaultColWidth="10.83203125" defaultRowHeight="80" customHeight="1"/>
  <cols>
    <col min="1" max="2" width="10.83203125" style="53"/>
    <col min="3" max="3" width="49.33203125" style="53" customWidth="1"/>
    <col min="4" max="4" width="26.6640625" style="53" customWidth="1"/>
    <col min="5" max="5" width="10.83203125" style="55"/>
    <col min="6" max="6" width="13.1640625" style="55" bestFit="1" customWidth="1"/>
    <col min="7" max="8" width="10.83203125" style="55"/>
    <col min="9" max="16384" width="10.83203125" style="53"/>
  </cols>
  <sheetData>
    <row r="1" spans="1:8" ht="80" customHeight="1">
      <c r="A1" s="68" t="s">
        <v>0</v>
      </c>
      <c r="B1" s="69" t="s">
        <v>1</v>
      </c>
      <c r="C1" s="70" t="s">
        <v>2</v>
      </c>
      <c r="D1" s="70" t="s">
        <v>3</v>
      </c>
      <c r="E1" s="71" t="s">
        <v>139</v>
      </c>
      <c r="F1" s="71" t="s">
        <v>140</v>
      </c>
      <c r="G1" s="71" t="s">
        <v>141</v>
      </c>
      <c r="H1" s="71" t="s">
        <v>142</v>
      </c>
    </row>
    <row r="2" spans="1:8" ht="80" customHeight="1">
      <c r="A2" s="102">
        <v>0.2</v>
      </c>
      <c r="B2" s="56" t="s">
        <v>26</v>
      </c>
      <c r="C2" s="57" t="s">
        <v>27</v>
      </c>
      <c r="D2" s="58" t="s">
        <v>28</v>
      </c>
      <c r="E2" s="72">
        <v>11.843</v>
      </c>
      <c r="F2" s="72">
        <v>11.004</v>
      </c>
      <c r="G2" s="72">
        <v>12.069000000000001</v>
      </c>
      <c r="H2" s="72">
        <f>AVERAGE(E2:G2)</f>
        <v>11.638666666666667</v>
      </c>
    </row>
    <row r="3" spans="1:8" ht="80" customHeight="1">
      <c r="A3" s="105"/>
      <c r="B3" s="59" t="s">
        <v>26</v>
      </c>
      <c r="C3" s="60" t="s">
        <v>31</v>
      </c>
      <c r="D3" s="58" t="s">
        <v>32</v>
      </c>
      <c r="E3" s="72">
        <v>5.21</v>
      </c>
      <c r="F3" s="72">
        <v>5.1749999999999998</v>
      </c>
      <c r="G3" s="72">
        <v>5.04</v>
      </c>
      <c r="H3" s="72">
        <f>AVERAGE(E3:G3)</f>
        <v>5.1416666666666666</v>
      </c>
    </row>
    <row r="4" spans="1:8" ht="80" customHeight="1">
      <c r="A4" s="106">
        <v>0.08</v>
      </c>
      <c r="B4" s="108" t="s">
        <v>35</v>
      </c>
      <c r="C4" s="57" t="s">
        <v>36</v>
      </c>
      <c r="D4" s="57" t="s">
        <v>37</v>
      </c>
      <c r="E4" s="72">
        <v>0.63200000000000001</v>
      </c>
      <c r="F4" s="72">
        <v>0.66700000000000004</v>
      </c>
      <c r="G4" s="72">
        <v>0.69399999999999995</v>
      </c>
      <c r="H4" s="72">
        <f>AVERAGE(E4:G4)</f>
        <v>0.66433333333333333</v>
      </c>
    </row>
    <row r="5" spans="1:8" ht="80" customHeight="1">
      <c r="A5" s="107"/>
      <c r="B5" s="108"/>
      <c r="C5" s="57" t="s">
        <v>152</v>
      </c>
      <c r="D5" s="57" t="s">
        <v>41</v>
      </c>
      <c r="E5" s="72">
        <v>0.124</v>
      </c>
      <c r="F5" s="72">
        <v>6.0999999999999999E-2</v>
      </c>
      <c r="G5" s="72">
        <v>9.7000000000000003E-2</v>
      </c>
      <c r="H5" s="72">
        <f>AVERAGE(E5:G5)</f>
        <v>9.4000000000000014E-2</v>
      </c>
    </row>
    <row r="6" spans="1:8" ht="80" customHeight="1">
      <c r="A6" s="105">
        <v>0.04</v>
      </c>
      <c r="B6" s="110" t="s">
        <v>42</v>
      </c>
      <c r="C6" s="99" t="s">
        <v>43</v>
      </c>
      <c r="D6" s="58" t="s">
        <v>169</v>
      </c>
      <c r="E6" s="72"/>
      <c r="F6" s="72"/>
      <c r="G6" s="72"/>
      <c r="H6" s="72" t="s">
        <v>177</v>
      </c>
    </row>
    <row r="7" spans="1:8" ht="80" customHeight="1">
      <c r="A7" s="109"/>
      <c r="B7" s="110"/>
      <c r="C7" s="100"/>
      <c r="D7" s="58" t="s">
        <v>172</v>
      </c>
      <c r="E7" s="72"/>
      <c r="F7" s="72"/>
      <c r="G7" s="72"/>
      <c r="H7" s="72" t="s">
        <v>178</v>
      </c>
    </row>
    <row r="8" spans="1:8" ht="80" customHeight="1">
      <c r="A8" s="109"/>
      <c r="B8" s="110"/>
      <c r="C8" s="100"/>
      <c r="D8" s="58" t="s">
        <v>176</v>
      </c>
      <c r="E8" s="72"/>
      <c r="F8" s="72"/>
      <c r="G8" s="72"/>
      <c r="H8" s="72" t="s">
        <v>184</v>
      </c>
    </row>
    <row r="9" spans="1:8" ht="80" customHeight="1">
      <c r="A9" s="109"/>
      <c r="B9" s="110"/>
      <c r="C9" s="101"/>
      <c r="D9" s="58" t="s">
        <v>183</v>
      </c>
      <c r="E9" s="72"/>
      <c r="F9" s="72"/>
      <c r="G9" s="72"/>
      <c r="H9" s="72" t="s">
        <v>185</v>
      </c>
    </row>
    <row r="10" spans="1:8" ht="80" customHeight="1">
      <c r="A10" s="102">
        <v>0.03</v>
      </c>
      <c r="B10" s="111" t="s">
        <v>50</v>
      </c>
      <c r="C10" s="99" t="s">
        <v>143</v>
      </c>
      <c r="D10" s="57" t="s">
        <v>180</v>
      </c>
      <c r="E10" s="72"/>
      <c r="F10" s="72"/>
      <c r="G10" s="72"/>
      <c r="H10" s="73">
        <v>10.00714286</v>
      </c>
    </row>
    <row r="11" spans="1:8" ht="80" customHeight="1">
      <c r="A11" s="102"/>
      <c r="B11" s="103"/>
      <c r="C11" s="100"/>
      <c r="D11" s="57" t="s">
        <v>181</v>
      </c>
      <c r="E11" s="72"/>
      <c r="F11" s="72"/>
      <c r="G11" s="72"/>
      <c r="H11" s="72">
        <v>16.57</v>
      </c>
    </row>
    <row r="12" spans="1:8" ht="80" customHeight="1">
      <c r="A12" s="105"/>
      <c r="B12" s="103"/>
      <c r="C12" s="101"/>
      <c r="D12" s="57" t="s">
        <v>182</v>
      </c>
      <c r="E12" s="72"/>
      <c r="F12" s="72"/>
      <c r="G12" s="72"/>
      <c r="H12" s="73">
        <v>39.685000000000002</v>
      </c>
    </row>
    <row r="13" spans="1:8" ht="80" customHeight="1">
      <c r="A13" s="112">
        <v>0.03</v>
      </c>
      <c r="B13" s="114" t="s">
        <v>153</v>
      </c>
      <c r="C13" s="57" t="s">
        <v>58</v>
      </c>
      <c r="D13" s="57" t="s">
        <v>154</v>
      </c>
      <c r="E13" s="72">
        <v>0.69699999999999995</v>
      </c>
      <c r="F13" s="72">
        <v>0.97499999999999998</v>
      </c>
      <c r="G13" s="72">
        <v>1.077</v>
      </c>
      <c r="H13" s="72">
        <f>AVERAGE(E13:G13)</f>
        <v>0.91633333333333322</v>
      </c>
    </row>
    <row r="14" spans="1:8" ht="80" customHeight="1">
      <c r="A14" s="112"/>
      <c r="B14" s="114"/>
      <c r="C14" s="57" t="s">
        <v>63</v>
      </c>
      <c r="D14" s="57" t="s">
        <v>155</v>
      </c>
      <c r="E14" s="72">
        <v>0.44800000000000001</v>
      </c>
      <c r="F14" s="72">
        <v>0.48099999999999998</v>
      </c>
      <c r="G14" s="72">
        <v>0.48799999999999999</v>
      </c>
      <c r="H14" s="72">
        <f>AVERAGE(E14:G14)</f>
        <v>0.47233333333333333</v>
      </c>
    </row>
    <row r="15" spans="1:8" ht="80" customHeight="1">
      <c r="A15" s="113"/>
      <c r="B15" s="114"/>
      <c r="C15" s="57" t="s">
        <v>58</v>
      </c>
      <c r="D15" s="57" t="s">
        <v>156</v>
      </c>
      <c r="E15" s="72">
        <v>0.39500000000000002</v>
      </c>
      <c r="F15" s="72">
        <v>0.38600000000000001</v>
      </c>
      <c r="G15" s="72">
        <v>0.40200000000000002</v>
      </c>
      <c r="H15" s="72">
        <f>AVERAGE(E15:G15)</f>
        <v>0.39433333333333337</v>
      </c>
    </row>
    <row r="16" spans="1:8" ht="80" customHeight="1">
      <c r="A16" s="102">
        <v>0.02</v>
      </c>
      <c r="B16" s="103" t="s">
        <v>66</v>
      </c>
      <c r="C16" s="57" t="s">
        <v>157</v>
      </c>
      <c r="D16" s="57" t="s">
        <v>158</v>
      </c>
      <c r="E16" s="72">
        <v>0.2</v>
      </c>
      <c r="F16" s="72">
        <v>0.20899999999999999</v>
      </c>
      <c r="G16" s="72">
        <v>0.16900000000000001</v>
      </c>
      <c r="H16" s="72">
        <f t="shared" ref="H16:H19" si="0">AVERAGE(E16:G16)</f>
        <v>0.19266666666666668</v>
      </c>
    </row>
    <row r="17" spans="1:8" ht="80" customHeight="1">
      <c r="A17" s="102"/>
      <c r="B17" s="104"/>
      <c r="C17" s="57" t="s">
        <v>159</v>
      </c>
      <c r="D17" s="57" t="s">
        <v>72</v>
      </c>
      <c r="E17" s="72">
        <v>0.22700000000000001</v>
      </c>
      <c r="F17" s="72">
        <v>0.22500000000000001</v>
      </c>
      <c r="G17" s="72">
        <v>0.13</v>
      </c>
      <c r="H17" s="72">
        <f t="shared" si="0"/>
        <v>0.19400000000000003</v>
      </c>
    </row>
    <row r="18" spans="1:8" ht="80" customHeight="1">
      <c r="A18" s="117">
        <v>0.1</v>
      </c>
      <c r="B18" s="108" t="s">
        <v>161</v>
      </c>
      <c r="C18" s="57" t="s">
        <v>74</v>
      </c>
      <c r="D18" s="57" t="s">
        <v>160</v>
      </c>
      <c r="E18" s="72">
        <v>3.0129999999999999</v>
      </c>
      <c r="F18" s="72">
        <v>2.6280000000000001</v>
      </c>
      <c r="G18" s="72">
        <v>2.8210000000000002</v>
      </c>
      <c r="H18" s="72">
        <f t="shared" si="0"/>
        <v>2.8206666666666664</v>
      </c>
    </row>
    <row r="19" spans="1:8" ht="80" customHeight="1">
      <c r="A19" s="117"/>
      <c r="B19" s="108"/>
      <c r="C19" s="57" t="s">
        <v>78</v>
      </c>
      <c r="D19" s="57" t="s">
        <v>79</v>
      </c>
      <c r="E19" s="72">
        <v>2.65</v>
      </c>
      <c r="F19" s="72">
        <v>2.0190000000000001</v>
      </c>
      <c r="G19" s="72">
        <v>2.4769999999999999</v>
      </c>
      <c r="H19" s="72">
        <f t="shared" si="0"/>
        <v>2.3820000000000001</v>
      </c>
    </row>
    <row r="20" spans="1:8" ht="80" customHeight="1">
      <c r="A20" s="117"/>
      <c r="B20" s="108"/>
      <c r="C20" s="57" t="s">
        <v>80</v>
      </c>
      <c r="D20" s="57" t="s">
        <v>81</v>
      </c>
      <c r="E20" s="72">
        <v>2.2410000000000001</v>
      </c>
      <c r="F20" s="72">
        <v>2.0790000000000002</v>
      </c>
      <c r="G20" s="72">
        <v>1.7649999999999999</v>
      </c>
      <c r="H20" s="72">
        <f t="shared" ref="H20:H27" si="1">AVERAGE(E20:G20)</f>
        <v>2.0283333333333333</v>
      </c>
    </row>
    <row r="21" spans="1:8" ht="80" customHeight="1">
      <c r="A21" s="107"/>
      <c r="B21" s="118"/>
      <c r="C21" s="57" t="s">
        <v>82</v>
      </c>
      <c r="D21" s="57" t="s">
        <v>83</v>
      </c>
      <c r="E21" s="72">
        <v>1.649</v>
      </c>
      <c r="F21" s="72">
        <v>2.0590000000000002</v>
      </c>
      <c r="G21" s="72">
        <v>2.2749999999999999</v>
      </c>
      <c r="H21" s="72">
        <f t="shared" si="1"/>
        <v>1.9943333333333335</v>
      </c>
    </row>
    <row r="22" spans="1:8" ht="80" customHeight="1">
      <c r="A22" s="119">
        <v>0.2</v>
      </c>
      <c r="B22" s="108" t="s">
        <v>162</v>
      </c>
      <c r="C22" s="57" t="s">
        <v>85</v>
      </c>
      <c r="D22" s="57" t="s">
        <v>163</v>
      </c>
      <c r="E22" s="72">
        <v>1.8779999999999999</v>
      </c>
      <c r="F22" s="72">
        <v>2.077</v>
      </c>
      <c r="G22" s="72">
        <v>1.6579999999999999</v>
      </c>
      <c r="H22" s="72">
        <f t="shared" si="1"/>
        <v>1.8709999999999998</v>
      </c>
    </row>
    <row r="23" spans="1:8" ht="80" customHeight="1">
      <c r="A23" s="119"/>
      <c r="B23" s="108"/>
      <c r="C23" s="57" t="s">
        <v>85</v>
      </c>
      <c r="D23" s="57" t="s">
        <v>164</v>
      </c>
      <c r="E23" s="72">
        <v>2.1019999999999999</v>
      </c>
      <c r="F23" s="72">
        <v>2.0299999999999998</v>
      </c>
      <c r="G23" s="72">
        <v>1.843</v>
      </c>
      <c r="H23" s="72">
        <f t="shared" si="1"/>
        <v>1.9916666666666665</v>
      </c>
    </row>
    <row r="24" spans="1:8" ht="80" customHeight="1">
      <c r="A24" s="119"/>
      <c r="B24" s="108"/>
      <c r="C24" s="57" t="s">
        <v>85</v>
      </c>
      <c r="D24" s="57" t="s">
        <v>165</v>
      </c>
      <c r="E24" s="72">
        <v>2.3580000000000001</v>
      </c>
      <c r="F24" s="72">
        <v>2.5640000000000001</v>
      </c>
      <c r="G24" s="72">
        <v>2.7269999999999999</v>
      </c>
      <c r="H24" s="72">
        <f t="shared" si="1"/>
        <v>2.549666666666667</v>
      </c>
    </row>
    <row r="25" spans="1:8" ht="80" customHeight="1">
      <c r="A25" s="119"/>
      <c r="B25" s="108"/>
      <c r="C25" s="57" t="s">
        <v>85</v>
      </c>
      <c r="D25" s="57" t="s">
        <v>166</v>
      </c>
      <c r="E25" s="72">
        <v>2.722</v>
      </c>
      <c r="F25" s="72">
        <v>2.7869999999999999</v>
      </c>
      <c r="G25" s="72">
        <v>2.9169999999999998</v>
      </c>
      <c r="H25" s="72">
        <f t="shared" si="1"/>
        <v>2.8086666666666669</v>
      </c>
    </row>
    <row r="26" spans="1:8" ht="80" customHeight="1">
      <c r="A26" s="119"/>
      <c r="B26" s="108"/>
      <c r="C26" s="57" t="s">
        <v>85</v>
      </c>
      <c r="D26" s="57" t="s">
        <v>167</v>
      </c>
      <c r="E26" s="72">
        <v>3.613</v>
      </c>
      <c r="F26" s="72">
        <v>3.9590000000000001</v>
      </c>
      <c r="G26" s="72">
        <v>4.13</v>
      </c>
      <c r="H26" s="72">
        <f t="shared" si="1"/>
        <v>3.9006666666666665</v>
      </c>
    </row>
    <row r="27" spans="1:8" ht="80" customHeight="1">
      <c r="A27" s="119"/>
      <c r="B27" s="108"/>
      <c r="C27" s="57" t="s">
        <v>95</v>
      </c>
      <c r="D27" s="57" t="s">
        <v>168</v>
      </c>
      <c r="E27" s="72">
        <v>1.9670000000000001</v>
      </c>
      <c r="F27" s="72">
        <v>1.456</v>
      </c>
      <c r="G27" s="72">
        <v>1.5760000000000001</v>
      </c>
      <c r="H27" s="72">
        <f t="shared" si="1"/>
        <v>1.6663333333333334</v>
      </c>
    </row>
    <row r="28" spans="1:8" ht="80" customHeight="1">
      <c r="A28" s="119"/>
      <c r="B28" s="108"/>
      <c r="C28" s="57" t="s">
        <v>97</v>
      </c>
      <c r="D28" s="57" t="s">
        <v>170</v>
      </c>
      <c r="E28" s="72">
        <v>1.9990000000000001</v>
      </c>
      <c r="F28" s="72">
        <v>2.13</v>
      </c>
      <c r="G28" s="72">
        <v>2.214</v>
      </c>
      <c r="H28" s="72">
        <f t="shared" ref="H28:H35" si="2">AVERAGE(E28:G28)</f>
        <v>2.1143333333333332</v>
      </c>
    </row>
    <row r="29" spans="1:8" ht="80" customHeight="1">
      <c r="A29" s="119"/>
      <c r="B29" s="108"/>
      <c r="C29" s="57" t="s">
        <v>97</v>
      </c>
      <c r="D29" s="57" t="s">
        <v>171</v>
      </c>
      <c r="E29" s="72">
        <v>2.0670000000000002</v>
      </c>
      <c r="F29" s="72">
        <v>2.028</v>
      </c>
      <c r="G29" s="72">
        <v>1.7809999999999999</v>
      </c>
      <c r="H29" s="72">
        <f t="shared" si="2"/>
        <v>1.9586666666666668</v>
      </c>
    </row>
    <row r="30" spans="1:8" ht="80" customHeight="1">
      <c r="A30" s="119"/>
      <c r="B30" s="108"/>
      <c r="C30" s="57" t="s">
        <v>97</v>
      </c>
      <c r="D30" s="57" t="s">
        <v>173</v>
      </c>
      <c r="E30" s="72">
        <v>2.1800000000000002</v>
      </c>
      <c r="F30" s="72">
        <v>3.0129999999999999</v>
      </c>
      <c r="G30" s="72">
        <v>2.0369999999999999</v>
      </c>
      <c r="H30" s="72">
        <f t="shared" si="2"/>
        <v>2.4099999999999997</v>
      </c>
    </row>
    <row r="31" spans="1:8" ht="80" customHeight="1">
      <c r="A31" s="119"/>
      <c r="B31" s="108"/>
      <c r="C31" s="57" t="s">
        <v>97</v>
      </c>
      <c r="D31" s="57" t="s">
        <v>174</v>
      </c>
      <c r="E31" s="72">
        <v>2.1459999999999999</v>
      </c>
      <c r="F31" s="72">
        <v>1.8879999999999999</v>
      </c>
      <c r="G31" s="72">
        <v>1.9330000000000001</v>
      </c>
      <c r="H31" s="72">
        <f t="shared" si="2"/>
        <v>1.9889999999999999</v>
      </c>
    </row>
    <row r="32" spans="1:8" ht="80" customHeight="1">
      <c r="A32" s="119"/>
      <c r="B32" s="118"/>
      <c r="C32" s="60" t="s">
        <v>97</v>
      </c>
      <c r="D32" s="57" t="s">
        <v>175</v>
      </c>
      <c r="E32" s="72">
        <v>2.9260000000000002</v>
      </c>
      <c r="F32" s="72">
        <v>2.681</v>
      </c>
      <c r="G32" s="72">
        <v>2.7770000000000001</v>
      </c>
      <c r="H32" s="72">
        <f t="shared" si="2"/>
        <v>2.7946666666666666</v>
      </c>
    </row>
    <row r="33" spans="1:9" ht="80" customHeight="1">
      <c r="A33" s="119">
        <v>0.2</v>
      </c>
      <c r="B33" s="120" t="s">
        <v>103</v>
      </c>
      <c r="C33" s="58" t="s">
        <v>104</v>
      </c>
      <c r="D33" s="57" t="s">
        <v>105</v>
      </c>
      <c r="E33" s="72">
        <v>2.1389999999999998</v>
      </c>
      <c r="F33" s="72">
        <v>0.40799999999999997</v>
      </c>
      <c r="G33" s="72">
        <v>1.603</v>
      </c>
      <c r="H33" s="72">
        <f t="shared" si="2"/>
        <v>1.3833333333333331</v>
      </c>
    </row>
    <row r="34" spans="1:9" ht="80" customHeight="1">
      <c r="A34" s="119"/>
      <c r="B34" s="120"/>
      <c r="C34" s="58" t="s">
        <v>106</v>
      </c>
      <c r="D34" s="57" t="s">
        <v>107</v>
      </c>
      <c r="E34" s="72">
        <v>0.14899999999999999</v>
      </c>
      <c r="F34" s="72">
        <v>0.70199999999999996</v>
      </c>
      <c r="G34" s="72">
        <v>1.9990000000000001</v>
      </c>
      <c r="H34" s="72">
        <f t="shared" si="2"/>
        <v>0.95000000000000007</v>
      </c>
    </row>
    <row r="35" spans="1:9" ht="80" customHeight="1">
      <c r="A35" s="119"/>
      <c r="B35" s="120"/>
      <c r="C35" s="58" t="s">
        <v>108</v>
      </c>
      <c r="D35" s="57" t="s">
        <v>109</v>
      </c>
      <c r="E35" s="72">
        <v>1.421</v>
      </c>
      <c r="F35" s="72">
        <v>0.91500000000000004</v>
      </c>
      <c r="G35" s="72">
        <v>2.391</v>
      </c>
      <c r="H35" s="72">
        <f t="shared" si="2"/>
        <v>1.5756666666666668</v>
      </c>
      <c r="I35" s="54"/>
    </row>
    <row r="36" spans="1:9" ht="80" customHeight="1">
      <c r="A36" s="119"/>
      <c r="B36" s="120"/>
      <c r="C36" s="58" t="s">
        <v>106</v>
      </c>
      <c r="D36" s="57" t="s">
        <v>110</v>
      </c>
      <c r="E36" s="72">
        <v>1.4910000000000001</v>
      </c>
      <c r="F36" s="72">
        <v>1.508</v>
      </c>
      <c r="G36" s="72">
        <v>1.5589999999999999</v>
      </c>
      <c r="H36" s="72">
        <f t="shared" ref="H36:H39" si="3">AVERAGE(E36:G36)</f>
        <v>1.5193333333333332</v>
      </c>
    </row>
    <row r="37" spans="1:9" ht="80" customHeight="1">
      <c r="A37" s="119"/>
      <c r="B37" s="120"/>
      <c r="C37" s="58" t="s">
        <v>111</v>
      </c>
      <c r="D37" s="57" t="s">
        <v>144</v>
      </c>
      <c r="E37" s="72">
        <v>2.3559999999999999</v>
      </c>
      <c r="F37" s="72">
        <v>1.6990000000000001</v>
      </c>
      <c r="G37" s="72">
        <v>1.8169999999999999</v>
      </c>
      <c r="H37" s="72">
        <f t="shared" si="3"/>
        <v>1.9573333333333334</v>
      </c>
    </row>
    <row r="38" spans="1:9" ht="80" customHeight="1">
      <c r="A38" s="119"/>
      <c r="B38" s="120"/>
      <c r="C38" s="58" t="s">
        <v>108</v>
      </c>
      <c r="D38" s="57" t="s">
        <v>145</v>
      </c>
      <c r="E38" s="72">
        <v>2.67</v>
      </c>
      <c r="F38" s="72">
        <v>3.2109999999999999</v>
      </c>
      <c r="G38" s="72">
        <v>3.3330000000000002</v>
      </c>
      <c r="H38" s="72">
        <f t="shared" si="3"/>
        <v>3.0713333333333335</v>
      </c>
    </row>
    <row r="39" spans="1:9" ht="80" customHeight="1">
      <c r="A39" s="119"/>
      <c r="B39" s="120"/>
      <c r="C39" s="58" t="s">
        <v>104</v>
      </c>
      <c r="D39" s="57" t="s">
        <v>146</v>
      </c>
      <c r="E39" s="72">
        <v>0.36</v>
      </c>
      <c r="F39" s="72">
        <v>1.931</v>
      </c>
      <c r="G39" s="72">
        <v>2.5430000000000001</v>
      </c>
      <c r="H39" s="72">
        <f t="shared" si="3"/>
        <v>1.6113333333333333</v>
      </c>
    </row>
    <row r="40" spans="1:9" ht="80" customHeight="1">
      <c r="A40" s="119"/>
      <c r="B40" s="120"/>
      <c r="C40" s="58" t="s">
        <v>106</v>
      </c>
      <c r="D40" s="57" t="s">
        <v>147</v>
      </c>
      <c r="E40" s="72">
        <v>2.8530000000000002</v>
      </c>
      <c r="F40" s="72">
        <v>1.8939999999999999</v>
      </c>
      <c r="G40" s="72">
        <v>1.105</v>
      </c>
      <c r="H40" s="72">
        <f>AVERAGE(E40:G40)</f>
        <v>1.9506666666666668</v>
      </c>
    </row>
    <row r="41" spans="1:9" ht="80" customHeight="1">
      <c r="A41" s="119"/>
      <c r="B41" s="120"/>
      <c r="C41" s="58" t="s">
        <v>111</v>
      </c>
      <c r="D41" s="57" t="s">
        <v>148</v>
      </c>
      <c r="E41" s="72">
        <v>2.6880000000000002</v>
      </c>
      <c r="F41" s="72">
        <v>1.7310000000000001</v>
      </c>
      <c r="G41" s="72">
        <v>2.891</v>
      </c>
      <c r="H41" s="72">
        <f>AVERAGE(E41:G41)</f>
        <v>2.436666666666667</v>
      </c>
    </row>
    <row r="42" spans="1:9" ht="80" customHeight="1">
      <c r="A42" s="119"/>
      <c r="B42" s="120"/>
      <c r="C42" s="58" t="s">
        <v>104</v>
      </c>
      <c r="D42" s="57" t="s">
        <v>149</v>
      </c>
      <c r="E42" s="72">
        <v>1.276</v>
      </c>
      <c r="F42" s="72">
        <v>1.8069999999999999</v>
      </c>
      <c r="G42" s="72">
        <v>1.635</v>
      </c>
      <c r="H42" s="72">
        <f>AVERAGE(E42:G42)</f>
        <v>1.5726666666666667</v>
      </c>
      <c r="I42" s="54"/>
    </row>
    <row r="43" spans="1:9" ht="80" customHeight="1">
      <c r="A43" s="119"/>
      <c r="B43" s="120"/>
      <c r="C43" s="58" t="s">
        <v>111</v>
      </c>
      <c r="D43" s="57" t="s">
        <v>150</v>
      </c>
      <c r="E43" s="72">
        <v>1.51</v>
      </c>
      <c r="F43" s="72">
        <v>2.2120000000000002</v>
      </c>
      <c r="G43" s="72">
        <v>2.4900000000000002</v>
      </c>
      <c r="H43" s="72">
        <f>AVERAGE(E43:G43)</f>
        <v>2.0706666666666669</v>
      </c>
    </row>
    <row r="44" spans="1:9" ht="80" customHeight="1">
      <c r="A44" s="119"/>
      <c r="B44" s="120"/>
      <c r="C44" s="58" t="s">
        <v>108</v>
      </c>
      <c r="D44" s="57" t="s">
        <v>151</v>
      </c>
      <c r="E44" s="72">
        <v>1.5429999999999999</v>
      </c>
      <c r="F44" s="72">
        <v>1.357</v>
      </c>
      <c r="G44" s="72">
        <v>1.75</v>
      </c>
      <c r="H44" s="72">
        <f>AVERAGE(E44:G44)</f>
        <v>1.55</v>
      </c>
    </row>
    <row r="45" spans="1:9" ht="80" customHeight="1">
      <c r="A45" s="61">
        <v>0.1</v>
      </c>
      <c r="B45" s="62" t="s">
        <v>120</v>
      </c>
      <c r="C45" s="63"/>
      <c r="D45" s="58" t="s">
        <v>121</v>
      </c>
      <c r="E45" s="72"/>
      <c r="F45" s="72"/>
      <c r="G45" s="72"/>
      <c r="H45" s="72" t="s">
        <v>179</v>
      </c>
    </row>
    <row r="46" spans="1:9" ht="80" customHeight="1">
      <c r="A46" s="61" t="s">
        <v>125</v>
      </c>
      <c r="B46" s="64"/>
      <c r="C46" s="65"/>
      <c r="D46" s="66"/>
      <c r="E46" s="72"/>
      <c r="F46" s="72"/>
      <c r="G46" s="72"/>
      <c r="H46" s="72"/>
    </row>
    <row r="47" spans="1:9" ht="80" customHeight="1">
      <c r="A47" s="115" t="s">
        <v>126</v>
      </c>
      <c r="B47" s="67"/>
      <c r="C47" s="58"/>
      <c r="D47" s="58" t="s">
        <v>127</v>
      </c>
      <c r="E47" s="72"/>
      <c r="F47" s="72"/>
      <c r="G47" s="72"/>
      <c r="H47" s="72"/>
    </row>
    <row r="48" spans="1:9" ht="80" customHeight="1">
      <c r="A48" s="116"/>
      <c r="B48" s="67"/>
      <c r="C48" s="58"/>
      <c r="D48" s="58" t="s">
        <v>134</v>
      </c>
      <c r="E48" s="72"/>
      <c r="F48" s="72"/>
      <c r="G48" s="72"/>
      <c r="H48" s="72"/>
    </row>
    <row r="49" spans="5:8" ht="80" customHeight="1">
      <c r="E49" s="74"/>
      <c r="F49" s="74"/>
      <c r="G49" s="74"/>
      <c r="H49" s="74"/>
    </row>
  </sheetData>
  <mergeCells count="20">
    <mergeCell ref="A47:A48"/>
    <mergeCell ref="A18:A21"/>
    <mergeCell ref="B18:B21"/>
    <mergeCell ref="A22:A32"/>
    <mergeCell ref="B22:B32"/>
    <mergeCell ref="A33:A44"/>
    <mergeCell ref="B33:B44"/>
    <mergeCell ref="C6:C9"/>
    <mergeCell ref="A16:A17"/>
    <mergeCell ref="B16:B17"/>
    <mergeCell ref="A2:A3"/>
    <mergeCell ref="A4:A5"/>
    <mergeCell ref="B4:B5"/>
    <mergeCell ref="A6:A9"/>
    <mergeCell ref="B6:B9"/>
    <mergeCell ref="A10:A12"/>
    <mergeCell ref="B10:B12"/>
    <mergeCell ref="C10:C12"/>
    <mergeCell ref="A13:A15"/>
    <mergeCell ref="B13:B1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地图</vt:lpstr>
      <vt:lpstr>764地图性能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Lin,Yuzhang</cp:lastModifiedBy>
  <dcterms:created xsi:type="dcterms:W3CDTF">2022-08-25T00:01:32Z</dcterms:created>
  <dcterms:modified xsi:type="dcterms:W3CDTF">2022-09-02T03:15:47Z</dcterms:modified>
</cp:coreProperties>
</file>