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764/R11HF2/测试报告/"/>
    </mc:Choice>
  </mc:AlternateContent>
  <xr:revisionPtr revIDLastSave="0" documentId="13_ncr:1_{9C61A5E4-B6AE-7341-B13C-F60D57E4A2C1}" xr6:coauthVersionLast="47" xr6:coauthVersionMax="47" xr10:uidLastSave="{00000000-0000-0000-0000-000000000000}"/>
  <bookViews>
    <workbookView xWindow="2480" yWindow="2680" windowWidth="28800" windowHeight="159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E8" i="1" l="1"/>
  <c r="AD8" i="1"/>
  <c r="AC8" i="1"/>
  <c r="O8" i="1"/>
  <c r="M8" i="1"/>
  <c r="L8" i="1"/>
  <c r="K8" i="1"/>
  <c r="AE7" i="1"/>
  <c r="AD7" i="1"/>
  <c r="AC7" i="1"/>
  <c r="O7" i="1"/>
  <c r="M7" i="1"/>
  <c r="L7" i="1"/>
  <c r="K7" i="1"/>
  <c r="AE6" i="1"/>
  <c r="AD6" i="1"/>
  <c r="AC6" i="1"/>
  <c r="O6" i="1"/>
  <c r="M6" i="1"/>
  <c r="L6" i="1"/>
  <c r="K6" i="1"/>
  <c r="AE5" i="1"/>
  <c r="AD5" i="1"/>
  <c r="AC5" i="1"/>
  <c r="O5" i="1"/>
  <c r="M5" i="1"/>
  <c r="L5" i="1"/>
  <c r="K5" i="1"/>
  <c r="AE4" i="1"/>
  <c r="O4" i="1"/>
  <c r="M4" i="1"/>
  <c r="L4" i="1"/>
  <c r="K4" i="1"/>
  <c r="AE3" i="1"/>
  <c r="O3" i="1"/>
  <c r="M3" i="1"/>
  <c r="L3" i="1"/>
  <c r="K3" i="1"/>
  <c r="AE2" i="1"/>
  <c r="AD2" i="1"/>
  <c r="AC2" i="1"/>
  <c r="O2" i="1"/>
  <c r="M2" i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</authors>
  <commentList>
    <comment ref="R1" authorId="0" shapeId="0" xr:uid="{00000000-0006-0000-00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 shapeId="0" xr:uid="{00000000-0006-0000-00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sharedStrings.xml><?xml version="1.0" encoding="utf-8"?>
<sst xmlns="http://schemas.openxmlformats.org/spreadsheetml/2006/main" count="129" uniqueCount="79">
  <si>
    <t>验收版本</t>
  </si>
  <si>
    <t>类别</t>
  </si>
  <si>
    <t>EE/CVPP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</si>
  <si>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</si>
  <si>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</si>
  <si>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</si>
  <si>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</si>
  <si>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</si>
  <si>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</si>
  <si>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</si>
  <si>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</si>
  <si>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</si>
  <si>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</si>
  <si>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</si>
  <si>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</si>
  <si>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</si>
  <si>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</si>
  <si>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</si>
  <si>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</si>
  <si>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</si>
  <si>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</si>
  <si>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</si>
  <si>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</si>
  <si>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</si>
  <si>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</si>
  <si>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</si>
  <si>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Owner</t>
  </si>
  <si>
    <t>R10</t>
  </si>
  <si>
    <t>R11</t>
  </si>
  <si>
    <t>R11.PRO.HF2</t>
  </si>
  <si>
    <t>milestone;R06;OKTOBY</t>
  </si>
  <si>
    <t>响应时间</t>
  </si>
  <si>
    <t>EE</t>
  </si>
  <si>
    <t>Power on QQ音乐首次启动（默认播放）</t>
  </si>
  <si>
    <t>Launcher显示到QQ音乐首次启动（默认播放）</t>
  </si>
  <si>
    <t>4s</t>
  </si>
  <si>
    <t>1-2-1-1</t>
  </si>
  <si>
    <t>√</t>
  </si>
  <si>
    <t>Key Item</t>
  </si>
  <si>
    <t>网络强依赖</t>
  </si>
  <si>
    <t>冷启动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</si>
  <si>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</si>
  <si>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</si>
  <si>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计算从手部离开点击到QQ音乐从暂停到播放状态</t>
  </si>
  <si>
    <t>Baidu</t>
  </si>
  <si>
    <t>Power on导航启动时间</t>
  </si>
  <si>
    <t>Launcher显示到导航启动时间</t>
  </si>
  <si>
    <t>Y</t>
  </si>
  <si>
    <t>12.2s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</si>
  <si>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3.整个测试过程中录屏</t>
    </r>
  </si>
  <si>
    <t>power on导航界面点击输入框出现下拉框</t>
  </si>
  <si>
    <t>Launcher显示到导航界面点击输入框出现下拉框</t>
  </si>
  <si>
    <t>1s</t>
  </si>
  <si>
    <t>1-3-1-1</t>
  </si>
  <si>
    <t>计算从手部离开点击到下拉框（历史记录）稳定展示</t>
  </si>
  <si>
    <t>Power on语音可用</t>
  </si>
  <si>
    <t>Launcher显示到语音可用</t>
  </si>
  <si>
    <t>15.2s</t>
  </si>
  <si>
    <t>1-1-1-1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</si>
  <si>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</si>
  <si>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计算从launcher界面启动第一帧到语音唤醒弹窗第一帧</t>
  </si>
  <si>
    <t>Power on语音播放音乐</t>
  </si>
  <si>
    <t>Launcher显示到语音播放音乐</t>
  </si>
  <si>
    <t>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</si>
  <si>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3.语音"播放xxx"</t>
    </r>
  </si>
  <si>
    <t>计算从语音最后一个字上屏到播报第一帧</t>
  </si>
  <si>
    <t>Power onQQ音源恢复</t>
  </si>
  <si>
    <t>Launcher显示到QQ音源恢复</t>
  </si>
  <si>
    <t>18.2s</t>
  </si>
  <si>
    <t>1.强网
2.车机播放QQ音乐</t>
  </si>
  <si>
    <t>IVI开机，发送adb reboot消息，整个测试过程中录屏</t>
  </si>
  <si>
    <t>计算从Launcher第一帧至QQ音乐播放（声音出来）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</si>
  <si>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</si>
  <si>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</si>
  <si>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</si>
  <si>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t>1.IVI开机，发送adb reboot消息
2.整个测试过程中录屏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</si>
  <si>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</si>
  <si>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t xml:space="preserve">
</t>
    </r>
    <r>
      <rPr>
        <sz val="16"/>
        <color theme="1"/>
        <rFont val="Verdana"/>
        <family val="2"/>
      </rPr>
      <t>计算从手部离开点击开始第一帧到导航地图搜索框显示（并且此时地图概览已经显示，路况等细节不考虑）。</t>
    </r>
    <phoneticPr fontId="14" type="noConversion"/>
  </si>
  <si>
    <r>
      <t>1.IVI</t>
    </r>
    <r>
      <rPr>
        <sz val="16"/>
        <color theme="1"/>
        <rFont val="Verdana"/>
        <family val="2"/>
      </rPr>
      <t>开机，发送</t>
    </r>
    <r>
      <rPr>
        <sz val="16"/>
        <color theme="1"/>
        <rFont val="Verdana Pro"/>
        <family val="1"/>
        <charset val="1"/>
      </rPr>
      <t>adb reboot</t>
    </r>
    <r>
      <rPr>
        <sz val="16"/>
        <color theme="1"/>
        <rFont val="Verdana"/>
        <family val="2"/>
      </rPr>
      <t>消息</t>
    </r>
    <r>
      <rPr>
        <sz val="16"/>
        <color theme="1"/>
        <rFont val="Verdana Pro"/>
        <family val="2"/>
      </rPr>
      <t xml:space="preserve">
2.Launcher</t>
    </r>
    <r>
      <rPr>
        <sz val="16"/>
        <color theme="1"/>
        <rFont val="Verdana"/>
        <family val="2"/>
      </rPr>
      <t>显示后</t>
    </r>
    <r>
      <rPr>
        <sz val="16"/>
        <color theme="1"/>
        <rFont val="Verdana Pro"/>
        <family val="2"/>
      </rPr>
      <t>1s</t>
    </r>
    <r>
      <rPr>
        <sz val="16"/>
        <color theme="1"/>
        <rFont val="Verdana"/>
        <family val="2"/>
      </rPr>
      <t>内，点击导航图标</t>
    </r>
    <r>
      <rPr>
        <sz val="16"/>
        <color theme="1"/>
        <rFont val="Verdana Pro"/>
        <family val="2"/>
      </rPr>
      <t xml:space="preserve">
3.</t>
    </r>
    <r>
      <rPr>
        <sz val="16"/>
        <color theme="1"/>
        <rFont val="Verdana"/>
        <family val="2"/>
      </rPr>
      <t>点击导航中的地址输入框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</si>
</sst>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rgb="FF000000"/>
      <name val="Verdana Pro"/>
      <family val="1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family val="1"/>
      <charset val="1"/>
    </font>
    <font>
      <sz val="16"/>
      <color theme="1"/>
      <name val="宋体"/>
      <family val="3"/>
      <charset val="134"/>
    </font>
    <font>
      <sz val="16"/>
      <color rgb="FF000000"/>
      <name val="Verdana"/>
      <family val="2"/>
    </font>
    <font>
      <sz val="16"/>
      <color theme="1"/>
      <name val="Verdana Pro"/>
      <charset val="1"/>
    </font>
    <font>
      <sz val="16"/>
      <color theme="1"/>
      <name val="微软雅黑"/>
      <family val="2"/>
      <charset val="134"/>
    </font>
    <font>
      <sz val="10"/>
      <name val="宋体"/>
      <family val="3"/>
      <charset val="134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  <font>
      <sz val="16"/>
      <color theme="1"/>
      <name val="Verdana"/>
      <family val="2"/>
    </font>
    <font>
      <sz val="16"/>
      <color theme="1"/>
      <name val="Verdana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theme="4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2" fillId="0" borderId="0" xfId="0" applyFont="1">
      <alignment vertical="center"/>
    </xf>
    <xf numFmtId="176" fontId="9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6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F1" zoomScale="80" zoomScaleNormal="80" workbookViewId="0">
      <selection activeCell="AC4" sqref="AC4"/>
    </sheetView>
  </sheetViews>
  <sheetFormatPr baseColWidth="10" defaultColWidth="11" defaultRowHeight="16"/>
  <cols>
    <col min="1" max="1" width="36.6640625" hidden="1" customWidth="1"/>
    <col min="2" max="2" width="13" hidden="1" customWidth="1"/>
    <col min="3" max="3" width="16.1640625" customWidth="1"/>
    <col min="4" max="4" width="7.6640625" customWidth="1"/>
    <col min="5" max="5" width="30" customWidth="1"/>
    <col min="6" max="6" width="33.83203125" customWidth="1"/>
    <col min="7" max="7" width="7.6640625" hidden="1" customWidth="1"/>
    <col min="8" max="8" width="11" hidden="1" customWidth="1"/>
    <col min="9" max="9" width="11.5" hidden="1" customWidth="1"/>
    <col min="10" max="10" width="7.5" hidden="1" customWidth="1"/>
    <col min="11" max="15" width="8.33203125" hidden="1" customWidth="1"/>
    <col min="16" max="16" width="10" hidden="1" customWidth="1"/>
    <col min="17" max="17" width="10.6640625" hidden="1" customWidth="1"/>
    <col min="18" max="18" width="10.83203125" hidden="1" customWidth="1"/>
    <col min="19" max="20" width="10" hidden="1" customWidth="1"/>
    <col min="21" max="21" width="10.83203125" hidden="1" customWidth="1"/>
    <col min="22" max="22" width="10.33203125" hidden="1" customWidth="1"/>
    <col min="23" max="24" width="10.33203125" customWidth="1"/>
    <col min="25" max="25" width="26.5" customWidth="1"/>
    <col min="26" max="26" width="87" customWidth="1"/>
    <col min="27" max="27" width="36.83203125" customWidth="1"/>
    <col min="28" max="28" width="10.1640625" bestFit="1" customWidth="1"/>
    <col min="29" max="30" width="11.1640625" bestFit="1" customWidth="1"/>
    <col min="31" max="31" width="30.33203125" customWidth="1"/>
  </cols>
  <sheetData>
    <row r="1" spans="1:31" s="18" customFormat="1" ht="60" customHeight="1">
      <c r="A1" s="17" t="s">
        <v>0</v>
      </c>
      <c r="B1" s="17" t="s">
        <v>1</v>
      </c>
      <c r="C1" s="17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6" t="s">
        <v>16</v>
      </c>
      <c r="S1" s="6" t="s">
        <v>17</v>
      </c>
      <c r="T1" s="6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9" t="s">
        <v>23</v>
      </c>
      <c r="Z1" s="10" t="s">
        <v>24</v>
      </c>
      <c r="AA1" s="10" t="s">
        <v>25</v>
      </c>
      <c r="AB1" s="10" t="s">
        <v>26</v>
      </c>
      <c r="AC1" s="12" t="s">
        <v>27</v>
      </c>
      <c r="AD1" s="12" t="s">
        <v>28</v>
      </c>
      <c r="AE1" s="12" t="s">
        <v>29</v>
      </c>
    </row>
    <row r="2" spans="1:31" s="22" customFormat="1" ht="99" customHeight="1">
      <c r="A2" s="19" t="s">
        <v>30</v>
      </c>
      <c r="B2" s="19" t="s">
        <v>31</v>
      </c>
      <c r="C2" s="19" t="s">
        <v>32</v>
      </c>
      <c r="D2" s="2">
        <v>6</v>
      </c>
      <c r="E2" s="2" t="s">
        <v>33</v>
      </c>
      <c r="F2" s="2" t="s">
        <v>34</v>
      </c>
      <c r="G2" s="4">
        <v>1</v>
      </c>
      <c r="H2" s="4"/>
      <c r="I2" s="4"/>
      <c r="J2" s="4"/>
      <c r="K2" s="4">
        <f t="shared" ref="K2:K8" si="0">N2*1.6</f>
        <v>6.4</v>
      </c>
      <c r="L2" s="4">
        <f t="shared" ref="L2:L8" si="1">N2*1.4</f>
        <v>5.6</v>
      </c>
      <c r="M2" s="4">
        <f t="shared" ref="M2:M8" si="2">N2*1.2</f>
        <v>4.8</v>
      </c>
      <c r="N2" s="5">
        <v>4</v>
      </c>
      <c r="O2" s="4">
        <f t="shared" ref="O2:O8" si="3">N2*0.8</f>
        <v>3.2</v>
      </c>
      <c r="P2" s="4"/>
      <c r="Q2" s="4" t="s">
        <v>35</v>
      </c>
      <c r="R2" s="7" t="s">
        <v>36</v>
      </c>
      <c r="S2" s="7" t="s">
        <v>37</v>
      </c>
      <c r="T2" s="8" t="s">
        <v>38</v>
      </c>
      <c r="U2" s="4"/>
      <c r="V2" s="4"/>
      <c r="W2" s="4" t="s">
        <v>39</v>
      </c>
      <c r="X2" s="4" t="s">
        <v>40</v>
      </c>
      <c r="Y2" s="11" t="s">
        <v>41</v>
      </c>
      <c r="Z2" s="11" t="s">
        <v>42</v>
      </c>
      <c r="AA2" s="20" t="s">
        <v>43</v>
      </c>
      <c r="AB2" s="21" t="s">
        <v>44</v>
      </c>
      <c r="AC2" s="13">
        <f>(13.076+10.238+9.887)/3</f>
        <v>11.067</v>
      </c>
      <c r="AD2" s="14">
        <f>(8.354+AE323+8.856)/3</f>
        <v>5.7366666666666672</v>
      </c>
      <c r="AE2" s="14">
        <f>(5.514+5.649+5.401)/3</f>
        <v>5.5213333333333336</v>
      </c>
    </row>
    <row r="3" spans="1:31" s="22" customFormat="1" ht="107.25" customHeight="1">
      <c r="A3" s="19" t="s">
        <v>30</v>
      </c>
      <c r="B3" s="19" t="s">
        <v>31</v>
      </c>
      <c r="C3" s="19" t="s">
        <v>32</v>
      </c>
      <c r="D3" s="2">
        <v>14</v>
      </c>
      <c r="E3" s="2" t="s">
        <v>45</v>
      </c>
      <c r="F3" s="2" t="s">
        <v>46</v>
      </c>
      <c r="G3" s="4">
        <v>1.5</v>
      </c>
      <c r="H3" s="4"/>
      <c r="I3" s="4" t="s">
        <v>47</v>
      </c>
      <c r="J3" s="4" t="s">
        <v>47</v>
      </c>
      <c r="K3" s="4">
        <f t="shared" si="0"/>
        <v>16</v>
      </c>
      <c r="L3" s="4">
        <f t="shared" si="1"/>
        <v>14</v>
      </c>
      <c r="M3" s="4">
        <f t="shared" si="2"/>
        <v>12</v>
      </c>
      <c r="N3" s="5">
        <v>10</v>
      </c>
      <c r="O3" s="4">
        <f t="shared" si="3"/>
        <v>8</v>
      </c>
      <c r="P3" s="4"/>
      <c r="Q3" s="4" t="s">
        <v>48</v>
      </c>
      <c r="R3" s="7" t="s">
        <v>36</v>
      </c>
      <c r="S3" s="7" t="s">
        <v>37</v>
      </c>
      <c r="T3" s="8" t="s">
        <v>38</v>
      </c>
      <c r="U3" s="4"/>
      <c r="V3" s="4"/>
      <c r="W3" s="4"/>
      <c r="X3" s="4" t="s">
        <v>40</v>
      </c>
      <c r="Y3" s="11"/>
      <c r="Z3" s="20" t="s">
        <v>49</v>
      </c>
      <c r="AA3" s="20" t="s">
        <v>77</v>
      </c>
      <c r="AB3" s="21" t="s">
        <v>44</v>
      </c>
      <c r="AC3" s="23">
        <v>11.6</v>
      </c>
      <c r="AD3" s="23">
        <v>15.731999999999999</v>
      </c>
      <c r="AE3" s="14">
        <f>(14.166+11.442+14.649)/3</f>
        <v>13.418999999999999</v>
      </c>
    </row>
    <row r="4" spans="1:31" s="22" customFormat="1" ht="60" customHeight="1">
      <c r="A4" s="19" t="s">
        <v>30</v>
      </c>
      <c r="B4" s="19" t="s">
        <v>31</v>
      </c>
      <c r="C4" s="19" t="s">
        <v>32</v>
      </c>
      <c r="D4" s="2">
        <v>15</v>
      </c>
      <c r="E4" s="2" t="s">
        <v>50</v>
      </c>
      <c r="F4" s="2" t="s">
        <v>51</v>
      </c>
      <c r="G4" s="4">
        <v>1</v>
      </c>
      <c r="H4" s="4"/>
      <c r="I4" s="4"/>
      <c r="J4" s="4"/>
      <c r="K4" s="4">
        <f t="shared" si="0"/>
        <v>1.92</v>
      </c>
      <c r="L4" s="4">
        <f t="shared" si="1"/>
        <v>1.68</v>
      </c>
      <c r="M4" s="4">
        <f t="shared" si="2"/>
        <v>1.44</v>
      </c>
      <c r="N4" s="5">
        <v>1.2</v>
      </c>
      <c r="O4" s="4">
        <f t="shared" si="3"/>
        <v>0.96</v>
      </c>
      <c r="P4" s="4"/>
      <c r="Q4" s="4" t="s">
        <v>52</v>
      </c>
      <c r="R4" s="7" t="s">
        <v>53</v>
      </c>
      <c r="S4" s="7" t="s">
        <v>37</v>
      </c>
      <c r="T4" s="8" t="s">
        <v>38</v>
      </c>
      <c r="U4" s="4"/>
      <c r="V4" s="4"/>
      <c r="W4" s="4"/>
      <c r="X4" s="4" t="s">
        <v>40</v>
      </c>
      <c r="Y4" s="11"/>
      <c r="Z4" s="20" t="s">
        <v>78</v>
      </c>
      <c r="AA4" s="20" t="s">
        <v>54</v>
      </c>
      <c r="AB4" s="21" t="s">
        <v>44</v>
      </c>
      <c r="AC4" s="23">
        <v>1.4</v>
      </c>
      <c r="AD4" s="23">
        <v>0.9</v>
      </c>
      <c r="AE4" s="14">
        <f>(2.86+1.279+2.847)/3</f>
        <v>2.3286666666666664</v>
      </c>
    </row>
    <row r="5" spans="1:31" s="22" customFormat="1" ht="98.25" customHeight="1">
      <c r="A5" s="19" t="s">
        <v>30</v>
      </c>
      <c r="B5" s="19" t="s">
        <v>31</v>
      </c>
      <c r="C5" s="19" t="s">
        <v>32</v>
      </c>
      <c r="D5" s="2">
        <v>19</v>
      </c>
      <c r="E5" s="2" t="s">
        <v>55</v>
      </c>
      <c r="F5" s="2" t="s">
        <v>56</v>
      </c>
      <c r="G5" s="4">
        <v>1</v>
      </c>
      <c r="H5" s="4"/>
      <c r="I5" s="4"/>
      <c r="J5" s="4" t="s">
        <v>47</v>
      </c>
      <c r="K5" s="4">
        <f t="shared" si="0"/>
        <v>26.400000000000002</v>
      </c>
      <c r="L5" s="4">
        <f t="shared" si="1"/>
        <v>23.099999999999998</v>
      </c>
      <c r="M5" s="4">
        <f t="shared" si="2"/>
        <v>19.8</v>
      </c>
      <c r="N5" s="5">
        <v>16.5</v>
      </c>
      <c r="O5" s="4">
        <f t="shared" si="3"/>
        <v>13.200000000000001</v>
      </c>
      <c r="P5" s="4"/>
      <c r="Q5" s="4" t="s">
        <v>57</v>
      </c>
      <c r="R5" s="7" t="s">
        <v>58</v>
      </c>
      <c r="S5" s="7" t="s">
        <v>37</v>
      </c>
      <c r="T5" s="8" t="s">
        <v>38</v>
      </c>
      <c r="U5" s="4"/>
      <c r="V5" s="4"/>
      <c r="W5" s="4"/>
      <c r="X5" s="4" t="s">
        <v>40</v>
      </c>
      <c r="Y5" s="11"/>
      <c r="Z5" s="20" t="s">
        <v>59</v>
      </c>
      <c r="AA5" s="20" t="s">
        <v>60</v>
      </c>
      <c r="AB5" s="21" t="s">
        <v>44</v>
      </c>
      <c r="AC5" s="15">
        <f>(10.046+12.672+12.823)/3</f>
        <v>11.847</v>
      </c>
      <c r="AD5" s="15">
        <f>(11.777+11.67+12.612)/3</f>
        <v>12.019666666666666</v>
      </c>
      <c r="AE5" s="14">
        <f>(12.2+9.833+12.7)/3</f>
        <v>11.577666666666667</v>
      </c>
    </row>
    <row r="6" spans="1:31" s="22" customFormat="1" ht="115.5" customHeight="1">
      <c r="A6" s="19" t="s">
        <v>30</v>
      </c>
      <c r="B6" s="19" t="s">
        <v>31</v>
      </c>
      <c r="C6" s="19" t="s">
        <v>2</v>
      </c>
      <c r="D6" s="2">
        <v>20</v>
      </c>
      <c r="E6" s="2" t="s">
        <v>61</v>
      </c>
      <c r="F6" s="2" t="s">
        <v>62</v>
      </c>
      <c r="G6" s="4">
        <v>1</v>
      </c>
      <c r="H6" s="4"/>
      <c r="I6" s="4"/>
      <c r="J6" s="4"/>
      <c r="K6" s="4">
        <f t="shared" si="0"/>
        <v>8</v>
      </c>
      <c r="L6" s="4">
        <f t="shared" si="1"/>
        <v>7</v>
      </c>
      <c r="M6" s="4">
        <f t="shared" si="2"/>
        <v>6</v>
      </c>
      <c r="N6" s="5">
        <v>5</v>
      </c>
      <c r="O6" s="4">
        <f t="shared" si="3"/>
        <v>4</v>
      </c>
      <c r="P6" s="4"/>
      <c r="Q6" s="4" t="s">
        <v>63</v>
      </c>
      <c r="R6" s="7" t="s">
        <v>36</v>
      </c>
      <c r="S6" s="7" t="s">
        <v>37</v>
      </c>
      <c r="T6" s="8" t="s">
        <v>38</v>
      </c>
      <c r="U6" s="4"/>
      <c r="V6" s="4"/>
      <c r="W6" s="4"/>
      <c r="X6" s="4"/>
      <c r="Y6" s="11"/>
      <c r="Z6" s="20" t="s">
        <v>64</v>
      </c>
      <c r="AA6" s="20" t="s">
        <v>65</v>
      </c>
      <c r="AB6" s="21" t="s">
        <v>44</v>
      </c>
      <c r="AC6" s="15">
        <f>(10.9+11.967+11.1)/3</f>
        <v>11.322333333333333</v>
      </c>
      <c r="AD6" s="15">
        <f>(5.567+6.175+4.11)/3</f>
        <v>5.2839999999999998</v>
      </c>
      <c r="AE6" s="14">
        <f>(3.56+4.1+3.5)/3</f>
        <v>3.72</v>
      </c>
    </row>
    <row r="7" spans="1:31" s="22" customFormat="1" ht="60" customHeight="1">
      <c r="A7" s="19" t="s">
        <v>30</v>
      </c>
      <c r="B7" s="19" t="s">
        <v>31</v>
      </c>
      <c r="C7" s="19" t="s">
        <v>32</v>
      </c>
      <c r="D7" s="2">
        <v>28</v>
      </c>
      <c r="E7" s="2" t="s">
        <v>66</v>
      </c>
      <c r="F7" s="2" t="s">
        <v>67</v>
      </c>
      <c r="G7" s="4">
        <v>1</v>
      </c>
      <c r="H7" s="4"/>
      <c r="I7" s="4" t="s">
        <v>47</v>
      </c>
      <c r="J7" s="4" t="s">
        <v>47</v>
      </c>
      <c r="K7" s="4">
        <f t="shared" si="0"/>
        <v>3.2</v>
      </c>
      <c r="L7" s="4">
        <f t="shared" si="1"/>
        <v>2.8</v>
      </c>
      <c r="M7" s="4">
        <f t="shared" si="2"/>
        <v>2.4</v>
      </c>
      <c r="N7" s="5">
        <v>2</v>
      </c>
      <c r="O7" s="4">
        <f t="shared" si="3"/>
        <v>1.6</v>
      </c>
      <c r="P7" s="4"/>
      <c r="Q7" s="4" t="s">
        <v>68</v>
      </c>
      <c r="R7" s="7" t="s">
        <v>58</v>
      </c>
      <c r="S7" s="7" t="s">
        <v>37</v>
      </c>
      <c r="T7" s="8" t="s">
        <v>38</v>
      </c>
      <c r="U7" s="4"/>
      <c r="V7" s="4"/>
      <c r="W7" s="4"/>
      <c r="X7" s="4" t="s">
        <v>40</v>
      </c>
      <c r="Y7" s="11" t="s">
        <v>69</v>
      </c>
      <c r="Z7" s="11" t="s">
        <v>70</v>
      </c>
      <c r="AA7" s="20" t="s">
        <v>71</v>
      </c>
      <c r="AB7" s="21" t="s">
        <v>44</v>
      </c>
      <c r="AC7" s="13">
        <f>(8.724+8.522+7.018)/3</f>
        <v>8.088000000000001</v>
      </c>
      <c r="AD7" s="14">
        <f>(3.709+5.615+4.05)/3</f>
        <v>4.4579999999999993</v>
      </c>
      <c r="AE7" s="14">
        <f>(4.49+4.14+3.849)/3</f>
        <v>4.1596666666666664</v>
      </c>
    </row>
    <row r="8" spans="1:31" s="22" customFormat="1" ht="108.75" customHeight="1">
      <c r="A8" s="19" t="s">
        <v>30</v>
      </c>
      <c r="B8" s="19" t="s">
        <v>31</v>
      </c>
      <c r="C8" s="19" t="s">
        <v>2</v>
      </c>
      <c r="D8" s="2">
        <v>35</v>
      </c>
      <c r="E8" s="20" t="s">
        <v>72</v>
      </c>
      <c r="F8" s="20" t="s">
        <v>73</v>
      </c>
      <c r="G8" s="4">
        <v>1.5</v>
      </c>
      <c r="H8" s="4"/>
      <c r="I8" s="4"/>
      <c r="J8" s="4"/>
      <c r="K8" s="4">
        <f t="shared" si="0"/>
        <v>2.4000000000000004</v>
      </c>
      <c r="L8" s="4">
        <f t="shared" si="1"/>
        <v>2.0999999999999996</v>
      </c>
      <c r="M8" s="4">
        <f t="shared" si="2"/>
        <v>1.7999999999999998</v>
      </c>
      <c r="N8" s="5">
        <v>1.5</v>
      </c>
      <c r="O8" s="4">
        <f t="shared" si="3"/>
        <v>1.2000000000000002</v>
      </c>
      <c r="P8" s="4"/>
      <c r="Q8" s="4" t="s">
        <v>52</v>
      </c>
      <c r="R8" s="7" t="s">
        <v>58</v>
      </c>
      <c r="S8" s="7" t="s">
        <v>37</v>
      </c>
      <c r="T8" s="8" t="s">
        <v>38</v>
      </c>
      <c r="U8" s="4"/>
      <c r="V8" s="4"/>
      <c r="W8" s="4"/>
      <c r="X8" s="4" t="s">
        <v>40</v>
      </c>
      <c r="Y8" s="11" t="s">
        <v>74</v>
      </c>
      <c r="Z8" s="11" t="s">
        <v>75</v>
      </c>
      <c r="AA8" s="24" t="s">
        <v>76</v>
      </c>
      <c r="AB8" s="21" t="s">
        <v>44</v>
      </c>
      <c r="AC8" s="13">
        <f>(1.244+1.676+1.137)/3</f>
        <v>1.3523333333333334</v>
      </c>
      <c r="AD8" s="16">
        <f>(2.167+1.766+1.6)/3</f>
        <v>1.8443333333333332</v>
      </c>
      <c r="AE8" s="25">
        <f>(1.3+2.2+0.96)/3</f>
        <v>1.4866666666666666</v>
      </c>
    </row>
  </sheetData>
  <sheetProtection formatCells="0" insertHyperlinks="0" autoFilter="0"/>
  <phoneticPr fontId="14" type="noConversion"/>
  <conditionalFormatting sqref="O2:O7">
    <cfRule type="expression" dxfId="3" priority="19">
      <formula>$O1&gt;#REF!</formula>
    </cfRule>
  </conditionalFormatting>
  <conditionalFormatting sqref="O2:O8">
    <cfRule type="expression" dxfId="2" priority="18">
      <formula>$O$2&gt;#REF!</formula>
    </cfRule>
  </conditionalFormatting>
  <conditionalFormatting sqref="O8">
    <cfRule type="expression" dxfId="1" priority="28">
      <formula>$O59&gt;#REF!</formula>
    </cfRule>
  </conditionalFormatting>
  <conditionalFormatting sqref="AB3:AB8">
    <cfRule type="containsText" dxfId="0" priority="1" operator="containsText" text="Desay">
      <formula>NOT(ISERROR(SEARCH("Desay",AB3)))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1">
    <comment s:ref="R1" rgbClr="FF0000">
      <item id="{af540fb2-d748-4b03-a667-939dc240afa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2703464a-f216-42e8-add2-3adf8d4b452d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2023-07-04T02:09:00Z</dcterms:created>
  <dcterms:modified xsi:type="dcterms:W3CDTF">2023-07-07T11:33:43Z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