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wangtingting28/Desktop/福特phase4/CX727 OTA/R12 测试报告/"/>
    </mc:Choice>
  </mc:AlternateContent>
  <xr:revisionPtr revIDLastSave="0" documentId="13_ncr:1_{D3FBD452-8D33-AD40-A28C-D3556BA35B29}" xr6:coauthVersionLast="47" xr6:coauthVersionMax="47" xr10:uidLastSave="{00000000-0000-0000-0000-000000000000}"/>
  <bookViews>
    <workbookView xWindow="5480" yWindow="500" windowWidth="21600" windowHeight="14120" activeTab="2" xr2:uid="{00000000-000D-0000-FFFF-FFFF00000000}"/>
  </bookViews>
  <sheets>
    <sheet name="Phase4  Overview" sheetId="5" r:id="rId1"/>
    <sheet name="Boot Time" sheetId="6" r:id="rId2"/>
    <sheet name="综合打分" sheetId="1" r:id="rId3"/>
    <sheet name="App Sources" sheetId="8" r:id="rId4"/>
    <sheet name="Response Time " sheetId="7" r:id="rId5"/>
    <sheet name="Baidu App" sheetId="11" r:id="rId6"/>
    <sheet name="系统整体流畅性" sheetId="13" r:id="rId7"/>
    <sheet name="Disk Partition (EMMC 64G)" sheetId="9" r:id="rId8"/>
  </sheets>
  <externalReferences>
    <externalReference r:id="rId9"/>
  </externalReferences>
  <definedNames>
    <definedName name="_xlnm._FilterDatabase" localSheetId="3" hidden="1">'App Sources'!$A$1:$V$59</definedName>
    <definedName name="_xlnm._FilterDatabase" localSheetId="2" hidden="1">综合打分!$1:$1</definedName>
    <definedName name="Z_0EA55DCA_7FF2_4F36_8A7E_F0EACCC29DBE_.wvu.FilterData" localSheetId="4" hidden="1">'Response Time '!#REF!</definedName>
    <definedName name="Z_16A41CC9_C03A_4F0A_B03A_44E212E13660_.wvu.FilterData" localSheetId="4" hidden="1">'Response Time '!#REF!</definedName>
    <definedName name="Z_16DC14A2_7903_4025_B903_380A1366D4B8_.wvu.FilterData" localSheetId="4" hidden="1">'Response Time '!#REF!</definedName>
    <definedName name="Z_2A4FABCB_C3B4_4B1C_B5DB_0968E349E3E5_.wvu.Cols" localSheetId="4" hidden="1">'Response Time '!#REF!</definedName>
    <definedName name="Z_2A4FABCB_C3B4_4B1C_B5DB_0968E349E3E5_.wvu.FilterData" localSheetId="4" hidden="1">'Response Time '!#REF!</definedName>
    <definedName name="Z_2F5A4DEB_972B_44A6_8415_B3AF8AAB8DD1_.wvu.FilterData" localSheetId="4" hidden="1">'Response Time '!#REF!</definedName>
    <definedName name="Z_4E56EFD8_82B0_433B_87B4_FAE95366C90A_.wvu.FilterData" localSheetId="4" hidden="1">'Response Time '!#REF!</definedName>
    <definedName name="Z_50D2B5B7_80D0_4780_BB59_F4E52620A863_.wvu.FilterData" localSheetId="4" hidden="1">'Response Time '!#REF!</definedName>
    <definedName name="Z_5DF7DF2B_59CB_4835_ACC6_BFF42CC29E31_.wvu.Cols" localSheetId="4" hidden="1">'Response Time '!#REF!</definedName>
    <definedName name="Z_5DF7DF2B_59CB_4835_ACC6_BFF42CC29E31_.wvu.FilterData" localSheetId="4" hidden="1">'Response Time '!#REF!</definedName>
    <definedName name="Z_64728F9F_AAFE_4C17_A15F_C96F3AE04D0C_.wvu.FilterData" localSheetId="4" hidden="1">'Response Time '!#REF!</definedName>
    <definedName name="Z_67627A8C_5C40_462C_B63D_E064A913FD1B_.wvu.FilterData" localSheetId="4" hidden="1">'Response Time '!#REF!</definedName>
    <definedName name="Z_6A1708EE_78D5_4730_9EC1_32494DD84064_.wvu.FilterData" localSheetId="4" hidden="1">'Response Time '!#REF!</definedName>
    <definedName name="Z_75A5D5D5_3DF6_4DF0_A35D_F3AEF19FA0C8_.wvu.FilterData" localSheetId="4" hidden="1">'Response Time '!#REF!</definedName>
    <definedName name="Z_81868EC3_D2C9_49E1_A7C4_56AD2CFDD907_.wvu.FilterData" localSheetId="4" hidden="1">'Response Time '!#REF!</definedName>
    <definedName name="Z_82B7589E_14AC_4428_B990_D113B4B9C8B2_.wvu.FilterData" localSheetId="4" hidden="1">'Response Time '!#REF!</definedName>
    <definedName name="Z_9905B039_5D9C_4BC1_BCAD_85093189CE48_.wvu.FilterData" localSheetId="4" hidden="1">'Response Time '!#REF!</definedName>
    <definedName name="Z_A17A2F87_19DB_4AF8_AC37_28F784855FD7_.wvu.FilterData" localSheetId="4" hidden="1">'Response Time '!#REF!</definedName>
    <definedName name="Z_A1C2E0EA_0798_4EE9_BA53_3DA16A20F391_.wvu.FilterData" localSheetId="4" hidden="1">'Response Time '!#REF!</definedName>
    <definedName name="Z_B0B1D487_08B5_4EE3_B1A5_0E537BA44F6F_.wvu.FilterData" localSheetId="4" hidden="1">'Response Time '!#REF!</definedName>
    <definedName name="Z_B5D2B878_5867_45CF_B11F_45A1564167C2_.wvu.Cols" localSheetId="4" hidden="1">'Response Time '!#REF!</definedName>
    <definedName name="Z_B5D2B878_5867_45CF_B11F_45A1564167C2_.wvu.FilterData" localSheetId="4" hidden="1">'Response Time '!#REF!</definedName>
    <definedName name="Z_BFE5DC58_F040_475A_8F39_87308C22B1B1_.wvu.FilterData" localSheetId="4" hidden="1">'Response Time '!#REF!</definedName>
    <definedName name="Z_C88AFADA_BEE4_42DA_8940_4B736B9F39D4_.wvu.Cols" localSheetId="4" hidden="1">'Response Time '!#REF!</definedName>
    <definedName name="Z_C88AFADA_BEE4_42DA_8940_4B736B9F39D4_.wvu.FilterData" localSheetId="4" hidden="1">'Response Time '!#REF!</definedName>
    <definedName name="Z_CB05707F_24A9_4357_8065_43BE4DD90B2D_.wvu.FilterData" localSheetId="4" hidden="1">'Response Time '!#REF!</definedName>
    <definedName name="Z_CCD93499_75F8_45A7_B5CB_5B9935727470_.wvu.Cols" localSheetId="4" hidden="1">'Response Time '!#REF!</definedName>
    <definedName name="Z_CCD93499_75F8_45A7_B5CB_5B9935727470_.wvu.FilterData" localSheetId="4" hidden="1">'Response Time '!#REF!</definedName>
    <definedName name="Z_CE1C8A90_39F2_40DB_9797_BE22406C3947_.wvu.Cols" localSheetId="4" hidden="1">'Response Time '!#REF!</definedName>
    <definedName name="Z_CE1C8A90_39F2_40DB_9797_BE22406C3947_.wvu.FilterData" localSheetId="4" hidden="1">'Response Time '!#REF!</definedName>
    <definedName name="Z_E3F0DD2F_B4B7_440E_B6E2_120742CBE6C3_.wvu.FilterData" localSheetId="4" hidden="1">'Response Time '!#REF!</definedName>
    <definedName name="Z_F2292B89_B249_407C_9F60_58BD83C5901D_.wvu.FilterData" localSheetId="4" hidden="1">'Response Time '!#REF!</definedName>
    <definedName name="Z_F5DE3CB0_C52E_433A_B531_B98B1F605089_.wvu.FilterData" localSheetId="4" hidden="1">'Response Time '!#REF!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35" i="13" l="1"/>
  <c r="Q43" i="13" s="1"/>
  <c r="O35" i="13"/>
  <c r="S43" i="13" s="1"/>
  <c r="S31" i="13"/>
  <c r="Q31" i="13"/>
  <c r="O31" i="13"/>
  <c r="S30" i="13"/>
  <c r="Q30" i="13"/>
  <c r="O30" i="13"/>
  <c r="S29" i="13"/>
  <c r="Q29" i="13"/>
  <c r="O29" i="13"/>
  <c r="S28" i="13"/>
  <c r="Q28" i="13"/>
  <c r="O28" i="13"/>
  <c r="S27" i="13"/>
  <c r="Q27" i="13"/>
  <c r="O27" i="13"/>
  <c r="S26" i="13"/>
  <c r="Q26" i="13"/>
  <c r="O26" i="13"/>
  <c r="S25" i="13"/>
  <c r="Q25" i="13"/>
  <c r="O25" i="13"/>
  <c r="S24" i="13"/>
  <c r="Q24" i="13"/>
  <c r="O24" i="13"/>
  <c r="S23" i="13"/>
  <c r="Q23" i="13"/>
  <c r="Q35" i="13" s="1"/>
  <c r="R43" i="13" s="1"/>
  <c r="O23" i="13"/>
  <c r="S22" i="13"/>
  <c r="Q22" i="13"/>
  <c r="O22" i="13"/>
  <c r="S21" i="13"/>
  <c r="Q21" i="13"/>
  <c r="O21" i="13"/>
  <c r="S20" i="13"/>
  <c r="Q20" i="13"/>
  <c r="O20" i="13"/>
  <c r="S19" i="13"/>
  <c r="Q19" i="13"/>
  <c r="O19" i="13"/>
  <c r="S18" i="13"/>
  <c r="Q18" i="13"/>
  <c r="O18" i="13"/>
  <c r="S17" i="13"/>
  <c r="Q17" i="13"/>
  <c r="O17" i="13"/>
  <c r="S16" i="13"/>
  <c r="Q16" i="13"/>
  <c r="O16" i="13"/>
  <c r="S15" i="13"/>
  <c r="Q15" i="13"/>
  <c r="O15" i="13"/>
  <c r="S14" i="13"/>
  <c r="Q14" i="13"/>
  <c r="O14" i="13"/>
  <c r="S13" i="13"/>
  <c r="Q13" i="13"/>
  <c r="O13" i="13"/>
  <c r="S12" i="13"/>
  <c r="Q12" i="13"/>
  <c r="O12" i="13"/>
  <c r="S11" i="13"/>
  <c r="Q11" i="13"/>
  <c r="O11" i="13"/>
  <c r="S10" i="13"/>
  <c r="Q10" i="13"/>
  <c r="O10" i="13"/>
  <c r="S9" i="13"/>
  <c r="Q9" i="13"/>
  <c r="O9" i="13"/>
  <c r="S8" i="13"/>
  <c r="Q8" i="13"/>
  <c r="O8" i="13"/>
  <c r="S7" i="13"/>
  <c r="Q7" i="13"/>
  <c r="O7" i="13"/>
  <c r="S6" i="13"/>
  <c r="Q6" i="13"/>
  <c r="O6" i="13"/>
  <c r="S5" i="13"/>
  <c r="Q5" i="13"/>
  <c r="O5" i="13"/>
  <c r="S4" i="13"/>
  <c r="Q4" i="13"/>
  <c r="O4" i="13"/>
  <c r="S3" i="13"/>
  <c r="Q3" i="13"/>
  <c r="O3" i="13"/>
  <c r="S2" i="13"/>
  <c r="Q2" i="13"/>
  <c r="O2" i="13"/>
  <c r="I52" i="1" l="1"/>
  <c r="I53" i="1"/>
  <c r="I69" i="1"/>
  <c r="I70" i="1"/>
  <c r="I88" i="1"/>
  <c r="I90" i="1"/>
  <c r="I92" i="1"/>
  <c r="I77" i="1"/>
  <c r="I67" i="1"/>
  <c r="I62" i="1"/>
  <c r="I13" i="1"/>
  <c r="F4" i="7" l="1"/>
  <c r="F3" i="7"/>
  <c r="I32" i="1"/>
  <c r="K32" i="1" s="1"/>
  <c r="I31" i="1"/>
  <c r="K31" i="1" s="1"/>
  <c r="I8" i="1"/>
  <c r="K8" i="1" s="1"/>
  <c r="I7" i="1"/>
  <c r="K7" i="1" s="1"/>
  <c r="I51" i="1"/>
  <c r="I50" i="1"/>
  <c r="I49" i="1"/>
  <c r="I47" i="1"/>
  <c r="K47" i="1" s="1"/>
  <c r="I46" i="1"/>
  <c r="I29" i="1"/>
  <c r="I10" i="1"/>
  <c r="I9" i="1"/>
  <c r="I5" i="1"/>
  <c r="I59" i="1"/>
  <c r="K59" i="1" s="1"/>
  <c r="K5" i="1"/>
  <c r="K9" i="1"/>
  <c r="K10" i="1"/>
  <c r="K13" i="1"/>
  <c r="K15" i="1"/>
  <c r="K16" i="1"/>
  <c r="K17" i="1"/>
  <c r="K18" i="1"/>
  <c r="K19" i="1"/>
  <c r="K20" i="1"/>
  <c r="K21" i="1"/>
  <c r="K22" i="1"/>
  <c r="K23" i="1"/>
  <c r="K24" i="1"/>
  <c r="K25" i="1"/>
  <c r="K28" i="1"/>
  <c r="K29" i="1"/>
  <c r="K36" i="1"/>
  <c r="K37" i="1"/>
  <c r="K38" i="1"/>
  <c r="K39" i="1"/>
  <c r="K40" i="1"/>
  <c r="K41" i="1"/>
  <c r="K42" i="1"/>
  <c r="K43" i="1"/>
  <c r="K46" i="1"/>
  <c r="K49" i="1"/>
  <c r="K50" i="1"/>
  <c r="K51" i="1"/>
  <c r="K52" i="1"/>
  <c r="K60" i="1"/>
  <c r="K61" i="1"/>
  <c r="K63" i="1"/>
  <c r="K64" i="1"/>
  <c r="K69" i="1"/>
  <c r="K71" i="1"/>
  <c r="K72" i="1"/>
  <c r="K77" i="1"/>
  <c r="K78" i="1"/>
  <c r="K79" i="1"/>
  <c r="K80" i="1"/>
  <c r="K81" i="1"/>
  <c r="K82" i="1"/>
  <c r="K83" i="1"/>
  <c r="K86" i="1"/>
  <c r="K87" i="1"/>
  <c r="K88" i="1"/>
  <c r="K89" i="1"/>
  <c r="K94" i="1"/>
  <c r="K95" i="1"/>
  <c r="K96" i="1"/>
  <c r="K97" i="1"/>
  <c r="K98" i="1"/>
  <c r="I74" i="1"/>
  <c r="K74" i="1" s="1"/>
  <c r="I73" i="1"/>
  <c r="K73" i="1" s="1"/>
  <c r="I58" i="1"/>
  <c r="K58" i="1" s="1"/>
  <c r="I57" i="1"/>
  <c r="K57" i="1" s="1"/>
  <c r="F38" i="7"/>
  <c r="F40" i="7"/>
  <c r="F39" i="7"/>
  <c r="F46" i="7"/>
  <c r="F45" i="7"/>
  <c r="F49" i="7"/>
  <c r="F48" i="7"/>
  <c r="F47" i="7"/>
  <c r="F44" i="7"/>
  <c r="F6" i="7"/>
  <c r="F19" i="7"/>
  <c r="F24" i="7"/>
  <c r="F18" i="7"/>
  <c r="F17" i="7"/>
  <c r="F16" i="7"/>
  <c r="F15" i="7"/>
  <c r="F13" i="7"/>
  <c r="F14" i="7"/>
  <c r="F9" i="7"/>
  <c r="F7" i="7"/>
  <c r="F5" i="7"/>
  <c r="I44" i="1"/>
  <c r="K44" i="1" s="1"/>
  <c r="K53" i="1"/>
  <c r="I35" i="1"/>
  <c r="K35" i="1" s="1"/>
  <c r="I45" i="1"/>
  <c r="K45" i="1" s="1"/>
  <c r="F23" i="7"/>
  <c r="F22" i="7"/>
  <c r="F21" i="7"/>
  <c r="F20" i="7"/>
  <c r="F12" i="7"/>
  <c r="F11" i="7"/>
  <c r="F10" i="7"/>
  <c r="F8" i="7"/>
  <c r="I56" i="1"/>
  <c r="K56" i="1" s="1"/>
  <c r="I55" i="1"/>
  <c r="K55" i="1" s="1"/>
  <c r="F2" i="7"/>
  <c r="F35" i="7"/>
  <c r="K70" i="1"/>
  <c r="I95" i="1"/>
  <c r="I93" i="1"/>
  <c r="K93" i="1" s="1"/>
  <c r="I91" i="1"/>
  <c r="K91" i="1" s="1"/>
  <c r="I89" i="1"/>
  <c r="K62" i="1"/>
  <c r="I87" i="1"/>
  <c r="I86" i="1"/>
  <c r="I61" i="1"/>
  <c r="K67" i="1"/>
  <c r="I76" i="1"/>
  <c r="K76" i="1" s="1"/>
  <c r="I75" i="1"/>
  <c r="K75" i="1" s="1"/>
  <c r="I30" i="1"/>
  <c r="K30" i="1" s="1"/>
  <c r="F64" i="7"/>
  <c r="F63" i="7"/>
  <c r="F62" i="7"/>
  <c r="F42" i="7"/>
  <c r="F41" i="7"/>
  <c r="F37" i="7"/>
  <c r="F36" i="7"/>
  <c r="K68" i="1"/>
  <c r="I85" i="1"/>
  <c r="K85" i="1" s="1"/>
  <c r="I66" i="1"/>
  <c r="K66" i="1" s="1"/>
  <c r="I65" i="1"/>
  <c r="K65" i="1" s="1"/>
  <c r="I84" i="1"/>
  <c r="K84" i="1" s="1"/>
  <c r="I48" i="1"/>
  <c r="K48" i="1" s="1"/>
  <c r="I54" i="1"/>
  <c r="K54" i="1" s="1"/>
  <c r="I34" i="1"/>
  <c r="K34" i="1" s="1"/>
  <c r="I33" i="1"/>
  <c r="K33" i="1" s="1"/>
  <c r="I11" i="1"/>
  <c r="K11" i="1" s="1"/>
  <c r="I28" i="1"/>
  <c r="I27" i="1"/>
  <c r="K27" i="1" s="1"/>
  <c r="I26" i="1"/>
  <c r="K26" i="1" s="1"/>
  <c r="I14" i="1"/>
  <c r="K14" i="1" s="1"/>
  <c r="I12" i="1"/>
  <c r="K12" i="1" s="1"/>
  <c r="I2" i="1"/>
  <c r="F52" i="7"/>
  <c r="I4" i="1"/>
  <c r="K4" i="1" s="1"/>
  <c r="I3" i="1"/>
  <c r="K3" i="1" s="1"/>
  <c r="F53" i="7"/>
  <c r="F51" i="7"/>
  <c r="I6" i="1"/>
  <c r="K6" i="1" s="1"/>
  <c r="F50" i="7"/>
  <c r="F59" i="7"/>
  <c r="F57" i="7"/>
  <c r="F56" i="7"/>
  <c r="F54" i="7"/>
  <c r="K90" i="1"/>
  <c r="I94" i="1"/>
  <c r="K92" i="1"/>
  <c r="K99" i="1"/>
  <c r="K100" i="1"/>
  <c r="K2" i="1"/>
  <c r="E50" i="7"/>
  <c r="S4" i="6"/>
  <c r="P4" i="6"/>
  <c r="M4" i="6"/>
  <c r="J4" i="6"/>
  <c r="G4" i="6"/>
  <c r="S3" i="6"/>
  <c r="P3" i="6"/>
  <c r="M3" i="6"/>
  <c r="J3" i="6"/>
  <c r="G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L2" authorId="0" shapeId="0" xr:uid="{00000000-0006-0000-0100-000001000000}">
      <text>
        <r>
          <rPr>
            <b/>
            <sz val="9"/>
            <rFont val="宋体"/>
            <family val="3"/>
            <charset val="134"/>
          </rPr>
          <t>Hong Jinchao:</t>
        </r>
        <r>
          <rPr>
            <sz val="9"/>
            <rFont val="宋体"/>
            <family val="3"/>
            <charset val="134"/>
          </rPr>
          <t xml:space="preserve">
soc接管后，trace打印时间由kernel跳转到soc，时间固定补个4.837</t>
        </r>
      </text>
    </comment>
    <comment ref="Q2" authorId="0" shapeId="0" xr:uid="{00000000-0006-0000-0100-000002000000}">
      <text>
        <r>
          <rPr>
            <b/>
            <sz val="9"/>
            <rFont val="宋体"/>
            <family val="3"/>
            <charset val="134"/>
          </rPr>
          <t>Hong Jinchao:</t>
        </r>
        <r>
          <rPr>
            <sz val="9"/>
            <rFont val="宋体"/>
            <family val="3"/>
            <charset val="134"/>
          </rPr>
          <t xml:space="preserve">
搜索到多个，取第一个</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tc={C9758C69-8839-4A0D-8A04-1F88C90B049D}</author>
    <author>tc={27494863-EBC7-452A-9C0F-356C4EA0AF9B}</author>
    <author>tc={7322FF62-DE96-4E8F-89F2-D4F09D58087E}</author>
  </authors>
  <commentList>
    <comment ref="K1" authorId="0" shapeId="0" xr:uid="{A7E2067D-BA35-344B-A44B-17E388A27BC1}">
      <text>
        <r>
          <rPr>
            <sz val="10"/>
            <rFont val="宋体"/>
            <family val="3"/>
            <charset val="134"/>
          </rPr>
          <t>[Threaded comment]
Your version of Excel allows you to read this threaded comment; however, any edits to it will get removed if the file is opened in a newer version of Excel. Learn more: https://go.microsoft.com/fwlink/?linkid=870924
Comment:
    偏差标准暂未定</t>
        </r>
      </text>
    </comment>
    <comment ref="L1" authorId="1" shapeId="0" xr:uid="{3B5C7263-DF34-064F-B112-28FA15CACD93}">
      <text>
        <r>
          <rPr>
            <sz val="10"/>
            <rFont val="宋体"/>
            <family val="3"/>
            <charset val="134"/>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 ref="M1" authorId="2" shapeId="0" xr:uid="{3E6359C3-F0EB-4247-A99B-C973F4B1FCB8}">
      <text>
        <r>
          <rPr>
            <sz val="10"/>
            <rFont val="宋体"/>
            <family val="3"/>
            <charset val="134"/>
          </rPr>
          <t>[Threaded comment]
Your version of Excel allows you to read this threaded comment; however, any edits to it will get removed if the file is opened in a newer version of Excel. Learn more: https://go.microsoft.com/fwlink/?linkid=870924
Comment:
    所有测试项优先选择实车，这里要求的实车的项，如果没有使用实车，需要特别说明。</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L1" authorId="0" shapeId="0" xr:uid="{F9D65C27-C9F5-4B45-B072-2A1DDC125260}">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<sst xmlns="http://schemas.openxmlformats.org/spreadsheetml/2006/main" count="4059" uniqueCount="1590">
  <si>
    <t>Owner</t>
  </si>
  <si>
    <t>DSV</t>
  </si>
  <si>
    <t>软件合包</t>
  </si>
  <si>
    <t>LCD Size</t>
  </si>
  <si>
    <t>LCD Resolution</t>
  </si>
  <si>
    <t>Camera</t>
  </si>
  <si>
    <t>CPU Core</t>
  </si>
  <si>
    <t>DMIPS</t>
  </si>
  <si>
    <t>RAM</t>
  </si>
  <si>
    <t>GPU</t>
  </si>
  <si>
    <t>CMA
(GPU include)</t>
  </si>
  <si>
    <t>DMA
(CMA include)</t>
  </si>
  <si>
    <t>Flash</t>
  </si>
  <si>
    <t>map分区</t>
  </si>
  <si>
    <t>LMK前台进程阈值</t>
  </si>
  <si>
    <t>LMK可见进程阈值</t>
  </si>
  <si>
    <t>LMK PERCEPTIBLE进程阈值</t>
  </si>
  <si>
    <t>CX727</t>
  </si>
  <si>
    <t>1920*1200</t>
  </si>
  <si>
    <t>800*1280</t>
  </si>
  <si>
    <t>35K</t>
  </si>
  <si>
    <t>4GB</t>
  </si>
  <si>
    <t>100GFlops</t>
  </si>
  <si>
    <t>132M</t>
  </si>
  <si>
    <t>198M</t>
  </si>
  <si>
    <t>64GB</t>
  </si>
  <si>
    <t>32GB</t>
  </si>
  <si>
    <t>12288KB</t>
  </si>
  <si>
    <t>　18432KB</t>
  </si>
  <si>
    <t>　24576KB</t>
  </si>
  <si>
    <t>U554</t>
  </si>
  <si>
    <t xml:space="preserve">2348*1080 </t>
  </si>
  <si>
    <t>1280*800</t>
  </si>
  <si>
    <t>CD542H</t>
  </si>
  <si>
    <t>U625</t>
  </si>
  <si>
    <t>4032*756</t>
  </si>
  <si>
    <t>41K</t>
  </si>
  <si>
    <t>6GB</t>
  </si>
  <si>
    <t>200GFlogs</t>
  </si>
  <si>
    <t>10GB</t>
  </si>
  <si>
    <t>CD542L</t>
  </si>
  <si>
    <t>P702</t>
  </si>
  <si>
    <t>1200*1920</t>
  </si>
  <si>
    <t>硬件配置</t>
  </si>
  <si>
    <t>CPU Snapdragon 820A (AB)</t>
  </si>
  <si>
    <t>Core type</t>
  </si>
  <si>
    <t>Clock(MHz)</t>
  </si>
  <si>
    <t>DMIPS/core</t>
  </si>
  <si>
    <t>#cores</t>
  </si>
  <si>
    <t>total DMIPS</t>
  </si>
  <si>
    <t>Dual Kryo Gold</t>
  </si>
  <si>
    <t>41k</t>
  </si>
  <si>
    <t>Dual Kryo Silver</t>
  </si>
  <si>
    <t xml:space="preserve">CPU  Snapdragon 820A (AA) </t>
  </si>
  <si>
    <t>35k</t>
  </si>
  <si>
    <t>Product</t>
  </si>
  <si>
    <t>Snapdragon 820A</t>
  </si>
  <si>
    <t>Qualcomm® Adreno™
530 graphics</t>
  </si>
  <si>
    <t># Shaders (Vec4)</t>
  </si>
  <si>
    <t>NA</t>
  </si>
  <si>
    <t>Clock (MHz)
Core [Shader]</t>
  </si>
  <si>
    <t>315 MHz(AA)/ 510 MHz（AB）</t>
  </si>
  <si>
    <t>Pixel Rate
(Mpix/s)</t>
  </si>
  <si>
    <t>Geom. Rate (MTri/s)</t>
  </si>
  <si>
    <t>GFLOPS (Theoretical)
Med /High Precision</t>
  </si>
  <si>
    <t>100(AA)/200(AB)</t>
  </si>
  <si>
    <t>2D API</t>
  </si>
  <si>
    <t>OpenCL 2.0 Full, Renderscript-Next</t>
  </si>
  <si>
    <t>3D API</t>
  </si>
  <si>
    <t>OpenGL ES 3.0/3.1+AEP1/GEP, GLNext, DirectX12, path rendering</t>
  </si>
  <si>
    <t>Compute</t>
  </si>
  <si>
    <t>10K(AA)/12K(AB)</t>
  </si>
  <si>
    <t>Other</t>
  </si>
  <si>
    <t>VPU</t>
  </si>
  <si>
    <t>Cache</t>
  </si>
  <si>
    <t>Decode</t>
  </si>
  <si>
    <t>1080p240/4K60/8x 2160p60: H.265 10-bit, VP9, HEVC</t>
  </si>
  <si>
    <t>encoder</t>
  </si>
  <si>
    <t>1080p120/4K30/4x 2160p30: H.264, H.265, VP9, HEVC</t>
  </si>
  <si>
    <t>DDR</t>
  </si>
  <si>
    <t>Memory size</t>
  </si>
  <si>
    <t>4G/6G</t>
  </si>
  <si>
    <t>Clock</t>
  </si>
  <si>
    <t>1555MHz</t>
  </si>
  <si>
    <t>EMMC</t>
  </si>
  <si>
    <t>Disk size</t>
  </si>
  <si>
    <t>32G/64G</t>
  </si>
  <si>
    <t>Interface</t>
  </si>
  <si>
    <t>eMMC 5.1</t>
  </si>
  <si>
    <t>单位:s</t>
  </si>
  <si>
    <t>版本</t>
  </si>
  <si>
    <t>start
(串口soc刚开始时间)</t>
  </si>
  <si>
    <t>end
(Qseecom De-Init Done in Appsbl)</t>
  </si>
  <si>
    <t>uboot启动时间</t>
  </si>
  <si>
    <t>start
( Qseecom De-Init Done in Appsbl)</t>
  </si>
  <si>
    <t>end
(init first stage started!)</t>
  </si>
  <si>
    <t>kernel</t>
  </si>
  <si>
    <t>start
(init first stage started!)</t>
  </si>
  <si>
    <t>end
(Command 'wait_for_coldboot_done' action=wait_for_coldboot_done)</t>
  </si>
  <si>
    <t>Init时间</t>
  </si>
  <si>
    <t>start
(Command 'start zygote' action=post-fs-data)</t>
  </si>
  <si>
    <t>end
(D Zygote64Timing: ZygoteInit took to complete)</t>
  </si>
  <si>
    <t>Zygote时间</t>
  </si>
  <si>
    <t>start
(D Zygote64Timing: ZygoteInit took to complete)</t>
  </si>
  <si>
    <t>end
(D SystemServerTiming: StartServices took to complete)</t>
  </si>
  <si>
    <t>System_Server时间</t>
  </si>
  <si>
    <t>start
( I am_proc_start)</t>
  </si>
  <si>
    <t>end
(SystemUIBootTiming: StartServices took to complete)</t>
  </si>
  <si>
    <t>systemui时间</t>
  </si>
  <si>
    <t>start
(BootAnimationShownTiming start)</t>
  </si>
  <si>
    <t>end
(real stop bootanim at time)</t>
  </si>
  <si>
    <t>开机动画时间</t>
  </si>
  <si>
    <t>总时间</t>
  </si>
  <si>
    <t>软件版本</t>
  </si>
  <si>
    <t>R04</t>
  </si>
  <si>
    <t>20210727_0437_EL27_R04.PRO</t>
  </si>
  <si>
    <t>R05</t>
  </si>
  <si>
    <t>20210821_0465_EL27_R05.PRO</t>
  </si>
  <si>
    <t>测试说明：</t>
  </si>
  <si>
    <t>1.uboot启动时间和Kenel时间是从soc串口日志查看</t>
  </si>
  <si>
    <t>2.init时间到开机动画时间从logcat查看</t>
  </si>
  <si>
    <t>3.init时间到zygote时间，如果logcat信息时间打印有变化，需要用RestoreDateTime搜索信息计算差值</t>
  </si>
  <si>
    <t>类别</t>
  </si>
  <si>
    <t>序号</t>
  </si>
  <si>
    <t>影响因素</t>
  </si>
  <si>
    <t>权重</t>
  </si>
  <si>
    <t>Happy path</t>
  </si>
  <si>
    <t>Full</t>
  </si>
  <si>
    <t>SPEC</t>
  </si>
  <si>
    <t>Reference</t>
  </si>
  <si>
    <t>R12</t>
    <phoneticPr fontId="26" type="noConversion"/>
  </si>
  <si>
    <t>R11</t>
    <phoneticPr fontId="26" type="noConversion"/>
  </si>
  <si>
    <t>偏差</t>
  </si>
  <si>
    <t>用例类型</t>
  </si>
  <si>
    <r>
      <rPr>
        <b/>
        <sz val="16"/>
        <color theme="1"/>
        <rFont val="宋体"/>
        <family val="3"/>
        <charset val="134"/>
      </rPr>
      <t xml:space="preserve">台架 </t>
    </r>
    <r>
      <rPr>
        <b/>
        <sz val="16"/>
        <color theme="1"/>
        <rFont val="Verdana Pro"/>
      </rPr>
      <t>or</t>
    </r>
    <r>
      <rPr>
        <b/>
        <sz val="16"/>
        <color theme="1"/>
        <rFont val="宋体"/>
        <family val="3"/>
        <charset val="134"/>
      </rPr>
      <t>实车</t>
    </r>
  </si>
  <si>
    <t>测试状态</t>
  </si>
  <si>
    <t>测试前提条件</t>
  </si>
  <si>
    <t>测试步骤</t>
  </si>
  <si>
    <t>性能数据计算细则</t>
  </si>
  <si>
    <t>响应时间</t>
  </si>
  <si>
    <t>Power on QQ音乐首次启动</t>
  </si>
  <si>
    <t>4s</t>
  </si>
  <si>
    <t>1-2-1-1</t>
  </si>
  <si>
    <t>台架</t>
  </si>
  <si>
    <t>冷启动</t>
  </si>
  <si>
    <r>
      <rPr>
        <sz val="16"/>
        <color theme="1"/>
        <rFont val="微软雅黑"/>
        <family val="2"/>
        <charset val="134"/>
      </rPr>
      <t>默认关机前是</t>
    </r>
    <r>
      <rPr>
        <sz val="16"/>
        <color theme="1"/>
        <rFont val="Verdana Pro"/>
      </rPr>
      <t>QQ</t>
    </r>
    <r>
      <rPr>
        <sz val="16"/>
        <color theme="1"/>
        <rFont val="微软雅黑"/>
        <family val="2"/>
        <charset val="134"/>
      </rPr>
      <t>音乐</t>
    </r>
  </si>
  <si>
    <r>
      <rPr>
        <sz val="16"/>
        <color theme="1"/>
        <rFont val="Verdana Pro"/>
      </rPr>
      <t>1.IVI开机，发送</t>
    </r>
    <r>
      <rPr>
        <sz val="16"/>
        <color rgb="FFFF0000"/>
        <rFont val="Verdana Pro"/>
      </rPr>
      <t>adb reboot</t>
    </r>
    <r>
      <rPr>
        <sz val="16"/>
        <color theme="1"/>
        <rFont val="Verdana Pro"/>
      </rPr>
      <t>消息
2.</t>
    </r>
    <r>
      <rPr>
        <sz val="16"/>
        <color rgb="FFFF0000"/>
        <rFont val="Verdana Pro"/>
      </rPr>
      <t>Launcher显示后1s内</t>
    </r>
    <r>
      <rPr>
        <sz val="16"/>
        <color theme="1"/>
        <rFont val="Verdana Pro"/>
      </rPr>
      <t>，点击随心听卡片</t>
    </r>
  </si>
  <si>
    <t>计算从手部离开点击到QQ音乐界面稳定展示</t>
  </si>
  <si>
    <t>Baidu</t>
  </si>
  <si>
    <t>Power onQQ音乐选择歌单</t>
  </si>
  <si>
    <t>1s</t>
  </si>
  <si>
    <t>1-3-1</t>
  </si>
  <si>
    <r>
      <rPr>
        <sz val="16"/>
        <color theme="1"/>
        <rFont val="Verdana Pro"/>
      </rPr>
      <t>1.IVI开机，发送</t>
    </r>
    <r>
      <rPr>
        <sz val="16"/>
        <color rgb="FFFF0000"/>
        <rFont val="Verdana Pro"/>
      </rPr>
      <t>adb reboot</t>
    </r>
    <r>
      <rPr>
        <sz val="16"/>
        <color theme="1"/>
        <rFont val="Verdana Pro"/>
      </rPr>
      <t>消息
2.</t>
    </r>
    <r>
      <rPr>
        <sz val="16"/>
        <color rgb="FFFF0000"/>
        <rFont val="Verdana Pro"/>
      </rPr>
      <t>Launcher显示后1s内</t>
    </r>
    <r>
      <rPr>
        <sz val="16"/>
        <color theme="1"/>
        <rFont val="Verdana Pro"/>
      </rPr>
      <t>，点击随心听图标
3.在QQ音乐界面显示1s内选择一个歌单</t>
    </r>
  </si>
  <si>
    <t>计算从手部离开点击到歌单界面稳定展示</t>
  </si>
  <si>
    <t>Power onQQ音乐选择歌曲</t>
  </si>
  <si>
    <r>
      <rPr>
        <sz val="16"/>
        <color theme="1"/>
        <rFont val="Verdana Pro"/>
      </rPr>
      <t>1.IVI开机，发送</t>
    </r>
    <r>
      <rPr>
        <sz val="16"/>
        <color rgb="FFFF0000"/>
        <rFont val="Verdana Pro"/>
      </rPr>
      <t>adb reboot</t>
    </r>
    <r>
      <rPr>
        <sz val="16"/>
        <color theme="1"/>
        <rFont val="Verdana Pro"/>
      </rPr>
      <t>消息
2.</t>
    </r>
    <r>
      <rPr>
        <sz val="16"/>
        <color rgb="FFFF0000"/>
        <rFont val="Verdana Pro"/>
      </rPr>
      <t>Launcher显示后1s内</t>
    </r>
    <r>
      <rPr>
        <sz val="16"/>
        <color theme="1"/>
        <rFont val="Verdana Pro"/>
      </rPr>
      <t>，点击随心听图标
3.在QQ音乐界面显示1s内选择一个歌单
4.在QQ音乐歌单界面显示1s内选择一首歌</t>
    </r>
  </si>
  <si>
    <t>计算从手部离开点击到歌曲播放（播放按钮从暂停到播放状态）</t>
  </si>
  <si>
    <t>Power on导航启动时间</t>
  </si>
  <si>
    <t>Y</t>
  </si>
  <si>
    <t>12.2s</t>
  </si>
  <si>
    <r>
      <rPr>
        <sz val="16"/>
        <color theme="1"/>
        <rFont val="Verdana Pro"/>
      </rPr>
      <t>1.IVI开机，发送</t>
    </r>
    <r>
      <rPr>
        <sz val="16"/>
        <color rgb="FFFF0000"/>
        <rFont val="Verdana Pro"/>
      </rPr>
      <t>adb reboot</t>
    </r>
    <r>
      <rPr>
        <sz val="16"/>
        <color theme="1"/>
        <rFont val="Verdana Pro"/>
      </rPr>
      <t>消息
2.</t>
    </r>
    <r>
      <rPr>
        <sz val="16"/>
        <color rgb="FFFF0000"/>
        <rFont val="Verdana Pro"/>
      </rPr>
      <t>Launcher显示后1s内</t>
    </r>
    <r>
      <rPr>
        <sz val="16"/>
        <color theme="1"/>
        <rFont val="Verdana Pro"/>
      </rPr>
      <t>，点击导航图标
3.整个测试过程中录屏</t>
    </r>
  </si>
  <si>
    <t xml:space="preserve">
计算从手部离开点击开始第一帧到导航地图加载全部成功（地图上定位地址信息全部展示）。</t>
  </si>
  <si>
    <t>power on导航界面点击输入框出现下拉框</t>
  </si>
  <si>
    <t>1-3-1-1</t>
  </si>
  <si>
    <t>1.IVI开机，发送adb reboot消息
2.Launcher显示后1s内，点击导航图标
3.点击导航中的地址输入框</t>
  </si>
  <si>
    <t>计算从手部离开点击到下拉框稳定展示</t>
  </si>
  <si>
    <t>power on导航搜索地址完成</t>
  </si>
  <si>
    <t>1.5s</t>
  </si>
  <si>
    <t>1.IVI开机，发送adb reboot消息
2.Launcher显示后1s内，点击导航图标
3.点击导航中的地址输入框，输入一个地址
4.点击搜索按钮</t>
  </si>
  <si>
    <t>计算从手部离开点击到搜索结果稳定展示</t>
  </si>
  <si>
    <r>
      <rPr>
        <sz val="16"/>
        <color theme="1"/>
        <rFont val="Verdana Pro"/>
      </rPr>
      <t>power on</t>
    </r>
    <r>
      <rPr>
        <sz val="16"/>
        <color theme="1"/>
        <rFont val="微软雅黑"/>
        <family val="2"/>
        <charset val="134"/>
      </rPr>
      <t>选择目的地后路线规划完成</t>
    </r>
  </si>
  <si>
    <t>2s</t>
  </si>
  <si>
    <t>1.IVI开机，发送adb reboot消息
2.Launcher显示后1s内，点击导航图标
3.点击导航中的地址输入框，输入一个地址
4.点击搜索按钮
5.选择一个地址</t>
  </si>
  <si>
    <t>计算从手部离开点击到路线规划结果稳定展示</t>
  </si>
  <si>
    <t>Power onPTT可用</t>
  </si>
  <si>
    <t>15.2s</t>
  </si>
  <si>
    <t>1-4</t>
  </si>
  <si>
    <r>
      <rPr>
        <sz val="16"/>
        <color theme="1"/>
        <rFont val="Verdana Pro"/>
      </rPr>
      <t>1.IVI开机，发送</t>
    </r>
    <r>
      <rPr>
        <sz val="16"/>
        <color rgb="FFFF0000"/>
        <rFont val="Verdana Pro"/>
      </rPr>
      <t>adb reboot</t>
    </r>
    <r>
      <rPr>
        <sz val="16"/>
        <color theme="1"/>
        <rFont val="Verdana Pro"/>
      </rPr>
      <t>消息
2.</t>
    </r>
    <r>
      <rPr>
        <sz val="16"/>
        <color rgb="FFFF0000"/>
        <rFont val="Verdana Pro"/>
      </rPr>
      <t>Launcher显示后1s内</t>
    </r>
    <r>
      <rPr>
        <sz val="16"/>
        <color theme="1"/>
        <rFont val="Verdana Pro"/>
      </rPr>
      <t>，按下方向盘语音硬按键
3.若第一次无响应，间隔1s再次尝试</t>
    </r>
  </si>
  <si>
    <t>计算从launcher界面启动第一帧到语音唤醒弹框的第一帧</t>
  </si>
  <si>
    <t>Power on语音可用</t>
  </si>
  <si>
    <t>1-1-1-1</t>
  </si>
  <si>
    <r>
      <rPr>
        <sz val="16"/>
        <color theme="1"/>
        <rFont val="Verdana Pro"/>
      </rPr>
      <t>1.IVI开机，发送</t>
    </r>
    <r>
      <rPr>
        <sz val="16"/>
        <color rgb="FFFF0000"/>
        <rFont val="Verdana Pro"/>
      </rPr>
      <t>adb reboot</t>
    </r>
    <r>
      <rPr>
        <sz val="16"/>
        <color theme="1"/>
        <rFont val="Verdana Pro"/>
      </rPr>
      <t>消息
2.</t>
    </r>
    <r>
      <rPr>
        <sz val="16"/>
        <color rgb="FFFF0000"/>
        <rFont val="Verdana Pro"/>
      </rPr>
      <t>Launcher显示后1s内</t>
    </r>
    <r>
      <rPr>
        <sz val="16"/>
        <color theme="1"/>
        <rFont val="Verdana Pro"/>
      </rPr>
      <t>，尝试福特定制唤醒词唤醒
3.若第一次无响应，间隔1s再次尝试</t>
    </r>
  </si>
  <si>
    <t>Power on语音播放音乐</t>
  </si>
  <si>
    <t>5s</t>
  </si>
  <si>
    <r>
      <rPr>
        <sz val="16"/>
        <color theme="1"/>
        <rFont val="Verdana Pro"/>
      </rPr>
      <t>1.IVI开机，发送</t>
    </r>
    <r>
      <rPr>
        <sz val="16"/>
        <color rgb="FFFF0000"/>
        <rFont val="Verdana Pro"/>
      </rPr>
      <t>adb reboot</t>
    </r>
    <r>
      <rPr>
        <sz val="16"/>
        <color theme="1"/>
        <rFont val="Verdana Pro"/>
      </rPr>
      <t>消息
2.</t>
    </r>
    <r>
      <rPr>
        <sz val="16"/>
        <color rgb="FFFF0000"/>
        <rFont val="Verdana Pro"/>
      </rPr>
      <t>Launcher显示后1s内</t>
    </r>
    <r>
      <rPr>
        <sz val="16"/>
        <color theme="1"/>
        <rFont val="Verdana Pro"/>
      </rPr>
      <t>，尝试福特定制唤醒词唤醒
3.语音"播放xxx"</t>
    </r>
  </si>
  <si>
    <t>计算从launcher界面启动第一帧到歌曲播放（随心听菜单播放按钮从暂停变为播放状态）</t>
  </si>
  <si>
    <t>Power onFM/在线电台音源恢复</t>
  </si>
  <si>
    <t>6.2s</t>
  </si>
  <si>
    <t>1-1</t>
  </si>
  <si>
    <t>车机播放Fm</t>
  </si>
  <si>
    <r>
      <rPr>
        <sz val="16"/>
        <color theme="1"/>
        <rFont val="Verdana Pro"/>
      </rPr>
      <t>1.IVI开机，发送</t>
    </r>
    <r>
      <rPr>
        <sz val="16"/>
        <color rgb="FFFF0000"/>
        <rFont val="Verdana Pro"/>
      </rPr>
      <t>adb reboot</t>
    </r>
    <r>
      <rPr>
        <sz val="16"/>
        <color theme="1"/>
        <rFont val="Verdana Pro"/>
      </rPr>
      <t>消息
2.整个测试过程中录屏</t>
    </r>
  </si>
  <si>
    <t>计算从Launcher第一帧至FM播放（播放按钮从暂停到播放状态，认定为开始播放）</t>
  </si>
  <si>
    <t>Power on到根目录两首歌的USB音源恢复</t>
  </si>
  <si>
    <t>18.2s</t>
  </si>
  <si>
    <t>1.1.U盘根目录存放两首歌曲
2.车机播放U盘音乐</t>
  </si>
  <si>
    <r>
      <rPr>
        <sz val="16"/>
        <color theme="1"/>
        <rFont val="Verdana Pro"/>
      </rPr>
      <t>IVI开机，发送</t>
    </r>
    <r>
      <rPr>
        <sz val="16"/>
        <color rgb="FFFF0000"/>
        <rFont val="Verdana Pro"/>
      </rPr>
      <t>adb reboot</t>
    </r>
    <r>
      <rPr>
        <sz val="16"/>
        <color theme="1"/>
        <rFont val="Verdana Pro"/>
      </rPr>
      <t>消息，整个测试过程中录屏</t>
    </r>
  </si>
  <si>
    <t>计算从Launcher第一帧至U盘音乐播放（播放按钮从暂停到播放状态，认定为开始播放）</t>
  </si>
  <si>
    <t>Power onQQ音源恢复</t>
  </si>
  <si>
    <t>1.强网
2.车机播放QQ音乐</t>
  </si>
  <si>
    <t>计算从Launcher第一帧至QQ音乐播放（播放按钮从暂停到播放状态，认定为开始播放）</t>
  </si>
  <si>
    <t>路测</t>
  </si>
  <si>
    <r>
      <rPr>
        <sz val="16"/>
        <color theme="1"/>
        <rFont val="Verdana Pro"/>
      </rPr>
      <t>CPU</t>
    </r>
    <r>
      <rPr>
        <sz val="16"/>
        <color theme="1"/>
        <rFont val="微软雅黑"/>
        <family val="2"/>
        <charset val="134"/>
      </rPr>
      <t>常用场景一下归一化</t>
    </r>
    <r>
      <rPr>
        <sz val="16"/>
        <color theme="1"/>
        <rFont val="Verdana Pro"/>
      </rPr>
      <t>CPU Free</t>
    </r>
  </si>
  <si>
    <t>&gt;60% for 400%</t>
  </si>
  <si>
    <t>实车</t>
  </si>
  <si>
    <t>路测真实场景,强网/弱网/V2I环境都存在</t>
  </si>
  <si>
    <t>路测常用场景一持续运行20分钟，以5秒为间隔持续用top抓取CPU数据（nice -n -10 top -d 5）</t>
  </si>
  <si>
    <t>计算20分钟整个周期下cpu Free换算成100%下的平均值</t>
  </si>
  <si>
    <t>Desay/Baidu</t>
  </si>
  <si>
    <t>CPU常用场景二下归一化CPU Free</t>
  </si>
  <si>
    <t>路测常用场景二持续运行20分钟，以5秒为间隔持续抓取CPU数据（nice -n -10 top -d 5）</t>
  </si>
  <si>
    <t>CPU常用场景三下归一化CPU Free</t>
  </si>
  <si>
    <t>CPU Worst case下归一化CPU Free</t>
  </si>
  <si>
    <t>路测Worst case持续运行20分钟，以5秒为间隔持续抓取CPU数据（nice -n -10 top -d 5）</t>
  </si>
  <si>
    <t>RAM常用场景一下归一化RAM Free</t>
  </si>
  <si>
    <t>&gt;30%</t>
  </si>
  <si>
    <t>计算20分钟整个周期下Free Ram平均值</t>
  </si>
  <si>
    <t>RAM常用场景二下归一化RAM Free</t>
  </si>
  <si>
    <t>无此功能</t>
  </si>
  <si>
    <t>路测常用场景二持续运行20分钟，以3分钟为间隔持续抓取内存数据（dumpsys -t 180 meminfo）</t>
  </si>
  <si>
    <t>RAM常用场景三下归一化RAM Free</t>
  </si>
  <si>
    <t>路测常用场景三持续运行20分钟，以3分钟为间隔持续抓取内存数据（dumpsys -t 180 meminfo）</t>
  </si>
  <si>
    <t>RAM Worst case下归一化RAM Free</t>
  </si>
  <si>
    <t>GPU常用场景一下归一化GPU Free</t>
  </si>
  <si>
    <t>&gt;40%</t>
  </si>
  <si>
    <t>路测常用场景一持续运行20分钟，以3秒为间隔持续抓取GPU数据（cat /sys/class/kgsl//kgsl-3d0/gpu_busy_percentage）</t>
  </si>
  <si>
    <t>计算20分钟整个周期下GPU剩余平均值</t>
  </si>
  <si>
    <t>GPU常用场景二下归一化GPU Free</t>
  </si>
  <si>
    <t>GPU常用场景三下归一化GPU Free</t>
  </si>
  <si>
    <r>
      <rPr>
        <sz val="16"/>
        <color theme="1"/>
        <rFont val="微软雅黑"/>
        <family val="2"/>
        <charset val="134"/>
      </rPr>
      <t>系统稳定状态下</t>
    </r>
    <r>
      <rPr>
        <sz val="16"/>
        <color theme="1"/>
        <rFont val="Verdana Pro"/>
      </rPr>
      <t>QQ</t>
    </r>
    <r>
      <rPr>
        <sz val="16"/>
        <color theme="1"/>
        <rFont val="微软雅黑"/>
        <family val="2"/>
        <charset val="134"/>
      </rPr>
      <t>音乐首次启动</t>
    </r>
  </si>
  <si>
    <t>1-3</t>
  </si>
  <si>
    <r>
      <rPr>
        <sz val="16"/>
        <color theme="1"/>
        <rFont val="微软雅黑"/>
        <family val="2"/>
        <charset val="134"/>
      </rPr>
      <t>默认关机前是</t>
    </r>
    <r>
      <rPr>
        <sz val="16"/>
        <color theme="1"/>
        <rFont val="Verdana Pro"/>
      </rPr>
      <t>QQ</t>
    </r>
    <r>
      <rPr>
        <sz val="16"/>
        <color theme="1"/>
        <rFont val="宋体"/>
        <family val="3"/>
        <charset val="134"/>
      </rPr>
      <t>音乐</t>
    </r>
  </si>
  <si>
    <t>开机Launcher出来以后等待3分钟，点击Launcher随心听卡片</t>
  </si>
  <si>
    <t>计算从手指抬起动作到音乐界面暂停按钮切换到播放按钮</t>
  </si>
  <si>
    <t>系统稳定状态下QQ音乐选择歌单</t>
  </si>
  <si>
    <t>1.开机Launcher出来以后等待3分钟点击随心听图标
2.切换到QQ音乐Tab页面
3.选择一个歌单</t>
  </si>
  <si>
    <t>系统稳定状态下QQ音乐选择歌曲</t>
  </si>
  <si>
    <t>1.开机Launcher出来以后等待3分钟点击随心听图标
2.切换到QQ音乐Tab页面
3.选择一个歌单
4.选择一首歌</t>
  </si>
  <si>
    <r>
      <rPr>
        <sz val="16"/>
        <color theme="1"/>
        <rFont val="微软雅黑"/>
        <family val="2"/>
        <charset val="134"/>
      </rPr>
      <t>系统稳定状态下</t>
    </r>
    <r>
      <rPr>
        <sz val="16"/>
        <color theme="1"/>
        <rFont val="Verdana Pro"/>
      </rPr>
      <t>USB</t>
    </r>
    <r>
      <rPr>
        <sz val="16"/>
        <color theme="1"/>
        <rFont val="微软雅黑"/>
        <family val="2"/>
        <charset val="134"/>
      </rPr>
      <t>音乐首次启动</t>
    </r>
  </si>
  <si>
    <t>关机前是QQ音乐</t>
  </si>
  <si>
    <t>开机Launcher出来以后等待3分钟，点击U盘音乐按钮</t>
  </si>
  <si>
    <t>计算从手指抬起动作到U盘音乐暂停按钮切换到播放按钮</t>
  </si>
  <si>
    <t>系统稳定状态下喜马拉雅首次启动</t>
  </si>
  <si>
    <t>关机前是USB音乐</t>
  </si>
  <si>
    <t>开机Launcher出来以后等待3分钟，点击应用按钮</t>
  </si>
  <si>
    <t>计算从手指抬起动作到应用界面稳定展示</t>
  </si>
  <si>
    <t>系统稳定状态下Navigation首次启动</t>
  </si>
  <si>
    <t>3s</t>
  </si>
  <si>
    <t>开机Launcher出来以后等待3分钟，点击导航按钮</t>
  </si>
  <si>
    <t>计算从手指抬起动作到导航定位信息加载完成</t>
  </si>
  <si>
    <t>系统稳定状态下导航界面点击输入框出现下拉框</t>
  </si>
  <si>
    <t>1.开机Launcher出来以后等待3分钟,点击导航图标
2.点击导航中的地址输入框</t>
  </si>
  <si>
    <t>QQ/新闻/喜马拉雅/在线FM热启动</t>
  </si>
  <si>
    <t>200ms</t>
  </si>
  <si>
    <t>热启动</t>
  </si>
  <si>
    <t>系统稳定以后打开音乐应用，再回到首页，再次打开音乐应用</t>
  </si>
  <si>
    <t>计算第二次打开音乐应用从手指抬起动作到音乐界面稳定展示</t>
  </si>
  <si>
    <t>USB音乐热启动</t>
  </si>
  <si>
    <t>非首次进入USB音乐界面
当前在随心听，FM播放界面</t>
  </si>
  <si>
    <t>在FM播放界面，点击TAB上的USB音乐按键</t>
  </si>
  <si>
    <t>计算从手指抬起动作到USB音乐界面稳定展示</t>
  </si>
  <si>
    <t>Navigation热启动</t>
  </si>
  <si>
    <t>系统稳定以后打开导航，输入目的地，完成路径规划后，再回到首页，再次打开导航应用</t>
  </si>
  <si>
    <t>计算第二次打开导航应用从手指抬起动作到导航界面稳定展示</t>
  </si>
  <si>
    <t>稳定性</t>
  </si>
  <si>
    <r>
      <rPr>
        <sz val="16"/>
        <color theme="1"/>
        <rFont val="Verdana Pro"/>
      </rPr>
      <t>24</t>
    </r>
    <r>
      <rPr>
        <sz val="16"/>
        <color theme="1"/>
        <rFont val="宋体"/>
        <family val="3"/>
        <charset val="134"/>
      </rPr>
      <t>小时</t>
    </r>
    <r>
      <rPr>
        <sz val="16"/>
        <color theme="1"/>
        <rFont val="Verdana Pro"/>
      </rPr>
      <t>Monkey</t>
    </r>
    <r>
      <rPr>
        <sz val="16"/>
        <color theme="1"/>
        <rFont val="微软雅黑"/>
        <family val="2"/>
        <charset val="134"/>
      </rPr>
      <t>测试中的</t>
    </r>
    <r>
      <rPr>
        <sz val="16"/>
        <color theme="1"/>
        <rFont val="Verdana Pro"/>
      </rPr>
      <t>CPU Free</t>
    </r>
  </si>
  <si>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</si>
  <si>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</si>
  <si>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</si>
  <si>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r>
      <rPr>
        <sz val="16"/>
        <color theme="1"/>
        <rFont val="Verdana Pro"/>
      </rPr>
      <t>24</t>
    </r>
    <r>
      <rPr>
        <sz val="16"/>
        <color theme="1"/>
        <rFont val="宋体"/>
        <family val="3"/>
        <charset val="134"/>
      </rPr>
      <t>小时</t>
    </r>
    <r>
      <rPr>
        <sz val="16"/>
        <color theme="1"/>
        <rFont val="Verdana Pro"/>
      </rPr>
      <t>Monkey</t>
    </r>
    <r>
      <rPr>
        <sz val="16"/>
        <color theme="1"/>
        <rFont val="微软雅黑"/>
        <family val="2"/>
        <charset val="134"/>
      </rPr>
      <t>测试中的</t>
    </r>
    <r>
      <rPr>
        <sz val="16"/>
        <color theme="1"/>
        <rFont val="Verdana Pro"/>
      </rPr>
      <t>RAM Free</t>
    </r>
  </si>
  <si>
    <t>monkey运行过程中，以5分钟为间隔持续用dumsys meminfo抓取内存数据</t>
  </si>
  <si>
    <t>计算整个运行过程中 Ram的剩余值</t>
  </si>
  <si>
    <r>
      <rPr>
        <sz val="16"/>
        <color theme="1"/>
        <rFont val="Verdana Pro"/>
      </rPr>
      <t>24</t>
    </r>
    <r>
      <rPr>
        <sz val="16"/>
        <color theme="1"/>
        <rFont val="宋体"/>
        <family val="3"/>
        <charset val="134"/>
      </rPr>
      <t>小时</t>
    </r>
    <r>
      <rPr>
        <sz val="16"/>
        <color theme="1"/>
        <rFont val="Verdana Pro"/>
      </rPr>
      <t>Monkey</t>
    </r>
    <r>
      <rPr>
        <sz val="16"/>
        <color theme="1"/>
        <rFont val="微软雅黑"/>
        <family val="2"/>
        <charset val="134"/>
      </rPr>
      <t>测试中的</t>
    </r>
    <r>
      <rPr>
        <sz val="16"/>
        <color theme="1"/>
        <rFont val="Verdana Pro"/>
      </rPr>
      <t>GPU Free</t>
    </r>
  </si>
  <si>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</si>
  <si>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</si>
  <si>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</si>
  <si>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</si>
  <si>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</si>
  <si>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</si>
  <si>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</si>
  <si>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</si>
  <si>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r>
      <rPr>
        <sz val="16"/>
        <color theme="1"/>
        <rFont val="Verdana Pro"/>
      </rPr>
      <t>24</t>
    </r>
    <r>
      <rPr>
        <sz val="16"/>
        <color theme="1"/>
        <rFont val="宋体"/>
        <family val="3"/>
        <charset val="134"/>
      </rPr>
      <t>小时</t>
    </r>
    <r>
      <rPr>
        <sz val="16"/>
        <color theme="1"/>
        <rFont val="Verdana Pro"/>
      </rPr>
      <t>Monkey</t>
    </r>
    <r>
      <rPr>
        <sz val="16"/>
        <color theme="1"/>
        <rFont val="微软雅黑"/>
        <family val="2"/>
        <charset val="134"/>
      </rPr>
      <t>中内存泄露进程数</t>
    </r>
  </si>
  <si>
    <t>脚本生成内存曲线图</t>
  </si>
  <si>
    <t>组合场景下的ANR次数</t>
  </si>
  <si>
    <t>路测运行结束以后，搜集日志，分析ANR次数</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</si>
  <si>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</si>
  <si>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</si>
  <si>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</si>
  <si>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</si>
  <si>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</si>
  <si>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</si>
  <si>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强网</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</si>
  <si>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</si>
  <si>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</si>
  <si>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</si>
  <si>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</si>
  <si>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</si>
  <si>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系统稳定状态下在线QQ音乐切歌</t>
  </si>
  <si>
    <t>开机Launcher出来以后等待3分钟，打开在线音乐应用，音乐播放以后，点击下一首</t>
  </si>
  <si>
    <t>计算从点击下一首至播放按钮从暂停到播放</t>
  </si>
  <si>
    <t>系统稳定状态下在线电台切换/FM</t>
  </si>
  <si>
    <t>开机Launcher出来以后等待3分钟，打开Fm应用，FM播放以后，点击下一首</t>
  </si>
  <si>
    <t>计算从点击下一首至FM成功切台</t>
  </si>
  <si>
    <t>系统稳定下，语音导航搜索时间</t>
  </si>
  <si>
    <t>开机Launcher出来以后等待3分钟，语音导航到xxx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</si>
  <si>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</si>
  <si>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</si>
  <si>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</si>
  <si>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</si>
  <si>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</si>
  <si>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</si>
  <si>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</si>
  <si>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开机Launcher出来以后等待3分钟，语音播放xxx</t>
  </si>
  <si>
    <t>计算从语音最后一个字上屏结束至音乐播放按钮播放状态</t>
  </si>
  <si>
    <t>系统稳定下，语音车控</t>
  </si>
  <si>
    <t>开机Launcher出来以后等待3分钟，语音打开天窗</t>
  </si>
  <si>
    <t>计算从语音最后一个字上屏结束至天窗开始开启</t>
  </si>
  <si>
    <t>系统稳定下，语音系统控制</t>
  </si>
  <si>
    <t>开机Launcher出来以后等待3分钟，语音屏幕亮一点</t>
  </si>
  <si>
    <t>计算从语音最后一个字上屏结束至操作生效</t>
  </si>
  <si>
    <r>
      <rPr>
        <sz val="16"/>
        <color theme="1"/>
        <rFont val="Verdana Pro"/>
      </rPr>
      <t xml:space="preserve">Power on </t>
    </r>
    <r>
      <rPr>
        <sz val="16"/>
        <color theme="1"/>
        <rFont val="微软雅黑"/>
        <family val="2"/>
        <charset val="134"/>
      </rPr>
      <t>到账号自动登录时间</t>
    </r>
  </si>
  <si>
    <t>强网，账号已登录，未开启人脸识别</t>
  </si>
  <si>
    <t>1.IVI开机，发送adb reboot消息
2.整个测试过程中录屏</t>
  </si>
  <si>
    <r>
      <rPr>
        <sz val="16"/>
        <color theme="1"/>
        <rFont val="宋体"/>
        <family val="3"/>
        <charset val="134"/>
      </rPr>
      <t>计算从</t>
    </r>
    <r>
      <rPr>
        <sz val="16"/>
        <color theme="1"/>
        <rFont val="Verdana Pro"/>
      </rPr>
      <t>launcher</t>
    </r>
    <r>
      <rPr>
        <sz val="16"/>
        <color theme="1"/>
        <rFont val="宋体"/>
        <family val="3"/>
        <charset val="134"/>
      </rPr>
      <t>界面启动第一帧到</t>
    </r>
    <r>
      <rPr>
        <sz val="16"/>
        <color theme="1"/>
        <rFont val="宋体"/>
        <family val="3"/>
        <charset val="134"/>
      </rPr>
      <t>账号登录完成</t>
    </r>
  </si>
  <si>
    <r>
      <rPr>
        <sz val="16"/>
        <color theme="1"/>
        <rFont val="Verdana Pro"/>
      </rPr>
      <t xml:space="preserve">Power on </t>
    </r>
    <r>
      <rPr>
        <sz val="16"/>
        <color theme="1"/>
        <rFont val="微软雅黑"/>
        <family val="2"/>
        <charset val="134"/>
      </rPr>
      <t>到账号二维码出现时间</t>
    </r>
  </si>
  <si>
    <r>
      <rPr>
        <sz val="16"/>
        <color theme="1"/>
        <rFont val="微软雅黑"/>
        <family val="2"/>
        <charset val="134"/>
      </rPr>
      <t>强网</t>
    </r>
    <r>
      <rPr>
        <sz val="16"/>
        <color theme="1"/>
        <rFont val="宋体"/>
        <family val="3"/>
        <charset val="134"/>
      </rPr>
      <t>，账号未登录，未开启人脸识别</t>
    </r>
  </si>
  <si>
    <r>
      <rPr>
        <sz val="16"/>
        <color theme="1"/>
        <rFont val="宋体"/>
        <family val="3"/>
        <charset val="134"/>
      </rPr>
      <t>计算从</t>
    </r>
    <r>
      <rPr>
        <sz val="16"/>
        <color theme="1"/>
        <rFont val="Verdana Pro"/>
      </rPr>
      <t>launcher</t>
    </r>
    <r>
      <rPr>
        <sz val="16"/>
        <color theme="1"/>
        <rFont val="宋体"/>
        <family val="3"/>
        <charset val="134"/>
      </rPr>
      <t>界面启动第一帧到显示账号二维码稳定展示</t>
    </r>
  </si>
  <si>
    <r>
      <rPr>
        <sz val="16"/>
        <color theme="1"/>
        <rFont val="Verdana Pro"/>
      </rPr>
      <t xml:space="preserve">Power on </t>
    </r>
    <r>
      <rPr>
        <sz val="16"/>
        <color theme="1"/>
        <rFont val="微软雅黑"/>
        <family val="2"/>
        <charset val="134"/>
      </rPr>
      <t>到人脸识别时间</t>
    </r>
  </si>
  <si>
    <r>
      <rPr>
        <sz val="16"/>
        <color theme="1"/>
        <rFont val="微软雅黑"/>
        <family val="2"/>
        <charset val="134"/>
      </rPr>
      <t>强网</t>
    </r>
    <r>
      <rPr>
        <sz val="16"/>
        <color theme="1"/>
        <rFont val="宋体"/>
        <family val="3"/>
        <charset val="134"/>
      </rPr>
      <t>，账号已登录，已开启人脸识别</t>
    </r>
  </si>
  <si>
    <r>
      <rPr>
        <sz val="16"/>
        <color theme="1"/>
        <rFont val="宋体"/>
        <family val="3"/>
        <charset val="134"/>
      </rPr>
      <t>计算从</t>
    </r>
    <r>
      <rPr>
        <sz val="16"/>
        <color theme="1"/>
        <rFont val="Verdana Pro"/>
      </rPr>
      <t>launcher</t>
    </r>
    <r>
      <rPr>
        <sz val="16"/>
        <color theme="1"/>
        <rFont val="宋体"/>
        <family val="3"/>
        <charset val="134"/>
      </rPr>
      <t>界面启动第一帧到</t>
    </r>
    <r>
      <rPr>
        <sz val="16"/>
        <color theme="1"/>
        <rFont val="宋体"/>
        <family val="3"/>
        <charset val="134"/>
      </rPr>
      <t>人脸识别完成</t>
    </r>
  </si>
  <si>
    <r>
      <rPr>
        <sz val="16"/>
        <color theme="1"/>
        <rFont val="Verdana Pro"/>
      </rPr>
      <t>Power on</t>
    </r>
    <r>
      <rPr>
        <sz val="16"/>
        <color theme="1"/>
        <rFont val="微软雅黑"/>
        <family val="2"/>
        <charset val="134"/>
      </rPr>
      <t>人脸识别成功，账号成功登录时间</t>
    </r>
  </si>
  <si>
    <r>
      <rPr>
        <sz val="16"/>
        <color theme="1"/>
        <rFont val="宋体"/>
        <family val="3"/>
        <charset val="134"/>
      </rPr>
      <t>计算从</t>
    </r>
    <r>
      <rPr>
        <sz val="16"/>
        <color theme="1"/>
        <rFont val="Verdana Pro"/>
      </rPr>
      <t>launcher</t>
    </r>
    <r>
      <rPr>
        <sz val="16"/>
        <color theme="1"/>
        <rFont val="宋体"/>
        <family val="3"/>
        <charset val="134"/>
      </rPr>
      <t>界面启动第一帧到通过人脸识别完成账号登录完成</t>
    </r>
  </si>
  <si>
    <r>
      <rPr>
        <sz val="16"/>
        <color theme="1"/>
        <rFont val="Verdana Pro"/>
      </rPr>
      <t>Power on</t>
    </r>
    <r>
      <rPr>
        <sz val="16"/>
        <color theme="1"/>
        <rFont val="微软雅黑"/>
        <family val="2"/>
        <charset val="134"/>
      </rPr>
      <t>人脸识别失败，显示账号二维码时间</t>
    </r>
  </si>
  <si>
    <t>15s</t>
  </si>
  <si>
    <t>账号已经录入A同学人脸，退出账号，换B同学登录账号</t>
  </si>
  <si>
    <r>
      <rPr>
        <sz val="16"/>
        <color theme="1"/>
        <rFont val="Verdana Pro"/>
      </rPr>
      <t>1.进入launcher，点击头像，进入个人中心页面</t>
    </r>
    <r>
      <rPr>
        <sz val="16"/>
        <color theme="1"/>
        <rFont val="微软雅黑"/>
        <family val="2"/>
        <charset val="134"/>
      </rPr>
      <t xml:space="preserve">
</t>
    </r>
    <r>
      <rPr>
        <sz val="16"/>
        <color theme="1"/>
        <rFont val="Verdana Pro"/>
      </rPr>
      <t>2.</t>
    </r>
    <r>
      <rPr>
        <sz val="16"/>
        <color theme="1"/>
        <rFont val="微软雅黑"/>
        <family val="2"/>
        <charset val="134"/>
      </rPr>
      <t xml:space="preserve">点击账号信息，进入账号登录页面（二维码页面）
</t>
    </r>
    <r>
      <rPr>
        <sz val="16"/>
        <color theme="1"/>
        <rFont val="Verdana Pro"/>
      </rPr>
      <t>3.</t>
    </r>
    <r>
      <rPr>
        <sz val="16"/>
        <color rgb="FFFF0000"/>
        <rFont val="微软雅黑"/>
        <family val="2"/>
        <charset val="134"/>
      </rPr>
      <t>点击人脸识别按钮，进入人脸识别页，失败后自动返回上一页（二维码页面）</t>
    </r>
  </si>
  <si>
    <r>
      <rPr>
        <sz val="16"/>
        <color theme="1"/>
        <rFont val="宋体"/>
        <family val="3"/>
        <charset val="134"/>
      </rPr>
      <t>计算从</t>
    </r>
    <r>
      <rPr>
        <sz val="16"/>
        <color theme="1"/>
        <rFont val="Verdana Pro"/>
      </rPr>
      <t>launcher</t>
    </r>
    <r>
      <rPr>
        <sz val="16"/>
        <color theme="1"/>
        <rFont val="宋体"/>
        <family val="3"/>
        <charset val="134"/>
      </rPr>
      <t>界面启动第一帧到因人脸识别失败而显示账号二维码界面稳定展示</t>
    </r>
  </si>
  <si>
    <t>语音热启动时间</t>
  </si>
  <si>
    <t>1、已经调起语音进程
2、点击语音唤醒图标</t>
  </si>
  <si>
    <t>车机管家冷启动时间</t>
  </si>
  <si>
    <t>1、系统启动，进入launcher后，等待3min
2、点击车机管家图标
3、进入车机管家首页</t>
  </si>
  <si>
    <t>计算点击app图标到进入首页后完全展示的时间</t>
  </si>
  <si>
    <t>车机管家热启动时间</t>
  </si>
  <si>
    <t>1、返回到上一页
2、再次点击车机管家图标
3、进入车机管家首页</t>
  </si>
  <si>
    <t>随心拍冷启动时间</t>
  </si>
  <si>
    <t>无此功能</t>
    <phoneticPr fontId="26" type="noConversion"/>
  </si>
  <si>
    <t>1、系统启动，进入launcher后，等待3min
2、点击随心拍图标
3、进入随心拍首页</t>
  </si>
  <si>
    <t>随心拍热启动时间</t>
  </si>
  <si>
    <t>1、返回到上一页
2、再次点击随心拍图标
3、进入随心拍首页</t>
  </si>
  <si>
    <t>消息中心冷启动时间</t>
  </si>
  <si>
    <t>1、系统启动，进入launcher后，等待3min
2、点击消息盒子图标
3、进入消息盒子首页</t>
  </si>
  <si>
    <t>消息中心热启动时间</t>
  </si>
  <si>
    <t>1、返回到上一页
2、再次点击消息盒子图标
3、进入消息盒子首页</t>
  </si>
  <si>
    <t>随心看冷启动时间</t>
  </si>
  <si>
    <t>1、系统启动，进入launcher后，等待3min
2、点击随心看图标
3、进入随心看首页</t>
  </si>
  <si>
    <t>随心看热启动时间</t>
  </si>
  <si>
    <t>1、返回到上一页
2、再次点击随心看图标
3、进入随心看首页</t>
  </si>
  <si>
    <t>车家互联冷启动时间</t>
  </si>
  <si>
    <t>1、系统启动，进入launcher后，等待3min
2、点击车家互联图标
3、进入车家互联首页</t>
  </si>
  <si>
    <t>车家互联热启动时间</t>
  </si>
  <si>
    <t>1、返回到上一页
2、再次点击车家互联图标
3、进入车家互联首页</t>
  </si>
  <si>
    <t>预约保养冷启动时间</t>
  </si>
  <si>
    <t>1、系统启动，进入launcher后，等待3min
2、点击预约保养图标
3、进入预约保养首页</t>
  </si>
  <si>
    <t>预约保养热启动时间</t>
  </si>
  <si>
    <t>1、返回到上一页
2、再次点击预约保养图标
3、进入预约保养首页</t>
  </si>
  <si>
    <t>图像冷启动时间</t>
  </si>
  <si>
    <t>1、系统启动，进入launcher后，等待3min，进入个人中心
2、点击登录图标
3、进入人脸识别首页</t>
  </si>
  <si>
    <t>图像热启动时间</t>
  </si>
  <si>
    <t>1、返回到上一页
2、再次点击登录图标
3、进入人脸识别首页</t>
  </si>
  <si>
    <t>账号冷启动时间</t>
  </si>
  <si>
    <t>1、系统启动，进入launcher后，等待3min
2、点击个人中心图标
3、进入个人中心首页</t>
  </si>
  <si>
    <t>账号热启动时间</t>
  </si>
  <si>
    <t>1、返回到上一页
2、再次点击个人中心图标
3、进入个人中心首页</t>
  </si>
  <si>
    <t>普通导航-全屏过渡期间冷启动时间</t>
  </si>
  <si>
    <t>Launcher后1s启动</t>
  </si>
  <si>
    <t>1、系统启动，进入launcher后，无需等待，未分屏
2、立即点击地图图标
3、进入地图首页</t>
  </si>
  <si>
    <t>计算展示launcher页面到进入首页后完全展示的时间</t>
  </si>
  <si>
    <t>普通导航-分屏冷启动时间</t>
  </si>
  <si>
    <t>1、系统启动，进入launcher后，点击分屏，等待3min
2、点击地图图标
3、进入地图首页</t>
  </si>
  <si>
    <t>普通导航-分屏热启动时间</t>
  </si>
  <si>
    <t>1、返回到上一页
2、再次点击地图图标
3、进入地图首页</t>
  </si>
  <si>
    <t>AR导航-全屏冷启动时间</t>
  </si>
  <si>
    <t>1、系统启动，进入launcher后，等待3min，点击地图
2、全屏地图选点发起导航
3、路线规划页点击AR导航，进入AR导航</t>
  </si>
  <si>
    <t>AR导航-全屏热启动时间</t>
  </si>
  <si>
    <t>1、返回到上一页
2、再次点击AR导航
3、进入AR导航</t>
  </si>
  <si>
    <t>AR导航-分屏冷启动时间</t>
  </si>
  <si>
    <t>1、系统启动，进入launcher后，等待5min，点击地图
2、全屏地图选点发起导航
3、路线规划页点击AR导航
4、点击分屏按钮，主驾进入AR导航</t>
  </si>
  <si>
    <t>AR导航-分屏热启动时间</t>
  </si>
  <si>
    <t>1、返回到上一页
2、再次点击AR导航
3、点击分屏按钮，主驾进入AR导航</t>
  </si>
  <si>
    <t>输入法冷启动时间</t>
  </si>
  <si>
    <t>1、系统启动，进入launcher后，等待3min
2、点击搜索图标
3、进入个性化档案首页</t>
  </si>
  <si>
    <t>输入法热启动时间</t>
  </si>
  <si>
    <t>1、返回到上一页
2、再次点击个性化档案图标
3、进入个性化档案首页</t>
  </si>
  <si>
    <t>EM冷启动时间</t>
  </si>
  <si>
    <t>1、系统启动，进入launcher后，个人中心，等待3min
2、点击个性化档案图标
3、进入个性化档案首页</t>
  </si>
  <si>
    <t>EM热启动时间</t>
  </si>
  <si>
    <t>电影票冷启动时间</t>
  </si>
  <si>
    <t>1、系统启动，进入launcher后，等待3min
2、点击电影票图标
3、进入电影票场首页</t>
  </si>
  <si>
    <t>电影票热启动时间</t>
  </si>
  <si>
    <t>1、返回到上一页
2、再次点击电影票图标
3、进入电影票首页</t>
  </si>
  <si>
    <t>智慧停车场冷启动时间</t>
  </si>
  <si>
    <t>1、系统启动，进入launcher后，等待3min
2、点击智慧停车场图标
3、进入智慧停车场首页</t>
  </si>
  <si>
    <t>智慧停车场热启动时间</t>
  </si>
  <si>
    <t>1、返回到上一页
2、再次点击智慧停车场图标
3、进入智慧停车场首页</t>
  </si>
  <si>
    <t>外卖冷启动时间</t>
  </si>
  <si>
    <t>1、系统启动，进入launcher后，等待3min
2、点击外卖图标
3、进入外卖首页</t>
  </si>
  <si>
    <t>外卖热启动时间</t>
  </si>
  <si>
    <t>1、返回到上一页
2、再次点击外卖图标
3、进入外卖首页</t>
  </si>
  <si>
    <t>酒店预定冷启动时间</t>
  </si>
  <si>
    <t>1、系统启动，进入launcher后，等待3min
2、点击酒店预订图标
3、进入酒店预订首页</t>
  </si>
  <si>
    <t>酒店预定热启动时间</t>
  </si>
  <si>
    <t>1、返回到上一页
2、再次点击酒店预订图标
3、进入酒店预订首页</t>
  </si>
  <si>
    <r>
      <rPr>
        <sz val="16"/>
        <color theme="1"/>
        <rFont val="Verdana Pro"/>
      </rPr>
      <t>8</t>
    </r>
    <r>
      <rPr>
        <sz val="16"/>
        <color theme="1"/>
        <rFont val="宋体"/>
        <family val="3"/>
        <charset val="134"/>
      </rPr>
      <t>小时</t>
    </r>
    <r>
      <rPr>
        <sz val="16"/>
        <color theme="1"/>
        <rFont val="Verdana Pro"/>
      </rPr>
      <t>Monkey</t>
    </r>
    <r>
      <rPr>
        <sz val="16"/>
        <color theme="1"/>
        <rFont val="微软雅黑"/>
        <family val="2"/>
        <charset val="134"/>
      </rPr>
      <t>测试</t>
    </r>
    <r>
      <rPr>
        <sz val="16"/>
        <color theme="1"/>
        <rFont val="Verdana Pro"/>
      </rPr>
      <t>-</t>
    </r>
    <r>
      <rPr>
        <sz val="16"/>
        <color theme="1"/>
        <rFont val="微软雅黑"/>
        <family val="2"/>
        <charset val="134"/>
      </rPr>
      <t>随心听</t>
    </r>
  </si>
  <si>
    <r>
      <rPr>
        <sz val="16"/>
        <color theme="1"/>
        <rFont val="Verdana Pro"/>
      </rPr>
      <t>8</t>
    </r>
    <r>
      <rPr>
        <sz val="16"/>
        <color theme="1"/>
        <rFont val="宋体"/>
        <family val="3"/>
        <charset val="134"/>
      </rPr>
      <t>小时</t>
    </r>
    <r>
      <rPr>
        <sz val="16"/>
        <color theme="1"/>
        <rFont val="Verdana Pro"/>
      </rPr>
      <t>Monkey</t>
    </r>
    <r>
      <rPr>
        <sz val="16"/>
        <color theme="1"/>
        <rFont val="微软雅黑"/>
        <family val="2"/>
        <charset val="134"/>
      </rPr>
      <t>测试</t>
    </r>
    <r>
      <rPr>
        <sz val="16"/>
        <color theme="1"/>
        <rFont val="Verdana Pro"/>
      </rPr>
      <t>-Launcher</t>
    </r>
  </si>
  <si>
    <r>
      <rPr>
        <sz val="16"/>
        <color theme="1"/>
        <rFont val="Verdana Pro"/>
      </rPr>
      <t>8</t>
    </r>
    <r>
      <rPr>
        <sz val="16"/>
        <color theme="1"/>
        <rFont val="宋体"/>
        <family val="3"/>
        <charset val="134"/>
      </rPr>
      <t>小时</t>
    </r>
    <r>
      <rPr>
        <sz val="16"/>
        <color theme="1"/>
        <rFont val="Verdana Pro"/>
      </rPr>
      <t>Monkey</t>
    </r>
    <r>
      <rPr>
        <sz val="16"/>
        <color theme="1"/>
        <rFont val="微软雅黑"/>
        <family val="2"/>
        <charset val="134"/>
      </rPr>
      <t>测试</t>
    </r>
    <r>
      <rPr>
        <sz val="16"/>
        <color theme="1"/>
        <rFont val="Verdana Pro"/>
      </rPr>
      <t>-</t>
    </r>
    <r>
      <rPr>
        <sz val="16"/>
        <color theme="1"/>
        <rFont val="宋体"/>
        <family val="3"/>
        <charset val="134"/>
      </rPr>
      <t>导航</t>
    </r>
  </si>
  <si>
    <r>
      <rPr>
        <sz val="16"/>
        <color theme="1"/>
        <rFont val="Verdana Pro"/>
      </rPr>
      <t>8</t>
    </r>
    <r>
      <rPr>
        <sz val="16"/>
        <color theme="1"/>
        <rFont val="宋体"/>
        <family val="3"/>
        <charset val="134"/>
      </rPr>
      <t>小时</t>
    </r>
    <r>
      <rPr>
        <sz val="16"/>
        <color theme="1"/>
        <rFont val="Verdana Pro"/>
      </rPr>
      <t>Monkey</t>
    </r>
    <r>
      <rPr>
        <sz val="16"/>
        <color theme="1"/>
        <rFont val="微软雅黑"/>
        <family val="2"/>
        <charset val="134"/>
      </rPr>
      <t>测试</t>
    </r>
    <r>
      <rPr>
        <sz val="16"/>
        <color theme="1"/>
        <rFont val="Verdana Pro"/>
      </rPr>
      <t>-</t>
    </r>
    <r>
      <rPr>
        <sz val="16"/>
        <color theme="1"/>
        <rFont val="微软雅黑"/>
        <family val="2"/>
        <charset val="134"/>
      </rPr>
      <t>输入法</t>
    </r>
  </si>
  <si>
    <r>
      <rPr>
        <sz val="16"/>
        <color theme="1"/>
        <rFont val="Verdana Pro"/>
      </rPr>
      <t>8</t>
    </r>
    <r>
      <rPr>
        <sz val="16"/>
        <color theme="1"/>
        <rFont val="宋体"/>
        <family val="3"/>
        <charset val="134"/>
      </rPr>
      <t>小时</t>
    </r>
    <r>
      <rPr>
        <sz val="16"/>
        <color theme="1"/>
        <rFont val="Verdana Pro"/>
      </rPr>
      <t>Monkey</t>
    </r>
    <r>
      <rPr>
        <sz val="16"/>
        <color theme="1"/>
        <rFont val="宋体"/>
        <family val="3"/>
        <charset val="134"/>
      </rPr>
      <t>测试</t>
    </r>
    <r>
      <rPr>
        <sz val="16"/>
        <color theme="1"/>
        <rFont val="微软雅黑"/>
        <family val="2"/>
        <charset val="134"/>
      </rPr>
      <t>（其他应用）</t>
    </r>
  </si>
  <si>
    <t>27寸长屏</t>
  </si>
  <si>
    <r>
      <rPr>
        <sz val="16"/>
        <color theme="1"/>
        <rFont val="Verdana Pro"/>
      </rPr>
      <t>CPU</t>
    </r>
    <r>
      <rPr>
        <sz val="16"/>
        <color theme="1"/>
        <rFont val="等线"/>
        <family val="4"/>
        <charset val="134"/>
      </rPr>
      <t>常用场景一下归一化</t>
    </r>
    <r>
      <rPr>
        <sz val="16"/>
        <color theme="1"/>
        <rFont val="Arial"/>
        <family val="2"/>
      </rPr>
      <t>CPU Free</t>
    </r>
  </si>
  <si>
    <t>开机3分钟后IDLE（全屏状态，打开系统设置应用，不要停留在Launcher界面）</t>
  </si>
  <si>
    <r>
      <rPr>
        <sz val="16"/>
        <color theme="1"/>
        <rFont val="Verdana Pro"/>
      </rPr>
      <t>CPU</t>
    </r>
    <r>
      <rPr>
        <sz val="16"/>
        <color theme="1"/>
        <rFont val="等线"/>
        <family val="4"/>
        <charset val="134"/>
      </rPr>
      <t>常用场景二下归一化</t>
    </r>
    <r>
      <rPr>
        <sz val="16"/>
        <color theme="1"/>
        <rFont val="Arial"/>
        <family val="2"/>
      </rPr>
      <t>CPU Free</t>
    </r>
  </si>
  <si>
    <t>主驾导航+主驾QQ Music+副驾爱奇艺+副驾BT耳机+VR</t>
  </si>
  <si>
    <r>
      <rPr>
        <sz val="16"/>
        <color theme="1"/>
        <rFont val="Verdana Pro"/>
      </rPr>
      <t>CPU</t>
    </r>
    <r>
      <rPr>
        <sz val="16"/>
        <color theme="1"/>
        <rFont val="等线"/>
        <family val="4"/>
        <charset val="134"/>
      </rPr>
      <t>常用场景三下归一化</t>
    </r>
    <r>
      <rPr>
        <sz val="16"/>
        <color theme="1"/>
        <rFont val="Arial"/>
        <family val="2"/>
      </rPr>
      <t>CPU Free</t>
    </r>
  </si>
  <si>
    <t>主驾导航+主驾BT Music+副驾QQ Music+副驾BT耳机+VR</t>
  </si>
  <si>
    <r>
      <rPr>
        <sz val="16"/>
        <color theme="1"/>
        <rFont val="Verdana Pro"/>
      </rPr>
      <t>RAM</t>
    </r>
    <r>
      <rPr>
        <sz val="16"/>
        <color theme="1"/>
        <rFont val="等线"/>
        <family val="4"/>
        <charset val="134"/>
      </rPr>
      <t>常用场景一下归一化</t>
    </r>
    <r>
      <rPr>
        <sz val="16"/>
        <color theme="1"/>
        <rFont val="Arial"/>
        <family val="2"/>
      </rPr>
      <t>RAM Free</t>
    </r>
  </si>
  <si>
    <t>主驾导航+主驾QQ Music+副驾切换主题20次</t>
  </si>
  <si>
    <r>
      <rPr>
        <sz val="16"/>
        <color theme="1"/>
        <rFont val="Verdana Pro"/>
      </rPr>
      <t>RAM</t>
    </r>
    <r>
      <rPr>
        <sz val="16"/>
        <color theme="1"/>
        <rFont val="等线"/>
        <family val="4"/>
        <charset val="134"/>
      </rPr>
      <t>常用场景二下归一化</t>
    </r>
    <r>
      <rPr>
        <sz val="16"/>
        <color theme="1"/>
        <rFont val="Arial"/>
        <family val="2"/>
      </rPr>
      <t>RAM Free</t>
    </r>
  </si>
  <si>
    <t>主驾导航+主驾QQ Music+副驾轮流操作空调/氛围灯/按钮等动效</t>
  </si>
  <si>
    <r>
      <rPr>
        <sz val="16"/>
        <color theme="1"/>
        <rFont val="Verdana Pro"/>
      </rPr>
      <t>RAM Worst case</t>
    </r>
    <r>
      <rPr>
        <sz val="16"/>
        <color theme="1"/>
        <rFont val="等线"/>
        <family val="4"/>
        <charset val="134"/>
      </rPr>
      <t>下归一化</t>
    </r>
    <r>
      <rPr>
        <sz val="16"/>
        <color theme="1"/>
        <rFont val="Arial"/>
        <family val="2"/>
      </rPr>
      <t>RAM Free</t>
    </r>
  </si>
  <si>
    <t>主驾导航+主驾QQ Music+副驾QQ Music+副驾BT耳机+副驾把所有应用启动一次</t>
  </si>
  <si>
    <r>
      <rPr>
        <sz val="16"/>
        <color theme="1"/>
        <rFont val="Verdana Pro"/>
      </rPr>
      <t>GPU</t>
    </r>
    <r>
      <rPr>
        <sz val="16"/>
        <color theme="1"/>
        <rFont val="等线"/>
        <family val="4"/>
        <charset val="134"/>
      </rPr>
      <t>常用场景一下归一化</t>
    </r>
    <r>
      <rPr>
        <sz val="16"/>
        <color theme="1"/>
        <rFont val="Arial"/>
        <family val="2"/>
      </rPr>
      <t>GPU Free</t>
    </r>
  </si>
  <si>
    <t>上电开机后100秒</t>
  </si>
  <si>
    <r>
      <rPr>
        <sz val="16"/>
        <color theme="1"/>
        <rFont val="Verdana Pro"/>
      </rPr>
      <t>GPU</t>
    </r>
    <r>
      <rPr>
        <sz val="16"/>
        <color theme="1"/>
        <rFont val="等线"/>
        <family val="4"/>
        <charset val="134"/>
      </rPr>
      <t>常用场景二下归一化</t>
    </r>
    <r>
      <rPr>
        <sz val="16"/>
        <color theme="1"/>
        <rFont val="Arial"/>
        <family val="2"/>
      </rPr>
      <t>GPU Free</t>
    </r>
  </si>
  <si>
    <t>开机过程中连续发起三次倒车</t>
  </si>
  <si>
    <r>
      <rPr>
        <sz val="16"/>
        <color theme="1"/>
        <rFont val="Verdana Pro"/>
      </rPr>
      <t>GPU</t>
    </r>
    <r>
      <rPr>
        <sz val="16"/>
        <color theme="1"/>
        <rFont val="等线"/>
        <family val="4"/>
        <charset val="134"/>
      </rPr>
      <t>常用场景三下归一化</t>
    </r>
    <r>
      <rPr>
        <sz val="16"/>
        <color theme="1"/>
        <rFont val="Arial"/>
        <family val="2"/>
      </rPr>
      <t>GPU Free</t>
    </r>
  </si>
  <si>
    <t>开机完成后倒车</t>
  </si>
  <si>
    <t>单屏</t>
  </si>
  <si>
    <t>开机3分钟后IDLE</t>
  </si>
  <si>
    <t>导航+QQ Music+VR</t>
  </si>
  <si>
    <t>导航+BT Music+VR</t>
  </si>
  <si>
    <r>
      <rPr>
        <sz val="16"/>
        <color theme="1"/>
        <rFont val="Verdana Pro"/>
      </rPr>
      <t>CPU</t>
    </r>
    <r>
      <rPr>
        <sz val="16"/>
        <color theme="1"/>
        <rFont val="Arial"/>
        <family val="2"/>
      </rPr>
      <t> worst case</t>
    </r>
    <r>
      <rPr>
        <sz val="16"/>
        <color theme="1"/>
        <rFont val="方正书宋_GBK"/>
        <charset val="134"/>
      </rPr>
      <t>下归一化</t>
    </r>
    <r>
      <rPr>
        <sz val="16"/>
        <color theme="1"/>
        <rFont val="Arial"/>
        <family val="2"/>
      </rPr>
      <t>CPU Free</t>
    </r>
  </si>
  <si>
    <t>爱奇艺+后台导航+VR</t>
  </si>
  <si>
    <t>导航+QQ Music+切换主题20次</t>
  </si>
  <si>
    <t>导航+把所有应用启动一次</t>
  </si>
  <si>
    <t>CD542H 27寸长屏（带AR导航功能的）</t>
  </si>
  <si>
    <t>主驾AR导航+主驾QQ Music+副驾爱奇艺+副驾BT耳机+VR</t>
  </si>
  <si>
    <t>主驾AR导航+主驾QQ Music+副驾切换主题20次</t>
  </si>
  <si>
    <t>应用</t>
  </si>
  <si>
    <t>场景</t>
  </si>
  <si>
    <t>前台or后台</t>
  </si>
  <si>
    <t>Process</t>
  </si>
  <si>
    <t>CPU Usage Avg</t>
  </si>
  <si>
    <t>CPU Usage Max</t>
  </si>
  <si>
    <t>RAM Avg</t>
  </si>
  <si>
    <t>RAM Max</t>
  </si>
  <si>
    <t>GPU Avg</t>
  </si>
  <si>
    <t>GPU Max</t>
  </si>
  <si>
    <t>log打印量检查</t>
  </si>
  <si>
    <t>CPU Avg偏差超过20%的说明</t>
  </si>
  <si>
    <t>RAM Avg偏差超5%的说明</t>
  </si>
  <si>
    <t>CPU Avg偏差超过10%的说明</t>
  </si>
  <si>
    <t>是否常驻后台</t>
  </si>
  <si>
    <t>语音</t>
  </si>
  <si>
    <t>连续在线指令5min</t>
  </si>
  <si>
    <t>前台</t>
  </si>
  <si>
    <t>com.baidu.che.codriver</t>
  </si>
  <si>
    <t>&gt;400</t>
  </si>
  <si>
    <t>连续离线指令5min</t>
  </si>
  <si>
    <t>唤醒词5min</t>
  </si>
  <si>
    <t>场景化命令词5min</t>
  </si>
  <si>
    <t>静置后台5min</t>
  </si>
  <si>
    <t>后台</t>
  </si>
  <si>
    <t>安全</t>
  </si>
  <si>
    <t>隐私列表页静置5min</t>
  </si>
  <si>
    <t>com.baidu.bodyguard</t>
  </si>
  <si>
    <t>&lt;400</t>
  </si>
  <si>
    <t>静置前台5min</t>
  </si>
  <si>
    <t>使用应用5min</t>
  </si>
  <si>
    <t>随心拍</t>
  </si>
  <si>
    <t>com.baidu.iov.dueros.camera</t>
    <phoneticPr fontId="26" type="noConversion"/>
  </si>
  <si>
    <t>com.baidu.iov.dueros.camera</t>
  </si>
  <si>
    <t>消息中心</t>
  </si>
  <si>
    <t>com.baidu.xiaoduos.messageserver</t>
  </si>
  <si>
    <t>随心看</t>
  </si>
  <si>
    <t>启动过程5min(冷启动)</t>
  </si>
  <si>
    <t>com.baidu.iov.dueros.videoplayer</t>
  </si>
  <si>
    <t>进入播放页面静置10mim</t>
  </si>
  <si>
    <t>播放页面切换视频10mim</t>
  </si>
  <si>
    <t>使用应用5mim</t>
  </si>
  <si>
    <t>播放视频10mim</t>
  </si>
  <si>
    <t>launcher</t>
  </si>
  <si>
    <t>前台静置5min</t>
  </si>
  <si>
    <t>com.baidu.xiaoduos.launcher</t>
  </si>
  <si>
    <t>使用应用无动画5min</t>
  </si>
  <si>
    <t>车家互联</t>
  </si>
  <si>
    <t>com.baidu.iov.dueros.car2home</t>
  </si>
  <si>
    <t>设备页面5mim</t>
  </si>
  <si>
    <t>预约保养</t>
  </si>
  <si>
    <t>com.baidu.che.maintenance</t>
    <phoneticPr fontId="26" type="noConversion"/>
  </si>
  <si>
    <t>随心听</t>
  </si>
  <si>
    <t>com.baidu.car.radio</t>
  </si>
  <si>
    <t>前台播放5min(播放页)</t>
  </si>
  <si>
    <t>后台播放5min(播放页面)</t>
  </si>
  <si>
    <t>播放页面切歌5min</t>
  </si>
  <si>
    <t>首页静置5min</t>
  </si>
  <si>
    <t>前台静置5min(播放页面)</t>
  </si>
  <si>
    <t>图像</t>
  </si>
  <si>
    <t>进入录入页面静置5mim</t>
  </si>
  <si>
    <t>com.baidu.iov.vision</t>
  </si>
  <si>
    <t>驾驶行为检测5mim</t>
  </si>
  <si>
    <t>多模交互5min</t>
  </si>
  <si>
    <t>功能全开5min</t>
  </si>
  <si>
    <t>账号</t>
  </si>
  <si>
    <t>静置后台5分钟</t>
  </si>
  <si>
    <t>com.baidu.iov.faceos</t>
  </si>
  <si>
    <t>静置前台5分钟</t>
  </si>
  <si>
    <t>使用应用5分钟</t>
  </si>
  <si>
    <t>普通导航-全屏</t>
  </si>
  <si>
    <t>首页静置20min（关路况）</t>
  </si>
  <si>
    <t>com.baidu.naviauto</t>
  </si>
  <si>
    <t>后台空闲20min（关路况）</t>
  </si>
  <si>
    <t>底图缩放（关路况）</t>
  </si>
  <si>
    <t>底图拖拽（关路况）</t>
  </si>
  <si>
    <t>连续搜POI（关路况）</t>
  </si>
  <si>
    <t>单结果检索结果（关路况）</t>
  </si>
  <si>
    <t>发起算路（关路况）</t>
  </si>
  <si>
    <t>导航20min（关路况）</t>
  </si>
  <si>
    <t>导航20min（开路况）</t>
  </si>
  <si>
    <t>巡航20min（开路况）</t>
  </si>
  <si>
    <t>普通导航-分屏</t>
  </si>
  <si>
    <t>后台导航20min（关路况）</t>
  </si>
  <si>
    <t>AR导航-全屏</t>
  </si>
  <si>
    <t>导航-Cluster实景20min（关路况）</t>
  </si>
  <si>
    <t>导航-主驾实景20min（关路况）</t>
  </si>
  <si>
    <t>导航-Cluster实景20min（开路况）</t>
  </si>
  <si>
    <t>导航-主驾实景20min（开路况）</t>
  </si>
  <si>
    <t>AR导航-分屏</t>
  </si>
  <si>
    <t>后台导航-Cluster实景20min（关路况）</t>
  </si>
  <si>
    <t>输入法</t>
  </si>
  <si>
    <t>使用中</t>
  </si>
  <si>
    <t>EM</t>
  </si>
  <si>
    <t>com.baidu.dueros.enhance.memory</t>
  </si>
  <si>
    <t>电影票</t>
  </si>
  <si>
    <t>com.baidu.iov.dueros.film</t>
    <phoneticPr fontId="26" type="noConversion"/>
  </si>
  <si>
    <t>智慧停车场</t>
  </si>
  <si>
    <t>com.baidu.che.parking</t>
    <phoneticPr fontId="26" type="noConversion"/>
  </si>
  <si>
    <t>外卖</t>
  </si>
  <si>
    <t>com.baidu.iov.dueros.waimai</t>
    <phoneticPr fontId="26" type="noConversion"/>
  </si>
  <si>
    <t>酒店预定</t>
  </si>
  <si>
    <t>com.baidu.iov.dueros.hotel</t>
    <phoneticPr fontId="26" type="noConversion"/>
  </si>
  <si>
    <t>category</t>
  </si>
  <si>
    <t>Ford FO</t>
  </si>
  <si>
    <t>test item</t>
  </si>
  <si>
    <t>Spec</t>
  </si>
  <si>
    <t>Reference (0408)</t>
  </si>
  <si>
    <t>R11</t>
  </si>
  <si>
    <t>Tester</t>
  </si>
  <si>
    <t>BUG ID</t>
  </si>
  <si>
    <t>SW Version</t>
  </si>
  <si>
    <t>地图</t>
  </si>
  <si>
    <t>Yao, Tristan
Zhang, Daorong</t>
  </si>
  <si>
    <t>Map View changes shall occur within 200 msec of event reception by the navigation system
收到view显示请求直到路口放大图显示完毕的时间（打时间戳加桩测试)</t>
  </si>
  <si>
    <t>200msec</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</si>
  <si>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</si>
  <si>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</si>
  <si>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</si>
  <si>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</si>
  <si>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</si>
  <si>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</si>
  <si>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</si>
  <si>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</si>
  <si>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</si>
  <si>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</si>
  <si>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</si>
  <si>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</si>
  <si>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</si>
  <si>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</si>
  <si>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</si>
  <si>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</si>
  <si>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</si>
  <si>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</si>
  <si>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</si>
  <si>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</si>
  <si>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</si>
  <si>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</si>
  <si>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</si>
  <si>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</si>
  <si>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</si>
  <si>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</si>
  <si>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</si>
  <si>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车辆在地图上显示或语音提示的位置与车辆实际位置应一致,且错误概率应</t>
  </si>
  <si>
    <t>距离累计误差</t>
  </si>
  <si>
    <t>power on手势滑动、放大、缩小地图响应速度（开发打测试桩提供给测试测，
开始播第一帧动画）</t>
  </si>
  <si>
    <t>快/一般/慢</t>
  </si>
  <si>
    <t>快</t>
  </si>
  <si>
    <t>冷启动手势滑动、放大、缩小地图响应速度（开发打测试桩提供给测试测，
开始播第一帧动画）</t>
  </si>
  <si>
    <t>手势滑动、放大、缩小地图后图层加载速度（离线包已下载情况下测试）</t>
  </si>
  <si>
    <t>Zhang, Meijuan</t>
  </si>
  <si>
    <t>语音唤醒响应速度(到VUI出现时间)</t>
  </si>
  <si>
    <t>800msec</t>
  </si>
  <si>
    <t>ASR在线响应速度(显示出结果的时间)</t>
  </si>
  <si>
    <t xml:space="preserve">1s </t>
  </si>
  <si>
    <t>ASR离线响应速度</t>
  </si>
  <si>
    <t>400msec</t>
  </si>
  <si>
    <t>在线地图指令响应时间</t>
  </si>
  <si>
    <t>离线车控指令响应时间</t>
  </si>
  <si>
    <t>免唤醒命令词响应速度</t>
  </si>
  <si>
    <t>免唤醒命令词地图指令响应时间</t>
  </si>
  <si>
    <t>免唤醒命令词多媒体指令响应时间</t>
  </si>
  <si>
    <t>免唤醒命令词车控指令响应时间</t>
  </si>
  <si>
    <t>可见即可说响应时间</t>
  </si>
  <si>
    <t>在线指令端到端响应时间</t>
  </si>
  <si>
    <t>离线指令端到端响应时间</t>
  </si>
  <si>
    <t>在线语音指令到首字上屏时间</t>
  </si>
  <si>
    <t>离线语音指令到首字上屏时间</t>
  </si>
  <si>
    <t>对话流界面启动时间</t>
  </si>
  <si>
    <t>多媒体</t>
  </si>
  <si>
    <t>Lu Chao</t>
  </si>
  <si>
    <t>网络电台到FM/AM</t>
  </si>
  <si>
    <t>2.5s</t>
  </si>
  <si>
    <t>Baidu/Desay</t>
  </si>
  <si>
    <t>随心听切歌响应时间</t>
  </si>
  <si>
    <t>随心听切USB播放时间</t>
  </si>
  <si>
    <t xml:space="preserve">2s </t>
  </si>
  <si>
    <t>电影</t>
  </si>
  <si>
    <t>搜索电影院时间</t>
  </si>
  <si>
    <t>搜索电影影片时间</t>
  </si>
  <si>
    <t>电影票下单时间（服务端测试）</t>
  </si>
  <si>
    <t>酒店</t>
  </si>
  <si>
    <t>搜索酒店时间</t>
  </si>
  <si>
    <t>搜索餐馆时间</t>
  </si>
  <si>
    <t>外卖下单时间（服务端测试）</t>
  </si>
  <si>
    <t>搜索停车场时间</t>
  </si>
  <si>
    <t>搜索店面时间</t>
  </si>
  <si>
    <t>下单预约时间（服务端测试）</t>
  </si>
  <si>
    <t>爱奇艺</t>
  </si>
  <si>
    <t>在线搜索影片时间</t>
  </si>
  <si>
    <t>在线视频播放加载时间</t>
  </si>
  <si>
    <t>离线视频播放加载时间</t>
  </si>
  <si>
    <t>1分</t>
  </si>
  <si>
    <t>2分</t>
  </si>
  <si>
    <t>3分</t>
  </si>
  <si>
    <t>4分</t>
  </si>
  <si>
    <t>5分</t>
  </si>
  <si>
    <t> expect KPI</t>
  </si>
  <si>
    <t>R13计划目标</t>
  </si>
  <si>
    <t>CX727 R11 result</t>
  </si>
  <si>
    <t>CX727 R11评分</t>
  </si>
  <si>
    <t>CX727 R09</t>
  </si>
  <si>
    <t>CX727 R09评分</t>
  </si>
  <si>
    <t>备注</t>
  </si>
  <si>
    <t>系统稳定状态下QQ音乐首次启动</t>
  </si>
  <si>
    <t>系统稳定状态下USB音乐首次启动</t>
  </si>
  <si>
    <t>系统稳定状态下导航搜索(20KM)</t>
  </si>
  <si>
    <t>系统稳定状态下在线电台切换</t>
  </si>
  <si>
    <t>系统稳定状态下，音乐TAB切换（QQ音乐与蓝牙音乐切换）</t>
  </si>
  <si>
    <t>系统稳定状态下，EV卡片的首次加载</t>
  </si>
  <si>
    <t>系统稳定状态下，视频应用冷启动</t>
  </si>
  <si>
    <t>系统稳定状态下，电影票首次启动时间</t>
  </si>
  <si>
    <t>系统稳定状态下，外卖首次启动时间</t>
  </si>
  <si>
    <t>系统稳定状态下，智慧停车场首次启动时间</t>
  </si>
  <si>
    <t>QQ/新闻/喜马拉雅/在线FM 弱网tab切换时间</t>
  </si>
  <si>
    <t>点击编辑框到拉起输入法显示出来的时间</t>
  </si>
  <si>
    <t>系统稳定状态下，车家互联首次启动时间</t>
  </si>
  <si>
    <t>系统稳定状态下，酒店首次启动时间</t>
  </si>
  <si>
    <t>Launcher首页点击卡片动效启动时间</t>
  </si>
  <si>
    <t>总分</t>
  </si>
  <si>
    <t>额外改善项：</t>
  </si>
  <si>
    <t>黄色部分是R12版本正在计划改进的</t>
  </si>
  <si>
    <t>1. Launcher点击大卡片按下时无动画效果，抬起才有效果
2. 随心听音乐内部在无网条件下，QQ/新闻/喜马拉雅/在线FM热启动切换卡顿</t>
  </si>
  <si>
    <t>绿色是目标KPI</t>
  </si>
  <si>
    <t>橙色：R13计划提升</t>
  </si>
  <si>
    <t>所在目录</t>
  </si>
  <si>
    <t>App</t>
  </si>
  <si>
    <t>新版本ROM占用</t>
  </si>
  <si>
    <t>上个版本ROM占用</t>
  </si>
  <si>
    <t>偏差超过5%需要说明</t>
  </si>
  <si>
    <t>Total</t>
  </si>
  <si>
    <t>/system/priv-app</t>
  </si>
  <si>
    <t>/BackupRestoreConfirmation/oat/arm64</t>
  </si>
  <si>
    <t>36K</t>
  </si>
  <si>
    <t>/BackupRestoreConfirmation/oat</t>
  </si>
  <si>
    <t>40K</t>
  </si>
  <si>
    <t>/BackupRestoreConfirmation</t>
  </si>
  <si>
    <t>280K</t>
  </si>
  <si>
    <t>/BdPrivacy/oat/arm64</t>
  </si>
  <si>
    <t>52K</t>
  </si>
  <si>
    <t>/BdPrivacy/oat</t>
  </si>
  <si>
    <t>56K</t>
  </si>
  <si>
    <t>/BdPrivacy</t>
  </si>
  <si>
    <t>2.6M</t>
  </si>
  <si>
    <t>5.5M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</si>
  <si>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</si>
  <si>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</si>
  <si>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</si>
  <si>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</si>
  <si>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</si>
  <si>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</si>
  <si>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</si>
  <si>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</si>
  <si>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</si>
  <si>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</si>
  <si>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</si>
  <si>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</si>
  <si>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</si>
  <si>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</si>
  <si>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</si>
  <si>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</si>
  <si>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</si>
  <si>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</si>
  <si>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</si>
  <si>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</si>
  <si>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</si>
  <si>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</si>
  <si>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72K</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</si>
  <si>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</si>
  <si>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</si>
  <si>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</si>
  <si>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</si>
  <si>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</si>
  <si>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</si>
  <si>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</si>
  <si>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</si>
  <si>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</si>
  <si>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</si>
  <si>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</si>
  <si>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</si>
  <si>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</si>
  <si>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</si>
  <si>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</si>
  <si>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</si>
  <si>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</si>
  <si>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</si>
  <si>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</si>
  <si>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</si>
  <si>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</si>
  <si>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</si>
  <si>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</si>
  <si>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</si>
  <si>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</si>
  <si>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</si>
  <si>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</si>
  <si>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</si>
  <si>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</si>
  <si>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</si>
  <si>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</si>
  <si>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</si>
  <si>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</si>
  <si>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</si>
  <si>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</si>
  <si>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</si>
  <si>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</si>
  <si>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</si>
  <si>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</si>
  <si>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/ExternalStorageProvider/oat</t>
  </si>
  <si>
    <t>/ExternalStorageProvider</t>
  </si>
  <si>
    <t>104K</t>
  </si>
  <si>
    <t>/FusedLocation/oat/arm64</t>
  </si>
  <si>
    <t>/FusedLocation/oat</t>
  </si>
  <si>
    <t>/FusedLocation</t>
  </si>
  <si>
    <t>68K</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</si>
  <si>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</si>
  <si>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</si>
  <si>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</si>
  <si>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</si>
  <si>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</si>
  <si>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</si>
  <si>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</si>
  <si>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</si>
  <si>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</si>
  <si>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</si>
  <si>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</si>
  <si>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</si>
  <si>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</si>
  <si>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</si>
  <si>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</si>
  <si>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</si>
  <si>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/MultiScreenService/oat</t>
  </si>
  <si>
    <t>/MultiScreenService</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</si>
  <si>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</si>
  <si>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</si>
  <si>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</si>
  <si>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</si>
  <si>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</si>
  <si>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</si>
  <si>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</si>
  <si>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</si>
  <si>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</si>
  <si>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</si>
  <si>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</si>
  <si>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</si>
  <si>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</si>
  <si>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</si>
  <si>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</si>
  <si>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</si>
  <si>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</si>
  <si>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</si>
  <si>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</si>
  <si>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</si>
  <si>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</si>
  <si>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</si>
  <si>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</si>
  <si>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</si>
  <si>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</si>
  <si>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</si>
  <si>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</si>
  <si>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</si>
  <si>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</si>
  <si>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</si>
  <si>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</si>
  <si>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</si>
  <si>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</si>
  <si>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</si>
  <si>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344K</t>
  </si>
  <si>
    <t>/SoaGatewayService/oat</t>
  </si>
  <si>
    <t>348K</t>
  </si>
  <si>
    <t>/SoaGatewayService</t>
  </si>
  <si>
    <t>524K</t>
  </si>
  <si>
    <t>/StatementService/oat/arm64</t>
  </si>
  <si>
    <t>96K</t>
  </si>
  <si>
    <t>/StatementService/oat</t>
  </si>
  <si>
    <t>/StatementService</t>
  </si>
  <si>
    <t>144K</t>
  </si>
  <si>
    <t>/StorageManager/oat/arm64</t>
  </si>
  <si>
    <t>1.8M</t>
  </si>
  <si>
    <t>/StorageManager/oat</t>
  </si>
  <si>
    <t>/StorageManager</t>
  </si>
  <si>
    <t>6.3M</t>
  </si>
  <si>
    <t>/SystemUI/oat/arm64</t>
  </si>
  <si>
    <t>9.1M</t>
  </si>
  <si>
    <t>9.2M</t>
  </si>
  <si>
    <t>/SystemUI/oat</t>
  </si>
  <si>
    <t>/SystemUI</t>
  </si>
  <si>
    <t>46M</t>
  </si>
  <si>
    <t>/TelephonyProvider/oat/arm64</t>
  </si>
  <si>
    <t>/TelephonyProvider/oat</t>
  </si>
  <si>
    <t>284K</t>
  </si>
  <si>
    <t>/TelephonyProvider</t>
  </si>
  <si>
    <t>/VpnDialogs/oat/arm64</t>
  </si>
  <si>
    <t>/VpnDialogs/oat</t>
  </si>
  <si>
    <t>/VpnDialogs</t>
  </si>
  <si>
    <t>136K</t>
  </si>
  <si>
    <t>/WallpaperCropper/oat/arm64</t>
  </si>
  <si>
    <t>/WallpaperCropper/oat</t>
  </si>
  <si>
    <t>152K</t>
  </si>
  <si>
    <t>/WallpaperCropper</t>
  </si>
  <si>
    <t>236K</t>
  </si>
  <si>
    <t>/system/app</t>
  </si>
  <si>
    <t>/AntHalService/oat/arm64</t>
  </si>
  <si>
    <t>/AntHalService/oat</t>
  </si>
  <si>
    <t>/AntHalService</t>
  </si>
  <si>
    <t>/AnwBTSdkService/oat/arm64</t>
  </si>
  <si>
    <t>512K</t>
  </si>
  <si>
    <t>/AnwBTSdkService/oat</t>
  </si>
  <si>
    <t>516K</t>
  </si>
  <si>
    <t>/AnwBTSdkService</t>
  </si>
  <si>
    <t>672K</t>
  </si>
  <si>
    <t>/AnwSdkService/oat/arm64</t>
  </si>
  <si>
    <t>492K</t>
  </si>
  <si>
    <t>/AnwSdkService/oat</t>
  </si>
  <si>
    <t>496K</t>
  </si>
  <si>
    <t>/AnwSdkService</t>
  </si>
  <si>
    <t>652K</t>
  </si>
  <si>
    <t>/AutoFilm/lib/arm</t>
  </si>
  <si>
    <t>2.2M</t>
  </si>
  <si>
    <t>/AutoFilm/lib</t>
  </si>
  <si>
    <t>/AutoFilm/oat/arm</t>
  </si>
  <si>
    <t>2.7M</t>
  </si>
  <si>
    <t>/AutoFilm/oat</t>
  </si>
  <si>
    <t>/AutoFilm</t>
  </si>
  <si>
    <t>19M</t>
  </si>
  <si>
    <t>/AutoHotel/lib/arm</t>
  </si>
  <si>
    <t>392K</t>
  </si>
  <si>
    <t>/AutoHotel/lib</t>
  </si>
  <si>
    <t>396K</t>
  </si>
  <si>
    <t>/AutoHotel/oat/arm</t>
  </si>
  <si>
    <t>2.3M</t>
  </si>
  <si>
    <t>/AutoHotel/oat</t>
  </si>
  <si>
    <t>/AutoHotel</t>
  </si>
  <si>
    <t>6.1M</t>
  </si>
  <si>
    <t>/AutoWaimai/lib/arm</t>
  </si>
  <si>
    <t>/AutoWaimai/lib</t>
  </si>
  <si>
    <t>/AutoWaimai/oat/arm</t>
  </si>
  <si>
    <t>/AutoWaimai/oat</t>
  </si>
  <si>
    <t>/AutoWaimai</t>
  </si>
  <si>
    <t>/BaiduInput/lib/arm64</t>
  </si>
  <si>
    <t>/BaiduInput/lib</t>
  </si>
  <si>
    <t>/BaiduInput/oat/arm64</t>
  </si>
  <si>
    <t>/BaiduInput/oat</t>
  </si>
  <si>
    <t>/BaiduInput</t>
  </si>
  <si>
    <t>22M</t>
  </si>
  <si>
    <t>/BaiduMapAuto/lib/arm</t>
  </si>
  <si>
    <t>18M</t>
  </si>
  <si>
    <t>/BaiduMapAuto/lib</t>
  </si>
  <si>
    <t>/BaiduMapAuto/oat/arm</t>
  </si>
  <si>
    <t>2.5M</t>
  </si>
  <si>
    <t>/BaiduMapAuto/oat</t>
  </si>
  <si>
    <t>/BaiduMapAuto</t>
  </si>
  <si>
    <t>82M</t>
  </si>
  <si>
    <t>/BaiduSyncService/lib/arm64</t>
  </si>
  <si>
    <t>904K</t>
  </si>
  <si>
    <t>/BaiduSyncService/lib</t>
  </si>
  <si>
    <t>908K</t>
  </si>
  <si>
    <t>/BaiduSyncService/oat/arm64</t>
  </si>
  <si>
    <t>/BaiduSyncService/oat</t>
  </si>
  <si>
    <t>80K</t>
  </si>
  <si>
    <t>/BaiduSyncService</t>
  </si>
  <si>
    <t>3.6M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</si>
  <si>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</si>
  <si>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</si>
  <si>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</si>
  <si>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</si>
  <si>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</si>
  <si>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</si>
  <si>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</si>
  <si>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</si>
  <si>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</si>
  <si>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</si>
  <si>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</si>
  <si>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</si>
  <si>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</si>
  <si>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/BluetoothService/oat</t>
  </si>
  <si>
    <t>/BluetoothService</t>
  </si>
  <si>
    <t>3.7M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</si>
  <si>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</si>
  <si>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</si>
  <si>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</si>
  <si>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</si>
  <si>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</si>
  <si>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</si>
  <si>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</si>
  <si>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</si>
  <si>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</si>
  <si>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</si>
  <si>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</si>
  <si>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</si>
  <si>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</si>
  <si>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</si>
  <si>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</si>
  <si>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</si>
  <si>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/Calendar/oat/arm64</t>
  </si>
  <si>
    <t>1.1M</t>
  </si>
  <si>
    <t>/Calendar/oat</t>
  </si>
  <si>
    <t>/Calendar</t>
  </si>
  <si>
    <t>/CaptivePortalLogin/oat/arm64</t>
  </si>
  <si>
    <t>/CaptivePortalLogin/oat</t>
  </si>
  <si>
    <t>/CaptivePortalLogin</t>
  </si>
  <si>
    <t>/Car2Home/lib/arm64</t>
  </si>
  <si>
    <t>600K</t>
  </si>
  <si>
    <t>/Car2Home/lib</t>
  </si>
  <si>
    <t>604K</t>
  </si>
  <si>
    <t>/Car2Home/oat/arm64</t>
  </si>
  <si>
    <t>/Car2Home/oat</t>
  </si>
  <si>
    <t>/Car2Home</t>
  </si>
  <si>
    <t>6.9M</t>
  </si>
  <si>
    <t>/CarLauncher/lib/arm64</t>
  </si>
  <si>
    <t>648K</t>
  </si>
  <si>
    <t>/CarLauncher/lib</t>
  </si>
  <si>
    <t>/CarLauncher/oat/arm64</t>
  </si>
  <si>
    <t>/CarLauncher/oat</t>
  </si>
  <si>
    <t>/CarLauncher</t>
  </si>
  <si>
    <t>138M</t>
  </si>
  <si>
    <t>136M</t>
  </si>
  <si>
    <t>/CarRadio/lib/arm64</t>
  </si>
  <si>
    <t>2.4M</t>
  </si>
  <si>
    <t>/CarRadio/lib</t>
  </si>
  <si>
    <t>/CarRadio/oat/arm64</t>
  </si>
  <si>
    <t>/CarRadio/oat</t>
  </si>
  <si>
    <t>/CarRadio</t>
  </si>
  <si>
    <t>24M</t>
  </si>
  <si>
    <t>23M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</si>
  <si>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</si>
  <si>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</si>
  <si>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</si>
  <si>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</si>
  <si>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</si>
  <si>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</si>
  <si>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</si>
  <si>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</si>
  <si>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</si>
  <si>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</si>
  <si>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</si>
  <si>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</si>
  <si>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</si>
  <si>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</si>
  <si>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</si>
  <si>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</si>
  <si>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</si>
  <si>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</si>
  <si>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</si>
  <si>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</si>
  <si>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</si>
  <si>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</si>
  <si>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</si>
  <si>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</si>
  <si>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</si>
  <si>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</si>
  <si>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</si>
  <si>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</si>
  <si>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</si>
  <si>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</si>
  <si>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</si>
  <si>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</si>
  <si>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</si>
  <si>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4.1M</t>
  </si>
  <si>
    <t>/DLNADMR/oat</t>
  </si>
  <si>
    <t>/DLNADMR</t>
  </si>
  <si>
    <t>8.6M</t>
  </si>
  <si>
    <t>11M</t>
  </si>
  <si>
    <t>/Dataplan/oat/arm64</t>
  </si>
  <si>
    <t>1.4M</t>
  </si>
  <si>
    <t>/Dataplan/oat</t>
  </si>
  <si>
    <t>/Dataplan</t>
  </si>
  <si>
    <t>10M</t>
  </si>
  <si>
    <t>/DemoMode/oat/arm64</t>
  </si>
  <si>
    <t>/DemoMode/oat</t>
  </si>
  <si>
    <t>/DemoMode</t>
  </si>
  <si>
    <t>/DeskClock/oat/arm64</t>
  </si>
  <si>
    <t>/DeskClock/oat</t>
  </si>
  <si>
    <t>/DeskClock</t>
  </si>
  <si>
    <t>7.1M</t>
  </si>
  <si>
    <t>/Diagnostic/oat/arm64</t>
  </si>
  <si>
    <t>/Diagnostic/oat</t>
  </si>
  <si>
    <t>/Diagnostic</t>
  </si>
  <si>
    <t>3.3M</t>
  </si>
  <si>
    <t>/DownloadProviderUi/oat/arm64</t>
  </si>
  <si>
    <t>/DownloadProviderUi/oat</t>
  </si>
  <si>
    <t>/DownloadProviderUi</t>
  </si>
  <si>
    <t>292K</t>
  </si>
  <si>
    <t>/DsvPower/oat/arm64</t>
  </si>
  <si>
    <t>3.2M</t>
  </si>
  <si>
    <t>/DsvPower/oat</t>
  </si>
  <si>
    <t>/DsvPower</t>
  </si>
  <si>
    <t>7.3M</t>
  </si>
  <si>
    <t>/DsvPowerService/oat/arm64</t>
  </si>
  <si>
    <t>584K</t>
  </si>
  <si>
    <t>/DsvPowerService/oat</t>
  </si>
  <si>
    <t>588K</t>
  </si>
  <si>
    <t>/DsvPowerService</t>
  </si>
  <si>
    <t>868K</t>
  </si>
  <si>
    <t>/DuerOSParking/lib/arm64</t>
  </si>
  <si>
    <t>3.0M</t>
  </si>
  <si>
    <t>/DuerOSParking/lib</t>
  </si>
  <si>
    <t>/DuerOSParking/oat/arm64</t>
  </si>
  <si>
    <t>/DuerOSParking/oat</t>
  </si>
  <si>
    <t>/DuerOSParking</t>
  </si>
  <si>
    <t>/DuerOSVPA/lib/arm64</t>
  </si>
  <si>
    <t>130M</t>
  </si>
  <si>
    <t>/DuerOSVPA/lib</t>
  </si>
  <si>
    <t>/DuerOSVPA/oat/arm64</t>
  </si>
  <si>
    <t>/DuerOSVPA/oat</t>
  </si>
  <si>
    <t>/DuerOSVPA</t>
  </si>
  <si>
    <t>282M</t>
  </si>
  <si>
    <t>278M</t>
  </si>
  <si>
    <t>/DuerOSVideoPlayer/lib/arm</t>
  </si>
  <si>
    <t>6.7M</t>
  </si>
  <si>
    <t>/DuerOSVideoPlayer/lib</t>
  </si>
  <si>
    <t>/DuerOSVideoPlayer/oat/arm</t>
  </si>
  <si>
    <t>2.9M</t>
  </si>
  <si>
    <t>/DuerOSVideoPlayer/oat</t>
  </si>
  <si>
    <t>/DuerOSVideoPlayer</t>
  </si>
  <si>
    <t>34M</t>
  </si>
  <si>
    <t>36M</t>
  </si>
  <si>
    <t>/EManual/oat/arm64</t>
  </si>
  <si>
    <t>6.0M</t>
  </si>
  <si>
    <t>/EManual/oat</t>
  </si>
  <si>
    <t>/EManual</t>
  </si>
  <si>
    <t>38M</t>
  </si>
  <si>
    <t>/EasterEgg/oat/arm64</t>
  </si>
  <si>
    <t>/EasterEgg/oat</t>
  </si>
  <si>
    <t>520K</t>
  </si>
  <si>
    <t>/EasterEgg</t>
  </si>
  <si>
    <t>756K</t>
  </si>
  <si>
    <t>/EngModeService/oat/arm64</t>
  </si>
  <si>
    <t>312K</t>
  </si>
  <si>
    <t>364K</t>
  </si>
  <si>
    <t>/EngModeService/oat</t>
  </si>
  <si>
    <t>316K</t>
  </si>
  <si>
    <t>368K</t>
  </si>
  <si>
    <t>/EngModeService</t>
  </si>
  <si>
    <t>812K</t>
  </si>
  <si>
    <t>1.5M</t>
  </si>
  <si>
    <t>/EngineerMode/lib/arm64</t>
  </si>
  <si>
    <t>2.8M</t>
  </si>
  <si>
    <t>/EngineerMode/lib</t>
  </si>
  <si>
    <t>/EngineerMode/oat/arm64</t>
  </si>
  <si>
    <t>5.8M</t>
  </si>
  <si>
    <t>/EngineerMode/oat</t>
  </si>
  <si>
    <t>/EngineerMode</t>
  </si>
  <si>
    <t>/EnhancedMemory/lib/arm64</t>
  </si>
  <si>
    <t>/EnhancedMemory/lib</t>
  </si>
  <si>
    <t>/EnhancedMemory/oat/arm64</t>
  </si>
  <si>
    <t>264K</t>
  </si>
  <si>
    <t>120K</t>
  </si>
  <si>
    <t>/EnhancedMemory/oat</t>
  </si>
  <si>
    <t>268K</t>
  </si>
  <si>
    <t>124K</t>
  </si>
  <si>
    <t>/EnhancedMemory</t>
  </si>
  <si>
    <t>13M</t>
  </si>
  <si>
    <t>/Exchange2/oat/arm64</t>
  </si>
  <si>
    <t>/Exchange2/oat</t>
  </si>
  <si>
    <t>/Exchange2</t>
  </si>
  <si>
    <t>4.7M</t>
  </si>
  <si>
    <t>/ExoplayerDemo/oat/arm64</t>
  </si>
  <si>
    <t>636K</t>
  </si>
  <si>
    <t>/ExoplayerDemo/oat</t>
  </si>
  <si>
    <t>640K</t>
  </si>
  <si>
    <t>/ExoplayerDemo</t>
  </si>
  <si>
    <t>944K</t>
  </si>
  <si>
    <t>/ExtShared/oat/arm64</t>
  </si>
  <si>
    <t>/ExtShared/oat</t>
  </si>
  <si>
    <t>/ExtShared</t>
  </si>
  <si>
    <t>/FaceID/lib/arm64</t>
  </si>
  <si>
    <t>2.0M</t>
  </si>
  <si>
    <t>/FaceID/lib</t>
  </si>
  <si>
    <t>/FaceID/oat/arm64</t>
  </si>
  <si>
    <t>/FaceID/oat</t>
  </si>
  <si>
    <t>/FaceID</t>
  </si>
  <si>
    <t>/FaceOS/lib/arm</t>
  </si>
  <si>
    <t>688K</t>
  </si>
  <si>
    <t>/FaceOS/lib</t>
  </si>
  <si>
    <t>692K</t>
  </si>
  <si>
    <t>/FaceOS/oat/arm</t>
  </si>
  <si>
    <t>/FaceOS/oat</t>
  </si>
  <si>
    <t>/FaceOS</t>
  </si>
  <si>
    <t>14M</t>
  </si>
  <si>
    <t>21M</t>
  </si>
  <si>
    <t>/FordAccount/lib/arm64</t>
  </si>
  <si>
    <t>/FordAccount/lib</t>
  </si>
  <si>
    <t>/FordAccount/oat/arm64</t>
  </si>
  <si>
    <t>5.6M</t>
  </si>
  <si>
    <t>/FordAccount/oat</t>
  </si>
  <si>
    <t>/FordAccount</t>
  </si>
  <si>
    <t>16M</t>
  </si>
  <si>
    <t>/FordCloudService/oat/arm64</t>
  </si>
  <si>
    <t>4.8M</t>
  </si>
  <si>
    <t>/FordCloudService/oat</t>
  </si>
  <si>
    <t>/FordCloudService</t>
  </si>
  <si>
    <t>7.2M</t>
  </si>
  <si>
    <t>/FordCredit/oat/arm64</t>
  </si>
  <si>
    <t>/FordCredit/oat</t>
  </si>
  <si>
    <t>/FordCredit</t>
  </si>
  <si>
    <t>15M</t>
  </si>
  <si>
    <t>/FordVPA/oat/arm64</t>
  </si>
  <si>
    <t>4.4M</t>
  </si>
  <si>
    <t>/FordVPA/oat</t>
  </si>
  <si>
    <t>/FordVPA</t>
  </si>
  <si>
    <t>133M</t>
  </si>
  <si>
    <t>/Gallery2/lib/arm64</t>
  </si>
  <si>
    <t>/Gallery2/lib</t>
  </si>
  <si>
    <t>/Gallery2/oat/arm64</t>
  </si>
  <si>
    <t>/Gallery2/oat</t>
  </si>
  <si>
    <t>/Gallery2</t>
  </si>
  <si>
    <t>/GuestMode/oat/arm64</t>
  </si>
  <si>
    <t>/GuestMode/oat</t>
  </si>
  <si>
    <t>/GuestMode</t>
  </si>
  <si>
    <t>/HTMLViewer/oat/arm64</t>
  </si>
  <si>
    <t>/HTMLViewer/oat</t>
  </si>
  <si>
    <t>/HTMLViewer</t>
  </si>
  <si>
    <t>/HardKeyService/oat/arm64</t>
  </si>
  <si>
    <t>576K</t>
  </si>
  <si>
    <t>/HardKeyService/oat</t>
  </si>
  <si>
    <t>580K</t>
  </si>
  <si>
    <t>/HardKeyService</t>
  </si>
  <si>
    <t>820K</t>
  </si>
  <si>
    <t>/KanziModel/lib/arm64</t>
  </si>
  <si>
    <t>/KanziModel/lib</t>
  </si>
  <si>
    <t>/KanziModel/oat/arm64</t>
  </si>
  <si>
    <t>/KanziModel/oat</t>
  </si>
  <si>
    <t>/KanziModel</t>
  </si>
  <si>
    <t>/KeyChain/oat/arm64</t>
  </si>
  <si>
    <t>/KeyChain/oat</t>
  </si>
  <si>
    <t>/KeyChain</t>
  </si>
  <si>
    <t>184K</t>
  </si>
  <si>
    <t>/LiveWallpapersPicker/oat/arm64</t>
  </si>
  <si>
    <t>1.7M</t>
  </si>
  <si>
    <t>/LiveWallpapersPicker/oat</t>
  </si>
  <si>
    <t>/LiveWallpapersPicker</t>
  </si>
  <si>
    <t>/Maintenance/lib/arm</t>
  </si>
  <si>
    <t>/Maintenance/lib</t>
  </si>
  <si>
    <t>/Maintenance/oat/arm</t>
  </si>
  <si>
    <t>/Maintenance/oat</t>
  </si>
  <si>
    <t>/Maintenance</t>
  </si>
  <si>
    <t>/MediaInteractService/oat/arm64</t>
  </si>
  <si>
    <t>/MediaInteractService/oat</t>
  </si>
  <si>
    <t>/MediaInteractService</t>
  </si>
  <si>
    <t>4.2M</t>
  </si>
  <si>
    <t>/MessageServer/lib/arm64</t>
  </si>
  <si>
    <t>/MessageServer/lib</t>
  </si>
  <si>
    <t>/MessageServer/oat/arm64</t>
  </si>
  <si>
    <t>1.2M</t>
  </si>
  <si>
    <t>/MessageServer/oat</t>
  </si>
  <si>
    <t>/MessageServer</t>
  </si>
  <si>
    <t>27M</t>
  </si>
  <si>
    <t>33M</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</si>
  <si>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</si>
  <si>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</si>
  <si>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</si>
  <si>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</si>
  <si>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</si>
  <si>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</si>
  <si>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</si>
  <si>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</si>
  <si>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</si>
  <si>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</si>
  <si>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</si>
  <si>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</si>
  <si>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</si>
  <si>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/PersonTime/oat</t>
  </si>
  <si>
    <t>/PersonTime</t>
  </si>
  <si>
    <t>/PhotoTable/oat/arm64</t>
  </si>
  <si>
    <t>116K</t>
  </si>
  <si>
    <t>/PhotoTable/oat</t>
  </si>
  <si>
    <t>/PhotoTable</t>
  </si>
  <si>
    <t>/PicManager/oat/arm64</t>
  </si>
  <si>
    <t>5.0M</t>
  </si>
  <si>
    <t>/PicManager/oat</t>
  </si>
  <si>
    <t>/PicManager</t>
  </si>
  <si>
    <t>/QTIDiagServices/oat/arm64</t>
  </si>
  <si>
    <t>/QTIDiagServices/oat</t>
  </si>
  <si>
    <t>/QTIDiagServices</t>
  </si>
  <si>
    <t>/QuickSearchBox/oat/arm64</t>
  </si>
  <si>
    <t>552K</t>
  </si>
  <si>
    <t>/QuickSearchBox/oat</t>
  </si>
  <si>
    <t>556K</t>
  </si>
  <si>
    <t>/QuickSearchBox</t>
  </si>
  <si>
    <t>/RVCSupport/oat/arm64</t>
  </si>
  <si>
    <t>4.5M</t>
  </si>
  <si>
    <t>5.2M</t>
  </si>
  <si>
    <t>/RVCSupport/oat</t>
  </si>
  <si>
    <t>/RVCSupport</t>
  </si>
  <si>
    <t>28M</t>
  </si>
  <si>
    <t>/RelaxMode/oat/arm64</t>
  </si>
  <si>
    <t>/RelaxMode/oat</t>
  </si>
  <si>
    <t>/RelaxMode</t>
  </si>
  <si>
    <t>/RootDetector/oat/arm64</t>
  </si>
  <si>
    <t>/RootDetector/oat</t>
  </si>
  <si>
    <t>/RootDetector</t>
  </si>
  <si>
    <t>3.5M</t>
  </si>
  <si>
    <t>/SVBtMusic/oat/arm64</t>
  </si>
  <si>
    <t>/SVBtMusic/oat</t>
  </si>
  <si>
    <t>/SVBtMusic</t>
  </si>
  <si>
    <t>17M</t>
  </si>
  <si>
    <t>/SVBtPhone/oat/arm64</t>
  </si>
  <si>
    <t>5.9M</t>
  </si>
  <si>
    <t>/SVBtPhone/oat</t>
  </si>
  <si>
    <t>/SVBtPhone</t>
  </si>
  <si>
    <t>/SVECall/oat/arm64</t>
  </si>
  <si>
    <t>/SVECall/oat</t>
  </si>
  <si>
    <t>/SVECall</t>
  </si>
  <si>
    <t>/SVHavc/lib/arm64</t>
  </si>
  <si>
    <t>/SVHavc/lib</t>
  </si>
  <si>
    <t>/SVHavc/oat/arm64</t>
  </si>
  <si>
    <t>/SVHavc/oat</t>
  </si>
  <si>
    <t>/SVHavc</t>
  </si>
  <si>
    <t>79M</t>
  </si>
  <si>
    <t>/SVSettings/lib/arm64</t>
  </si>
  <si>
    <t>/SVSettings/lib</t>
  </si>
  <si>
    <t>/SVSettings/oat/arm64</t>
  </si>
  <si>
    <t>7.7M</t>
  </si>
  <si>
    <t>/SVSettings/oat</t>
  </si>
  <si>
    <t>/SVSettings</t>
  </si>
  <si>
    <t>77M</t>
  </si>
  <si>
    <t>/SecureApp/lib/arm64</t>
  </si>
  <si>
    <t>836K</t>
  </si>
  <si>
    <t>/SecureApp/lib</t>
  </si>
  <si>
    <t>840K</t>
  </si>
  <si>
    <t>/SecureApp/oat/arm64</t>
  </si>
  <si>
    <t>/SecureApp/oat</t>
  </si>
  <si>
    <t>/SecureApp</t>
  </si>
  <si>
    <t>/SmartScene/oat/arm64</t>
  </si>
  <si>
    <t>/SmartScene/oat</t>
  </si>
  <si>
    <t>/SmartScene</t>
  </si>
  <si>
    <t>/Stk/oat/arm64</t>
  </si>
  <si>
    <t>/Stk/oat</t>
  </si>
  <si>
    <t>128K</t>
  </si>
  <si>
    <t>/Stk</t>
  </si>
  <si>
    <t>/SurpriseMessage/oat/arm64</t>
  </si>
  <si>
    <t>/SurpriseMessage/oat</t>
  </si>
  <si>
    <t>/SurpriseMessage</t>
  </si>
  <si>
    <t>/SystemUpdate/lib/arm64</t>
  </si>
  <si>
    <t>32M</t>
  </si>
  <si>
    <t>/SystemUpdate/lib</t>
  </si>
  <si>
    <t>/SystemUpdate/oat/arm64</t>
  </si>
  <si>
    <t>248K</t>
  </si>
  <si>
    <t>/SystemUpdate/oat</t>
  </si>
  <si>
    <t>/SystemUpdate</t>
  </si>
  <si>
    <t>89M</t>
  </si>
  <si>
    <t>/TSPService/oat/arm64</t>
  </si>
  <si>
    <t>/TSPService/oat</t>
  </si>
  <si>
    <t>/TSPService</t>
  </si>
  <si>
    <t>/UserDictionaryProvider/oat/arm64</t>
  </si>
  <si>
    <t>/UserDictionaryProvider/oat</t>
  </si>
  <si>
    <t>/UserDictionaryProvider</t>
  </si>
  <si>
    <t>/V2ILite/oat/arm64</t>
  </si>
  <si>
    <t>7.5M</t>
  </si>
  <si>
    <t>/V2ILite/oat</t>
  </si>
  <si>
    <t>/V2ILite</t>
  </si>
  <si>
    <t>/VehicleAccessService/oat/arm64</t>
  </si>
  <si>
    <t>/VehicleAccessService/oat</t>
  </si>
  <si>
    <t>/VehicleAccessService</t>
  </si>
  <si>
    <t>4.0M</t>
  </si>
  <si>
    <t>/VehicleCenterService/lib/arm64</t>
  </si>
  <si>
    <t>/VehicleCenterService/lib</t>
  </si>
  <si>
    <t>/VehicleCenterService/oat/arm64</t>
  </si>
  <si>
    <t>/VehicleCenterService/oat</t>
  </si>
  <si>
    <t>/VehicleCenterService</t>
  </si>
  <si>
    <t>40M</t>
  </si>
  <si>
    <t>/VoiceControlService/oat/arm64</t>
  </si>
  <si>
    <t>/VoiceControlService/oat</t>
  </si>
  <si>
    <t>/VoiceControlService</t>
  </si>
  <si>
    <t>4.9M</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</si>
  <si>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</si>
  <si>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</si>
  <si>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</si>
  <si>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</si>
  <si>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</si>
  <si>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</si>
  <si>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</si>
  <si>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</si>
  <si>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</si>
  <si>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</si>
  <si>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</si>
  <si>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</si>
  <si>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</si>
  <si>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/calmScreen/lib</t>
  </si>
  <si>
    <t>/calmScreen/oat/arm64</t>
  </si>
  <si>
    <t>/calmScreen/oat</t>
  </si>
  <si>
    <t>/calmScreen</t>
  </si>
  <si>
    <t>/messaging/oat/arm64</t>
  </si>
  <si>
    <t>3.9M</t>
  </si>
  <si>
    <t>/messaging/oat</t>
  </si>
  <si>
    <t>/messaging</t>
  </si>
  <si>
    <t>12M</t>
  </si>
  <si>
    <t>/radioapp/oat/arm64</t>
  </si>
  <si>
    <t>4.6M</t>
  </si>
  <si>
    <t>/radioapp/oat</t>
  </si>
  <si>
    <t>/radioapp</t>
  </si>
  <si>
    <t>/uimremoteclient/oat/arm64</t>
  </si>
  <si>
    <t>84K</t>
  </si>
  <si>
    <t>/uimremoteclient/oat</t>
  </si>
  <si>
    <t>/uimremoteclient</t>
  </si>
  <si>
    <t>/uimremoteserver/oat/arm64</t>
  </si>
  <si>
    <t>/uimremoteserver/oat</t>
  </si>
  <si>
    <t>/uimremoteserver</t>
  </si>
  <si>
    <t>112K</t>
  </si>
  <si>
    <t>/webview/oat/arm</t>
  </si>
  <si>
    <t>/webview/oat/arm64</t>
  </si>
  <si>
    <t>/webview/oat</t>
  </si>
  <si>
    <t>/webview</t>
  </si>
  <si>
    <t>116M</t>
  </si>
  <si>
    <r>
      <rPr>
        <sz val="11"/>
        <color theme="1"/>
        <rFont val="Calibri"/>
        <family val="2"/>
      </rPr>
      <t>/</t>
    </r>
    <r>
      <rPr>
        <sz val="11"/>
        <color theme="1"/>
        <rFont val="Calibri"/>
        <family val="2"/>
      </rPr>
      <t>vendor/app</t>
    </r>
  </si>
  <si>
    <t>/CarStateManagerService/oat/arm64</t>
  </si>
  <si>
    <t>/CarStateManagerService/oat</t>
  </si>
  <si>
    <t>844K</t>
  </si>
  <si>
    <t>/CarStateManagerService</t>
  </si>
  <si>
    <t>/DataBusService/oat/arm64</t>
  </si>
  <si>
    <t>/DataBusService/oat</t>
  </si>
  <si>
    <t>/DataBusService</t>
  </si>
  <si>
    <t>/GpsTest/oat/arm64</t>
  </si>
  <si>
    <t>5.4M</t>
  </si>
  <si>
    <t>/GpsTest/oat</t>
  </si>
  <si>
    <t>/GpsTest</t>
  </si>
  <si>
    <t>8.9M</t>
  </si>
  <si>
    <t>/LogManagerService/oat/arm64</t>
  </si>
  <si>
    <t>/LogManagerService/oat</t>
  </si>
  <si>
    <t>/LogManagerService</t>
  </si>
  <si>
    <t>/Perfdump/oat/arm64</t>
  </si>
  <si>
    <t>92K</t>
  </si>
  <si>
    <t>/Perfdump/oat</t>
  </si>
  <si>
    <t>/Perfdump</t>
  </si>
  <si>
    <t>168K</t>
  </si>
  <si>
    <t>/PlatformAdapter/oat/arm64</t>
  </si>
  <si>
    <t>/PlatformAdapter/oat</t>
  </si>
  <si>
    <t>/PlatformAdapter</t>
  </si>
  <si>
    <t>3.8M</t>
  </si>
  <si>
    <t>/Qmmi/lib/arm64</t>
  </si>
  <si>
    <t>/Qmmi/lib</t>
  </si>
  <si>
    <t>/Qmmi/oat/arm64</t>
  </si>
  <si>
    <t>/Qmmi/oat</t>
  </si>
  <si>
    <t>416K</t>
  </si>
  <si>
    <t>/Qmmi</t>
  </si>
  <si>
    <t>/UpdateApp/oat/arm64</t>
  </si>
  <si>
    <t>/UpdateApp/oat</t>
  </si>
  <si>
    <t>/UpdateApp</t>
  </si>
  <si>
    <t>Ford EMMC Partitions (64GB)</t>
  </si>
  <si>
    <t>型号:</t>
  </si>
  <si>
    <t>THGBMJG9C8LBAB8</t>
  </si>
  <si>
    <t>Total Size</t>
  </si>
  <si>
    <t>KB</t>
  </si>
  <si>
    <t>Left Size</t>
  </si>
  <si>
    <t>SET_COUNT</t>
  </si>
  <si>
    <t>0x0747C000</t>
  </si>
  <si>
    <t>MB</t>
  </si>
  <si>
    <t>GB</t>
  </si>
  <si>
    <t>Index</t>
  </si>
  <si>
    <t>Name</t>
  </si>
  <si>
    <t>Readonly</t>
  </si>
  <si>
    <t>File Name</t>
  </si>
  <si>
    <t>Partitions</t>
  </si>
  <si>
    <t>Mount Point</t>
  </si>
  <si>
    <t>Start Address</t>
  </si>
  <si>
    <t>Size(KB)</t>
  </si>
  <si>
    <t>Free Size</t>
  </si>
  <si>
    <t>uuid</t>
  </si>
  <si>
    <t>Comment</t>
  </si>
  <si>
    <t>GPT</t>
  </si>
  <si>
    <t>gpt_backup0.bin</t>
  </si>
  <si>
    <t>GPT header</t>
  </si>
  <si>
    <t>xbl_a</t>
  </si>
  <si>
    <t>xbl.elf</t>
  </si>
  <si>
    <t>DEA0BA2C-CBDD-4805-B4F9-F428251C3E98</t>
  </si>
  <si>
    <t>xbl_b</t>
  </si>
  <si>
    <t>7A3DF1A3-A31A-454D-BD78-DF259ED486BE</t>
  </si>
  <si>
    <t>tz_a</t>
  </si>
  <si>
    <t>tz.mbn</t>
  </si>
  <si>
    <t>A053AA7F-40B8-4B1C-BA08-2F68AC71A4F4</t>
  </si>
  <si>
    <t>trustzone</t>
  </si>
  <si>
    <t>tz_b</t>
  </si>
  <si>
    <t>C832EA16-8B0D-4398-A67B-EBB30EF98E7E</t>
  </si>
  <si>
    <t>rpm_a</t>
  </si>
  <si>
    <t>rpm.mbn</t>
  </si>
  <si>
    <t>098DF793-D712-413D-9D4E-89D711772228</t>
  </si>
  <si>
    <t>rpm_b</t>
  </si>
  <si>
    <t>B7804414-8E65-4A1D-93FD-9D9BF5621306</t>
  </si>
  <si>
    <t>hyp_a</t>
  </si>
  <si>
    <t>hyp.mbn</t>
  </si>
  <si>
    <t>E1A6A689-0C8D-4CC6-B4E8-55A4320FBD8A</t>
  </si>
  <si>
    <t>hyp_b</t>
  </si>
  <si>
    <t>AB521EEB-143A-4FC4-B86E-E8FCB33FB2B4</t>
  </si>
  <si>
    <t>pmic_a</t>
  </si>
  <si>
    <t>pmic.elf</t>
  </si>
  <si>
    <t>C00EEF24-7709-43D6-9799-DD2B411E7A3C</t>
  </si>
  <si>
    <t>pmic_b</t>
  </si>
  <si>
    <t>D9BD7CD9-B1BA-4F3B-A6CE-0E348A1116E9</t>
  </si>
  <si>
    <t>fsg</t>
  </si>
  <si>
    <t>638FF8E2-22C9-E33B-8F5D-0E81686A68CB</t>
  </si>
  <si>
    <t>lksecapp_a</t>
  </si>
  <si>
    <t>lksecapp.mbn</t>
  </si>
  <si>
    <t>A11D2A7C-D82A-4C2F-8A01-1805240E6626</t>
  </si>
  <si>
    <t>lksecapp_b</t>
  </si>
  <si>
    <t>aboot_a</t>
  </si>
  <si>
    <t>emmc_appsboot.mbn</t>
  </si>
  <si>
    <t>400FFDCD-22E0-47E7-9A23-F16ED9382388</t>
  </si>
  <si>
    <t>aboot_b</t>
  </si>
  <si>
    <t>9F234B5B-0EFB-4313-8E4C-0AF1F605536B</t>
  </si>
  <si>
    <t>boot_a</t>
  </si>
  <si>
    <t>boot.img</t>
  </si>
  <si>
    <t>20117F86-E985-4357-B9EE-374BC1D8487D</t>
  </si>
  <si>
    <t>boot_b</t>
  </si>
  <si>
    <t>system_a</t>
  </si>
  <si>
    <t>system.img</t>
  </si>
  <si>
    <t>821M</t>
  </si>
  <si>
    <t>97D7B011-54DA-4835-B3C4-917AD6E73D74</t>
  </si>
  <si>
    <t>system_b</t>
  </si>
  <si>
    <t>vendor_a</t>
  </si>
  <si>
    <t>vendor.img</t>
  </si>
  <si>
    <t>938M</t>
  </si>
  <si>
    <t>vendor_b</t>
  </si>
  <si>
    <t>keymaster_a</t>
  </si>
  <si>
    <t>keymaster64.mbn</t>
  </si>
  <si>
    <t>4F772165-0F3C-4BA3-BBCB-A829E9C969F9</t>
  </si>
  <si>
    <t>keymaster_b</t>
  </si>
  <si>
    <t>cmnlib_a</t>
  </si>
  <si>
    <t>cmnlib.mbn</t>
  </si>
  <si>
    <t>73471795-AB54-43F9-A847-4F72EA5CBEF5</t>
  </si>
  <si>
    <t>cmnlib_b</t>
  </si>
  <si>
    <t>cmnlib64_a</t>
  </si>
  <si>
    <t>cmnlib64.mbn</t>
  </si>
  <si>
    <t>8EA64893-1267-4A1B-947C-7C362ACAAD2C</t>
  </si>
  <si>
    <t>cmnlib64_b</t>
  </si>
  <si>
    <t>modem_a</t>
  </si>
  <si>
    <t>NON-HLOS.bin</t>
  </si>
  <si>
    <t>EBD0A0A2-B9E5-4433-87C0-68B6B72699C7</t>
  </si>
  <si>
    <t>modem_b</t>
  </si>
  <si>
    <t>dsp_a</t>
  </si>
  <si>
    <t>adspso.bin</t>
  </si>
  <si>
    <t>7EFE5010-2A1A-4A1A-B8BC-990257813512</t>
  </si>
  <si>
    <t>dsp_b</t>
  </si>
  <si>
    <t>dip</t>
  </si>
  <si>
    <t>4114B077-005D-4E12-AC8C-B493BDA684FB</t>
  </si>
  <si>
    <t>mdtp</t>
  </si>
  <si>
    <t>3878408A-E263-4B67-B878-6340B35B11E3</t>
  </si>
  <si>
    <t>devinfo</t>
  </si>
  <si>
    <t>65ADDCF4-0C5C-4D9A-AC2D-D90B5CBFCD03</t>
  </si>
  <si>
    <t>apdp</t>
  </si>
  <si>
    <t>E6E98DA2-E22A-4D12-AB33-169E7DEAA507</t>
  </si>
  <si>
    <t>msadp</t>
  </si>
  <si>
    <t>ED9E8101-05FA-46B7-82AA-8D58770D200B</t>
  </si>
  <si>
    <t>dpo</t>
  </si>
  <si>
    <t>11406F35-1173-4869-807B-27DF71802812</t>
  </si>
  <si>
    <t>splash</t>
  </si>
  <si>
    <t>AD99F201-DC71-4E30-9630-E19EEF553D1B</t>
  </si>
  <si>
    <t>ddr</t>
  </si>
  <si>
    <t>20A0C19C-286A-42FA-9CE7-F64C3226A794</t>
  </si>
  <si>
    <t>sec</t>
  </si>
  <si>
    <t>sec.dat</t>
  </si>
  <si>
    <t>303E6AC3-AF15-4C54-9E9B-D9A8FBECF401</t>
  </si>
  <si>
    <t>bluetooth_a</t>
  </si>
  <si>
    <t>BTFM.bin</t>
  </si>
  <si>
    <t>6cb747f1-c2ef-4092-add0-ca39f79c7af4</t>
  </si>
  <si>
    <t>bluetooth_b</t>
  </si>
  <si>
    <t>fsc</t>
  </si>
  <si>
    <t>57B90A16-22C9-E33B-8F5D-0E81686A68CB</t>
  </si>
  <si>
    <t>ssd</t>
  </si>
  <si>
    <t>2C86E742-745E-4FDD-BFD8-B6A7AC638772</t>
  </si>
  <si>
    <t>modemst1</t>
  </si>
  <si>
    <t>EBBEADAF-22C9-E33B-8F5D-0E81686A68CB</t>
  </si>
  <si>
    <t>modemst2</t>
  </si>
  <si>
    <t>0A288B1F-22C9-E33B-8F5D-0E81686A68CB</t>
  </si>
  <si>
    <t>persist</t>
  </si>
  <si>
    <t>persist.img</t>
  </si>
  <si>
    <t>6C95E238-E343-4BA8-B489-8681ED22AD0B</t>
  </si>
  <si>
    <t>misc</t>
  </si>
  <si>
    <t>82ACC91F-357C-4A68-9C8F-689E1B1A23A1</t>
  </si>
  <si>
    <t>keystore</t>
  </si>
  <si>
    <t>DE7D4029-0F5B-41C8-AE7E-F6C023A02B33</t>
  </si>
  <si>
    <t>devcfg_a</t>
  </si>
  <si>
    <t>devcfg_auto.mbn</t>
  </si>
  <si>
    <t>F65D4B16-343D-4E25-AAFC-BE99B6556A6D</t>
  </si>
  <si>
    <t>devcfg_b</t>
  </si>
  <si>
    <t>8F256AA1-1B83-4E29-BBFC-470467CE26D7</t>
  </si>
  <si>
    <t>frp</t>
  </si>
  <si>
    <t>91B72D4D-71E0-4CBF-9B8E-236381CFF17A</t>
  </si>
  <si>
    <t>early-audio</t>
  </si>
  <si>
    <t>1991FD98-5B18-4938-96A5-60D3E1C37462</t>
  </si>
  <si>
    <t>sti</t>
  </si>
  <si>
    <t>AA9A5C4C-4F1F-7D3A-014A-22BD33BF7191</t>
  </si>
  <si>
    <t>cert</t>
  </si>
  <si>
    <t>cert.img</t>
  </si>
  <si>
    <t>ext4</t>
  </si>
  <si>
    <t>61F7E5E3-7834-46BA-BFB4-E0B94D5D5E92</t>
  </si>
  <si>
    <t>parameter</t>
  </si>
  <si>
    <t>D7119FD4-3431-4F1C-BA43-1A3ED150369B</t>
  </si>
  <si>
    <t>sec_log</t>
  </si>
  <si>
    <t>sec_log.img</t>
  </si>
  <si>
    <t>88CE722E-6034-4802-B89B-056DA4893E2A</t>
  </si>
  <si>
    <t>map</t>
  </si>
  <si>
    <t>map.img</t>
  </si>
  <si>
    <t>DA028ACA-08EF-4F9D-84DA-ED2EBEB49D9C</t>
  </si>
  <si>
    <t>userdata</t>
  </si>
  <si>
    <t>userdata.img</t>
  </si>
  <si>
    <t>1B81E7E6-F50D-419B-A739-2AEEF8DA3335</t>
  </si>
  <si>
    <t>GPT_backup</t>
  </si>
  <si>
    <t xml:space="preserve">GPT backup </t>
  </si>
  <si>
    <r>
      <rPr>
        <sz val="16"/>
        <color theme="1"/>
        <rFont val="SimSun"/>
        <family val="3"/>
        <charset val="134"/>
      </rPr>
      <t>路测</t>
    </r>
    <r>
      <rPr>
        <sz val="16"/>
        <color theme="1"/>
        <rFont val="Verdana"/>
        <family val="2"/>
      </rPr>
      <t>Worst case</t>
    </r>
    <r>
      <rPr>
        <sz val="16"/>
        <color theme="1"/>
        <rFont val="SimSun"/>
        <family val="3"/>
        <charset val="134"/>
      </rPr>
      <t>持续运行</t>
    </r>
    <r>
      <rPr>
        <sz val="16"/>
        <color theme="1"/>
        <rFont val="Verdana"/>
        <family val="2"/>
      </rPr>
      <t>20</t>
    </r>
    <r>
      <rPr>
        <sz val="16"/>
        <color theme="1"/>
        <rFont val="SimSun"/>
        <family val="3"/>
        <charset val="134"/>
      </rPr>
      <t>分钟，以</t>
    </r>
    <r>
      <rPr>
        <sz val="16"/>
        <color theme="1"/>
        <rFont val="Verdana"/>
        <family val="2"/>
      </rPr>
      <t>3</t>
    </r>
    <r>
      <rPr>
        <sz val="16"/>
        <color theme="1"/>
        <rFont val="SimSun"/>
        <family val="3"/>
        <charset val="134"/>
      </rPr>
      <t>分钟为间隔持续抓取内存数据（</t>
    </r>
    <r>
      <rPr>
        <sz val="16"/>
        <color theme="1"/>
        <rFont val="Verdana"/>
        <family val="2"/>
      </rPr>
      <t>dumpsys -t 180 meminfo</t>
    </r>
    <r>
      <rPr>
        <sz val="16"/>
        <color theme="1"/>
        <rFont val="SimSun"/>
        <family val="3"/>
        <charset val="134"/>
      </rPr>
      <t>）</t>
    </r>
    <phoneticPr fontId="26" type="noConversion"/>
  </si>
  <si>
    <r>
      <rPr>
        <sz val="16"/>
        <color theme="1"/>
        <rFont val="SimSun"/>
        <family val="3"/>
        <charset val="134"/>
      </rPr>
      <t>路测常用场景一持续运行</t>
    </r>
    <r>
      <rPr>
        <sz val="16"/>
        <color theme="1"/>
        <rFont val="Verdana"/>
        <family val="2"/>
      </rPr>
      <t>20</t>
    </r>
    <r>
      <rPr>
        <sz val="16"/>
        <color theme="1"/>
        <rFont val="SimSun"/>
        <family val="3"/>
        <charset val="134"/>
      </rPr>
      <t>分钟，以</t>
    </r>
    <r>
      <rPr>
        <sz val="16"/>
        <color theme="1"/>
        <rFont val="Verdana"/>
        <family val="2"/>
      </rPr>
      <t>3</t>
    </r>
    <r>
      <rPr>
        <sz val="16"/>
        <color theme="1"/>
        <rFont val="SimSun"/>
        <family val="3"/>
        <charset val="134"/>
      </rPr>
      <t>分钟为间隔持续抓取</t>
    </r>
    <r>
      <rPr>
        <sz val="16"/>
        <color theme="1"/>
        <rFont val="Verdana"/>
        <family val="2"/>
      </rPr>
      <t>Free Ram</t>
    </r>
    <r>
      <rPr>
        <sz val="16"/>
        <color theme="1"/>
        <rFont val="SimSun"/>
        <family val="3"/>
        <charset val="134"/>
      </rPr>
      <t>数据（</t>
    </r>
    <r>
      <rPr>
        <sz val="16"/>
        <color theme="1"/>
        <rFont val="Verdana"/>
        <family val="2"/>
      </rPr>
      <t>dumpsys -t 180 meminfo</t>
    </r>
    <r>
      <rPr>
        <sz val="16"/>
        <color theme="1"/>
        <rFont val="SimSun"/>
        <family val="3"/>
        <charset val="134"/>
      </rPr>
      <t>）</t>
    </r>
    <phoneticPr fontId="26" type="noConversion"/>
  </si>
  <si>
    <t>测试前提</t>
  </si>
  <si>
    <t>计时方法</t>
  </si>
  <si>
    <t>R12计划目标</t>
  </si>
  <si>
    <t>CX727 R12 Pro</t>
    <phoneticPr fontId="40" type="noConversion"/>
  </si>
  <si>
    <t>R12 分数</t>
    <phoneticPr fontId="40" type="noConversion"/>
  </si>
  <si>
    <t>1.IVI开机，发送adb reboot消息_x000D_
2.Launcher显示后1s内，点击导航图标_x000D_
3.整个测试过程中录屏</t>
  </si>
  <si>
    <t>计算从手部离开点击开始第一帧到导航地图加载全部成功（地图上定位地址信息全部展示）</t>
  </si>
  <si>
    <t>1.IVI开机，发送adb reboot消息_x000D_
2.Launcher显示后1s内，按下方向盘语音硬按键_x000D_
3.若第一次无响应，间隔1s再次尝试</t>
  </si>
  <si>
    <t>福特决策R12暂未将语音进程提前启动</t>
    <phoneticPr fontId="40" type="noConversion"/>
  </si>
  <si>
    <t>1.IVI开机，发送adb reboot消息_x000D_
2.Launcher显示后1s内，尝试福特定制唤醒词唤醒_x000D_
3.若第一次无响应，间隔1s再次尝试</t>
  </si>
  <si>
    <t>IVI开机，发送adb reboot消息，整个测试过程中录屏</t>
  </si>
  <si>
    <t>计算从Launcher第一帧至U盘音乐播放（播放按钮从暂停到播放状态，认定为开始播放）</t>
    <phoneticPr fontId="40" type="noConversion"/>
  </si>
  <si>
    <t>1.强网_x000D_
2.车机播放QQ音乐</t>
  </si>
  <si>
    <t>随心听R12做启动优化（平均启动时间提升20%以上）</t>
    <phoneticPr fontId="40" type="noConversion"/>
  </si>
  <si>
    <t>百度</t>
  </si>
  <si>
    <t>计算从手指抬起动作到U盘音乐暂停按钮切换到播放按</t>
  </si>
  <si>
    <t>关机前是喜马拉雅</t>
  </si>
  <si>
    <t>开机Launcher出来以后等待3分钟，打开在线电台，在线电台播放以后，点击下一首</t>
  </si>
  <si>
    <t>计算从点击下一首在线电台成功切台</t>
  </si>
  <si>
    <t>开机Launcher出来以后等待3分钟，语音播放xxx</t>
    <phoneticPr fontId="40" type="noConversion"/>
  </si>
  <si>
    <t>计算从语音最后一个字上屏结束至语音反馈搜索结果开始播报结束</t>
    <phoneticPr fontId="40" type="noConversion"/>
  </si>
  <si>
    <t>系统稳定下，语音播放音乐</t>
    <phoneticPr fontId="40" type="noConversion"/>
  </si>
  <si>
    <t xml:space="preserve">语音反馈“福特电马为您奉上xxxx的xx" TTS，语音占据音频焦点，需要播报结束才能获取焦点播报音乐，和福特qixuliang沟通此条计时结束改为“语音反馈搜索结果开始播报结束“
</t>
    <phoneticPr fontId="40" type="noConversion"/>
  </si>
  <si>
    <t>开机Launcher出来以后等待3分钟，连上蓝牙音乐</t>
  </si>
  <si>
    <t>计算点蓝牙音乐tab手指抬起那一帧，到蓝牙音乐开始播放</t>
  </si>
  <si>
    <t>1、系统启动，进入launcher后，等待3min2、点击EV图标3、进入EV首页</t>
  </si>
  <si>
    <t>1、系统启动，进入launcher后，等待3min_x000D_
2、点击随心看图标_x000D_
3、进入随心看首页</t>
  </si>
  <si>
    <t>1、系统启动，进入launcher后，等待3min_x000D_
2、点击电影票图标_x000D_
3、进入电影票场首页</t>
  </si>
  <si>
    <t>1、系统启动，进入launcher后，等待3min_x000D_
2、点击外卖图标_x000D_
3、进入外卖首页</t>
  </si>
  <si>
    <t>1、系统启动，进入launcher后，等待3min_x000D_
2、点击智慧停车场图标_x000D_
3、进入智慧停车场首页</t>
  </si>
  <si>
    <t>连接实际不能联网的手机热点</t>
    <phoneticPr fontId="40" type="noConversion"/>
  </si>
  <si>
    <t>系统稳定以后打开音乐应用，点击蓝牙音乐</t>
  </si>
  <si>
    <t>计算点击蓝牙音乐从手指抬起动作到蓝牙音乐暂停按钮切换到播放按钮</t>
    <phoneticPr fontId="40" type="noConversion"/>
  </si>
  <si>
    <t>系统稳定以后点击搜索图标，收起输入键盘，点击搜索框</t>
  </si>
  <si>
    <t>计算点击搜索框从手指抬起动作到键盘显示出来的时间</t>
  </si>
  <si>
    <t>1、系统启动，进入launcher后，等待3min2、点击车家互联图标3、进入车家互联首页</t>
  </si>
  <si>
    <t>1、系统启动，进入launcher后，等待3min2、点击酒店预订图标3、进入酒店预订首页</t>
  </si>
  <si>
    <t>开机Launcher出现以后等待1分钟，手指按到触摸屏上的桌面卡片入口</t>
  </si>
  <si>
    <t>计算从手指按下到触摸屏对应卡片位置，到小卡片出现动效的时间</t>
  </si>
  <si>
    <t xml:space="preserve">727 System Performance Improvement Target KPI </t>
    <phoneticPr fontId="40" type="noConversion"/>
  </si>
  <si>
    <t>版本</t>
    <phoneticPr fontId="40" type="noConversion"/>
  </si>
  <si>
    <t>R09</t>
  </si>
  <si>
    <t>R12</t>
  </si>
  <si>
    <t>综合评分</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</si>
</sst>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87" formatCode="0.000"/>
  </numFmts>
  <fonts count="46">
    <font>
      <sz val="11"/>
      <color theme="1"/>
      <name val="等线"/>
      <charset val="134"/>
      <scheme val="minor"/>
    </font>
    <font>
      <b/>
      <sz val="11"/>
      <color theme="1"/>
      <name val="等线"/>
      <family val="4"/>
      <charset val="134"/>
      <scheme val="minor"/>
    </font>
    <font>
      <b/>
      <sz val="11"/>
      <color rgb="FFFF0000"/>
      <name val="等线"/>
      <family val="4"/>
      <charset val="134"/>
      <scheme val="minor"/>
    </font>
    <font>
      <sz val="11"/>
      <color rgb="FFFF0000"/>
      <name val="等线"/>
      <family val="4"/>
      <charset val="134"/>
      <scheme val="minor"/>
    </font>
    <font>
      <sz val="10"/>
      <name val="等线"/>
      <family val="4"/>
      <charset val="134"/>
      <scheme val="minor"/>
    </font>
    <font>
      <b/>
      <sz val="14"/>
      <color theme="1"/>
      <name val="等线"/>
      <family val="4"/>
      <charset val="134"/>
      <scheme val="minor"/>
    </font>
    <font>
      <sz val="10.5"/>
      <color theme="1"/>
      <name val="等线"/>
      <family val="4"/>
      <charset val="134"/>
      <scheme val="minor"/>
    </font>
    <font>
      <sz val="16"/>
      <color theme="1"/>
      <name val="等线"/>
      <family val="4"/>
      <charset val="134"/>
      <scheme val="minor"/>
    </font>
    <font>
      <sz val="16"/>
      <name val="KaiTi"/>
      <family val="3"/>
      <charset val="134"/>
    </font>
    <font>
      <b/>
      <sz val="16"/>
      <color theme="1"/>
      <name val="Verdana Pro"/>
    </font>
    <font>
      <sz val="16"/>
      <color theme="1"/>
      <name val="Verdana Pro"/>
    </font>
    <font>
      <sz val="16"/>
      <color theme="1"/>
      <name val="宋体"/>
      <family val="3"/>
      <charset val="134"/>
    </font>
    <font>
      <sz val="16"/>
      <color rgb="FFFF0000"/>
      <name val="Aharoni"/>
    </font>
    <font>
      <b/>
      <sz val="18"/>
      <color theme="1"/>
      <name val="Verdana Pro"/>
    </font>
    <font>
      <sz val="11"/>
      <color theme="1"/>
      <name val="Microsoft YaHei"/>
      <family val="2"/>
      <charset val="134"/>
    </font>
    <font>
      <sz val="11"/>
      <color theme="1"/>
      <name val="等线"/>
      <family val="4"/>
      <charset val="134"/>
      <scheme val="minor"/>
    </font>
    <font>
      <sz val="11"/>
      <color theme="1"/>
      <name val="Calibri"/>
      <family val="2"/>
    </font>
    <font>
      <sz val="16"/>
      <color rgb="FFFF0000"/>
      <name val="Verdana Pro"/>
    </font>
    <font>
      <sz val="16"/>
      <color theme="1"/>
      <name val="微软雅黑"/>
      <family val="2"/>
      <charset val="134"/>
    </font>
    <font>
      <sz val="16"/>
      <color theme="1"/>
      <name val="等线"/>
      <family val="4"/>
      <charset val="134"/>
    </font>
    <font>
      <sz val="16"/>
      <color theme="1"/>
      <name val="Arial"/>
      <family val="2"/>
    </font>
    <font>
      <sz val="16"/>
      <color theme="1"/>
      <name val="方正书宋_GBK"/>
      <charset val="134"/>
    </font>
    <font>
      <sz val="11"/>
      <color theme="1"/>
      <name val="等线"/>
      <family val="4"/>
      <charset val="134"/>
      <scheme val="minor"/>
    </font>
    <font>
      <b/>
      <sz val="9"/>
      <name val="宋体"/>
      <family val="3"/>
      <charset val="134"/>
    </font>
    <font>
      <sz val="9"/>
      <name val="宋体"/>
      <family val="3"/>
      <charset val="134"/>
    </font>
    <font>
      <sz val="10"/>
      <name val="宋体"/>
      <family val="3"/>
      <charset val="134"/>
    </font>
    <font>
      <sz val="9"/>
      <name val="等线"/>
      <family val="4"/>
      <charset val="134"/>
      <scheme val="minor"/>
    </font>
    <font>
      <b/>
      <sz val="16"/>
      <color theme="1"/>
      <name val="Verdana Pro"/>
      <family val="1"/>
    </font>
    <font>
      <b/>
      <sz val="16"/>
      <color theme="1"/>
      <name val="宋体"/>
      <family val="3"/>
      <charset val="134"/>
    </font>
    <font>
      <sz val="16"/>
      <color theme="1"/>
      <name val="Aharoni"/>
      <family val="1"/>
    </font>
    <font>
      <sz val="16"/>
      <color rgb="FFFF0000"/>
      <name val="微软雅黑"/>
      <family val="2"/>
      <charset val="134"/>
    </font>
    <font>
      <sz val="10"/>
      <color theme="1"/>
      <name val="Microsoft YaHei"/>
      <family val="2"/>
      <charset val="134"/>
    </font>
    <font>
      <sz val="14"/>
      <color theme="1"/>
      <name val="Verdana Pro"/>
    </font>
    <font>
      <sz val="11"/>
      <color rgb="FF000000"/>
      <name val="等线"/>
      <family val="4"/>
      <charset val="134"/>
      <scheme val="minor"/>
    </font>
    <font>
      <sz val="16"/>
      <color theme="1"/>
      <name val="SimSun"/>
      <family val="3"/>
      <charset val="134"/>
    </font>
    <font>
      <sz val="16"/>
      <color theme="1"/>
      <name val="Verdana"/>
      <family val="2"/>
    </font>
    <font>
      <sz val="16"/>
      <color theme="1"/>
      <name val="Verdana Pro"/>
      <family val="3"/>
      <charset val="134"/>
    </font>
    <font>
      <u/>
      <sz val="11"/>
      <color theme="10"/>
      <name val="等线"/>
      <family val="2"/>
      <scheme val="minor"/>
    </font>
    <font>
      <u/>
      <sz val="11"/>
      <color rgb="FFFFFFFF"/>
      <name val="等线"/>
      <family val="2"/>
      <scheme val="minor"/>
    </font>
    <font>
      <sz val="11"/>
      <color rgb="FFFFFFFF"/>
      <name val="等线"/>
      <family val="2"/>
      <scheme val="minor"/>
    </font>
    <font>
      <sz val="9"/>
      <name val="等线"/>
      <family val="3"/>
      <charset val="134"/>
      <scheme val="minor"/>
    </font>
    <font>
      <sz val="11"/>
      <color rgb="FF000000"/>
      <name val="等线"/>
      <family val="2"/>
      <scheme val="minor"/>
    </font>
    <font>
      <sz val="11"/>
      <color rgb="FFFF0000"/>
      <name val="等线"/>
      <family val="2"/>
      <scheme val="minor"/>
    </font>
    <font>
      <b/>
      <sz val="11"/>
      <color theme="0"/>
      <name val="等线"/>
      <family val="4"/>
      <charset val="134"/>
      <scheme val="minor"/>
    </font>
    <font>
      <sz val="11"/>
      <color theme="0"/>
      <name val="等线"/>
      <family val="2"/>
      <scheme val="minor"/>
    </font>
    <font>
      <b/>
      <sz val="12"/>
      <color theme="1"/>
      <name val="等线"/>
      <family val="4"/>
      <charset val="134"/>
      <scheme val="minor"/>
    </font>
  </fonts>
  <fills count="20">
    <fill>
      <patternFill patternType="none"/>
    </fill>
    <fill>
      <patternFill patternType="gray125"/>
    </fill>
    <fill>
      <patternFill patternType="solid">
        <fgColor theme="5" tint="0.79995117038483843"/>
        <bgColor indexed="64"/>
      </patternFill>
    </fill>
    <fill>
      <patternFill patternType="solid">
        <fgColor theme="4" tint="0.79995117038483843"/>
        <bgColor indexed="64"/>
      </patternFill>
    </fill>
    <fill>
      <patternFill patternType="solid">
        <fgColor theme="9" tint="0.59999389629810485"/>
        <bgColor indexed="64"/>
      </patternFill>
    </fill>
    <fill>
      <patternFill patternType="solid">
        <fgColor theme="7" tint="0.79967650379955446"/>
        <bgColor indexed="64"/>
      </patternFill>
    </fill>
    <fill>
      <patternFill patternType="solid">
        <fgColor theme="0"/>
        <bgColor indexed="64"/>
      </patternFill>
    </fill>
    <fill>
      <patternFill patternType="solid">
        <fgColor rgb="FFFFFF00"/>
        <bgColor indexed="64"/>
      </patternFill>
    </fill>
    <fill>
      <patternFill patternType="solid">
        <fgColor theme="4" tint="0.39994506668294322"/>
        <bgColor indexed="64"/>
      </patternFill>
    </fill>
    <fill>
      <patternFill patternType="solid">
        <fgColor rgb="FF92D050"/>
        <bgColor indexed="64"/>
      </patternFill>
    </fill>
    <fill>
      <patternFill patternType="solid">
        <fgColor theme="4" tint="0.79967650379955446"/>
        <bgColor indexed="64"/>
      </patternFill>
    </fill>
    <fill>
      <patternFill patternType="solid">
        <fgColor theme="4" tint="0.79964598529007846"/>
        <bgColor indexed="64"/>
      </patternFill>
    </fill>
    <fill>
      <patternFill patternType="solid">
        <fgColor theme="4"/>
        <bgColor indexed="64"/>
      </patternFill>
    </fill>
    <fill>
      <patternFill patternType="solid">
        <fgColor theme="5"/>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
      <patternFill patternType="solid">
        <fgColor rgb="FFA9D08E"/>
        <bgColor indexed="64"/>
      </patternFill>
    </fill>
    <fill>
      <patternFill patternType="solid">
        <fgColor rgb="FFF4B084"/>
        <bgColor indexed="64"/>
      </patternFill>
    </fill>
    <fill>
      <patternFill patternType="solid">
        <fgColor theme="3"/>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8">
    <xf numFmtId="0" fontId="0" fillId="0" borderId="0"/>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37" fillId="0" borderId="0" applyNumberFormat="0" applyFill="0" applyBorder="0" applyAlignment="0" applyProtection="0"/>
  </cellStyleXfs>
  <cellXfs count="209">
    <xf numFmtId="0" fontId="0" fillId="0" borderId="0" xfId="0"/>
    <xf numFmtId="0" fontId="22" fillId="0" borderId="0" xfId="4"/>
    <xf numFmtId="0" fontId="22" fillId="0" borderId="0" xfId="1">
      <alignment vertical="center"/>
    </xf>
    <xf numFmtId="0" fontId="1" fillId="0" borderId="0" xfId="4" applyFont="1"/>
    <xf numFmtId="0" fontId="2" fillId="0" borderId="0" xfId="4" applyFont="1"/>
    <xf numFmtId="0" fontId="3" fillId="0" borderId="0" xfId="4" applyFont="1"/>
    <xf numFmtId="0" fontId="22" fillId="0" borderId="1" xfId="1" applyBorder="1">
      <alignment vertical="center"/>
    </xf>
    <xf numFmtId="0" fontId="22" fillId="0" borderId="1" xfId="4" applyBorder="1" applyAlignment="1">
      <alignment horizontal="center" vertical="center"/>
    </xf>
    <xf numFmtId="0" fontId="1" fillId="0" borderId="2" xfId="1" applyFont="1" applyBorder="1">
      <alignment vertical="center"/>
    </xf>
    <xf numFmtId="0" fontId="22" fillId="0" borderId="3" xfId="1" applyBorder="1" applyAlignment="1">
      <alignment horizontal="left" vertical="center"/>
    </xf>
    <xf numFmtId="0" fontId="22" fillId="0" borderId="4" xfId="1" applyBorder="1">
      <alignment vertical="center"/>
    </xf>
    <xf numFmtId="0" fontId="1" fillId="0" borderId="0" xfId="1" applyFont="1">
      <alignment vertical="center"/>
    </xf>
    <xf numFmtId="0" fontId="1" fillId="0" borderId="5" xfId="1" applyFont="1" applyBorder="1">
      <alignment vertical="center"/>
    </xf>
    <xf numFmtId="0" fontId="22" fillId="0" borderId="6" xfId="1" applyBorder="1" applyAlignment="1">
      <alignment horizontal="left" vertical="center"/>
    </xf>
    <xf numFmtId="0" fontId="22" fillId="0" borderId="7" xfId="1" applyBorder="1">
      <alignment vertical="center"/>
    </xf>
    <xf numFmtId="0" fontId="22" fillId="0" borderId="0" xfId="1" applyAlignment="1">
      <alignment horizontal="left" vertical="center"/>
    </xf>
    <xf numFmtId="0" fontId="22" fillId="0" borderId="4" xfId="1" applyBorder="1" applyAlignment="1">
      <alignment horizontal="left" vertical="center"/>
    </xf>
    <xf numFmtId="0" fontId="1" fillId="0" borderId="8" xfId="1" applyFont="1" applyBorder="1">
      <alignment vertical="center"/>
    </xf>
    <xf numFmtId="0" fontId="22" fillId="0" borderId="1" xfId="1" applyBorder="1" applyAlignment="1">
      <alignment horizontal="left" vertical="center"/>
    </xf>
    <xf numFmtId="0" fontId="22" fillId="0" borderId="9" xfId="1" applyBorder="1">
      <alignment vertical="center"/>
    </xf>
    <xf numFmtId="0" fontId="1" fillId="0" borderId="1" xfId="4" applyFont="1" applyBorder="1" applyAlignment="1">
      <alignment vertical="center"/>
    </xf>
    <xf numFmtId="0" fontId="22" fillId="2" borderId="1" xfId="4" applyFill="1" applyBorder="1" applyAlignment="1">
      <alignment horizontal="left" vertical="center"/>
    </xf>
    <xf numFmtId="0" fontId="22" fillId="3" borderId="1" xfId="4" applyFill="1" applyBorder="1" applyAlignment="1">
      <alignment horizontal="left" vertical="center"/>
    </xf>
    <xf numFmtId="0" fontId="22" fillId="2" borderId="1" xfId="4" applyFill="1" applyBorder="1" applyAlignment="1">
      <alignment vertical="center"/>
    </xf>
    <xf numFmtId="0" fontId="22" fillId="3" borderId="1" xfId="4" applyFill="1" applyBorder="1" applyAlignment="1">
      <alignment vertical="center"/>
    </xf>
    <xf numFmtId="0" fontId="22" fillId="0" borderId="0" xfId="6"/>
    <xf numFmtId="0" fontId="1" fillId="0" borderId="0" xfId="6" applyFont="1"/>
    <xf numFmtId="0" fontId="2" fillId="0" borderId="0" xfId="6" applyFont="1"/>
    <xf numFmtId="0" fontId="22" fillId="0" borderId="1" xfId="6" applyBorder="1" applyAlignment="1">
      <alignment vertical="center"/>
    </xf>
    <xf numFmtId="0" fontId="22" fillId="0" borderId="1" xfId="6" applyBorder="1" applyAlignment="1">
      <alignment horizontal="center" vertical="center" wrapText="1"/>
    </xf>
    <xf numFmtId="10" fontId="22" fillId="0" borderId="1" xfId="6" applyNumberFormat="1" applyBorder="1" applyAlignment="1">
      <alignment vertical="center"/>
    </xf>
    <xf numFmtId="0" fontId="22" fillId="0" borderId="10" xfId="6" applyBorder="1" applyAlignment="1">
      <alignment horizontal="center" vertical="center" wrapText="1"/>
    </xf>
    <xf numFmtId="0" fontId="22" fillId="0" borderId="11" xfId="6" applyBorder="1" applyAlignment="1">
      <alignment horizontal="center" vertical="center" wrapText="1"/>
    </xf>
    <xf numFmtId="10" fontId="22" fillId="0" borderId="0" xfId="6" applyNumberFormat="1"/>
    <xf numFmtId="0" fontId="22" fillId="0" borderId="10" xfId="6" applyBorder="1" applyAlignment="1">
      <alignment horizontal="center" vertical="center"/>
    </xf>
    <xf numFmtId="0" fontId="22" fillId="0" borderId="1" xfId="6" applyBorder="1"/>
    <xf numFmtId="0" fontId="22" fillId="0" borderId="11" xfId="6" applyBorder="1" applyAlignment="1">
      <alignment horizontal="center" vertical="center"/>
    </xf>
    <xf numFmtId="0" fontId="22" fillId="0" borderId="1" xfId="6" applyBorder="1" applyAlignment="1">
      <alignment horizontal="left" vertical="top"/>
    </xf>
    <xf numFmtId="0" fontId="22" fillId="0" borderId="1" xfId="6" applyBorder="1" applyAlignment="1">
      <alignment horizontal="left"/>
    </xf>
    <xf numFmtId="0" fontId="22" fillId="0" borderId="12" xfId="6" applyBorder="1" applyAlignment="1">
      <alignment horizontal="center" vertical="center"/>
    </xf>
    <xf numFmtId="0" fontId="22" fillId="0" borderId="0" xfId="5"/>
    <xf numFmtId="0" fontId="1" fillId="4" borderId="1" xfId="5" applyFont="1" applyFill="1" applyBorder="1"/>
    <xf numFmtId="0" fontId="4" fillId="0" borderId="1" xfId="5" applyFont="1" applyBorder="1" applyAlignment="1">
      <alignment horizontal="justify" vertical="center"/>
    </xf>
    <xf numFmtId="0" fontId="22" fillId="0" borderId="1" xfId="5" applyBorder="1"/>
    <xf numFmtId="0" fontId="22" fillId="0" borderId="13" xfId="5" applyBorder="1"/>
    <xf numFmtId="0" fontId="22" fillId="0" borderId="0" xfId="2" applyAlignment="1">
      <alignment vertical="center" wrapText="1"/>
    </xf>
    <xf numFmtId="0" fontId="22" fillId="0" borderId="0" xfId="2" applyAlignment="1">
      <alignment wrapText="1"/>
    </xf>
    <xf numFmtId="0" fontId="22" fillId="0" borderId="0" xfId="2" applyAlignment="1">
      <alignment horizontal="left" vertical="center" wrapText="1"/>
    </xf>
    <xf numFmtId="0" fontId="22" fillId="0" borderId="0" xfId="2" applyAlignment="1">
      <alignment horizontal="center" vertical="center" wrapText="1"/>
    </xf>
    <xf numFmtId="0" fontId="5" fillId="5" borderId="1" xfId="2" applyFont="1" applyFill="1" applyBorder="1" applyAlignment="1">
      <alignment horizontal="left" vertical="center" wrapText="1"/>
    </xf>
    <xf numFmtId="0" fontId="22" fillId="0" borderId="1" xfId="2" applyBorder="1" applyAlignment="1">
      <alignment horizontal="left" vertical="center" wrapText="1"/>
    </xf>
    <xf numFmtId="0" fontId="22" fillId="6" borderId="1" xfId="2" applyFill="1" applyBorder="1" applyAlignment="1">
      <alignment horizontal="left" vertical="center" wrapText="1"/>
    </xf>
    <xf numFmtId="0" fontId="22" fillId="0" borderId="1" xfId="2" applyBorder="1" applyAlignment="1">
      <alignment wrapText="1"/>
    </xf>
    <xf numFmtId="0" fontId="22" fillId="0" borderId="1" xfId="2" applyBorder="1" applyAlignment="1">
      <alignment vertical="center" wrapText="1"/>
    </xf>
    <xf numFmtId="0" fontId="22" fillId="0" borderId="10" xfId="2" applyBorder="1" applyAlignment="1">
      <alignment vertical="center" wrapText="1"/>
    </xf>
    <xf numFmtId="0" fontId="22" fillId="0" borderId="12" xfId="2" applyBorder="1" applyAlignment="1">
      <alignment vertical="center" wrapText="1"/>
    </xf>
    <xf numFmtId="176" fontId="22" fillId="6" borderId="1" xfId="2" applyNumberFormat="1" applyFill="1" applyBorder="1" applyAlignment="1">
      <alignment horizontal="left" vertical="center" wrapText="1"/>
    </xf>
    <xf numFmtId="0" fontId="22" fillId="6" borderId="1" xfId="2" applyFill="1" applyBorder="1" applyAlignment="1">
      <alignment vertical="center" wrapText="1"/>
    </xf>
    <xf numFmtId="176" fontId="22" fillId="0" borderId="1" xfId="2" applyNumberFormat="1" applyBorder="1" applyAlignment="1">
      <alignment horizontal="center" vertical="center" wrapText="1"/>
    </xf>
    <xf numFmtId="0" fontId="6" fillId="0" borderId="1" xfId="6" applyFont="1" applyBorder="1" applyAlignment="1">
      <alignment vertical="center"/>
    </xf>
    <xf numFmtId="0" fontId="22" fillId="0" borderId="0" xfId="2" applyAlignment="1">
      <alignment horizontal="center" vertical="center"/>
    </xf>
    <xf numFmtId="0" fontId="22" fillId="0" borderId="0" xfId="2"/>
    <xf numFmtId="0" fontId="2" fillId="0" borderId="0" xfId="2" applyFont="1"/>
    <xf numFmtId="0" fontId="1" fillId="10" borderId="1" xfId="2" applyFont="1" applyFill="1" applyBorder="1" applyAlignment="1">
      <alignment horizontal="center" vertical="center" wrapText="1"/>
    </xf>
    <xf numFmtId="0" fontId="14" fillId="0" borderId="1" xfId="2" applyFont="1" applyBorder="1" applyAlignment="1">
      <alignment horizontal="center" vertical="center"/>
    </xf>
    <xf numFmtId="0" fontId="22" fillId="0" borderId="1" xfId="2" applyBorder="1"/>
    <xf numFmtId="0" fontId="22" fillId="0" borderId="0" xfId="4" applyAlignment="1">
      <alignment vertical="center"/>
    </xf>
    <xf numFmtId="0" fontId="22" fillId="11" borderId="1" xfId="4" applyFill="1" applyBorder="1" applyAlignment="1">
      <alignment vertical="center"/>
    </xf>
    <xf numFmtId="0" fontId="14" fillId="0" borderId="1" xfId="4" applyFont="1" applyBorder="1" applyAlignment="1">
      <alignment horizontal="center" vertical="center"/>
    </xf>
    <xf numFmtId="0" fontId="22" fillId="6" borderId="1" xfId="4" applyFill="1" applyBorder="1" applyAlignment="1">
      <alignment horizontal="center" vertical="center"/>
    </xf>
    <xf numFmtId="0" fontId="22" fillId="0" borderId="1" xfId="4" applyBorder="1"/>
    <xf numFmtId="0" fontId="22" fillId="12" borderId="0" xfId="4" applyFill="1" applyAlignment="1">
      <alignment horizontal="left"/>
    </xf>
    <xf numFmtId="0" fontId="22" fillId="13" borderId="1" xfId="4" applyFill="1" applyBorder="1" applyAlignment="1">
      <alignment wrapText="1"/>
    </xf>
    <xf numFmtId="0" fontId="22" fillId="13" borderId="1" xfId="4" applyFill="1" applyBorder="1"/>
    <xf numFmtId="0" fontId="22" fillId="0" borderId="1" xfId="4" applyBorder="1" applyAlignment="1">
      <alignment wrapText="1"/>
    </xf>
    <xf numFmtId="0" fontId="22" fillId="12" borderId="0" xfId="4" applyFill="1" applyAlignment="1">
      <alignment horizontal="left" wrapText="1"/>
    </xf>
    <xf numFmtId="0" fontId="22" fillId="11" borderId="1" xfId="4" applyFill="1" applyBorder="1" applyAlignment="1">
      <alignment horizontal="center" vertical="center" wrapText="1"/>
    </xf>
    <xf numFmtId="0" fontId="15" fillId="0" borderId="1" xfId="5" applyFont="1" applyBorder="1"/>
    <xf numFmtId="0" fontId="22" fillId="0" borderId="10" xfId="2" applyBorder="1" applyAlignment="1">
      <alignment horizontal="left" vertical="center" wrapText="1"/>
    </xf>
    <xf numFmtId="0" fontId="22" fillId="0" borderId="12" xfId="2" applyBorder="1" applyAlignment="1">
      <alignment horizontal="left" vertical="center" wrapText="1"/>
    </xf>
    <xf numFmtId="0" fontId="22" fillId="0" borderId="1" xfId="5" applyBorder="1" applyAlignment="1">
      <alignment wrapText="1"/>
    </xf>
    <xf numFmtId="0" fontId="22" fillId="0" borderId="10" xfId="6" applyBorder="1"/>
    <xf numFmtId="0" fontId="27" fillId="8" borderId="1" xfId="0" applyFont="1" applyFill="1" applyBorder="1" applyAlignment="1">
      <alignment vertical="center"/>
    </xf>
    <xf numFmtId="0" fontId="27" fillId="8" borderId="1" xfId="0" applyFont="1" applyFill="1" applyBorder="1" applyAlignment="1">
      <alignment horizontal="center" vertical="center" wrapText="1" readingOrder="1"/>
    </xf>
    <xf numFmtId="0" fontId="27" fillId="8" borderId="1" xfId="0" applyFont="1" applyFill="1" applyBorder="1" applyAlignment="1">
      <alignment horizontal="center" vertical="center" wrapText="1"/>
    </xf>
    <xf numFmtId="0" fontId="28" fillId="8" borderId="1" xfId="0" applyFont="1" applyFill="1" applyBorder="1" applyAlignment="1">
      <alignment horizontal="center" vertical="center" wrapText="1"/>
    </xf>
    <xf numFmtId="0" fontId="27"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0" fillId="0" borderId="1" xfId="0" applyFont="1" applyBorder="1"/>
    <xf numFmtId="0" fontId="7" fillId="0" borderId="0" xfId="0" applyFont="1"/>
    <xf numFmtId="0" fontId="10" fillId="0" borderId="1" xfId="0" applyFont="1" applyBorder="1" applyAlignment="1">
      <alignment horizontal="left" vertical="center" wrapText="1" readingOrder="1"/>
    </xf>
    <xf numFmtId="0" fontId="10" fillId="0" borderId="1" xfId="0" applyFont="1" applyBorder="1" applyAlignment="1">
      <alignment horizontal="center" vertical="center" wrapText="1"/>
    </xf>
    <xf numFmtId="49"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wrapText="1"/>
    </xf>
    <xf numFmtId="0" fontId="29" fillId="0" borderId="0" xfId="0" applyFont="1"/>
    <xf numFmtId="0" fontId="11" fillId="0" borderId="1" xfId="0" applyFont="1" applyBorder="1" applyAlignment="1">
      <alignment horizontal="center" vertical="center" wrapText="1"/>
    </xf>
    <xf numFmtId="0" fontId="10" fillId="0" borderId="1" xfId="0" applyFont="1" applyBorder="1" applyAlignment="1">
      <alignment horizontal="left" wrapText="1" readingOrder="1"/>
    </xf>
    <xf numFmtId="0" fontId="12" fillId="0" borderId="0" xfId="0" applyFont="1"/>
    <xf numFmtId="0" fontId="18" fillId="0" borderId="1" xfId="0" applyFont="1" applyBorder="1" applyAlignment="1">
      <alignment horizontal="left" wrapText="1" readingOrder="1"/>
    </xf>
    <xf numFmtId="0" fontId="10" fillId="0" borderId="1" xfId="0" applyFont="1" applyBorder="1" applyAlignment="1">
      <alignment horizont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1" fillId="0" borderId="1" xfId="0" applyFont="1" applyBorder="1" applyAlignment="1">
      <alignment wrapText="1"/>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11" fillId="0" borderId="1" xfId="0" applyFont="1" applyBorder="1" applyAlignment="1">
      <alignment horizontal="left"/>
    </xf>
    <xf numFmtId="0" fontId="29" fillId="7" borderId="0" xfId="0" applyFont="1" applyFill="1"/>
    <xf numFmtId="0" fontId="10" fillId="0" borderId="1" xfId="0" applyFont="1" applyBorder="1" applyAlignment="1">
      <alignment horizontal="left"/>
    </xf>
    <xf numFmtId="0" fontId="8" fillId="0" borderId="0" xfId="0" applyFont="1"/>
    <xf numFmtId="0" fontId="8" fillId="0" borderId="0" xfId="0" applyFont="1" applyAlignment="1">
      <alignment horizontal="center" vertical="center"/>
    </xf>
    <xf numFmtId="0" fontId="8" fillId="0" borderId="0" xfId="0" applyFont="1" applyAlignment="1">
      <alignment horizontal="left"/>
    </xf>
    <xf numFmtId="0" fontId="15" fillId="0" borderId="0" xfId="0" applyFont="1"/>
    <xf numFmtId="0" fontId="22" fillId="0" borderId="1" xfId="3" applyBorder="1" applyAlignment="1">
      <alignment wrapText="1"/>
    </xf>
    <xf numFmtId="0" fontId="31" fillId="0" borderId="1" xfId="0" applyFont="1" applyBorder="1" applyAlignment="1">
      <alignment vertical="center" wrapText="1"/>
    </xf>
    <xf numFmtId="0" fontId="15" fillId="0" borderId="1" xfId="0" applyFont="1" applyBorder="1"/>
    <xf numFmtId="0" fontId="22" fillId="0" borderId="12" xfId="2" applyBorder="1" applyAlignment="1">
      <alignment wrapText="1"/>
    </xf>
    <xf numFmtId="0" fontId="22" fillId="0" borderId="1" xfId="3" applyBorder="1" applyAlignment="1">
      <alignment vertical="center" wrapText="1"/>
    </xf>
    <xf numFmtId="0" fontId="15" fillId="0" borderId="1" xfId="0" applyFont="1" applyBorder="1" applyAlignment="1">
      <alignment wrapText="1"/>
    </xf>
    <xf numFmtId="0" fontId="22" fillId="0" borderId="1" xfId="3" applyBorder="1" applyAlignment="1">
      <alignment horizontal="left" vertical="center" wrapText="1"/>
    </xf>
    <xf numFmtId="0" fontId="32" fillId="0" borderId="1" xfId="0" applyFont="1" applyBorder="1" applyAlignment="1">
      <alignment horizontal="center" vertical="center" wrapText="1"/>
    </xf>
    <xf numFmtId="0" fontId="32" fillId="0" borderId="13" xfId="0" applyFont="1" applyBorder="1" applyAlignment="1">
      <alignment horizontal="center" vertical="center" wrapText="1"/>
    </xf>
    <xf numFmtId="0" fontId="32" fillId="0" borderId="1" xfId="0" applyFont="1" applyBorder="1" applyAlignment="1">
      <alignment horizontal="center" vertical="center"/>
    </xf>
    <xf numFmtId="0" fontId="15" fillId="0" borderId="1" xfId="2" applyFont="1" applyBorder="1" applyAlignment="1">
      <alignment wrapText="1"/>
    </xf>
    <xf numFmtId="0" fontId="22" fillId="0" borderId="1" xfId="2" applyBorder="1" applyAlignment="1">
      <alignment horizontal="right" vertical="center" wrapText="1"/>
    </xf>
    <xf numFmtId="0" fontId="0" fillId="0" borderId="0" xfId="0" applyAlignment="1">
      <alignment wrapText="1"/>
    </xf>
    <xf numFmtId="0" fontId="0" fillId="0" borderId="1" xfId="0" applyBorder="1"/>
    <xf numFmtId="0" fontId="29" fillId="15" borderId="0" xfId="0" applyFont="1" applyFill="1"/>
    <xf numFmtId="0" fontId="3" fillId="0" borderId="1" xfId="5" applyFont="1" applyBorder="1"/>
    <xf numFmtId="0" fontId="33" fillId="0" borderId="1" xfId="5" applyFont="1" applyBorder="1"/>
    <xf numFmtId="0" fontId="33" fillId="0" borderId="0" xfId="5" applyFont="1"/>
    <xf numFmtId="0" fontId="36" fillId="0" borderId="1" xfId="0" applyFont="1" applyBorder="1" applyAlignment="1">
      <alignment wrapText="1"/>
    </xf>
    <xf numFmtId="0" fontId="22" fillId="0" borderId="10" xfId="4" applyBorder="1" applyAlignment="1">
      <alignment horizontal="center" vertical="center"/>
    </xf>
    <xf numFmtId="0" fontId="22" fillId="0" borderId="12" xfId="4" applyBorder="1" applyAlignment="1">
      <alignment horizontal="center" vertical="center"/>
    </xf>
    <xf numFmtId="0" fontId="13" fillId="9" borderId="14"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3" xfId="0" applyFont="1" applyFill="1" applyBorder="1" applyAlignment="1">
      <alignment horizontal="center" vertical="center"/>
    </xf>
    <xf numFmtId="0" fontId="10" fillId="0" borderId="14" xfId="0" applyFont="1" applyBorder="1"/>
    <xf numFmtId="0" fontId="10" fillId="0" borderId="15" xfId="0" applyFont="1" applyBorder="1"/>
    <xf numFmtId="0" fontId="10" fillId="0" borderId="13" xfId="0" applyFont="1" applyBorder="1"/>
    <xf numFmtId="0" fontId="10" fillId="0" borderId="14" xfId="0" applyFont="1" applyBorder="1" applyAlignment="1">
      <alignment vertical="center"/>
    </xf>
    <xf numFmtId="0" fontId="10" fillId="0" borderId="15" xfId="0" applyFont="1" applyBorder="1" applyAlignment="1">
      <alignment vertical="center"/>
    </xf>
    <xf numFmtId="0" fontId="10" fillId="0" borderId="13" xfId="0" applyFont="1" applyBorder="1" applyAlignment="1">
      <alignment vertical="center"/>
    </xf>
    <xf numFmtId="0" fontId="22" fillId="0" borderId="11" xfId="2" applyBorder="1" applyAlignment="1">
      <alignment horizontal="left" vertical="top" wrapText="1"/>
    </xf>
    <xf numFmtId="0" fontId="22" fillId="0" borderId="10" xfId="2" applyBorder="1" applyAlignment="1">
      <alignment horizontal="center" vertical="top" wrapText="1"/>
    </xf>
    <xf numFmtId="0" fontId="22" fillId="0" borderId="11" xfId="2" applyBorder="1" applyAlignment="1">
      <alignment horizontal="center" vertical="top" wrapText="1"/>
    </xf>
    <xf numFmtId="0" fontId="22" fillId="0" borderId="12" xfId="2" applyBorder="1" applyAlignment="1">
      <alignment horizontal="center" vertical="top" wrapText="1"/>
    </xf>
    <xf numFmtId="0" fontId="22" fillId="0" borderId="1" xfId="2" applyBorder="1" applyAlignment="1">
      <alignment horizontal="left" vertical="top" wrapText="1"/>
    </xf>
    <xf numFmtId="0" fontId="22" fillId="0" borderId="10" xfId="2" applyBorder="1" applyAlignment="1">
      <alignment horizontal="left" vertical="top" wrapText="1"/>
    </xf>
    <xf numFmtId="0" fontId="22" fillId="0" borderId="12" xfId="2" applyBorder="1" applyAlignment="1">
      <alignment horizontal="left" vertical="top" wrapText="1"/>
    </xf>
    <xf numFmtId="0" fontId="22" fillId="0" borderId="10" xfId="2" applyBorder="1" applyAlignment="1">
      <alignment horizontal="left" vertical="center" wrapText="1"/>
    </xf>
    <xf numFmtId="0" fontId="22" fillId="0" borderId="12" xfId="2" applyBorder="1" applyAlignment="1">
      <alignment horizontal="left" vertical="center" wrapText="1"/>
    </xf>
    <xf numFmtId="0" fontId="22" fillId="0" borderId="11" xfId="2" applyBorder="1" applyAlignment="1">
      <alignment horizontal="left" vertical="center" wrapText="1"/>
    </xf>
    <xf numFmtId="0" fontId="22" fillId="0" borderId="1" xfId="2" applyBorder="1" applyAlignment="1">
      <alignment horizontal="left" vertical="center" wrapText="1"/>
    </xf>
    <xf numFmtId="0" fontId="22" fillId="0" borderId="10" xfId="2" applyBorder="1" applyAlignment="1">
      <alignment vertical="top" wrapText="1"/>
    </xf>
    <xf numFmtId="0" fontId="22" fillId="0" borderId="12" xfId="2" applyBorder="1" applyAlignment="1">
      <alignment vertical="top" wrapText="1"/>
    </xf>
    <xf numFmtId="187" fontId="10" fillId="0" borderId="1" xfId="0" applyNumberFormat="1" applyFont="1" applyBorder="1" applyAlignment="1">
      <alignment horizontal="center" vertical="center" wrapText="1"/>
    </xf>
    <xf numFmtId="187" fontId="32" fillId="0" borderId="1" xfId="0" applyNumberFormat="1" applyFont="1" applyBorder="1" applyAlignment="1">
      <alignment horizontal="center" vertical="center"/>
    </xf>
    <xf numFmtId="1" fontId="10" fillId="0" borderId="1" xfId="0" applyNumberFormat="1" applyFont="1" applyBorder="1" applyAlignment="1">
      <alignment horizontal="center" vertical="center" wrapText="1"/>
    </xf>
    <xf numFmtId="187" fontId="10" fillId="0" borderId="1" xfId="0" applyNumberFormat="1" applyFont="1" applyBorder="1" applyAlignment="1">
      <alignment horizontal="center" vertical="center"/>
    </xf>
    <xf numFmtId="0" fontId="0" fillId="0" borderId="0" xfId="0" applyAlignment="1">
      <alignment horizontal="center" vertical="center"/>
    </xf>
    <xf numFmtId="0" fontId="38" fillId="14" borderId="1" xfId="7" applyFont="1" applyFill="1" applyBorder="1" applyAlignment="1">
      <alignment horizontal="center" vertical="center" wrapText="1"/>
    </xf>
    <xf numFmtId="0" fontId="39" fillId="14" borderId="1" xfId="0" applyFont="1" applyFill="1" applyBorder="1" applyAlignment="1">
      <alignment horizontal="center" vertical="center"/>
    </xf>
    <xf numFmtId="2" fontId="0" fillId="0" borderId="1" xfId="0" applyNumberFormat="1" applyBorder="1" applyAlignment="1">
      <alignment horizontal="center"/>
    </xf>
    <xf numFmtId="2" fontId="0" fillId="16" borderId="1" xfId="0" applyNumberFormat="1" applyFill="1" applyBorder="1" applyAlignment="1">
      <alignment horizontal="center"/>
    </xf>
    <xf numFmtId="2" fontId="0" fillId="17" borderId="1" xfId="0" applyNumberFormat="1" applyFill="1" applyBorder="1" applyAlignment="1">
      <alignment horizontal="center"/>
    </xf>
    <xf numFmtId="2" fontId="0" fillId="18" borderId="1" xfId="0" applyNumberFormat="1" applyFill="1" applyBorder="1" applyAlignment="1">
      <alignment horizontal="center"/>
    </xf>
    <xf numFmtId="2" fontId="41" fillId="0" borderId="1" xfId="0" applyNumberFormat="1" applyFont="1" applyBorder="1" applyAlignment="1">
      <alignment horizontal="center"/>
    </xf>
    <xf numFmtId="0" fontId="0" fillId="0" borderId="1" xfId="0" applyBorder="1" applyAlignment="1">
      <alignment horizontal="center"/>
    </xf>
    <xf numFmtId="2" fontId="0" fillId="15" borderId="1" xfId="0" applyNumberFormat="1" applyFill="1" applyBorder="1" applyAlignment="1">
      <alignment horizontal="center"/>
    </xf>
    <xf numFmtId="0" fontId="0" fillId="0" borderId="1" xfId="0" applyBorder="1" applyAlignment="1">
      <alignment horizontal="left"/>
    </xf>
    <xf numFmtId="0" fontId="0" fillId="0" borderId="1" xfId="0" applyBorder="1" applyAlignment="1">
      <alignment wrapText="1"/>
    </xf>
    <xf numFmtId="0" fontId="41" fillId="0" borderId="1" xfId="0" applyFont="1" applyBorder="1"/>
    <xf numFmtId="2" fontId="41" fillId="16" borderId="1" xfId="0" applyNumberFormat="1" applyFont="1" applyFill="1" applyBorder="1" applyAlignment="1">
      <alignment horizontal="center"/>
    </xf>
    <xf numFmtId="2" fontId="41" fillId="17" borderId="1" xfId="0" applyNumberFormat="1" applyFont="1" applyFill="1" applyBorder="1" applyAlignment="1">
      <alignment horizontal="center"/>
    </xf>
    <xf numFmtId="2" fontId="41" fillId="15" borderId="1" xfId="0" applyNumberFormat="1" applyFont="1" applyFill="1" applyBorder="1" applyAlignment="1">
      <alignment horizontal="center"/>
    </xf>
    <xf numFmtId="0" fontId="41" fillId="0" borderId="1" xfId="0" applyFont="1" applyBorder="1" applyAlignment="1">
      <alignment horizontal="center"/>
    </xf>
    <xf numFmtId="0" fontId="0" fillId="0" borderId="0" xfId="0" applyAlignment="1">
      <alignment vertical="top"/>
    </xf>
    <xf numFmtId="2" fontId="41" fillId="0" borderId="1" xfId="0" applyNumberFormat="1" applyFont="1" applyBorder="1" applyAlignment="1">
      <alignment horizontal="center" vertical="top"/>
    </xf>
    <xf numFmtId="2" fontId="41" fillId="16" borderId="1" xfId="0" applyNumberFormat="1" applyFont="1" applyFill="1" applyBorder="1" applyAlignment="1">
      <alignment horizontal="center" vertical="top"/>
    </xf>
    <xf numFmtId="2" fontId="41" fillId="17" borderId="1" xfId="0" applyNumberFormat="1" applyFont="1" applyFill="1" applyBorder="1" applyAlignment="1">
      <alignment horizontal="center" vertical="top"/>
    </xf>
    <xf numFmtId="2" fontId="41" fillId="15" borderId="1" xfId="0" applyNumberFormat="1" applyFont="1" applyFill="1" applyBorder="1" applyAlignment="1">
      <alignment horizontal="center" vertical="top"/>
    </xf>
    <xf numFmtId="0" fontId="41" fillId="0" borderId="1" xfId="0" applyFont="1" applyBorder="1" applyAlignment="1">
      <alignment horizontal="center" vertical="top"/>
    </xf>
    <xf numFmtId="0" fontId="41" fillId="0" borderId="1" xfId="0" applyFont="1" applyBorder="1" applyAlignment="1">
      <alignment vertical="top"/>
    </xf>
    <xf numFmtId="0" fontId="42" fillId="0" borderId="0" xfId="0" applyFont="1" applyAlignment="1">
      <alignment vertical="top"/>
    </xf>
    <xf numFmtId="0" fontId="41" fillId="16" borderId="1" xfId="0" applyFont="1" applyFill="1" applyBorder="1" applyAlignment="1">
      <alignment horizontal="center" vertical="top"/>
    </xf>
    <xf numFmtId="0" fontId="41" fillId="17" borderId="1" xfId="0" applyFont="1" applyFill="1" applyBorder="1" applyAlignment="1">
      <alignment horizontal="center" vertical="top"/>
    </xf>
    <xf numFmtId="0" fontId="41" fillId="15" borderId="1" xfId="0" applyFont="1" applyFill="1" applyBorder="1" applyAlignment="1">
      <alignment horizontal="center" vertical="top"/>
    </xf>
    <xf numFmtId="0" fontId="41" fillId="0" borderId="0" xfId="0" applyFont="1" applyAlignment="1">
      <alignment vertical="top"/>
    </xf>
    <xf numFmtId="0" fontId="42" fillId="0" borderId="1" xfId="0" applyFont="1" applyBorder="1" applyAlignment="1">
      <alignment vertical="top"/>
    </xf>
    <xf numFmtId="0" fontId="42" fillId="0" borderId="1" xfId="0" applyFont="1" applyBorder="1" applyAlignment="1">
      <alignment horizontal="center" vertical="top"/>
    </xf>
    <xf numFmtId="0" fontId="0" fillId="0" borderId="0" xfId="0" applyAlignment="1">
      <alignment horizontal="center"/>
    </xf>
    <xf numFmtId="0" fontId="43" fillId="19" borderId="14" xfId="0" applyFont="1" applyFill="1" applyBorder="1" applyAlignment="1">
      <alignment vertical="center"/>
    </xf>
    <xf numFmtId="0" fontId="44" fillId="19" borderId="15" xfId="0" applyFont="1" applyFill="1" applyBorder="1"/>
    <xf numFmtId="0" fontId="44" fillId="19" borderId="13" xfId="0" applyFont="1" applyFill="1" applyBorder="1"/>
    <xf numFmtId="0" fontId="0" fillId="7" borderId="0" xfId="0" applyFill="1" applyAlignment="1">
      <alignment horizontal="left"/>
    </xf>
    <xf numFmtId="0" fontId="0" fillId="7" borderId="0" xfId="0" applyFill="1" applyAlignment="1">
      <alignment horizontal="left"/>
    </xf>
    <xf numFmtId="0" fontId="45" fillId="0" borderId="1" xfId="0" applyFont="1" applyBorder="1"/>
    <xf numFmtId="16" fontId="45" fillId="0" borderId="1" xfId="0" applyNumberFormat="1" applyFont="1" applyBorder="1"/>
    <xf numFmtId="0" fontId="0" fillId="0" borderId="0" xfId="0" applyAlignment="1">
      <alignment horizontal="left" vertical="top" wrapText="1"/>
    </xf>
    <xf numFmtId="2" fontId="45" fillId="0" borderId="1" xfId="0" applyNumberFormat="1" applyFont="1" applyBorder="1" applyAlignment="1">
      <alignment horizontal="left"/>
    </xf>
    <xf numFmtId="0" fontId="45" fillId="0" borderId="1" xfId="0" applyFont="1" applyBorder="1" applyAlignment="1">
      <alignment horizontal="left"/>
    </xf>
    <xf numFmtId="0" fontId="0" fillId="0" borderId="0" xfId="0" applyAlignment="1">
      <alignment horizontal="left" vertical="top"/>
    </xf>
    <xf numFmtId="0" fontId="0" fillId="17" borderId="0" xfId="0" applyFill="1"/>
    <xf numFmtId="0" fontId="0" fillId="17" borderId="0" xfId="0" applyFill="1" applyAlignment="1">
      <alignment horizontal="center"/>
    </xf>
    <xf numFmtId="0" fontId="0" fillId="18" borderId="14" xfId="0" applyFill="1" applyBorder="1" applyAlignment="1">
      <alignment horizontal="left"/>
    </xf>
    <xf numFmtId="0" fontId="0" fillId="18" borderId="15" xfId="0" applyFill="1" applyBorder="1" applyAlignment="1">
      <alignment horizontal="left"/>
    </xf>
    <xf numFmtId="0" fontId="0" fillId="18" borderId="13" xfId="0" applyFill="1" applyBorder="1" applyAlignment="1">
      <alignment horizontal="left"/>
    </xf>
    <xf numFmtId="0" fontId="0" fillId="18" borderId="0" xfId="0" applyFill="1" applyAlignment="1">
      <alignment horizontal="left"/>
    </xf>
  </cellXfs>
  <cellStyles count="8">
    <cellStyle name="Normal 2" xfId="6" xr:uid="{00000000-0005-0000-0000-000032000000}"/>
    <cellStyle name="常规" xfId="0" builtinId="0"/>
    <cellStyle name="常规 2" xfId="1" xr:uid="{00000000-0005-0000-0000-000001000000}"/>
    <cellStyle name="常规 4" xfId="2" xr:uid="{00000000-0005-0000-0000-000002000000}"/>
    <cellStyle name="常规 4 2" xfId="3" xr:uid="{00000000-0005-0000-0000-000003000000}"/>
    <cellStyle name="常规 5" xfId="4" xr:uid="{00000000-0005-0000-0000-000004000000}"/>
    <cellStyle name="常规 6" xfId="5" xr:uid="{00000000-0005-0000-0000-000005000000}"/>
    <cellStyle name="超链接" xfId="7" builtinId="8"/>
  </cellStyles>
  <dxfs count="4">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ltLang="zh-CN"/>
              <a:t>727</a:t>
            </a:r>
            <a:r>
              <a:rPr lang="zh-CN" altLang="en-US"/>
              <a:t>系统性能优化综合评分</a:t>
            </a:r>
          </a:p>
        </c:rich>
      </c:tx>
      <c:layout>
        <c:manualLayout>
          <c:xMode val="edge"/>
          <c:yMode val="edge"/>
          <c:x val="0.27529571821273818"/>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[1]系统整体流畅性!$P$43</c:f>
              <c:strCache>
                <c:ptCount val="1"/>
                <c:pt idx="0">
                  <c:v>综合评分</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[1]系统整体流畅性!$Q$42:$S$42</c:f>
              <c:strCache>
                <c:ptCount val="3"/>
                <c:pt idx="0">
                  <c:v>R09</c:v>
                </c:pt>
                <c:pt idx="1">
                  <c:v>R11</c:v>
                </c:pt>
                <c:pt idx="2">
                  <c:v>R12</c:v>
                </c:pt>
              </c:strCache>
            </c:strRef>
          </c:cat>
          <c:val>
            <c:numRef>
              <c:f>[1]系统整体流畅性!$Q$43:$S$43</c:f>
              <c:numCache>
                <c:formatCode>General</c:formatCode>
                <c:ptCount val="3"/>
                <c:pt idx="0">
                  <c:v>91.92794021037443</c:v>
                </c:pt>
                <c:pt idx="1">
                  <c:v>103.1278232513101</c:v>
                </c:pt>
                <c:pt idx="2">
                  <c:v>110.58454365079365</c:v>
                </c:pt>
              </c:numCache>
            </c:numRef>
          </c:val>
          <c:extLst>
            <c:ext xmlns:c16="http://schemas.microsoft.com/office/drawing/2014/chart" uri="{C3380CC4-5D6E-409C-BE32-E72D297353CC}">
              <c16:uniqueId val="{00000000-1431-A049-AA51-88691D60097C}"/>
            </c:ext>
          </c:extLst>
        </c:ser>
        <c:dLbls>
          <c:dLblPos val="outEnd"/>
          <c:showLegendKey val="0"/>
          <c:showVal val="1"/>
          <c:showCatName val="0"/>
          <c:showSerName val="0"/>
          <c:showPercent val="0"/>
          <c:showBubbleSize val="0"/>
        </c:dLbls>
        <c:gapWidth val="355"/>
        <c:overlap val="-70"/>
        <c:axId val="1992663728"/>
        <c:axId val="1992708560"/>
      </c:barChart>
      <c:catAx>
        <c:axId val="199266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2708560"/>
        <c:crosses val="autoZero"/>
        <c:auto val="1"/>
        <c:lblAlgn val="ctr"/>
        <c:lblOffset val="100"/>
        <c:noMultiLvlLbl val="0"/>
      </c:catAx>
      <c:valAx>
        <c:axId val="199270856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26637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25400</xdr:colOff>
      <xdr:row>46</xdr:row>
      <xdr:rowOff>0</xdr:rowOff>
    </xdr:from>
    <xdr:to>
      <xdr:col>19</xdr:col>
      <xdr:colOff>1219200</xdr:colOff>
      <xdr:row>63</xdr:row>
      <xdr:rowOff>0</xdr:rowOff>
    </xdr:to>
    <xdr:graphicFrame macro="">
      <xdr:nvGraphicFramePr>
        <xdr:cNvPr id="2" name="图表 1">
          <a:extLst>
            <a:ext uri="{FF2B5EF4-FFF2-40B4-BE49-F238E27FC236}">
              <a16:creationId xmlns:a16="http://schemas.microsoft.com/office/drawing/2014/main" id="{9A69AD17-59EC-BC4C-B934-2D989BED7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X727_R12_&#31995;&#32479;&#25972;&#20307;&#24615;&#33021;&#27979;&#35797;&#32467;&#26524;_&#30334;&#242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系统整体流畅性"/>
    </sheetNames>
    <sheetDataSet>
      <sheetData sheetId="0">
        <row r="42">
          <cell r="Q42" t="str">
            <v>R09</v>
          </cell>
          <cell r="R42" t="str">
            <v>R11</v>
          </cell>
          <cell r="S42" t="str">
            <v>R12</v>
          </cell>
        </row>
        <row r="43">
          <cell r="P43" t="str">
            <v>综合评分</v>
          </cell>
          <cell r="Q43">
            <v>91.92794021037443</v>
          </cell>
          <cell r="R43">
            <v>103.1278232513101</v>
          </cell>
          <cell r="S43">
            <v>110.58454365079365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
  <sheetViews>
    <sheetView topLeftCell="C1" zoomScale="85" zoomScaleNormal="85" workbookViewId="0">
      <selection activeCell="K13" sqref="K13"/>
    </sheetView>
  </sheetViews>
  <sheetFormatPr baseColWidth="10" defaultColWidth="9" defaultRowHeight="15"/>
  <cols>
    <col min="1" max="1" width="9" style="1"/>
    <col min="2" max="2" width="9.6640625" style="1" customWidth="1"/>
    <col min="3" max="3" width="19.6640625" style="1" customWidth="1"/>
    <col min="4" max="4" width="32.5" style="1" customWidth="1"/>
    <col min="5" max="6" width="10.33203125" style="1" customWidth="1"/>
    <col min="7" max="7" width="14.33203125" style="1" customWidth="1"/>
    <col min="8" max="8" width="9" style="1"/>
    <col min="9" max="9" width="9.5" style="1" customWidth="1"/>
    <col min="10" max="10" width="12.6640625" style="1" customWidth="1"/>
    <col min="11" max="11" width="13.1640625" style="1" customWidth="1"/>
    <col min="12" max="12" width="9" style="1"/>
    <col min="13" max="13" width="9.6640625" style="1" customWidth="1"/>
    <col min="14" max="15" width="18" style="1" customWidth="1"/>
    <col min="16" max="16" width="26.5" style="1" customWidth="1"/>
    <col min="17" max="16384" width="9" style="1"/>
  </cols>
  <sheetData>
    <row r="1" spans="1:16" ht="18.5" customHeight="1">
      <c r="C1" s="4" t="s">
        <v>0</v>
      </c>
      <c r="D1" s="4" t="s">
        <v>1</v>
      </c>
    </row>
    <row r="2" spans="1:16" s="66" customFormat="1" ht="51" customHeight="1">
      <c r="A2" s="67"/>
      <c r="B2" s="67" t="s">
        <v>2</v>
      </c>
      <c r="C2" s="67" t="s">
        <v>3</v>
      </c>
      <c r="D2" s="67" t="s">
        <v>4</v>
      </c>
      <c r="E2" s="67" t="s">
        <v>5</v>
      </c>
      <c r="F2" s="67" t="s">
        <v>6</v>
      </c>
      <c r="G2" s="67" t="s">
        <v>7</v>
      </c>
      <c r="H2" s="67" t="s">
        <v>8</v>
      </c>
      <c r="I2" s="67" t="s">
        <v>9</v>
      </c>
      <c r="J2" s="76" t="s">
        <v>10</v>
      </c>
      <c r="K2" s="76" t="s">
        <v>11</v>
      </c>
      <c r="L2" s="67" t="s">
        <v>12</v>
      </c>
      <c r="M2" s="67" t="s">
        <v>13</v>
      </c>
      <c r="N2" s="67" t="s">
        <v>14</v>
      </c>
      <c r="O2" s="67" t="s">
        <v>15</v>
      </c>
      <c r="P2" s="67" t="s">
        <v>16</v>
      </c>
    </row>
    <row r="3" spans="1:16" ht="17">
      <c r="A3" s="68" t="s">
        <v>17</v>
      </c>
      <c r="B3" s="68"/>
      <c r="C3" s="69">
        <v>15.5</v>
      </c>
      <c r="D3" s="70" t="s">
        <v>18</v>
      </c>
      <c r="E3" s="70" t="s">
        <v>19</v>
      </c>
      <c r="F3" s="70">
        <v>4</v>
      </c>
      <c r="G3" s="70" t="s">
        <v>20</v>
      </c>
      <c r="H3" s="70" t="s">
        <v>21</v>
      </c>
      <c r="I3" s="70" t="s">
        <v>22</v>
      </c>
      <c r="J3" s="70" t="s">
        <v>23</v>
      </c>
      <c r="K3" s="70" t="s">
        <v>24</v>
      </c>
      <c r="L3" s="70" t="s">
        <v>25</v>
      </c>
      <c r="M3" s="70" t="s">
        <v>26</v>
      </c>
      <c r="N3" s="70" t="s">
        <v>27</v>
      </c>
      <c r="O3" s="70" t="s">
        <v>28</v>
      </c>
      <c r="P3" s="70" t="s">
        <v>29</v>
      </c>
    </row>
    <row r="4" spans="1:16" ht="17">
      <c r="A4" s="68" t="s">
        <v>30</v>
      </c>
      <c r="B4" s="68"/>
      <c r="C4" s="69">
        <v>13.2</v>
      </c>
      <c r="D4" s="70" t="s">
        <v>31</v>
      </c>
      <c r="E4" s="70" t="s">
        <v>32</v>
      </c>
      <c r="F4" s="70">
        <v>4</v>
      </c>
      <c r="G4" s="70" t="s">
        <v>20</v>
      </c>
      <c r="H4" s="70" t="s">
        <v>21</v>
      </c>
      <c r="I4" s="70" t="s">
        <v>22</v>
      </c>
      <c r="J4" s="70" t="s">
        <v>23</v>
      </c>
      <c r="K4" s="70" t="s">
        <v>24</v>
      </c>
      <c r="L4" s="70" t="s">
        <v>25</v>
      </c>
      <c r="M4" s="70" t="s">
        <v>26</v>
      </c>
      <c r="N4" s="70" t="s">
        <v>27</v>
      </c>
      <c r="O4" s="70" t="s">
        <v>28</v>
      </c>
      <c r="P4" s="70" t="s">
        <v>29</v>
      </c>
    </row>
    <row r="5" spans="1:16" ht="17">
      <c r="A5" s="68" t="s">
        <v>33</v>
      </c>
      <c r="B5" s="68" t="s">
        <v>34</v>
      </c>
      <c r="C5" s="69">
        <v>27</v>
      </c>
      <c r="D5" s="70" t="s">
        <v>35</v>
      </c>
      <c r="E5" s="70" t="s">
        <v>32</v>
      </c>
      <c r="F5" s="70">
        <v>4</v>
      </c>
      <c r="G5" s="70" t="s">
        <v>36</v>
      </c>
      <c r="H5" s="70" t="s">
        <v>37</v>
      </c>
      <c r="I5" s="70" t="s">
        <v>38</v>
      </c>
      <c r="J5" s="70" t="s">
        <v>23</v>
      </c>
      <c r="K5" s="70" t="s">
        <v>24</v>
      </c>
      <c r="L5" s="70" t="s">
        <v>26</v>
      </c>
      <c r="M5" s="70" t="s">
        <v>39</v>
      </c>
      <c r="N5" s="70" t="s">
        <v>27</v>
      </c>
      <c r="O5" s="70" t="s">
        <v>28</v>
      </c>
      <c r="P5" s="70" t="s">
        <v>29</v>
      </c>
    </row>
    <row r="6" spans="1:16" ht="17">
      <c r="A6" s="68" t="s">
        <v>40</v>
      </c>
      <c r="B6" s="68" t="s">
        <v>41</v>
      </c>
      <c r="C6" s="69">
        <v>13.2</v>
      </c>
      <c r="D6" s="70" t="s">
        <v>31</v>
      </c>
      <c r="E6" s="70" t="s">
        <v>32</v>
      </c>
      <c r="F6" s="70">
        <v>4</v>
      </c>
      <c r="G6" s="70" t="s">
        <v>20</v>
      </c>
      <c r="H6" s="70" t="s">
        <v>21</v>
      </c>
      <c r="I6" s="70" t="s">
        <v>22</v>
      </c>
      <c r="J6" s="70" t="s">
        <v>23</v>
      </c>
      <c r="K6" s="70" t="s">
        <v>24</v>
      </c>
      <c r="L6" s="70" t="s">
        <v>26</v>
      </c>
      <c r="M6" s="70" t="s">
        <v>39</v>
      </c>
      <c r="N6" s="70" t="s">
        <v>27</v>
      </c>
      <c r="O6" s="70" t="s">
        <v>28</v>
      </c>
      <c r="P6" s="70" t="s">
        <v>29</v>
      </c>
    </row>
    <row r="7" spans="1:16" ht="17">
      <c r="A7" s="68" t="s">
        <v>41</v>
      </c>
      <c r="B7" s="68" t="s">
        <v>40</v>
      </c>
      <c r="C7" s="69">
        <v>12</v>
      </c>
      <c r="D7" s="70" t="s">
        <v>42</v>
      </c>
      <c r="E7" s="70" t="s">
        <v>32</v>
      </c>
      <c r="F7" s="70">
        <v>4</v>
      </c>
      <c r="G7" s="70" t="s">
        <v>20</v>
      </c>
      <c r="H7" s="70" t="s">
        <v>21</v>
      </c>
      <c r="I7" s="70" t="s">
        <v>22</v>
      </c>
      <c r="J7" s="70" t="s">
        <v>23</v>
      </c>
      <c r="K7" s="70" t="s">
        <v>24</v>
      </c>
      <c r="L7" s="70" t="s">
        <v>25</v>
      </c>
      <c r="M7" s="70" t="s">
        <v>26</v>
      </c>
      <c r="N7" s="70" t="s">
        <v>27</v>
      </c>
      <c r="O7" s="70" t="s">
        <v>28</v>
      </c>
      <c r="P7" s="70" t="s">
        <v>29</v>
      </c>
    </row>
    <row r="10" spans="1:16">
      <c r="C10" s="1" t="s">
        <v>43</v>
      </c>
    </row>
    <row r="11" spans="1:16">
      <c r="C11" s="71" t="s">
        <v>44</v>
      </c>
      <c r="D11" s="71"/>
      <c r="E11" s="71"/>
      <c r="F11" s="71"/>
      <c r="G11" s="71"/>
    </row>
    <row r="12" spans="1:16" ht="16">
      <c r="C12" s="72" t="s">
        <v>45</v>
      </c>
      <c r="D12" s="73" t="s">
        <v>46</v>
      </c>
      <c r="E12" s="73" t="s">
        <v>47</v>
      </c>
      <c r="F12" s="73" t="s">
        <v>48</v>
      </c>
      <c r="G12" s="73" t="s">
        <v>49</v>
      </c>
    </row>
    <row r="13" spans="1:16" ht="16">
      <c r="C13" s="74" t="s">
        <v>50</v>
      </c>
      <c r="D13" s="70">
        <v>1670</v>
      </c>
      <c r="E13" s="70">
        <v>6.3</v>
      </c>
      <c r="F13" s="70">
        <v>2</v>
      </c>
      <c r="G13" s="132" t="s">
        <v>51</v>
      </c>
    </row>
    <row r="14" spans="1:16">
      <c r="C14" s="70" t="s">
        <v>52</v>
      </c>
      <c r="D14" s="70">
        <v>1593</v>
      </c>
      <c r="E14" s="70">
        <v>6.3</v>
      </c>
      <c r="F14" s="70">
        <v>2</v>
      </c>
      <c r="G14" s="133"/>
    </row>
    <row r="15" spans="1:16">
      <c r="C15" s="71" t="s">
        <v>53</v>
      </c>
      <c r="D15" s="71"/>
      <c r="E15" s="71"/>
      <c r="F15" s="71"/>
      <c r="G15" s="71"/>
    </row>
    <row r="16" spans="1:16" ht="16">
      <c r="C16" s="72" t="s">
        <v>45</v>
      </c>
      <c r="D16" s="73" t="s">
        <v>46</v>
      </c>
      <c r="E16" s="73" t="s">
        <v>47</v>
      </c>
      <c r="F16" s="73" t="s">
        <v>48</v>
      </c>
      <c r="G16" s="73" t="s">
        <v>49</v>
      </c>
    </row>
    <row r="17" spans="3:7" ht="16">
      <c r="C17" s="74" t="s">
        <v>50</v>
      </c>
      <c r="D17" s="70">
        <v>1516</v>
      </c>
      <c r="E17" s="70">
        <v>6.3</v>
      </c>
      <c r="F17" s="70">
        <v>2</v>
      </c>
      <c r="G17" s="132" t="s">
        <v>54</v>
      </c>
    </row>
    <row r="18" spans="3:7">
      <c r="C18" s="70" t="s">
        <v>52</v>
      </c>
      <c r="D18" s="70">
        <v>1286</v>
      </c>
      <c r="E18" s="70">
        <v>6.3</v>
      </c>
      <c r="F18" s="70">
        <v>2</v>
      </c>
      <c r="G18" s="133"/>
    </row>
    <row r="20" spans="3:7">
      <c r="C20" s="71" t="s">
        <v>9</v>
      </c>
      <c r="D20" s="71"/>
      <c r="E20" s="71"/>
      <c r="F20" s="71"/>
      <c r="G20" s="71"/>
    </row>
    <row r="21" spans="3:7" ht="16">
      <c r="C21" s="73" t="s">
        <v>55</v>
      </c>
      <c r="D21" s="74" t="s">
        <v>56</v>
      </c>
    </row>
    <row r="22" spans="3:7" ht="32">
      <c r="C22" s="73" t="s">
        <v>9</v>
      </c>
      <c r="D22" s="74" t="s">
        <v>57</v>
      </c>
    </row>
    <row r="23" spans="3:7">
      <c r="C23" s="73" t="s">
        <v>58</v>
      </c>
      <c r="D23" s="70" t="s">
        <v>59</v>
      </c>
    </row>
    <row r="24" spans="3:7" ht="32">
      <c r="C24" s="72" t="s">
        <v>60</v>
      </c>
      <c r="D24" s="70" t="s">
        <v>61</v>
      </c>
    </row>
    <row r="25" spans="3:7" ht="32">
      <c r="C25" s="72" t="s">
        <v>62</v>
      </c>
      <c r="D25" s="74" t="s">
        <v>59</v>
      </c>
    </row>
    <row r="26" spans="3:7" ht="16">
      <c r="C26" s="73" t="s">
        <v>63</v>
      </c>
      <c r="D26" s="74" t="s">
        <v>59</v>
      </c>
    </row>
    <row r="27" spans="3:7" ht="32">
      <c r="C27" s="72" t="s">
        <v>64</v>
      </c>
      <c r="D27" s="70" t="s">
        <v>65</v>
      </c>
    </row>
    <row r="28" spans="3:7" ht="16">
      <c r="C28" s="72" t="s">
        <v>66</v>
      </c>
      <c r="D28" s="74" t="s">
        <v>67</v>
      </c>
    </row>
    <row r="29" spans="3:7" ht="32">
      <c r="C29" s="72" t="s">
        <v>68</v>
      </c>
      <c r="D29" s="74" t="s">
        <v>69</v>
      </c>
    </row>
    <row r="30" spans="3:7" ht="16">
      <c r="C30" s="72" t="s">
        <v>70</v>
      </c>
      <c r="D30" s="74" t="s">
        <v>71</v>
      </c>
    </row>
    <row r="31" spans="3:7" ht="16">
      <c r="C31" s="72" t="s">
        <v>72</v>
      </c>
      <c r="D31" s="74" t="s">
        <v>59</v>
      </c>
    </row>
    <row r="33" spans="3:4">
      <c r="C33" s="71" t="s">
        <v>73</v>
      </c>
      <c r="D33" s="71"/>
    </row>
    <row r="34" spans="3:4" ht="16">
      <c r="C34" s="72" t="s">
        <v>74</v>
      </c>
      <c r="D34" s="74" t="s">
        <v>59</v>
      </c>
    </row>
    <row r="35" spans="3:4" ht="32">
      <c r="C35" s="72" t="s">
        <v>75</v>
      </c>
      <c r="D35" s="74" t="s">
        <v>76</v>
      </c>
    </row>
    <row r="36" spans="3:4" ht="32">
      <c r="C36" s="72" t="s">
        <v>77</v>
      </c>
      <c r="D36" s="74" t="s">
        <v>78</v>
      </c>
    </row>
    <row r="38" spans="3:4" ht="16">
      <c r="C38" s="75" t="s">
        <v>79</v>
      </c>
      <c r="D38" s="75"/>
    </row>
    <row r="39" spans="3:4" ht="16">
      <c r="C39" s="72" t="s">
        <v>80</v>
      </c>
      <c r="D39" s="74" t="s">
        <v>81</v>
      </c>
    </row>
    <row r="40" spans="3:4" ht="16">
      <c r="C40" s="72" t="s">
        <v>82</v>
      </c>
      <c r="D40" s="74" t="s">
        <v>83</v>
      </c>
    </row>
    <row r="42" spans="3:4">
      <c r="C42" s="71" t="s">
        <v>84</v>
      </c>
      <c r="D42" s="71"/>
    </row>
    <row r="43" spans="3:4">
      <c r="C43" s="73" t="s">
        <v>85</v>
      </c>
      <c r="D43" s="70" t="s">
        <v>86</v>
      </c>
    </row>
    <row r="44" spans="3:4">
      <c r="C44" s="73" t="s">
        <v>87</v>
      </c>
      <c r="D44" s="70" t="s">
        <v>88</v>
      </c>
    </row>
  </sheetData>
  <mergeCells count="2">
    <mergeCell ref="G13:G14"/>
    <mergeCell ref="G17:G18"/>
  </mergeCells>
  <phoneticPr fontId="26" type="noConversion"/>
  <pageMargins left="0.69930555555555596" right="0.69930555555555596" top="0.75" bottom="0.75" header="0.3" footer="0.3"/>
  <pageSetup paperSize="9" orientation="portrait" horizontalDpi="90" verticalDpi="9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8"/>
  <sheetViews>
    <sheetView topLeftCell="A14" workbookViewId="0">
      <selection activeCell="C22" sqref="C22"/>
    </sheetView>
  </sheetViews>
  <sheetFormatPr baseColWidth="10" defaultColWidth="9" defaultRowHeight="15"/>
  <cols>
    <col min="1" max="1" width="14.5" style="61" customWidth="1"/>
    <col min="2" max="2" width="16.5" style="61" customWidth="1"/>
    <col min="3" max="3" width="21.5" style="61" customWidth="1"/>
    <col min="4" max="4" width="9" style="61"/>
    <col min="5" max="5" width="26.33203125" style="61" customWidth="1"/>
    <col min="6" max="6" width="17.6640625" style="61" customWidth="1"/>
    <col min="7" max="7" width="15.5" style="61" customWidth="1"/>
    <col min="8" max="8" width="18.5" style="61" customWidth="1"/>
    <col min="9" max="9" width="28" style="61" customWidth="1"/>
    <col min="10" max="10" width="9" style="61"/>
    <col min="11" max="11" width="15.5" style="61" customWidth="1"/>
    <col min="12" max="12" width="19" style="61" customWidth="1"/>
    <col min="13" max="13" width="9" style="61"/>
    <col min="14" max="14" width="20.6640625" style="61" customWidth="1"/>
    <col min="15" max="15" width="21" style="61" customWidth="1"/>
    <col min="16" max="16" width="9" style="61"/>
    <col min="17" max="17" width="13.6640625" style="61" customWidth="1"/>
    <col min="18" max="18" width="17.6640625" style="61" customWidth="1"/>
    <col min="19" max="19" width="9" style="61"/>
    <col min="20" max="20" width="13" style="61" customWidth="1"/>
    <col min="21" max="21" width="12.1640625" style="61" customWidth="1"/>
    <col min="22" max="22" width="9" style="61"/>
    <col min="23" max="23" width="10.1640625" style="61" customWidth="1"/>
    <col min="24" max="24" width="40" style="61" customWidth="1"/>
    <col min="25" max="16384" width="9" style="61"/>
  </cols>
  <sheetData>
    <row r="1" spans="1:24" ht="27" customHeight="1">
      <c r="A1" s="62" t="s">
        <v>0</v>
      </c>
      <c r="B1" s="62" t="s">
        <v>1</v>
      </c>
      <c r="C1" s="61" t="s">
        <v>89</v>
      </c>
    </row>
    <row r="2" spans="1:24" s="60" customFormat="1" ht="80">
      <c r="A2" s="63" t="s">
        <v>90</v>
      </c>
      <c r="B2" s="63" t="s">
        <v>91</v>
      </c>
      <c r="C2" s="63" t="s">
        <v>92</v>
      </c>
      <c r="D2" s="63" t="s">
        <v>93</v>
      </c>
      <c r="E2" s="63" t="s">
        <v>94</v>
      </c>
      <c r="F2" s="63" t="s">
        <v>95</v>
      </c>
      <c r="G2" s="63" t="s">
        <v>96</v>
      </c>
      <c r="H2" s="63" t="s">
        <v>97</v>
      </c>
      <c r="I2" s="63" t="s">
        <v>98</v>
      </c>
      <c r="J2" s="63" t="s">
        <v>99</v>
      </c>
      <c r="K2" s="63" t="s">
        <v>100</v>
      </c>
      <c r="L2" s="63" t="s">
        <v>101</v>
      </c>
      <c r="M2" s="63" t="s">
        <v>102</v>
      </c>
      <c r="N2" s="63" t="s">
        <v>103</v>
      </c>
      <c r="O2" s="63" t="s">
        <v>104</v>
      </c>
      <c r="P2" s="63" t="s">
        <v>105</v>
      </c>
      <c r="Q2" s="63" t="s">
        <v>106</v>
      </c>
      <c r="R2" s="63" t="s">
        <v>107</v>
      </c>
      <c r="S2" s="63" t="s">
        <v>108</v>
      </c>
      <c r="T2" s="63" t="s">
        <v>109</v>
      </c>
      <c r="U2" s="63" t="s">
        <v>110</v>
      </c>
      <c r="V2" s="63" t="s">
        <v>111</v>
      </c>
      <c r="W2" s="63" t="s">
        <v>112</v>
      </c>
      <c r="X2" s="63" t="s">
        <v>113</v>
      </c>
    </row>
    <row r="3" spans="1:24" ht="17">
      <c r="A3" s="64" t="s">
        <v>114</v>
      </c>
      <c r="B3" s="65">
        <v>0</v>
      </c>
      <c r="C3" s="65">
        <v>3.03</v>
      </c>
      <c r="D3" s="65">
        <v>3.03</v>
      </c>
      <c r="E3" s="65">
        <v>3.03</v>
      </c>
      <c r="F3" s="65">
        <v>3.5489999999999999</v>
      </c>
      <c r="G3" s="65">
        <f>F3-E3</f>
        <v>0.51900000000000013</v>
      </c>
      <c r="H3" s="65">
        <v>3.5489999999999999</v>
      </c>
      <c r="I3" s="65">
        <v>4.7859999999999996</v>
      </c>
      <c r="J3" s="65">
        <f>I3-H3</f>
        <v>1.2369999999999997</v>
      </c>
      <c r="K3" s="65">
        <v>6.8659999999999997</v>
      </c>
      <c r="L3" s="65">
        <v>9.4689999999999994</v>
      </c>
      <c r="M3" s="65">
        <f>L3-K3</f>
        <v>2.6029999999999998</v>
      </c>
      <c r="N3" s="65">
        <v>9.4689999999999994</v>
      </c>
      <c r="O3" s="65">
        <v>11.688000000000001</v>
      </c>
      <c r="P3" s="65">
        <f>O3-N3</f>
        <v>2.2190000000000012</v>
      </c>
      <c r="Q3" s="52">
        <v>10.864000000000001</v>
      </c>
      <c r="R3" s="65">
        <v>12.406000000000001</v>
      </c>
      <c r="S3" s="65">
        <f>R3-Q3</f>
        <v>1.5419999999999998</v>
      </c>
      <c r="T3" s="65">
        <v>6.7560000000000002</v>
      </c>
      <c r="U3" s="65">
        <v>17.332999999999998</v>
      </c>
      <c r="V3" s="65">
        <v>8.6</v>
      </c>
      <c r="W3" s="65">
        <v>17.899999999999999</v>
      </c>
      <c r="X3" s="52" t="s">
        <v>115</v>
      </c>
    </row>
    <row r="4" spans="1:24" ht="17">
      <c r="A4" s="64" t="s">
        <v>116</v>
      </c>
      <c r="B4" s="65">
        <v>0</v>
      </c>
      <c r="C4" s="65">
        <v>0.7</v>
      </c>
      <c r="D4" s="65">
        <v>0.7</v>
      </c>
      <c r="E4" s="65">
        <v>0.7</v>
      </c>
      <c r="F4" s="65">
        <v>3.5510000000000002</v>
      </c>
      <c r="G4" s="65">
        <f>F4-E4</f>
        <v>2.851</v>
      </c>
      <c r="H4" s="65">
        <v>3.5510000000000002</v>
      </c>
      <c r="I4" s="65">
        <v>4.7450000000000001</v>
      </c>
      <c r="J4" s="65">
        <f>I4-H4</f>
        <v>1.194</v>
      </c>
      <c r="K4" s="65">
        <v>6.55</v>
      </c>
      <c r="L4" s="65">
        <v>9.4610000000000003</v>
      </c>
      <c r="M4" s="65">
        <f>L4-K4</f>
        <v>2.9110000000000005</v>
      </c>
      <c r="N4" s="65">
        <v>9.4610000000000003</v>
      </c>
      <c r="O4" s="65">
        <v>11.359</v>
      </c>
      <c r="P4" s="65">
        <f>O4-N4</f>
        <v>1.8979999999999997</v>
      </c>
      <c r="Q4" s="52">
        <v>10.616</v>
      </c>
      <c r="R4" s="65">
        <v>12.347</v>
      </c>
      <c r="S4" s="65">
        <f>R4-Q4</f>
        <v>1.7309999999999999</v>
      </c>
      <c r="T4" s="65">
        <v>6.2809999999999997</v>
      </c>
      <c r="U4" s="65">
        <v>19.640999999999998</v>
      </c>
      <c r="V4" s="65">
        <v>11.6</v>
      </c>
      <c r="W4" s="65">
        <v>19.7</v>
      </c>
      <c r="X4" s="52" t="s">
        <v>117</v>
      </c>
    </row>
    <row r="15" spans="1:24">
      <c r="A15" s="61" t="s">
        <v>118</v>
      </c>
    </row>
    <row r="16" spans="1:24">
      <c r="A16" s="61" t="s">
        <v>119</v>
      </c>
    </row>
    <row r="17" spans="1:1">
      <c r="A17" s="61" t="s">
        <v>120</v>
      </c>
    </row>
    <row r="18" spans="1:1">
      <c r="A18" s="61" t="s">
        <v>121</v>
      </c>
    </row>
  </sheetData>
  <phoneticPr fontId="26" type="noConversion"/>
  <pageMargins left="0.69930555555555596" right="0.69930555555555596" top="0.75" bottom="0.75" header="0.3" footer="0.3"/>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T130"/>
  <sheetViews>
    <sheetView tabSelected="1" zoomScale="70" zoomScaleNormal="70" workbookViewId="0">
      <pane ySplit="1" topLeftCell="A2" activePane="bottomLeft" state="frozen"/>
      <selection pane="bottomLeft" activeCell="J52" sqref="J52"/>
    </sheetView>
  </sheetViews>
  <sheetFormatPr baseColWidth="10" defaultColWidth="8.5" defaultRowHeight="60" customHeight="1"/>
  <cols>
    <col min="1" max="1" width="48.5" style="109" customWidth="1"/>
    <col min="2" max="2" width="12.33203125" style="109" customWidth="1"/>
    <col min="3" max="3" width="65.6640625" style="109" customWidth="1"/>
    <col min="4" max="4" width="18.1640625" style="109" hidden="1" customWidth="1"/>
    <col min="5" max="5" width="19.6640625" style="110" hidden="1" customWidth="1"/>
    <col min="6" max="6" width="15.33203125" style="110" hidden="1" customWidth="1"/>
    <col min="7" max="7" width="24.1640625" style="110" customWidth="1"/>
    <col min="8" max="10" width="20.6640625" style="110" customWidth="1"/>
    <col min="11" max="11" width="14.33203125" style="110" customWidth="1"/>
    <col min="12" max="13" width="13.5" style="110" customWidth="1"/>
    <col min="14" max="14" width="16.83203125" style="109" customWidth="1"/>
    <col min="15" max="15" width="42.33203125" style="111" customWidth="1"/>
    <col min="16" max="16" width="39.83203125" style="109" customWidth="1"/>
    <col min="17" max="17" width="76" style="109" customWidth="1"/>
    <col min="18" max="18" width="18.83203125" style="112" customWidth="1"/>
    <col min="19" max="16384" width="8.5" style="89"/>
  </cols>
  <sheetData>
    <row r="1" spans="1:18" ht="60" customHeight="1">
      <c r="A1" s="82" t="s">
        <v>122</v>
      </c>
      <c r="B1" s="83" t="s">
        <v>123</v>
      </c>
      <c r="C1" s="83" t="s">
        <v>124</v>
      </c>
      <c r="D1" s="84" t="s">
        <v>125</v>
      </c>
      <c r="E1" s="84" t="s">
        <v>126</v>
      </c>
      <c r="F1" s="84" t="s">
        <v>127</v>
      </c>
      <c r="G1" s="84" t="s">
        <v>128</v>
      </c>
      <c r="H1" s="84" t="s">
        <v>129</v>
      </c>
      <c r="I1" s="84" t="s">
        <v>130</v>
      </c>
      <c r="J1" s="84" t="s">
        <v>131</v>
      </c>
      <c r="K1" s="84" t="s">
        <v>132</v>
      </c>
      <c r="L1" s="85" t="s">
        <v>133</v>
      </c>
      <c r="M1" s="84" t="s">
        <v>134</v>
      </c>
      <c r="N1" s="84" t="s">
        <v>135</v>
      </c>
      <c r="O1" s="86" t="s">
        <v>136</v>
      </c>
      <c r="P1" s="87" t="s">
        <v>137</v>
      </c>
      <c r="Q1" s="87" t="s">
        <v>138</v>
      </c>
      <c r="R1" s="88" t="s">
        <v>0</v>
      </c>
    </row>
    <row r="2" spans="1:18" s="95" customFormat="1" ht="99" customHeight="1">
      <c r="A2" s="88" t="s">
        <v>139</v>
      </c>
      <c r="B2" s="90">
        <v>5</v>
      </c>
      <c r="C2" s="90" t="s">
        <v>140</v>
      </c>
      <c r="D2" s="91">
        <v>1</v>
      </c>
      <c r="E2" s="91"/>
      <c r="F2" s="91"/>
      <c r="G2" s="91"/>
      <c r="H2" s="91" t="s">
        <v>141</v>
      </c>
      <c r="I2" s="156">
        <f>(1.767+1.7+2.166)/3</f>
        <v>1.8776666666666664</v>
      </c>
      <c r="J2" s="120"/>
      <c r="K2" s="91">
        <f>I2-J2</f>
        <v>1.8776666666666664</v>
      </c>
      <c r="L2" s="92" t="s">
        <v>142</v>
      </c>
      <c r="M2" s="91" t="s">
        <v>143</v>
      </c>
      <c r="N2" s="91" t="s">
        <v>144</v>
      </c>
      <c r="O2" s="93" t="s">
        <v>145</v>
      </c>
      <c r="P2" s="94" t="s">
        <v>146</v>
      </c>
      <c r="Q2" s="94" t="s">
        <v>147</v>
      </c>
      <c r="R2" s="88" t="s">
        <v>148</v>
      </c>
    </row>
    <row r="3" spans="1:18" s="95" customFormat="1" ht="60" customHeight="1">
      <c r="A3" s="88" t="s">
        <v>139</v>
      </c>
      <c r="B3" s="90">
        <v>6</v>
      </c>
      <c r="C3" s="90" t="s">
        <v>149</v>
      </c>
      <c r="D3" s="91">
        <v>1</v>
      </c>
      <c r="E3" s="91"/>
      <c r="F3" s="91"/>
      <c r="G3" s="91"/>
      <c r="H3" s="91" t="s">
        <v>150</v>
      </c>
      <c r="I3" s="156">
        <f>(2.974+4.44+4.01)/3</f>
        <v>3.8079999999999998</v>
      </c>
      <c r="J3" s="120"/>
      <c r="K3" s="91">
        <f t="shared" ref="K3:K66" si="0">I3-J3</f>
        <v>3.8079999999999998</v>
      </c>
      <c r="L3" s="92" t="s">
        <v>151</v>
      </c>
      <c r="M3" s="91" t="s">
        <v>143</v>
      </c>
      <c r="N3" s="91" t="s">
        <v>144</v>
      </c>
      <c r="O3" s="93"/>
      <c r="P3" s="94" t="s">
        <v>152</v>
      </c>
      <c r="Q3" s="94" t="s">
        <v>153</v>
      </c>
      <c r="R3" s="88" t="s">
        <v>148</v>
      </c>
    </row>
    <row r="4" spans="1:18" s="95" customFormat="1" ht="60" customHeight="1">
      <c r="A4" s="88" t="s">
        <v>139</v>
      </c>
      <c r="B4" s="90">
        <v>7</v>
      </c>
      <c r="C4" s="90" t="s">
        <v>154</v>
      </c>
      <c r="D4" s="91">
        <v>1</v>
      </c>
      <c r="E4" s="91"/>
      <c r="F4" s="91"/>
      <c r="G4" s="91"/>
      <c r="H4" s="91" t="s">
        <v>150</v>
      </c>
      <c r="I4" s="156">
        <f>(5.681+6.7+6.1)/3</f>
        <v>6.1603333333333339</v>
      </c>
      <c r="J4" s="91"/>
      <c r="K4" s="91">
        <f t="shared" si="0"/>
        <v>6.1603333333333339</v>
      </c>
      <c r="L4" s="92" t="s">
        <v>151</v>
      </c>
      <c r="M4" s="91" t="s">
        <v>143</v>
      </c>
      <c r="N4" s="91" t="s">
        <v>144</v>
      </c>
      <c r="O4" s="93"/>
      <c r="P4" s="94" t="s">
        <v>155</v>
      </c>
      <c r="Q4" s="94" t="s">
        <v>156</v>
      </c>
      <c r="R4" s="88" t="s">
        <v>148</v>
      </c>
    </row>
    <row r="5" spans="1:18" s="95" customFormat="1" ht="60" customHeight="1">
      <c r="A5" s="88" t="s">
        <v>139</v>
      </c>
      <c r="B5" s="90">
        <v>10</v>
      </c>
      <c r="C5" s="90" t="s">
        <v>157</v>
      </c>
      <c r="D5" s="91">
        <v>1.5</v>
      </c>
      <c r="E5" s="91" t="s">
        <v>158</v>
      </c>
      <c r="F5" s="91" t="s">
        <v>158</v>
      </c>
      <c r="G5" s="91"/>
      <c r="H5" s="91" t="s">
        <v>159</v>
      </c>
      <c r="I5" s="156">
        <f>(13.988+12.301+13.511)/3</f>
        <v>13.266666666666666</v>
      </c>
      <c r="J5" s="91"/>
      <c r="K5" s="91">
        <f t="shared" si="0"/>
        <v>13.266666666666666</v>
      </c>
      <c r="L5" s="92" t="s">
        <v>142</v>
      </c>
      <c r="M5" s="91" t="s">
        <v>143</v>
      </c>
      <c r="N5" s="91" t="s">
        <v>144</v>
      </c>
      <c r="O5" s="93"/>
      <c r="P5" s="94" t="s">
        <v>160</v>
      </c>
      <c r="Q5" s="94" t="s">
        <v>161</v>
      </c>
      <c r="R5" s="88" t="s">
        <v>148</v>
      </c>
    </row>
    <row r="6" spans="1:18" s="95" customFormat="1" ht="60" customHeight="1">
      <c r="A6" s="88" t="s">
        <v>139</v>
      </c>
      <c r="B6" s="90">
        <v>11</v>
      </c>
      <c r="C6" s="90" t="s">
        <v>162</v>
      </c>
      <c r="D6" s="91">
        <v>1</v>
      </c>
      <c r="E6" s="91"/>
      <c r="F6" s="91"/>
      <c r="G6" s="91"/>
      <c r="H6" s="91" t="s">
        <v>150</v>
      </c>
      <c r="I6" s="91">
        <f>(1.28+1.49+1.04)/3</f>
        <v>1.27</v>
      </c>
      <c r="J6" s="91"/>
      <c r="K6" s="91">
        <f t="shared" si="0"/>
        <v>1.27</v>
      </c>
      <c r="L6" s="92" t="s">
        <v>163</v>
      </c>
      <c r="M6" s="91" t="s">
        <v>143</v>
      </c>
      <c r="N6" s="91" t="s">
        <v>144</v>
      </c>
      <c r="O6" s="93"/>
      <c r="P6" s="94" t="s">
        <v>164</v>
      </c>
      <c r="Q6" s="94" t="s">
        <v>165</v>
      </c>
      <c r="R6" s="88" t="s">
        <v>148</v>
      </c>
    </row>
    <row r="7" spans="1:18" s="95" customFormat="1" ht="60" customHeight="1">
      <c r="A7" s="88" t="s">
        <v>139</v>
      </c>
      <c r="B7" s="90">
        <v>12</v>
      </c>
      <c r="C7" s="90" t="s">
        <v>166</v>
      </c>
      <c r="D7" s="91">
        <v>1</v>
      </c>
      <c r="E7" s="91"/>
      <c r="F7" s="91"/>
      <c r="G7" s="91"/>
      <c r="H7" s="91" t="s">
        <v>167</v>
      </c>
      <c r="I7" s="156">
        <f>(1.87+1.96+1.49)/3</f>
        <v>1.7733333333333334</v>
      </c>
      <c r="J7" s="91"/>
      <c r="K7" s="91">
        <f t="shared" si="0"/>
        <v>1.7733333333333334</v>
      </c>
      <c r="L7" s="92" t="s">
        <v>151</v>
      </c>
      <c r="M7" s="91" t="s">
        <v>143</v>
      </c>
      <c r="N7" s="91" t="s">
        <v>144</v>
      </c>
      <c r="O7" s="93"/>
      <c r="P7" s="94" t="s">
        <v>168</v>
      </c>
      <c r="Q7" s="94" t="s">
        <v>169</v>
      </c>
      <c r="R7" s="88" t="s">
        <v>148</v>
      </c>
    </row>
    <row r="8" spans="1:18" s="95" customFormat="1" ht="60" customHeight="1">
      <c r="A8" s="88" t="s">
        <v>139</v>
      </c>
      <c r="B8" s="90">
        <v>13</v>
      </c>
      <c r="C8" s="90" t="s">
        <v>170</v>
      </c>
      <c r="D8" s="91">
        <v>1</v>
      </c>
      <c r="E8" s="91"/>
      <c r="F8" s="91"/>
      <c r="G8" s="91"/>
      <c r="H8" s="91" t="s">
        <v>171</v>
      </c>
      <c r="I8" s="91">
        <f>(1.77+2.04+2.34)/3</f>
        <v>2.0500000000000003</v>
      </c>
      <c r="J8" s="91"/>
      <c r="K8" s="91">
        <f t="shared" si="0"/>
        <v>2.0500000000000003</v>
      </c>
      <c r="L8" s="92" t="s">
        <v>151</v>
      </c>
      <c r="M8" s="91" t="s">
        <v>143</v>
      </c>
      <c r="N8" s="91" t="s">
        <v>144</v>
      </c>
      <c r="O8" s="93"/>
      <c r="P8" s="94" t="s">
        <v>172</v>
      </c>
      <c r="Q8" s="94" t="s">
        <v>173</v>
      </c>
      <c r="R8" s="88" t="s">
        <v>148</v>
      </c>
    </row>
    <row r="9" spans="1:18" s="95" customFormat="1" ht="60" customHeight="1">
      <c r="A9" s="88" t="s">
        <v>139</v>
      </c>
      <c r="B9" s="90">
        <v>14</v>
      </c>
      <c r="C9" s="90" t="s">
        <v>174</v>
      </c>
      <c r="D9" s="91">
        <v>1</v>
      </c>
      <c r="E9" s="91"/>
      <c r="F9" s="91" t="s">
        <v>158</v>
      </c>
      <c r="G9" s="91"/>
      <c r="H9" s="91" t="s">
        <v>175</v>
      </c>
      <c r="I9" s="91">
        <f>(9.601+9.455+10.179)/3</f>
        <v>9.7449999999999992</v>
      </c>
      <c r="J9" s="120">
        <v>15.2</v>
      </c>
      <c r="K9" s="91">
        <f t="shared" si="0"/>
        <v>-5.4550000000000001</v>
      </c>
      <c r="L9" s="92" t="s">
        <v>176</v>
      </c>
      <c r="M9" s="91" t="s">
        <v>143</v>
      </c>
      <c r="N9" s="91" t="s">
        <v>144</v>
      </c>
      <c r="O9" s="93"/>
      <c r="P9" s="94" t="s">
        <v>177</v>
      </c>
      <c r="Q9" s="94" t="s">
        <v>178</v>
      </c>
      <c r="R9" s="88" t="s">
        <v>148</v>
      </c>
    </row>
    <row r="10" spans="1:18" s="95" customFormat="1" ht="60" customHeight="1">
      <c r="A10" s="88" t="s">
        <v>139</v>
      </c>
      <c r="B10" s="90">
        <v>15</v>
      </c>
      <c r="C10" s="90" t="s">
        <v>179</v>
      </c>
      <c r="D10" s="91">
        <v>1</v>
      </c>
      <c r="E10" s="91"/>
      <c r="F10" s="91" t="s">
        <v>158</v>
      </c>
      <c r="G10" s="91"/>
      <c r="H10" s="91" t="s">
        <v>175</v>
      </c>
      <c r="I10" s="91">
        <f>(9.767+10.8+13)/3</f>
        <v>11.189</v>
      </c>
      <c r="J10" s="120">
        <v>15.507</v>
      </c>
      <c r="K10" s="91">
        <f t="shared" si="0"/>
        <v>-4.3179999999999996</v>
      </c>
      <c r="L10" s="92" t="s">
        <v>180</v>
      </c>
      <c r="M10" s="91" t="s">
        <v>143</v>
      </c>
      <c r="N10" s="91" t="s">
        <v>144</v>
      </c>
      <c r="O10" s="93"/>
      <c r="P10" s="94" t="s">
        <v>181</v>
      </c>
      <c r="Q10" s="94" t="s">
        <v>178</v>
      </c>
      <c r="R10" s="88" t="s">
        <v>148</v>
      </c>
    </row>
    <row r="11" spans="1:18" s="95" customFormat="1" ht="60" customHeight="1">
      <c r="A11" s="88" t="s">
        <v>139</v>
      </c>
      <c r="B11" s="90">
        <v>16</v>
      </c>
      <c r="C11" s="90" t="s">
        <v>182</v>
      </c>
      <c r="D11" s="91">
        <v>1</v>
      </c>
      <c r="E11" s="91"/>
      <c r="F11" s="91"/>
      <c r="G11" s="91"/>
      <c r="H11" s="91" t="s">
        <v>183</v>
      </c>
      <c r="I11" s="156">
        <f>(36.634+32.567+34.534)/3</f>
        <v>34.578333333333326</v>
      </c>
      <c r="K11" s="91">
        <f t="shared" si="0"/>
        <v>34.578333333333326</v>
      </c>
      <c r="L11" s="92" t="s">
        <v>142</v>
      </c>
      <c r="M11" s="91" t="s">
        <v>143</v>
      </c>
      <c r="N11" s="91"/>
      <c r="O11" s="93"/>
      <c r="P11" s="94" t="s">
        <v>184</v>
      </c>
      <c r="Q11" s="94" t="s">
        <v>185</v>
      </c>
      <c r="R11" s="88" t="s">
        <v>148</v>
      </c>
    </row>
    <row r="12" spans="1:18" s="95" customFormat="1" ht="60" customHeight="1">
      <c r="A12" s="88" t="s">
        <v>139</v>
      </c>
      <c r="B12" s="90">
        <v>21</v>
      </c>
      <c r="C12" s="90" t="s">
        <v>186</v>
      </c>
      <c r="D12" s="91">
        <v>1.5</v>
      </c>
      <c r="E12" s="91"/>
      <c r="F12" s="91" t="s">
        <v>158</v>
      </c>
      <c r="G12" s="91" t="s">
        <v>183</v>
      </c>
      <c r="H12" s="91" t="s">
        <v>187</v>
      </c>
      <c r="I12" s="156">
        <f>(8.79+7.7+7.01)/3</f>
        <v>7.833333333333333</v>
      </c>
      <c r="J12" s="120">
        <v>8.0660000000000007</v>
      </c>
      <c r="K12" s="91">
        <f t="shared" si="0"/>
        <v>-0.23266666666666769</v>
      </c>
      <c r="L12" s="92" t="s">
        <v>188</v>
      </c>
      <c r="M12" s="91" t="s">
        <v>143</v>
      </c>
      <c r="N12" s="91" t="s">
        <v>144</v>
      </c>
      <c r="O12" s="93" t="s">
        <v>189</v>
      </c>
      <c r="P12" s="94" t="s">
        <v>190</v>
      </c>
      <c r="Q12" s="94" t="s">
        <v>191</v>
      </c>
      <c r="R12" s="88" t="s">
        <v>148</v>
      </c>
    </row>
    <row r="13" spans="1:18" s="95" customFormat="1" ht="60" customHeight="1">
      <c r="A13" s="88" t="s">
        <v>139</v>
      </c>
      <c r="B13" s="90">
        <v>22</v>
      </c>
      <c r="C13" s="90" t="s">
        <v>192</v>
      </c>
      <c r="D13" s="91">
        <v>0.5</v>
      </c>
      <c r="E13" s="91"/>
      <c r="F13" s="91" t="s">
        <v>158</v>
      </c>
      <c r="G13" s="91"/>
      <c r="H13" s="91" t="s">
        <v>193</v>
      </c>
      <c r="I13" s="156">
        <f>(1.905+1.872+1.853)/3</f>
        <v>1.8766666666666667</v>
      </c>
      <c r="J13" s="120">
        <v>1.966</v>
      </c>
      <c r="K13" s="91">
        <f t="shared" si="0"/>
        <v>-8.9333333333333265E-2</v>
      </c>
      <c r="L13" s="92" t="s">
        <v>188</v>
      </c>
      <c r="M13" s="91" t="s">
        <v>143</v>
      </c>
      <c r="N13" s="91" t="s">
        <v>144</v>
      </c>
      <c r="O13" s="93" t="s">
        <v>194</v>
      </c>
      <c r="P13" s="94" t="s">
        <v>195</v>
      </c>
      <c r="Q13" s="94" t="s">
        <v>196</v>
      </c>
      <c r="R13" s="88" t="s">
        <v>148</v>
      </c>
    </row>
    <row r="14" spans="1:18" s="95" customFormat="1" ht="60" customHeight="1">
      <c r="A14" s="88" t="s">
        <v>139</v>
      </c>
      <c r="B14" s="90">
        <v>23</v>
      </c>
      <c r="C14" s="90" t="s">
        <v>197</v>
      </c>
      <c r="D14" s="91">
        <v>1</v>
      </c>
      <c r="E14" s="91" t="s">
        <v>158</v>
      </c>
      <c r="F14" s="91" t="s">
        <v>158</v>
      </c>
      <c r="G14" s="91"/>
      <c r="H14" s="91" t="s">
        <v>193</v>
      </c>
      <c r="I14" s="156">
        <f>(2.64+2.339+2.507)/3</f>
        <v>2.4953333333333334</v>
      </c>
      <c r="J14" s="120">
        <v>1.667</v>
      </c>
      <c r="K14" s="91">
        <f t="shared" si="0"/>
        <v>0.82833333333333337</v>
      </c>
      <c r="L14" s="92" t="s">
        <v>180</v>
      </c>
      <c r="M14" s="91" t="s">
        <v>143</v>
      </c>
      <c r="N14" s="91" t="s">
        <v>144</v>
      </c>
      <c r="O14" s="93" t="s">
        <v>198</v>
      </c>
      <c r="P14" s="94" t="s">
        <v>195</v>
      </c>
      <c r="Q14" s="94" t="s">
        <v>199</v>
      </c>
      <c r="R14" s="88" t="s">
        <v>148</v>
      </c>
    </row>
    <row r="15" spans="1:18" s="95" customFormat="1" ht="60" customHeight="1">
      <c r="A15" s="88" t="s">
        <v>200</v>
      </c>
      <c r="B15" s="90">
        <v>29</v>
      </c>
      <c r="C15" s="90" t="s">
        <v>201</v>
      </c>
      <c r="D15" s="91">
        <v>1</v>
      </c>
      <c r="E15" s="91" t="s">
        <v>158</v>
      </c>
      <c r="F15" s="91" t="s">
        <v>158</v>
      </c>
      <c r="G15" s="91"/>
      <c r="H15" s="91" t="s">
        <v>202</v>
      </c>
      <c r="I15" s="91">
        <v>296.39999999999998</v>
      </c>
      <c r="J15" s="91">
        <v>306.89999999999998</v>
      </c>
      <c r="K15" s="91">
        <f t="shared" si="0"/>
        <v>-10.5</v>
      </c>
      <c r="L15" s="92">
        <v>3</v>
      </c>
      <c r="M15" s="96" t="s">
        <v>203</v>
      </c>
      <c r="N15" s="91"/>
      <c r="O15" s="93" t="s">
        <v>204</v>
      </c>
      <c r="P15" s="94" t="s">
        <v>205</v>
      </c>
      <c r="Q15" s="94" t="s">
        <v>206</v>
      </c>
      <c r="R15" s="88" t="s">
        <v>207</v>
      </c>
    </row>
    <row r="16" spans="1:18" s="95" customFormat="1" ht="60" customHeight="1">
      <c r="A16" s="88" t="s">
        <v>200</v>
      </c>
      <c r="B16" s="90">
        <v>30</v>
      </c>
      <c r="C16" s="90" t="s">
        <v>208</v>
      </c>
      <c r="D16" s="91">
        <v>1</v>
      </c>
      <c r="E16" s="91" t="s">
        <v>158</v>
      </c>
      <c r="F16" s="91" t="s">
        <v>158</v>
      </c>
      <c r="G16" s="91"/>
      <c r="H16" s="91" t="s">
        <v>202</v>
      </c>
      <c r="I16" s="91">
        <v>240.4</v>
      </c>
      <c r="J16" s="91">
        <v>247.3</v>
      </c>
      <c r="K16" s="91">
        <f t="shared" si="0"/>
        <v>-6.9000000000000057</v>
      </c>
      <c r="L16" s="92">
        <v>3</v>
      </c>
      <c r="M16" s="96" t="s">
        <v>203</v>
      </c>
      <c r="N16" s="91"/>
      <c r="O16" s="93" t="s">
        <v>204</v>
      </c>
      <c r="P16" s="94" t="s">
        <v>209</v>
      </c>
      <c r="Q16" s="94" t="s">
        <v>206</v>
      </c>
      <c r="R16" s="88" t="s">
        <v>207</v>
      </c>
    </row>
    <row r="17" spans="1:19" s="95" customFormat="1" ht="60" customHeight="1">
      <c r="A17" s="88" t="s">
        <v>200</v>
      </c>
      <c r="B17" s="90">
        <v>31</v>
      </c>
      <c r="C17" s="90" t="s">
        <v>210</v>
      </c>
      <c r="D17" s="91">
        <v>1</v>
      </c>
      <c r="E17" s="91" t="s">
        <v>158</v>
      </c>
      <c r="F17" s="91" t="s">
        <v>158</v>
      </c>
      <c r="G17" s="91"/>
      <c r="H17" s="91" t="s">
        <v>202</v>
      </c>
      <c r="I17" s="91">
        <v>286.2</v>
      </c>
      <c r="J17" s="91">
        <v>263.60000000000002</v>
      </c>
      <c r="K17" s="91">
        <f t="shared" si="0"/>
        <v>22.599999999999966</v>
      </c>
      <c r="L17" s="92">
        <v>3</v>
      </c>
      <c r="M17" s="96" t="s">
        <v>203</v>
      </c>
      <c r="N17" s="91"/>
      <c r="O17" s="93" t="s">
        <v>204</v>
      </c>
      <c r="P17" s="94" t="s">
        <v>209</v>
      </c>
      <c r="Q17" s="94" t="s">
        <v>206</v>
      </c>
      <c r="R17" s="88" t="s">
        <v>207</v>
      </c>
    </row>
    <row r="18" spans="1:19" s="95" customFormat="1" ht="60" customHeight="1">
      <c r="A18" s="88" t="s">
        <v>200</v>
      </c>
      <c r="B18" s="90">
        <v>32</v>
      </c>
      <c r="C18" s="90" t="s">
        <v>211</v>
      </c>
      <c r="D18" s="91">
        <v>2</v>
      </c>
      <c r="E18" s="91" t="s">
        <v>158</v>
      </c>
      <c r="F18" s="91" t="s">
        <v>158</v>
      </c>
      <c r="G18" s="91"/>
      <c r="H18" s="91" t="s">
        <v>202</v>
      </c>
      <c r="I18" s="91">
        <v>292</v>
      </c>
      <c r="J18" s="91"/>
      <c r="K18" s="91">
        <f t="shared" si="0"/>
        <v>292</v>
      </c>
      <c r="L18" s="92">
        <v>3</v>
      </c>
      <c r="M18" s="96" t="s">
        <v>203</v>
      </c>
      <c r="N18" s="91"/>
      <c r="O18" s="93" t="s">
        <v>204</v>
      </c>
      <c r="P18" s="94" t="s">
        <v>212</v>
      </c>
      <c r="Q18" s="94" t="s">
        <v>206</v>
      </c>
      <c r="R18" s="88" t="s">
        <v>207</v>
      </c>
    </row>
    <row r="19" spans="1:19" s="95" customFormat="1" ht="60" customHeight="1">
      <c r="A19" s="88" t="s">
        <v>200</v>
      </c>
      <c r="B19" s="90">
        <v>33</v>
      </c>
      <c r="C19" s="90" t="s">
        <v>213</v>
      </c>
      <c r="D19" s="91">
        <v>1</v>
      </c>
      <c r="E19" s="91" t="s">
        <v>158</v>
      </c>
      <c r="F19" s="91" t="s">
        <v>158</v>
      </c>
      <c r="G19" s="91"/>
      <c r="H19" s="91" t="s">
        <v>214</v>
      </c>
      <c r="I19" s="91">
        <v>1684204</v>
      </c>
      <c r="J19" s="121">
        <v>1653906</v>
      </c>
      <c r="K19" s="91">
        <f t="shared" si="0"/>
        <v>30298</v>
      </c>
      <c r="L19" s="92">
        <v>3</v>
      </c>
      <c r="M19" s="96" t="s">
        <v>203</v>
      </c>
      <c r="N19" s="91"/>
      <c r="O19" s="93" t="s">
        <v>204</v>
      </c>
      <c r="P19" s="131" t="s">
        <v>1545</v>
      </c>
      <c r="Q19" s="94" t="s">
        <v>215</v>
      </c>
      <c r="R19" s="88" t="s">
        <v>207</v>
      </c>
    </row>
    <row r="20" spans="1:19" s="95" customFormat="1" ht="60" customHeight="1">
      <c r="A20" s="88" t="s">
        <v>200</v>
      </c>
      <c r="B20" s="90">
        <v>34</v>
      </c>
      <c r="C20" s="90" t="s">
        <v>216</v>
      </c>
      <c r="D20" s="91">
        <v>1</v>
      </c>
      <c r="E20" s="91" t="s">
        <v>158</v>
      </c>
      <c r="F20" s="91" t="s">
        <v>158</v>
      </c>
      <c r="G20" s="91"/>
      <c r="H20" s="91" t="s">
        <v>214</v>
      </c>
      <c r="I20" s="91" t="s">
        <v>217</v>
      </c>
      <c r="J20" s="91" t="s">
        <v>217</v>
      </c>
      <c r="K20" s="91" t="e">
        <f t="shared" si="0"/>
        <v>#VALUE!</v>
      </c>
      <c r="L20" s="92">
        <v>3</v>
      </c>
      <c r="M20" s="96" t="s">
        <v>203</v>
      </c>
      <c r="N20" s="91"/>
      <c r="O20" s="93" t="s">
        <v>204</v>
      </c>
      <c r="P20" s="94" t="s">
        <v>218</v>
      </c>
      <c r="Q20" s="94" t="s">
        <v>215</v>
      </c>
      <c r="R20" s="88" t="s">
        <v>207</v>
      </c>
    </row>
    <row r="21" spans="1:19" s="95" customFormat="1" ht="60" customHeight="1">
      <c r="A21" s="88" t="s">
        <v>200</v>
      </c>
      <c r="B21" s="90">
        <v>35</v>
      </c>
      <c r="C21" s="90" t="s">
        <v>219</v>
      </c>
      <c r="D21" s="91">
        <v>1</v>
      </c>
      <c r="E21" s="91" t="s">
        <v>158</v>
      </c>
      <c r="F21" s="91" t="s">
        <v>158</v>
      </c>
      <c r="G21" s="91"/>
      <c r="H21" s="91" t="s">
        <v>214</v>
      </c>
      <c r="I21" s="91" t="s">
        <v>217</v>
      </c>
      <c r="J21" s="91" t="s">
        <v>217</v>
      </c>
      <c r="K21" s="91" t="e">
        <f t="shared" si="0"/>
        <v>#VALUE!</v>
      </c>
      <c r="L21" s="92">
        <v>3</v>
      </c>
      <c r="M21" s="96" t="s">
        <v>203</v>
      </c>
      <c r="N21" s="91"/>
      <c r="O21" s="93" t="s">
        <v>204</v>
      </c>
      <c r="P21" s="94" t="s">
        <v>220</v>
      </c>
      <c r="Q21" s="94" t="s">
        <v>215</v>
      </c>
      <c r="R21" s="88" t="s">
        <v>207</v>
      </c>
    </row>
    <row r="22" spans="1:19" s="95" customFormat="1" ht="60" customHeight="1">
      <c r="A22" s="88" t="s">
        <v>200</v>
      </c>
      <c r="B22" s="90">
        <v>36</v>
      </c>
      <c r="C22" s="90" t="s">
        <v>221</v>
      </c>
      <c r="D22" s="91">
        <v>2</v>
      </c>
      <c r="E22" s="91" t="s">
        <v>158</v>
      </c>
      <c r="F22" s="91" t="s">
        <v>158</v>
      </c>
      <c r="G22" s="91"/>
      <c r="H22" s="91" t="s">
        <v>214</v>
      </c>
      <c r="I22" s="91">
        <v>1683828</v>
      </c>
      <c r="J22" s="121">
        <v>1655719</v>
      </c>
      <c r="K22" s="91">
        <f t="shared" si="0"/>
        <v>28109</v>
      </c>
      <c r="L22" s="92">
        <v>3</v>
      </c>
      <c r="M22" s="96" t="s">
        <v>203</v>
      </c>
      <c r="N22" s="91"/>
      <c r="O22" s="93" t="s">
        <v>204</v>
      </c>
      <c r="P22" s="131" t="s">
        <v>1544</v>
      </c>
      <c r="Q22" s="94" t="s">
        <v>215</v>
      </c>
      <c r="R22" s="88" t="s">
        <v>207</v>
      </c>
    </row>
    <row r="23" spans="1:19" s="95" customFormat="1" ht="60" customHeight="1">
      <c r="A23" s="88" t="s">
        <v>200</v>
      </c>
      <c r="B23" s="90">
        <v>37</v>
      </c>
      <c r="C23" s="90" t="s">
        <v>222</v>
      </c>
      <c r="D23" s="91">
        <v>1</v>
      </c>
      <c r="E23" s="91" t="s">
        <v>158</v>
      </c>
      <c r="F23" s="91" t="s">
        <v>158</v>
      </c>
      <c r="G23" s="91"/>
      <c r="H23" s="91" t="s">
        <v>223</v>
      </c>
      <c r="I23" s="91">
        <v>96.8</v>
      </c>
      <c r="J23" s="91">
        <v>94</v>
      </c>
      <c r="K23" s="91">
        <f t="shared" si="0"/>
        <v>2.7999999999999972</v>
      </c>
      <c r="L23" s="92">
        <v>3</v>
      </c>
      <c r="M23" s="96" t="s">
        <v>203</v>
      </c>
      <c r="N23" s="91"/>
      <c r="O23" s="93" t="s">
        <v>204</v>
      </c>
      <c r="P23" s="94" t="s">
        <v>224</v>
      </c>
      <c r="Q23" s="94" t="s">
        <v>225</v>
      </c>
      <c r="R23" s="88" t="s">
        <v>207</v>
      </c>
    </row>
    <row r="24" spans="1:19" s="95" customFormat="1" ht="60" customHeight="1">
      <c r="A24" s="88" t="s">
        <v>200</v>
      </c>
      <c r="B24" s="90">
        <v>38</v>
      </c>
      <c r="C24" s="90" t="s">
        <v>226</v>
      </c>
      <c r="D24" s="91">
        <v>1</v>
      </c>
      <c r="E24" s="91" t="s">
        <v>158</v>
      </c>
      <c r="F24" s="91" t="s">
        <v>158</v>
      </c>
      <c r="G24" s="91"/>
      <c r="H24" s="91" t="s">
        <v>223</v>
      </c>
      <c r="I24" s="91">
        <v>93.8</v>
      </c>
      <c r="J24" s="91">
        <v>82</v>
      </c>
      <c r="K24" s="91">
        <f t="shared" si="0"/>
        <v>11.799999999999997</v>
      </c>
      <c r="L24" s="92">
        <v>3</v>
      </c>
      <c r="M24" s="96" t="s">
        <v>203</v>
      </c>
      <c r="N24" s="91"/>
      <c r="O24" s="93" t="s">
        <v>204</v>
      </c>
      <c r="P24" s="94" t="s">
        <v>224</v>
      </c>
      <c r="Q24" s="94" t="s">
        <v>225</v>
      </c>
      <c r="R24" s="88" t="s">
        <v>207</v>
      </c>
    </row>
    <row r="25" spans="1:19" s="95" customFormat="1" ht="60" customHeight="1">
      <c r="A25" s="88" t="s">
        <v>200</v>
      </c>
      <c r="B25" s="90">
        <v>39</v>
      </c>
      <c r="C25" s="97" t="s">
        <v>227</v>
      </c>
      <c r="D25" s="91">
        <v>1</v>
      </c>
      <c r="E25" s="91" t="s">
        <v>158</v>
      </c>
      <c r="F25" s="91" t="s">
        <v>158</v>
      </c>
      <c r="G25" s="91"/>
      <c r="H25" s="91" t="s">
        <v>223</v>
      </c>
      <c r="I25" s="91">
        <v>86.6</v>
      </c>
      <c r="J25" s="91">
        <v>84</v>
      </c>
      <c r="K25" s="91">
        <f t="shared" si="0"/>
        <v>2.5999999999999943</v>
      </c>
      <c r="L25" s="92">
        <v>3</v>
      </c>
      <c r="M25" s="96" t="s">
        <v>203</v>
      </c>
      <c r="N25" s="91"/>
      <c r="O25" s="93" t="s">
        <v>204</v>
      </c>
      <c r="P25" s="94" t="s">
        <v>224</v>
      </c>
      <c r="Q25" s="94" t="s">
        <v>225</v>
      </c>
      <c r="R25" s="88" t="s">
        <v>207</v>
      </c>
    </row>
    <row r="26" spans="1:19" s="95" customFormat="1" ht="69.5" customHeight="1">
      <c r="A26" s="88" t="s">
        <v>139</v>
      </c>
      <c r="B26" s="90">
        <v>43</v>
      </c>
      <c r="C26" s="97" t="s">
        <v>228</v>
      </c>
      <c r="D26" s="91">
        <v>1</v>
      </c>
      <c r="E26" s="91"/>
      <c r="F26" s="91" t="s">
        <v>158</v>
      </c>
      <c r="G26" s="91"/>
      <c r="H26" s="91" t="s">
        <v>167</v>
      </c>
      <c r="I26" s="156">
        <f>(1.767+1.7+2.166)/3</f>
        <v>1.8776666666666664</v>
      </c>
      <c r="J26" s="121">
        <v>1.556</v>
      </c>
      <c r="K26" s="91">
        <f t="shared" si="0"/>
        <v>0.32166666666666632</v>
      </c>
      <c r="L26" s="92" t="s">
        <v>229</v>
      </c>
      <c r="M26" s="91" t="s">
        <v>143</v>
      </c>
      <c r="N26" s="91" t="s">
        <v>144</v>
      </c>
      <c r="O26" s="93" t="s">
        <v>230</v>
      </c>
      <c r="P26" s="94" t="s">
        <v>231</v>
      </c>
      <c r="Q26" s="94" t="s">
        <v>232</v>
      </c>
      <c r="R26" s="88" t="s">
        <v>148</v>
      </c>
    </row>
    <row r="27" spans="1:19" s="95" customFormat="1" ht="60" customHeight="1">
      <c r="A27" s="88" t="s">
        <v>139</v>
      </c>
      <c r="B27" s="90">
        <v>44</v>
      </c>
      <c r="C27" s="90" t="s">
        <v>233</v>
      </c>
      <c r="D27" s="91">
        <v>1</v>
      </c>
      <c r="E27" s="91"/>
      <c r="F27" s="91"/>
      <c r="G27" s="91"/>
      <c r="H27" s="91" t="s">
        <v>167</v>
      </c>
      <c r="I27" s="156">
        <f>(2.842+4.412+3.977)/3</f>
        <v>3.7436666666666665</v>
      </c>
      <c r="J27" s="91"/>
      <c r="K27" s="91">
        <f t="shared" si="0"/>
        <v>3.7436666666666665</v>
      </c>
      <c r="L27" s="92" t="s">
        <v>151</v>
      </c>
      <c r="M27" s="91" t="s">
        <v>143</v>
      </c>
      <c r="N27" s="91" t="s">
        <v>144</v>
      </c>
      <c r="O27" s="93"/>
      <c r="P27" s="94" t="s">
        <v>234</v>
      </c>
      <c r="Q27" s="94" t="s">
        <v>153</v>
      </c>
      <c r="R27" s="88" t="s">
        <v>148</v>
      </c>
    </row>
    <row r="28" spans="1:19" s="95" customFormat="1" ht="60" customHeight="1">
      <c r="A28" s="88" t="s">
        <v>139</v>
      </c>
      <c r="B28" s="90">
        <v>45</v>
      </c>
      <c r="C28" s="90" t="s">
        <v>235</v>
      </c>
      <c r="D28" s="91">
        <v>1</v>
      </c>
      <c r="E28" s="91"/>
      <c r="F28" s="91"/>
      <c r="G28" s="91"/>
      <c r="H28" s="91" t="s">
        <v>167</v>
      </c>
      <c r="I28" s="156">
        <f>(5.681+6.717+6.116)/3</f>
        <v>6.1713333333333331</v>
      </c>
      <c r="J28" s="91"/>
      <c r="K28" s="91">
        <f t="shared" si="0"/>
        <v>6.1713333333333331</v>
      </c>
      <c r="L28" s="92" t="s">
        <v>151</v>
      </c>
      <c r="M28" s="91" t="s">
        <v>143</v>
      </c>
      <c r="N28" s="91" t="s">
        <v>144</v>
      </c>
      <c r="O28" s="93"/>
      <c r="P28" s="94" t="s">
        <v>236</v>
      </c>
      <c r="Q28" s="94" t="s">
        <v>156</v>
      </c>
      <c r="R28" s="88" t="s">
        <v>148</v>
      </c>
    </row>
    <row r="29" spans="1:19" s="95" customFormat="1" ht="51" customHeight="1">
      <c r="A29" s="88" t="s">
        <v>139</v>
      </c>
      <c r="B29" s="90">
        <v>46</v>
      </c>
      <c r="C29" s="97" t="s">
        <v>237</v>
      </c>
      <c r="D29" s="91">
        <v>0.5</v>
      </c>
      <c r="E29" s="91"/>
      <c r="F29" s="91" t="s">
        <v>158</v>
      </c>
      <c r="G29" s="91"/>
      <c r="H29" s="91" t="s">
        <v>167</v>
      </c>
      <c r="I29" s="156">
        <f>(1.938+1.9998+1.967)/3</f>
        <v>1.9682666666666666</v>
      </c>
      <c r="J29" s="121">
        <v>1.8</v>
      </c>
      <c r="K29" s="91">
        <f t="shared" si="0"/>
        <v>0.16826666666666656</v>
      </c>
      <c r="L29" s="92" t="s">
        <v>229</v>
      </c>
      <c r="M29" s="91" t="s">
        <v>143</v>
      </c>
      <c r="N29" s="91" t="s">
        <v>144</v>
      </c>
      <c r="O29" s="93" t="s">
        <v>238</v>
      </c>
      <c r="P29" s="94" t="s">
        <v>239</v>
      </c>
      <c r="Q29" s="94" t="s">
        <v>240</v>
      </c>
      <c r="R29" s="88" t="s">
        <v>148</v>
      </c>
      <c r="S29" s="98"/>
    </row>
    <row r="30" spans="1:19" s="95" customFormat="1" ht="60" customHeight="1">
      <c r="A30" s="88" t="s">
        <v>139</v>
      </c>
      <c r="B30" s="90">
        <v>49</v>
      </c>
      <c r="C30" s="99" t="s">
        <v>241</v>
      </c>
      <c r="D30" s="91">
        <v>1</v>
      </c>
      <c r="E30" s="91"/>
      <c r="F30" s="91"/>
      <c r="G30" s="91"/>
      <c r="H30" s="91" t="s">
        <v>167</v>
      </c>
      <c r="I30" s="156">
        <f>(1.3+1.23+1.333)/3</f>
        <v>1.2876666666666667</v>
      </c>
      <c r="J30" s="91"/>
      <c r="K30" s="91">
        <f t="shared" si="0"/>
        <v>1.2876666666666667</v>
      </c>
      <c r="L30" s="92" t="s">
        <v>229</v>
      </c>
      <c r="M30" s="91" t="s">
        <v>143</v>
      </c>
      <c r="N30" s="91" t="s">
        <v>144</v>
      </c>
      <c r="O30" s="93" t="s">
        <v>242</v>
      </c>
      <c r="P30" s="94" t="s">
        <v>243</v>
      </c>
      <c r="Q30" s="94" t="s">
        <v>244</v>
      </c>
      <c r="R30" s="88" t="s">
        <v>148</v>
      </c>
    </row>
    <row r="31" spans="1:19" s="95" customFormat="1" ht="60" customHeight="1">
      <c r="A31" s="88" t="s">
        <v>139</v>
      </c>
      <c r="B31" s="90">
        <v>50</v>
      </c>
      <c r="C31" s="97" t="s">
        <v>245</v>
      </c>
      <c r="D31" s="91">
        <v>1</v>
      </c>
      <c r="E31" s="91"/>
      <c r="F31" s="91" t="s">
        <v>158</v>
      </c>
      <c r="G31" s="91"/>
      <c r="H31" s="91" t="s">
        <v>246</v>
      </c>
      <c r="I31" s="156">
        <f>(2.84+3.33+2.27)/3</f>
        <v>2.813333333333333</v>
      </c>
      <c r="J31" s="120">
        <v>2.96</v>
      </c>
      <c r="K31" s="91">
        <f t="shared" si="0"/>
        <v>-0.14666666666666694</v>
      </c>
      <c r="L31" s="92" t="s">
        <v>229</v>
      </c>
      <c r="M31" s="91" t="s">
        <v>143</v>
      </c>
      <c r="N31" s="91" t="s">
        <v>144</v>
      </c>
      <c r="O31" s="93"/>
      <c r="P31" s="94" t="s">
        <v>247</v>
      </c>
      <c r="Q31" s="94" t="s">
        <v>248</v>
      </c>
      <c r="R31" s="88" t="s">
        <v>148</v>
      </c>
    </row>
    <row r="32" spans="1:19" s="95" customFormat="1" ht="60" customHeight="1">
      <c r="A32" s="88" t="s">
        <v>139</v>
      </c>
      <c r="B32" s="90">
        <v>51</v>
      </c>
      <c r="C32" s="90" t="s">
        <v>249</v>
      </c>
      <c r="D32" s="91">
        <v>1</v>
      </c>
      <c r="E32" s="91"/>
      <c r="F32" s="91"/>
      <c r="G32" s="91"/>
      <c r="H32" s="91" t="s">
        <v>150</v>
      </c>
      <c r="I32" s="91">
        <f>(1.21+1.06+1.18)/3</f>
        <v>1.1500000000000001</v>
      </c>
      <c r="J32" s="91"/>
      <c r="K32" s="91">
        <f t="shared" si="0"/>
        <v>1.1500000000000001</v>
      </c>
      <c r="L32" s="92" t="s">
        <v>229</v>
      </c>
      <c r="M32" s="91" t="s">
        <v>143</v>
      </c>
      <c r="N32" s="91" t="s">
        <v>144</v>
      </c>
      <c r="O32" s="93"/>
      <c r="P32" s="94" t="s">
        <v>250</v>
      </c>
      <c r="Q32" s="94" t="s">
        <v>165</v>
      </c>
      <c r="R32" s="88" t="s">
        <v>148</v>
      </c>
    </row>
    <row r="33" spans="1:18" s="95" customFormat="1" ht="60" customHeight="1">
      <c r="A33" s="88" t="s">
        <v>139</v>
      </c>
      <c r="B33" s="90">
        <v>53</v>
      </c>
      <c r="C33" s="97" t="s">
        <v>251</v>
      </c>
      <c r="D33" s="91">
        <v>1</v>
      </c>
      <c r="E33" s="91"/>
      <c r="F33" s="91" t="s">
        <v>158</v>
      </c>
      <c r="G33" s="91"/>
      <c r="H33" s="91" t="s">
        <v>252</v>
      </c>
      <c r="I33" s="91">
        <f>(601+435+434)/3</f>
        <v>490</v>
      </c>
      <c r="J33" s="120">
        <v>500</v>
      </c>
      <c r="K33" s="91">
        <f t="shared" si="0"/>
        <v>-10</v>
      </c>
      <c r="L33" s="92">
        <v>2</v>
      </c>
      <c r="M33" s="91" t="s">
        <v>143</v>
      </c>
      <c r="N33" s="91" t="s">
        <v>253</v>
      </c>
      <c r="O33" s="93"/>
      <c r="P33" s="94" t="s">
        <v>254</v>
      </c>
      <c r="Q33" s="94" t="s">
        <v>255</v>
      </c>
      <c r="R33" s="88" t="s">
        <v>148</v>
      </c>
    </row>
    <row r="34" spans="1:18" s="95" customFormat="1" ht="60" customHeight="1">
      <c r="A34" s="88" t="s">
        <v>139</v>
      </c>
      <c r="B34" s="90">
        <v>54</v>
      </c>
      <c r="C34" s="97" t="s">
        <v>256</v>
      </c>
      <c r="D34" s="91">
        <v>1</v>
      </c>
      <c r="E34" s="91"/>
      <c r="F34" s="91" t="s">
        <v>158</v>
      </c>
      <c r="G34" s="91"/>
      <c r="H34" s="91" t="s">
        <v>252</v>
      </c>
      <c r="I34" s="91">
        <f>(2002+2088+2087)/3</f>
        <v>2059</v>
      </c>
      <c r="J34" s="120">
        <v>1666</v>
      </c>
      <c r="K34" s="91">
        <f t="shared" si="0"/>
        <v>393</v>
      </c>
      <c r="L34" s="92">
        <v>2</v>
      </c>
      <c r="M34" s="91" t="s">
        <v>143</v>
      </c>
      <c r="N34" s="91" t="s">
        <v>253</v>
      </c>
      <c r="O34" s="93" t="s">
        <v>257</v>
      </c>
      <c r="P34" s="94" t="s">
        <v>258</v>
      </c>
      <c r="Q34" s="94" t="s">
        <v>259</v>
      </c>
      <c r="R34" s="88" t="s">
        <v>148</v>
      </c>
    </row>
    <row r="35" spans="1:18" s="95" customFormat="1" ht="60" customHeight="1">
      <c r="A35" s="88" t="s">
        <v>139</v>
      </c>
      <c r="B35" s="90">
        <v>57</v>
      </c>
      <c r="C35" s="97" t="s">
        <v>260</v>
      </c>
      <c r="D35" s="91">
        <v>1</v>
      </c>
      <c r="E35" s="91"/>
      <c r="F35" s="91" t="s">
        <v>158</v>
      </c>
      <c r="G35" s="91"/>
      <c r="H35" s="91" t="s">
        <v>252</v>
      </c>
      <c r="I35" s="91">
        <f>(820+730+520)/3</f>
        <v>690</v>
      </c>
      <c r="J35" s="120">
        <v>670</v>
      </c>
      <c r="K35" s="91">
        <f t="shared" si="0"/>
        <v>20</v>
      </c>
      <c r="L35" s="92">
        <v>2</v>
      </c>
      <c r="M35" s="91" t="s">
        <v>143</v>
      </c>
      <c r="N35" s="91" t="s">
        <v>253</v>
      </c>
      <c r="O35" s="93"/>
      <c r="P35" s="94" t="s">
        <v>261</v>
      </c>
      <c r="Q35" s="94" t="s">
        <v>262</v>
      </c>
      <c r="R35" s="88" t="s">
        <v>148</v>
      </c>
    </row>
    <row r="36" spans="1:18" s="95" customFormat="1" ht="60" customHeight="1">
      <c r="A36" s="88" t="s">
        <v>263</v>
      </c>
      <c r="B36" s="90">
        <v>58</v>
      </c>
      <c r="C36" s="90" t="s">
        <v>264</v>
      </c>
      <c r="D36" s="91">
        <v>1</v>
      </c>
      <c r="E36" s="91"/>
      <c r="F36" s="91" t="s">
        <v>158</v>
      </c>
      <c r="G36" s="91"/>
      <c r="H36" s="91" t="s">
        <v>202</v>
      </c>
      <c r="I36" s="91">
        <v>239.33</v>
      </c>
      <c r="J36" s="91">
        <v>278.8</v>
      </c>
      <c r="K36" s="91">
        <f t="shared" si="0"/>
        <v>-39.47</v>
      </c>
      <c r="L36" s="92">
        <v>3</v>
      </c>
      <c r="M36" s="91" t="s">
        <v>143</v>
      </c>
      <c r="N36" s="91"/>
      <c r="O36" s="93" t="s">
        <v>265</v>
      </c>
      <c r="P36" s="94" t="s">
        <v>266</v>
      </c>
      <c r="Q36" s="94" t="s">
        <v>267</v>
      </c>
      <c r="R36" s="88" t="s">
        <v>207</v>
      </c>
    </row>
    <row r="37" spans="1:18" s="95" customFormat="1" ht="60" customHeight="1">
      <c r="A37" s="88" t="s">
        <v>263</v>
      </c>
      <c r="B37" s="90">
        <v>59</v>
      </c>
      <c r="C37" s="90" t="s">
        <v>268</v>
      </c>
      <c r="D37" s="91">
        <v>1</v>
      </c>
      <c r="E37" s="91"/>
      <c r="F37" s="91" t="s">
        <v>158</v>
      </c>
      <c r="G37" s="91"/>
      <c r="H37" s="91" t="s">
        <v>214</v>
      </c>
      <c r="I37" s="91">
        <v>1126529</v>
      </c>
      <c r="J37" s="120">
        <v>1190164</v>
      </c>
      <c r="K37" s="91">
        <f t="shared" si="0"/>
        <v>-63635</v>
      </c>
      <c r="L37" s="92">
        <v>3</v>
      </c>
      <c r="M37" s="91" t="s">
        <v>143</v>
      </c>
      <c r="N37" s="91"/>
      <c r="O37" s="93" t="s">
        <v>265</v>
      </c>
      <c r="P37" s="94" t="s">
        <v>269</v>
      </c>
      <c r="Q37" s="94" t="s">
        <v>270</v>
      </c>
      <c r="R37" s="88" t="s">
        <v>207</v>
      </c>
    </row>
    <row r="38" spans="1:18" s="95" customFormat="1" ht="60" customHeight="1">
      <c r="A38" s="88" t="s">
        <v>263</v>
      </c>
      <c r="B38" s="90">
        <v>60</v>
      </c>
      <c r="C38" s="90" t="s">
        <v>271</v>
      </c>
      <c r="D38" s="91">
        <v>1</v>
      </c>
      <c r="E38" s="91"/>
      <c r="F38" s="91" t="s">
        <v>158</v>
      </c>
      <c r="G38" s="91"/>
      <c r="H38" s="91" t="s">
        <v>214</v>
      </c>
      <c r="I38" s="91">
        <v>77.2</v>
      </c>
      <c r="J38" s="91">
        <v>72</v>
      </c>
      <c r="K38" s="91">
        <f t="shared" si="0"/>
        <v>5.2000000000000028</v>
      </c>
      <c r="L38" s="92">
        <v>3</v>
      </c>
      <c r="M38" s="91" t="s">
        <v>143</v>
      </c>
      <c r="N38" s="91"/>
      <c r="O38" s="93" t="s">
        <v>265</v>
      </c>
      <c r="P38" s="94" t="s">
        <v>272</v>
      </c>
      <c r="Q38" s="94" t="s">
        <v>273</v>
      </c>
      <c r="R38" s="88" t="s">
        <v>207</v>
      </c>
    </row>
    <row r="39" spans="1:18" s="95" customFormat="1" ht="60" customHeight="1">
      <c r="A39" s="88" t="s">
        <v>263</v>
      </c>
      <c r="B39" s="90">
        <v>61</v>
      </c>
      <c r="C39" s="90" t="s">
        <v>274</v>
      </c>
      <c r="D39" s="91">
        <v>1</v>
      </c>
      <c r="E39" s="91"/>
      <c r="F39" s="91" t="s">
        <v>158</v>
      </c>
      <c r="G39" s="91"/>
      <c r="H39" s="91"/>
      <c r="I39" s="91">
        <v>0</v>
      </c>
      <c r="J39" s="120">
        <v>0</v>
      </c>
      <c r="K39" s="91">
        <f t="shared" si="0"/>
        <v>0</v>
      </c>
      <c r="L39" s="92">
        <v>3</v>
      </c>
      <c r="M39" s="91" t="s">
        <v>143</v>
      </c>
      <c r="N39" s="91"/>
      <c r="O39" s="93" t="s">
        <v>265</v>
      </c>
      <c r="P39" s="94" t="s">
        <v>275</v>
      </c>
      <c r="Q39" s="94" t="s">
        <v>276</v>
      </c>
      <c r="R39" s="88" t="s">
        <v>207</v>
      </c>
    </row>
    <row r="40" spans="1:18" s="95" customFormat="1" ht="110.25" customHeight="1">
      <c r="A40" s="88" t="s">
        <v>263</v>
      </c>
      <c r="B40" s="90">
        <v>62</v>
      </c>
      <c r="C40" s="90" t="s">
        <v>277</v>
      </c>
      <c r="D40" s="91">
        <v>1</v>
      </c>
      <c r="E40" s="91"/>
      <c r="F40" s="91" t="s">
        <v>158</v>
      </c>
      <c r="G40" s="91"/>
      <c r="H40" s="91"/>
      <c r="I40" s="91">
        <v>0</v>
      </c>
      <c r="J40" s="120">
        <v>0</v>
      </c>
      <c r="K40" s="91">
        <f t="shared" si="0"/>
        <v>0</v>
      </c>
      <c r="L40" s="92">
        <v>3</v>
      </c>
      <c r="M40" s="91" t="s">
        <v>143</v>
      </c>
      <c r="N40" s="91"/>
      <c r="O40" s="93" t="s">
        <v>265</v>
      </c>
      <c r="P40" s="94" t="s">
        <v>278</v>
      </c>
      <c r="Q40" s="94" t="s">
        <v>279</v>
      </c>
      <c r="R40" s="88" t="s">
        <v>207</v>
      </c>
    </row>
    <row r="41" spans="1:18" s="95" customFormat="1" ht="60" customHeight="1">
      <c r="A41" s="88" t="s">
        <v>263</v>
      </c>
      <c r="B41" s="90">
        <v>63</v>
      </c>
      <c r="C41" s="90" t="s">
        <v>280</v>
      </c>
      <c r="D41" s="91">
        <v>1</v>
      </c>
      <c r="E41" s="91"/>
      <c r="F41" s="91" t="s">
        <v>158</v>
      </c>
      <c r="G41" s="91"/>
      <c r="H41" s="91"/>
      <c r="I41" s="120">
        <v>0</v>
      </c>
      <c r="J41" s="120">
        <v>0</v>
      </c>
      <c r="K41" s="91">
        <f t="shared" si="0"/>
        <v>0</v>
      </c>
      <c r="L41" s="92">
        <v>3</v>
      </c>
      <c r="M41" s="91" t="s">
        <v>143</v>
      </c>
      <c r="N41" s="91"/>
      <c r="O41" s="93" t="s">
        <v>265</v>
      </c>
      <c r="P41" s="94" t="s">
        <v>269</v>
      </c>
      <c r="Q41" s="94" t="s">
        <v>281</v>
      </c>
      <c r="R41" s="88" t="s">
        <v>207</v>
      </c>
    </row>
    <row r="42" spans="1:18" s="95" customFormat="1" ht="60" customHeight="1">
      <c r="A42" s="88" t="s">
        <v>200</v>
      </c>
      <c r="B42" s="90">
        <v>64</v>
      </c>
      <c r="C42" s="90" t="s">
        <v>282</v>
      </c>
      <c r="D42" s="91">
        <v>1</v>
      </c>
      <c r="E42" s="91"/>
      <c r="F42" s="91" t="s">
        <v>158</v>
      </c>
      <c r="G42" s="91"/>
      <c r="H42" s="91">
        <v>0</v>
      </c>
      <c r="I42" s="91">
        <v>0</v>
      </c>
      <c r="J42" s="91">
        <v>0</v>
      </c>
      <c r="K42" s="91">
        <f t="shared" si="0"/>
        <v>0</v>
      </c>
      <c r="L42" s="92">
        <v>3</v>
      </c>
      <c r="M42" s="91" t="s">
        <v>143</v>
      </c>
      <c r="N42" s="91"/>
      <c r="O42" s="93"/>
      <c r="P42" s="94" t="s">
        <v>283</v>
      </c>
      <c r="Q42" s="94" t="s">
        <v>276</v>
      </c>
      <c r="R42" s="88" t="s">
        <v>207</v>
      </c>
    </row>
    <row r="43" spans="1:18" s="95" customFormat="1" ht="60" customHeight="1">
      <c r="A43" s="88" t="s">
        <v>200</v>
      </c>
      <c r="B43" s="90">
        <v>65</v>
      </c>
      <c r="C43" s="90" t="s">
        <v>284</v>
      </c>
      <c r="D43" s="91">
        <v>1</v>
      </c>
      <c r="E43" s="91"/>
      <c r="F43" s="91" t="s">
        <v>158</v>
      </c>
      <c r="G43" s="91"/>
      <c r="H43" s="91">
        <v>0</v>
      </c>
      <c r="I43" s="91">
        <v>0</v>
      </c>
      <c r="J43" s="91">
        <v>0</v>
      </c>
      <c r="K43" s="91">
        <f t="shared" si="0"/>
        <v>0</v>
      </c>
      <c r="L43" s="92">
        <v>3</v>
      </c>
      <c r="M43" s="91" t="s">
        <v>143</v>
      </c>
      <c r="N43" s="91"/>
      <c r="O43" s="93"/>
      <c r="P43" s="94" t="s">
        <v>285</v>
      </c>
      <c r="Q43" s="94" t="s">
        <v>279</v>
      </c>
      <c r="R43" s="88" t="s">
        <v>207</v>
      </c>
    </row>
    <row r="44" spans="1:18" s="95" customFormat="1" ht="60" customHeight="1">
      <c r="A44" s="88" t="s">
        <v>200</v>
      </c>
      <c r="B44" s="90">
        <v>66</v>
      </c>
      <c r="C44" s="94" t="s">
        <v>286</v>
      </c>
      <c r="D44" s="100">
        <v>1</v>
      </c>
      <c r="E44" s="91" t="s">
        <v>158</v>
      </c>
      <c r="F44" s="91" t="s">
        <v>158</v>
      </c>
      <c r="G44" s="91"/>
      <c r="H44" s="91"/>
      <c r="I44" s="156">
        <f>(0.916+0.847+0.941)/3</f>
        <v>0.90133333333333321</v>
      </c>
      <c r="J44" s="120">
        <v>0.997</v>
      </c>
      <c r="K44" s="91">
        <f t="shared" si="0"/>
        <v>-9.5666666666666789E-2</v>
      </c>
      <c r="L44" s="92" t="s">
        <v>229</v>
      </c>
      <c r="M44" s="101" t="s">
        <v>203</v>
      </c>
      <c r="N44" s="91"/>
      <c r="O44" s="93"/>
      <c r="P44" s="94" t="s">
        <v>287</v>
      </c>
      <c r="Q44" s="94" t="s">
        <v>288</v>
      </c>
      <c r="R44" s="88" t="s">
        <v>207</v>
      </c>
    </row>
    <row r="45" spans="1:18" s="95" customFormat="1" ht="60" customHeight="1">
      <c r="A45" s="88" t="s">
        <v>139</v>
      </c>
      <c r="B45" s="90">
        <v>67</v>
      </c>
      <c r="C45" s="94" t="s">
        <v>289</v>
      </c>
      <c r="D45" s="100">
        <v>1</v>
      </c>
      <c r="E45" s="91" t="s">
        <v>158</v>
      </c>
      <c r="F45" s="91" t="s">
        <v>158</v>
      </c>
      <c r="G45" s="91"/>
      <c r="H45" s="91" t="s">
        <v>150</v>
      </c>
      <c r="I45" s="156">
        <f>(1.39+1.68+1.44)/3</f>
        <v>1.5033333333333332</v>
      </c>
      <c r="J45" s="120">
        <v>1.57</v>
      </c>
      <c r="K45" s="91">
        <f t="shared" si="0"/>
        <v>-6.6666666666666874E-2</v>
      </c>
      <c r="L45" s="92" t="s">
        <v>229</v>
      </c>
      <c r="M45" s="91" t="s">
        <v>143</v>
      </c>
      <c r="N45" s="91" t="s">
        <v>144</v>
      </c>
      <c r="O45" s="93" t="s">
        <v>290</v>
      </c>
      <c r="P45" s="94" t="s">
        <v>291</v>
      </c>
      <c r="Q45" s="94" t="s">
        <v>292</v>
      </c>
      <c r="R45" s="88" t="s">
        <v>148</v>
      </c>
    </row>
    <row r="46" spans="1:18" s="95" customFormat="1" ht="60" customHeight="1">
      <c r="A46" s="88" t="s">
        <v>139</v>
      </c>
      <c r="B46" s="90">
        <v>68</v>
      </c>
      <c r="C46" s="94" t="s">
        <v>293</v>
      </c>
      <c r="D46" s="100">
        <v>1</v>
      </c>
      <c r="E46" s="91" t="s">
        <v>158</v>
      </c>
      <c r="F46" s="91" t="s">
        <v>158</v>
      </c>
      <c r="G46" s="91"/>
      <c r="H46" s="91" t="s">
        <v>150</v>
      </c>
      <c r="I46" s="91">
        <f>(3.088+1.444+1.567)/3</f>
        <v>2.0329999999999999</v>
      </c>
      <c r="J46" s="120">
        <v>2.0099999999999998</v>
      </c>
      <c r="K46" s="91">
        <f t="shared" si="0"/>
        <v>2.3000000000000131E-2</v>
      </c>
      <c r="L46" s="92" t="s">
        <v>229</v>
      </c>
      <c r="M46" s="91" t="s">
        <v>143</v>
      </c>
      <c r="N46" s="91" t="s">
        <v>144</v>
      </c>
      <c r="O46" s="93" t="s">
        <v>290</v>
      </c>
      <c r="P46" s="94" t="s">
        <v>294</v>
      </c>
      <c r="Q46" s="94" t="s">
        <v>295</v>
      </c>
      <c r="R46" s="88" t="s">
        <v>148</v>
      </c>
    </row>
    <row r="47" spans="1:18" s="95" customFormat="1" ht="60" customHeight="1">
      <c r="A47" s="88" t="s">
        <v>139</v>
      </c>
      <c r="B47" s="90">
        <v>69</v>
      </c>
      <c r="C47" s="94" t="s">
        <v>296</v>
      </c>
      <c r="D47" s="100">
        <v>1</v>
      </c>
      <c r="E47" s="91"/>
      <c r="F47" s="91" t="s">
        <v>158</v>
      </c>
      <c r="G47" s="91"/>
      <c r="H47" s="91" t="s">
        <v>150</v>
      </c>
      <c r="I47" s="91">
        <f>(1.523+1.511+1.523)/3</f>
        <v>1.5189999999999999</v>
      </c>
      <c r="J47" s="120">
        <v>1.3</v>
      </c>
      <c r="K47" s="91">
        <f t="shared" si="0"/>
        <v>0.21899999999999986</v>
      </c>
      <c r="L47" s="92" t="s">
        <v>229</v>
      </c>
      <c r="M47" s="91" t="s">
        <v>143</v>
      </c>
      <c r="N47" s="91" t="s">
        <v>144</v>
      </c>
      <c r="O47" s="93" t="s">
        <v>290</v>
      </c>
      <c r="P47" s="94" t="s">
        <v>297</v>
      </c>
      <c r="Q47" s="94" t="s">
        <v>298</v>
      </c>
      <c r="R47" s="88" t="s">
        <v>148</v>
      </c>
    </row>
    <row r="48" spans="1:18" s="95" customFormat="1" ht="60" customHeight="1">
      <c r="A48" s="88" t="s">
        <v>139</v>
      </c>
      <c r="B48" s="90">
        <v>70</v>
      </c>
      <c r="C48" s="94" t="s">
        <v>299</v>
      </c>
      <c r="D48" s="100">
        <v>1</v>
      </c>
      <c r="E48" s="91"/>
      <c r="F48" s="91" t="s">
        <v>158</v>
      </c>
      <c r="G48" s="91"/>
      <c r="H48" s="91" t="s">
        <v>150</v>
      </c>
      <c r="I48" s="91">
        <f>(0.8+0.71+0.77)/3</f>
        <v>0.76000000000000012</v>
      </c>
      <c r="J48" s="120">
        <v>0.36699999999999999</v>
      </c>
      <c r="K48" s="91">
        <f t="shared" si="0"/>
        <v>0.39300000000000013</v>
      </c>
      <c r="L48" s="92" t="s">
        <v>229</v>
      </c>
      <c r="M48" s="91" t="s">
        <v>143</v>
      </c>
      <c r="N48" s="91" t="s">
        <v>144</v>
      </c>
      <c r="O48" s="93" t="s">
        <v>290</v>
      </c>
      <c r="P48" s="94" t="s">
        <v>300</v>
      </c>
      <c r="Q48" s="94" t="s">
        <v>301</v>
      </c>
      <c r="R48" s="88" t="s">
        <v>148</v>
      </c>
    </row>
    <row r="49" spans="1:124" s="95" customFormat="1" ht="60" customHeight="1">
      <c r="A49" s="88" t="s">
        <v>139</v>
      </c>
      <c r="B49" s="90">
        <v>71</v>
      </c>
      <c r="C49" s="94" t="s">
        <v>302</v>
      </c>
      <c r="D49" s="100">
        <v>1</v>
      </c>
      <c r="E49" s="91"/>
      <c r="F49" s="91" t="s">
        <v>158</v>
      </c>
      <c r="G49" s="91"/>
      <c r="H49" s="91" t="s">
        <v>150</v>
      </c>
      <c r="I49" s="91">
        <f>(2.767+2.334+2.3)/3</f>
        <v>2.4670000000000001</v>
      </c>
      <c r="J49" s="120">
        <v>3.77</v>
      </c>
      <c r="K49" s="91">
        <f t="shared" si="0"/>
        <v>-1.3029999999999999</v>
      </c>
      <c r="L49" s="92" t="s">
        <v>151</v>
      </c>
      <c r="M49" s="91" t="s">
        <v>143</v>
      </c>
      <c r="N49" s="91" t="s">
        <v>144</v>
      </c>
      <c r="O49" s="93" t="s">
        <v>290</v>
      </c>
      <c r="P49" s="94" t="s">
        <v>303</v>
      </c>
      <c r="Q49" s="94" t="s">
        <v>304</v>
      </c>
      <c r="R49" s="88" t="s">
        <v>148</v>
      </c>
    </row>
    <row r="50" spans="1:124" s="95" customFormat="1" ht="60" customHeight="1">
      <c r="A50" s="88" t="s">
        <v>139</v>
      </c>
      <c r="B50" s="90">
        <v>72</v>
      </c>
      <c r="C50" s="94" t="s">
        <v>305</v>
      </c>
      <c r="D50" s="100">
        <v>1</v>
      </c>
      <c r="E50" s="91"/>
      <c r="F50" s="91" t="s">
        <v>158</v>
      </c>
      <c r="G50" s="91"/>
      <c r="H50" s="91" t="s">
        <v>150</v>
      </c>
      <c r="I50" s="156">
        <f>(2.767+2.38+2.81)/3</f>
        <v>2.6523333333333334</v>
      </c>
      <c r="J50" s="120">
        <v>3.67</v>
      </c>
      <c r="K50" s="91">
        <f t="shared" si="0"/>
        <v>-1.0176666666666665</v>
      </c>
      <c r="L50" s="92" t="s">
        <v>151</v>
      </c>
      <c r="M50" s="91" t="s">
        <v>143</v>
      </c>
      <c r="N50" s="91" t="s">
        <v>144</v>
      </c>
      <c r="O50" s="93" t="s">
        <v>290</v>
      </c>
      <c r="P50" s="94" t="s">
        <v>306</v>
      </c>
      <c r="Q50" s="94" t="s">
        <v>304</v>
      </c>
      <c r="R50" s="88" t="s">
        <v>148</v>
      </c>
    </row>
    <row r="51" spans="1:124" s="95" customFormat="1" ht="60" customHeight="1">
      <c r="A51" s="88" t="s">
        <v>139</v>
      </c>
      <c r="B51" s="90">
        <v>73</v>
      </c>
      <c r="C51" s="94" t="s">
        <v>307</v>
      </c>
      <c r="D51" s="100">
        <v>1</v>
      </c>
      <c r="E51" s="91"/>
      <c r="F51" s="91" t="s">
        <v>158</v>
      </c>
      <c r="G51" s="91"/>
      <c r="H51" s="91" t="s">
        <v>150</v>
      </c>
      <c r="I51" s="91">
        <f>(5.866+5.733+5.333)/3</f>
        <v>5.644000000000001</v>
      </c>
      <c r="J51" s="120">
        <v>10.11</v>
      </c>
      <c r="K51" s="91">
        <f t="shared" si="0"/>
        <v>-4.4659999999999984</v>
      </c>
      <c r="L51" s="92" t="s">
        <v>151</v>
      </c>
      <c r="M51" s="91" t="s">
        <v>143</v>
      </c>
      <c r="N51" s="91" t="s">
        <v>144</v>
      </c>
      <c r="O51" s="93" t="s">
        <v>290</v>
      </c>
      <c r="P51" s="94" t="s">
        <v>308</v>
      </c>
      <c r="Q51" s="94" t="s">
        <v>309</v>
      </c>
      <c r="R51" s="88" t="s">
        <v>148</v>
      </c>
    </row>
    <row r="52" spans="1:124" s="95" customFormat="1" ht="60" customHeight="1">
      <c r="A52" s="88" t="s">
        <v>139</v>
      </c>
      <c r="B52" s="90">
        <v>74</v>
      </c>
      <c r="C52" s="94" t="s">
        <v>310</v>
      </c>
      <c r="D52" s="100">
        <v>1</v>
      </c>
      <c r="E52" s="91"/>
      <c r="F52" s="91" t="s">
        <v>158</v>
      </c>
      <c r="G52" s="91"/>
      <c r="H52" s="91" t="s">
        <v>150</v>
      </c>
      <c r="I52" s="156">
        <f>(7.966+7.1+7.834)/3</f>
        <v>7.6333333333333329</v>
      </c>
      <c r="J52" s="120">
        <v>6.4630000000000001</v>
      </c>
      <c r="K52" s="91">
        <f t="shared" si="0"/>
        <v>1.1703333333333328</v>
      </c>
      <c r="L52" s="92" t="s">
        <v>151</v>
      </c>
      <c r="M52" s="91" t="s">
        <v>143</v>
      </c>
      <c r="N52" s="91" t="s">
        <v>144</v>
      </c>
      <c r="O52" s="93" t="s">
        <v>290</v>
      </c>
      <c r="P52" s="94" t="s">
        <v>311</v>
      </c>
      <c r="Q52" s="94" t="s">
        <v>312</v>
      </c>
      <c r="R52" s="88" t="s">
        <v>148</v>
      </c>
    </row>
    <row r="53" spans="1:124" s="95" customFormat="1" ht="60" customHeight="1">
      <c r="A53" s="88" t="s">
        <v>139</v>
      </c>
      <c r="B53" s="90">
        <v>75</v>
      </c>
      <c r="C53" s="94" t="s">
        <v>313</v>
      </c>
      <c r="D53" s="100">
        <v>1</v>
      </c>
      <c r="E53" s="91"/>
      <c r="F53" s="91" t="s">
        <v>158</v>
      </c>
      <c r="G53" s="91"/>
      <c r="H53" s="91" t="s">
        <v>150</v>
      </c>
      <c r="I53" s="156">
        <f>(1.002+0.999+0.521)/3</f>
        <v>0.84066666666666656</v>
      </c>
      <c r="J53" s="120">
        <v>0.83299999999999996</v>
      </c>
      <c r="K53" s="91">
        <f t="shared" si="0"/>
        <v>7.6666666666665995E-3</v>
      </c>
      <c r="L53" s="92" t="s">
        <v>151</v>
      </c>
      <c r="M53" s="91" t="s">
        <v>143</v>
      </c>
      <c r="N53" s="91" t="s">
        <v>144</v>
      </c>
      <c r="O53" s="93" t="s">
        <v>290</v>
      </c>
      <c r="P53" s="94" t="s">
        <v>314</v>
      </c>
      <c r="Q53" s="94" t="s">
        <v>315</v>
      </c>
      <c r="R53" s="88" t="s">
        <v>148</v>
      </c>
    </row>
    <row r="54" spans="1:124" s="95" customFormat="1" ht="60" customHeight="1">
      <c r="A54" s="88" t="s">
        <v>139</v>
      </c>
      <c r="B54" s="90">
        <v>76</v>
      </c>
      <c r="C54" s="94" t="s">
        <v>316</v>
      </c>
      <c r="D54" s="100">
        <v>1</v>
      </c>
      <c r="E54" s="91"/>
      <c r="F54" s="91" t="s">
        <v>158</v>
      </c>
      <c r="G54" s="91"/>
      <c r="H54" s="91" t="s">
        <v>150</v>
      </c>
      <c r="I54" s="156">
        <f>(0.766+1.1+0.923)/3</f>
        <v>0.92966666666666675</v>
      </c>
      <c r="J54" s="120">
        <v>1.7649999999999999</v>
      </c>
      <c r="K54" s="91">
        <f t="shared" si="0"/>
        <v>-0.83533333333333315</v>
      </c>
      <c r="L54" s="92" t="s">
        <v>151</v>
      </c>
      <c r="M54" s="91" t="s">
        <v>143</v>
      </c>
      <c r="N54" s="91" t="s">
        <v>144</v>
      </c>
      <c r="O54" s="93" t="s">
        <v>290</v>
      </c>
      <c r="P54" s="94" t="s">
        <v>317</v>
      </c>
      <c r="Q54" s="94" t="s">
        <v>318</v>
      </c>
      <c r="R54" s="88" t="s">
        <v>148</v>
      </c>
    </row>
    <row r="55" spans="1:124" s="95" customFormat="1" ht="60" customHeight="1">
      <c r="A55" s="88" t="s">
        <v>139</v>
      </c>
      <c r="B55" s="90">
        <v>77</v>
      </c>
      <c r="C55" s="94" t="s">
        <v>319</v>
      </c>
      <c r="D55" s="100">
        <v>1.5</v>
      </c>
      <c r="E55" s="91"/>
      <c r="F55" s="91"/>
      <c r="G55" s="91"/>
      <c r="H55" s="91" t="s">
        <v>150</v>
      </c>
      <c r="I55" s="156">
        <f>(1.6+1.934+0.266)/3</f>
        <v>1.2666666666666666</v>
      </c>
      <c r="J55" s="91"/>
      <c r="K55" s="91">
        <f t="shared" si="0"/>
        <v>1.2666666666666666</v>
      </c>
      <c r="L55" s="92" t="s">
        <v>180</v>
      </c>
      <c r="M55" s="91" t="s">
        <v>143</v>
      </c>
      <c r="N55" s="91" t="s">
        <v>144</v>
      </c>
      <c r="O55" s="102" t="s">
        <v>320</v>
      </c>
      <c r="P55" s="94" t="s">
        <v>321</v>
      </c>
      <c r="Q55" s="103" t="s">
        <v>322</v>
      </c>
      <c r="R55" s="88" t="s">
        <v>148</v>
      </c>
    </row>
    <row r="56" spans="1:124" s="95" customFormat="1" ht="60" customHeight="1">
      <c r="A56" s="88" t="s">
        <v>139</v>
      </c>
      <c r="B56" s="90">
        <v>78</v>
      </c>
      <c r="C56" s="94" t="s">
        <v>323</v>
      </c>
      <c r="D56" s="100">
        <v>1.5</v>
      </c>
      <c r="E56" s="91"/>
      <c r="F56" s="91"/>
      <c r="G56" s="91"/>
      <c r="H56" s="91" t="s">
        <v>150</v>
      </c>
      <c r="I56" s="156">
        <f>(5.133+4.734+7.6)/3</f>
        <v>5.8223333333333329</v>
      </c>
      <c r="J56" s="91"/>
      <c r="K56" s="91">
        <f t="shared" si="0"/>
        <v>5.8223333333333329</v>
      </c>
      <c r="L56" s="92" t="s">
        <v>176</v>
      </c>
      <c r="M56" s="91" t="s">
        <v>143</v>
      </c>
      <c r="N56" s="91" t="s">
        <v>144</v>
      </c>
      <c r="O56" s="93" t="s">
        <v>324</v>
      </c>
      <c r="P56" s="94" t="s">
        <v>321</v>
      </c>
      <c r="Q56" s="103" t="s">
        <v>325</v>
      </c>
      <c r="R56" s="88" t="s">
        <v>148</v>
      </c>
    </row>
    <row r="57" spans="1:124" s="95" customFormat="1" ht="60" customHeight="1">
      <c r="A57" s="88" t="s">
        <v>139</v>
      </c>
      <c r="B57" s="90">
        <v>79</v>
      </c>
      <c r="C57" s="94" t="s">
        <v>326</v>
      </c>
      <c r="D57" s="100">
        <v>1.5</v>
      </c>
      <c r="E57" s="91"/>
      <c r="F57" s="91"/>
      <c r="G57" s="91"/>
      <c r="H57" s="91" t="s">
        <v>183</v>
      </c>
      <c r="I57" s="91">
        <f>(2.62+2.67+2.732)/3</f>
        <v>2.6739999999999999</v>
      </c>
      <c r="J57" s="91"/>
      <c r="K57" s="91">
        <f t="shared" si="0"/>
        <v>2.6739999999999999</v>
      </c>
      <c r="L57" s="92" t="s">
        <v>176</v>
      </c>
      <c r="M57" s="96" t="s">
        <v>203</v>
      </c>
      <c r="N57" s="91" t="s">
        <v>144</v>
      </c>
      <c r="O57" s="93" t="s">
        <v>327</v>
      </c>
      <c r="P57" s="94" t="s">
        <v>321</v>
      </c>
      <c r="Q57" s="103" t="s">
        <v>328</v>
      </c>
      <c r="R57" s="88" t="s">
        <v>148</v>
      </c>
    </row>
    <row r="58" spans="1:124" s="95" customFormat="1" ht="60" customHeight="1">
      <c r="A58" s="88" t="s">
        <v>139</v>
      </c>
      <c r="B58" s="90">
        <v>80</v>
      </c>
      <c r="C58" s="94" t="s">
        <v>329</v>
      </c>
      <c r="D58" s="100">
        <v>1.5</v>
      </c>
      <c r="E58" s="91"/>
      <c r="F58" s="91"/>
      <c r="G58" s="91"/>
      <c r="H58" s="91" t="s">
        <v>183</v>
      </c>
      <c r="I58" s="91">
        <f>(4.109+4.303+4.509)/3</f>
        <v>4.3069999999999995</v>
      </c>
      <c r="J58" s="91"/>
      <c r="K58" s="91">
        <f t="shared" si="0"/>
        <v>4.3069999999999995</v>
      </c>
      <c r="L58" s="92" t="s">
        <v>188</v>
      </c>
      <c r="M58" s="96" t="s">
        <v>203</v>
      </c>
      <c r="N58" s="91" t="s">
        <v>144</v>
      </c>
      <c r="O58" s="93" t="s">
        <v>327</v>
      </c>
      <c r="P58" s="94" t="s">
        <v>321</v>
      </c>
      <c r="Q58" s="103" t="s">
        <v>330</v>
      </c>
      <c r="R58" s="88" t="s">
        <v>148</v>
      </c>
    </row>
    <row r="59" spans="1:124" s="95" customFormat="1" ht="86" customHeight="1">
      <c r="A59" s="88" t="s">
        <v>139</v>
      </c>
      <c r="B59" s="90">
        <v>81</v>
      </c>
      <c r="C59" s="94" t="s">
        <v>331</v>
      </c>
      <c r="D59" s="100">
        <v>1.5</v>
      </c>
      <c r="E59" s="91"/>
      <c r="F59" s="91"/>
      <c r="G59" s="91"/>
      <c r="H59" s="91" t="s">
        <v>332</v>
      </c>
      <c r="I59" s="91">
        <f>(9.726+9.8+9.892)/3</f>
        <v>9.8060000000000009</v>
      </c>
      <c r="J59" s="91"/>
      <c r="K59" s="91">
        <f t="shared" si="0"/>
        <v>9.8060000000000009</v>
      </c>
      <c r="L59" s="92" t="s">
        <v>176</v>
      </c>
      <c r="M59" s="96" t="s">
        <v>203</v>
      </c>
      <c r="N59" s="91" t="s">
        <v>144</v>
      </c>
      <c r="O59" s="102" t="s">
        <v>333</v>
      </c>
      <c r="P59" s="94" t="s">
        <v>334</v>
      </c>
      <c r="Q59" s="103" t="s">
        <v>335</v>
      </c>
      <c r="R59" s="88" t="s">
        <v>148</v>
      </c>
    </row>
    <row r="60" spans="1:124" s="107" customFormat="1" ht="60" customHeight="1">
      <c r="A60" s="88" t="s">
        <v>139</v>
      </c>
      <c r="B60" s="90">
        <v>95</v>
      </c>
      <c r="C60" s="88" t="s">
        <v>336</v>
      </c>
      <c r="D60" s="100">
        <v>0.5</v>
      </c>
      <c r="E60" s="104"/>
      <c r="F60" s="91" t="s">
        <v>158</v>
      </c>
      <c r="G60" s="104"/>
      <c r="H60" s="104" t="s">
        <v>252</v>
      </c>
      <c r="I60" s="104">
        <v>556</v>
      </c>
      <c r="J60" s="122">
        <v>500</v>
      </c>
      <c r="K60" s="91">
        <f t="shared" si="0"/>
        <v>56</v>
      </c>
      <c r="L60" s="105">
        <v>2</v>
      </c>
      <c r="M60" s="104" t="s">
        <v>143</v>
      </c>
      <c r="N60" s="88"/>
      <c r="O60" s="106"/>
      <c r="P60" s="94" t="s">
        <v>337</v>
      </c>
      <c r="Q60" s="88"/>
      <c r="R60" s="88" t="s">
        <v>148</v>
      </c>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row>
    <row r="61" spans="1:124" s="107" customFormat="1" ht="60" customHeight="1">
      <c r="A61" s="88" t="s">
        <v>139</v>
      </c>
      <c r="B61" s="90">
        <v>96</v>
      </c>
      <c r="C61" s="88" t="s">
        <v>338</v>
      </c>
      <c r="D61" s="100">
        <v>0.5</v>
      </c>
      <c r="E61" s="104"/>
      <c r="F61" s="91" t="s">
        <v>158</v>
      </c>
      <c r="G61" s="104"/>
      <c r="H61" s="91" t="s">
        <v>171</v>
      </c>
      <c r="I61" s="156">
        <f>(1.267+1.134+1.167)/3</f>
        <v>1.1893333333333331</v>
      </c>
      <c r="J61" s="122">
        <v>3.78</v>
      </c>
      <c r="K61" s="91">
        <f t="shared" si="0"/>
        <v>-2.5906666666666665</v>
      </c>
      <c r="L61" s="105">
        <v>2</v>
      </c>
      <c r="M61" s="104" t="s">
        <v>143</v>
      </c>
      <c r="N61" s="88"/>
      <c r="O61" s="108"/>
      <c r="P61" s="94" t="s">
        <v>339</v>
      </c>
      <c r="Q61" s="88" t="s">
        <v>340</v>
      </c>
      <c r="R61" s="88" t="s">
        <v>148</v>
      </c>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row>
    <row r="62" spans="1:124" s="107" customFormat="1" ht="60" customHeight="1">
      <c r="A62" s="88" t="s">
        <v>139</v>
      </c>
      <c r="B62" s="90">
        <v>97</v>
      </c>
      <c r="C62" s="88" t="s">
        <v>341</v>
      </c>
      <c r="D62" s="100">
        <v>0.5</v>
      </c>
      <c r="E62" s="104"/>
      <c r="F62" s="91" t="s">
        <v>158</v>
      </c>
      <c r="G62" s="104"/>
      <c r="H62" s="91" t="s">
        <v>252</v>
      </c>
      <c r="I62" s="156">
        <f>(0.834+0.767+0.9)/3</f>
        <v>0.83366666666666667</v>
      </c>
      <c r="J62" s="122">
        <v>1360</v>
      </c>
      <c r="K62" s="91">
        <f t="shared" si="0"/>
        <v>-1359.1663333333333</v>
      </c>
      <c r="L62" s="105">
        <v>2</v>
      </c>
      <c r="M62" s="104" t="s">
        <v>143</v>
      </c>
      <c r="N62" s="88"/>
      <c r="O62" s="108"/>
      <c r="P62" s="94" t="s">
        <v>342</v>
      </c>
      <c r="Q62" s="88" t="s">
        <v>340</v>
      </c>
      <c r="R62" s="88" t="s">
        <v>148</v>
      </c>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row>
    <row r="63" spans="1:124" s="107" customFormat="1" ht="60" customHeight="1">
      <c r="A63" s="88" t="s">
        <v>139</v>
      </c>
      <c r="B63" s="90">
        <v>98</v>
      </c>
      <c r="C63" s="88" t="s">
        <v>343</v>
      </c>
      <c r="D63" s="100">
        <v>0.5</v>
      </c>
      <c r="E63" s="104"/>
      <c r="F63" s="91" t="s">
        <v>158</v>
      </c>
      <c r="G63" s="104"/>
      <c r="H63" s="91" t="s">
        <v>171</v>
      </c>
      <c r="I63" s="91" t="s">
        <v>344</v>
      </c>
      <c r="J63" s="91" t="s">
        <v>344</v>
      </c>
      <c r="K63" s="91" t="e">
        <f t="shared" si="0"/>
        <v>#VALUE!</v>
      </c>
      <c r="L63" s="105">
        <v>2</v>
      </c>
      <c r="M63" s="104" t="s">
        <v>143</v>
      </c>
      <c r="N63" s="88"/>
      <c r="O63" s="108"/>
      <c r="P63" s="94" t="s">
        <v>345</v>
      </c>
      <c r="Q63" s="88" t="s">
        <v>340</v>
      </c>
      <c r="R63" s="88" t="s">
        <v>148</v>
      </c>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row>
    <row r="64" spans="1:124" s="107" customFormat="1" ht="60" customHeight="1">
      <c r="A64" s="88" t="s">
        <v>139</v>
      </c>
      <c r="B64" s="90">
        <v>99</v>
      </c>
      <c r="C64" s="88" t="s">
        <v>346</v>
      </c>
      <c r="D64" s="100">
        <v>0.5</v>
      </c>
      <c r="E64" s="104"/>
      <c r="F64" s="91" t="s">
        <v>158</v>
      </c>
      <c r="G64" s="104"/>
      <c r="H64" s="91" t="s">
        <v>252</v>
      </c>
      <c r="I64" s="91" t="s">
        <v>344</v>
      </c>
      <c r="J64" s="91" t="s">
        <v>344</v>
      </c>
      <c r="K64" s="91" t="e">
        <f t="shared" si="0"/>
        <v>#VALUE!</v>
      </c>
      <c r="L64" s="105">
        <v>2</v>
      </c>
      <c r="M64" s="104" t="s">
        <v>143</v>
      </c>
      <c r="N64" s="88"/>
      <c r="O64" s="108"/>
      <c r="P64" s="94" t="s">
        <v>347</v>
      </c>
      <c r="Q64" s="88" t="s">
        <v>340</v>
      </c>
      <c r="R64" s="88" t="s">
        <v>148</v>
      </c>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row>
    <row r="65" spans="1:124" s="107" customFormat="1" ht="60" customHeight="1">
      <c r="A65" s="88" t="s">
        <v>139</v>
      </c>
      <c r="B65" s="90">
        <v>100</v>
      </c>
      <c r="C65" s="88" t="s">
        <v>348</v>
      </c>
      <c r="D65" s="100">
        <v>0.5</v>
      </c>
      <c r="E65" s="104"/>
      <c r="F65" s="91" t="s">
        <v>158</v>
      </c>
      <c r="G65" s="104"/>
      <c r="H65" s="91" t="s">
        <v>171</v>
      </c>
      <c r="I65" s="156">
        <f>(1.01+0.98+1.231)/3</f>
        <v>1.0736666666666668</v>
      </c>
      <c r="J65" s="122">
        <v>1.24</v>
      </c>
      <c r="K65" s="91">
        <f t="shared" si="0"/>
        <v>-0.16633333333333322</v>
      </c>
      <c r="L65" s="105">
        <v>2</v>
      </c>
      <c r="M65" s="104" t="s">
        <v>143</v>
      </c>
      <c r="N65" s="88"/>
      <c r="O65" s="108"/>
      <c r="P65" s="94" t="s">
        <v>349</v>
      </c>
      <c r="Q65" s="88" t="s">
        <v>340</v>
      </c>
      <c r="R65" s="88" t="s">
        <v>148</v>
      </c>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row>
    <row r="66" spans="1:124" s="107" customFormat="1" ht="60" customHeight="1">
      <c r="A66" s="88" t="s">
        <v>139</v>
      </c>
      <c r="B66" s="90">
        <v>101</v>
      </c>
      <c r="C66" s="88" t="s">
        <v>350</v>
      </c>
      <c r="D66" s="100">
        <v>0.5</v>
      </c>
      <c r="E66" s="104"/>
      <c r="F66" s="91" t="s">
        <v>158</v>
      </c>
      <c r="G66" s="104"/>
      <c r="H66" s="91" t="s">
        <v>252</v>
      </c>
      <c r="I66" s="156">
        <f>(0.667+0.764+0.643)/3</f>
        <v>0.69133333333333324</v>
      </c>
      <c r="J66" s="122">
        <v>740</v>
      </c>
      <c r="K66" s="91">
        <f t="shared" si="0"/>
        <v>-739.30866666666668</v>
      </c>
      <c r="L66" s="105">
        <v>2</v>
      </c>
      <c r="M66" s="104" t="s">
        <v>143</v>
      </c>
      <c r="N66" s="88"/>
      <c r="O66" s="108"/>
      <c r="P66" s="94" t="s">
        <v>351</v>
      </c>
      <c r="Q66" s="88" t="s">
        <v>340</v>
      </c>
      <c r="R66" s="88" t="s">
        <v>148</v>
      </c>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row>
    <row r="67" spans="1:124" s="107" customFormat="1" ht="60" customHeight="1">
      <c r="A67" s="88" t="s">
        <v>139</v>
      </c>
      <c r="B67" s="90">
        <v>102</v>
      </c>
      <c r="C67" s="88" t="s">
        <v>352</v>
      </c>
      <c r="D67" s="100">
        <v>0.5</v>
      </c>
      <c r="E67" s="104"/>
      <c r="F67" s="91" t="s">
        <v>158</v>
      </c>
      <c r="G67" s="104"/>
      <c r="H67" s="91" t="s">
        <v>171</v>
      </c>
      <c r="I67" s="156">
        <f>(2.01+2.651+2.03)/3</f>
        <v>2.2303333333333328</v>
      </c>
      <c r="J67" s="122">
        <v>2.234</v>
      </c>
      <c r="K67" s="91">
        <f t="shared" ref="K67:K98" si="1">I67-J67</f>
        <v>-3.666666666667151E-3</v>
      </c>
      <c r="L67" s="105">
        <v>2</v>
      </c>
      <c r="M67" s="104" t="s">
        <v>143</v>
      </c>
      <c r="N67" s="88"/>
      <c r="O67" s="108"/>
      <c r="P67" s="94" t="s">
        <v>353</v>
      </c>
      <c r="Q67" s="88" t="s">
        <v>340</v>
      </c>
      <c r="R67" s="88" t="s">
        <v>148</v>
      </c>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row>
    <row r="68" spans="1:124" s="107" customFormat="1" ht="60" customHeight="1">
      <c r="A68" s="88" t="s">
        <v>139</v>
      </c>
      <c r="B68" s="90">
        <v>103</v>
      </c>
      <c r="C68" s="88" t="s">
        <v>354</v>
      </c>
      <c r="D68" s="100">
        <v>0.5</v>
      </c>
      <c r="E68" s="104"/>
      <c r="F68" s="91" t="s">
        <v>158</v>
      </c>
      <c r="G68" s="104"/>
      <c r="H68" s="91" t="s">
        <v>252</v>
      </c>
      <c r="I68" s="158">
        <v>669</v>
      </c>
      <c r="J68" s="122">
        <v>600</v>
      </c>
      <c r="K68" s="91">
        <f t="shared" si="1"/>
        <v>69</v>
      </c>
      <c r="L68" s="105">
        <v>2</v>
      </c>
      <c r="M68" s="104" t="s">
        <v>143</v>
      </c>
      <c r="N68" s="88"/>
      <c r="O68" s="108"/>
      <c r="P68" s="94" t="s">
        <v>355</v>
      </c>
      <c r="Q68" s="88" t="s">
        <v>340</v>
      </c>
      <c r="R68" s="88" t="s">
        <v>148</v>
      </c>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row>
    <row r="69" spans="1:124" s="107" customFormat="1" ht="60" customHeight="1">
      <c r="A69" s="88" t="s">
        <v>139</v>
      </c>
      <c r="B69" s="90">
        <v>105</v>
      </c>
      <c r="C69" s="88" t="s">
        <v>356</v>
      </c>
      <c r="D69" s="100">
        <v>0.5</v>
      </c>
      <c r="E69" s="104"/>
      <c r="F69" s="91" t="s">
        <v>158</v>
      </c>
      <c r="G69" s="104"/>
      <c r="H69" s="91" t="s">
        <v>171</v>
      </c>
      <c r="I69" s="157">
        <f>(3.21+3.176+3.177)/3</f>
        <v>3.1876666666666669</v>
      </c>
      <c r="J69" s="122">
        <v>3.2309999999999999</v>
      </c>
      <c r="K69" s="91">
        <f t="shared" si="1"/>
        <v>-4.3333333333333002E-2</v>
      </c>
      <c r="L69" s="105">
        <v>2</v>
      </c>
      <c r="M69" s="104" t="s">
        <v>143</v>
      </c>
      <c r="N69" s="88"/>
      <c r="O69" s="108"/>
      <c r="P69" s="94" t="s">
        <v>357</v>
      </c>
      <c r="Q69" s="88" t="s">
        <v>340</v>
      </c>
      <c r="R69" s="88" t="s">
        <v>148</v>
      </c>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row>
    <row r="70" spans="1:124" s="107" customFormat="1" ht="60" customHeight="1">
      <c r="A70" s="88" t="s">
        <v>139</v>
      </c>
      <c r="B70" s="90">
        <v>106</v>
      </c>
      <c r="C70" s="88" t="s">
        <v>358</v>
      </c>
      <c r="D70" s="100">
        <v>0.5</v>
      </c>
      <c r="E70" s="104"/>
      <c r="F70" s="91" t="s">
        <v>158</v>
      </c>
      <c r="G70" s="104"/>
      <c r="H70" s="91" t="s">
        <v>252</v>
      </c>
      <c r="I70" s="157">
        <f>(2065+2149+2187)/3</f>
        <v>2133.6666666666665</v>
      </c>
      <c r="J70" s="122">
        <v>2207</v>
      </c>
      <c r="K70" s="91">
        <f t="shared" si="1"/>
        <v>-73.333333333333485</v>
      </c>
      <c r="L70" s="105">
        <v>2</v>
      </c>
      <c r="M70" s="104" t="s">
        <v>143</v>
      </c>
      <c r="N70" s="88"/>
      <c r="O70" s="108"/>
      <c r="P70" s="94" t="s">
        <v>359</v>
      </c>
      <c r="Q70" s="88" t="s">
        <v>340</v>
      </c>
      <c r="R70" s="88" t="s">
        <v>148</v>
      </c>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row>
    <row r="71" spans="1:124" s="107" customFormat="1" ht="60" customHeight="1">
      <c r="A71" s="88" t="s">
        <v>139</v>
      </c>
      <c r="B71" s="90">
        <v>107</v>
      </c>
      <c r="C71" s="88" t="s">
        <v>360</v>
      </c>
      <c r="D71" s="100">
        <v>0.5</v>
      </c>
      <c r="E71" s="104"/>
      <c r="F71" s="91" t="s">
        <v>158</v>
      </c>
      <c r="G71" s="104"/>
      <c r="H71" s="91" t="s">
        <v>171</v>
      </c>
      <c r="I71" s="91" t="s">
        <v>217</v>
      </c>
      <c r="J71" s="91" t="s">
        <v>344</v>
      </c>
      <c r="K71" s="91" t="e">
        <f t="shared" si="1"/>
        <v>#VALUE!</v>
      </c>
      <c r="L71" s="105">
        <v>2</v>
      </c>
      <c r="M71" s="104" t="s">
        <v>143</v>
      </c>
      <c r="N71" s="88"/>
      <c r="O71" s="108"/>
      <c r="P71" s="94" t="s">
        <v>361</v>
      </c>
      <c r="Q71" s="88" t="s">
        <v>340</v>
      </c>
      <c r="R71" s="88" t="s">
        <v>148</v>
      </c>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row>
    <row r="72" spans="1:124" s="107" customFormat="1" ht="60" customHeight="1">
      <c r="A72" s="88" t="s">
        <v>139</v>
      </c>
      <c r="B72" s="90">
        <v>108</v>
      </c>
      <c r="C72" s="88" t="s">
        <v>362</v>
      </c>
      <c r="D72" s="100">
        <v>0.5</v>
      </c>
      <c r="E72" s="104"/>
      <c r="F72" s="91" t="s">
        <v>158</v>
      </c>
      <c r="G72" s="104"/>
      <c r="H72" s="91" t="s">
        <v>252</v>
      </c>
      <c r="I72" s="91" t="s">
        <v>344</v>
      </c>
      <c r="J72" s="91" t="s">
        <v>344</v>
      </c>
      <c r="K72" s="91" t="e">
        <f t="shared" si="1"/>
        <v>#VALUE!</v>
      </c>
      <c r="L72" s="105">
        <v>2</v>
      </c>
      <c r="M72" s="104" t="s">
        <v>143</v>
      </c>
      <c r="N72" s="88"/>
      <c r="O72" s="108"/>
      <c r="P72" s="94" t="s">
        <v>363</v>
      </c>
      <c r="Q72" s="88" t="s">
        <v>340</v>
      </c>
      <c r="R72" s="88" t="s">
        <v>148</v>
      </c>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row>
    <row r="73" spans="1:124" s="107" customFormat="1" ht="60" customHeight="1">
      <c r="A73" s="88" t="s">
        <v>139</v>
      </c>
      <c r="B73" s="90">
        <v>109</v>
      </c>
      <c r="C73" s="88" t="s">
        <v>364</v>
      </c>
      <c r="D73" s="100">
        <v>0.5</v>
      </c>
      <c r="E73" s="104"/>
      <c r="F73" s="91" t="s">
        <v>158</v>
      </c>
      <c r="G73" s="104"/>
      <c r="H73" s="91" t="s">
        <v>171</v>
      </c>
      <c r="I73" s="91">
        <f>(1.39+1.44+1.64)/3</f>
        <v>1.49</v>
      </c>
      <c r="J73" s="122">
        <v>1.8</v>
      </c>
      <c r="K73" s="91">
        <f t="shared" si="1"/>
        <v>-0.31000000000000005</v>
      </c>
      <c r="L73" s="105">
        <v>2</v>
      </c>
      <c r="M73" s="104" t="s">
        <v>143</v>
      </c>
      <c r="N73" s="88"/>
      <c r="O73" s="108"/>
      <c r="P73" s="94" t="s">
        <v>365</v>
      </c>
      <c r="Q73" s="88" t="s">
        <v>340</v>
      </c>
      <c r="R73" s="88" t="s">
        <v>148</v>
      </c>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row>
    <row r="74" spans="1:124" s="107" customFormat="1" ht="60" customHeight="1">
      <c r="A74" s="88" t="s">
        <v>139</v>
      </c>
      <c r="B74" s="90">
        <v>110</v>
      </c>
      <c r="C74" s="88" t="s">
        <v>366</v>
      </c>
      <c r="D74" s="100">
        <v>0.5</v>
      </c>
      <c r="E74" s="104"/>
      <c r="F74" s="91" t="s">
        <v>158</v>
      </c>
      <c r="G74" s="104"/>
      <c r="H74" s="91" t="s">
        <v>252</v>
      </c>
      <c r="I74" s="91">
        <f>(0.543+0.577+0.611)/3</f>
        <v>0.57700000000000007</v>
      </c>
      <c r="J74" s="122">
        <v>1000</v>
      </c>
      <c r="K74" s="91">
        <f t="shared" si="1"/>
        <v>-999.423</v>
      </c>
      <c r="L74" s="105">
        <v>2</v>
      </c>
      <c r="M74" s="104" t="s">
        <v>143</v>
      </c>
      <c r="N74" s="88"/>
      <c r="O74" s="108"/>
      <c r="P74" s="94" t="s">
        <v>367</v>
      </c>
      <c r="Q74" s="88" t="s">
        <v>340</v>
      </c>
      <c r="R74" s="88" t="s">
        <v>148</v>
      </c>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row>
    <row r="75" spans="1:124" s="107" customFormat="1" ht="60" customHeight="1">
      <c r="A75" s="88" t="s">
        <v>139</v>
      </c>
      <c r="B75" s="90">
        <v>111</v>
      </c>
      <c r="C75" s="88" t="s">
        <v>368</v>
      </c>
      <c r="D75" s="100">
        <v>0.5</v>
      </c>
      <c r="E75" s="104"/>
      <c r="F75" s="91" t="s">
        <v>158</v>
      </c>
      <c r="G75" s="104"/>
      <c r="H75" s="91" t="s">
        <v>171</v>
      </c>
      <c r="I75" s="156">
        <f>(0.882+0.943+0.994)/3</f>
        <v>0.93966666666666665</v>
      </c>
      <c r="J75" s="122">
        <v>1.1279999999999999</v>
      </c>
      <c r="K75" s="91">
        <f t="shared" si="1"/>
        <v>-0.18833333333333324</v>
      </c>
      <c r="L75" s="105">
        <v>2</v>
      </c>
      <c r="M75" s="104" t="s">
        <v>143</v>
      </c>
      <c r="N75" s="88"/>
      <c r="O75" s="108"/>
      <c r="P75" s="94" t="s">
        <v>369</v>
      </c>
      <c r="Q75" s="88" t="s">
        <v>340</v>
      </c>
      <c r="R75" s="88" t="s">
        <v>148</v>
      </c>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row>
    <row r="76" spans="1:124" s="107" customFormat="1" ht="60" customHeight="1">
      <c r="A76" s="88" t="s">
        <v>139</v>
      </c>
      <c r="B76" s="90">
        <v>112</v>
      </c>
      <c r="C76" s="88" t="s">
        <v>370</v>
      </c>
      <c r="D76" s="100">
        <v>0.5</v>
      </c>
      <c r="E76" s="104"/>
      <c r="F76" s="91" t="s">
        <v>158</v>
      </c>
      <c r="G76" s="104"/>
      <c r="H76" s="91" t="s">
        <v>252</v>
      </c>
      <c r="I76" s="156">
        <f>(766+579+582)/3</f>
        <v>642.33333333333337</v>
      </c>
      <c r="J76" s="122">
        <v>873</v>
      </c>
      <c r="K76" s="91">
        <f t="shared" si="1"/>
        <v>-230.66666666666663</v>
      </c>
      <c r="L76" s="105">
        <v>2</v>
      </c>
      <c r="M76" s="104" t="s">
        <v>143</v>
      </c>
      <c r="N76" s="88"/>
      <c r="O76" s="108"/>
      <c r="P76" s="94" t="s">
        <v>371</v>
      </c>
      <c r="Q76" s="88" t="s">
        <v>340</v>
      </c>
      <c r="R76" s="88" t="s">
        <v>148</v>
      </c>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row>
    <row r="77" spans="1:124" s="95" customFormat="1" ht="60" customHeight="1">
      <c r="A77" s="88" t="s">
        <v>139</v>
      </c>
      <c r="B77" s="90">
        <v>113</v>
      </c>
      <c r="C77" s="88" t="s">
        <v>372</v>
      </c>
      <c r="D77" s="100">
        <v>0.5</v>
      </c>
      <c r="E77" s="104"/>
      <c r="F77" s="91" t="s">
        <v>158</v>
      </c>
      <c r="G77" s="104"/>
      <c r="H77" s="91" t="s">
        <v>171</v>
      </c>
      <c r="I77" s="156">
        <f>(12.12+11.13+11.08)/3</f>
        <v>11.443333333333333</v>
      </c>
      <c r="J77" s="122">
        <v>11.52</v>
      </c>
      <c r="K77" s="91">
        <f t="shared" si="1"/>
        <v>-7.6666666666666217E-2</v>
      </c>
      <c r="L77" s="105">
        <v>2</v>
      </c>
      <c r="M77" s="104" t="s">
        <v>143</v>
      </c>
      <c r="N77" s="88"/>
      <c r="O77" s="108" t="s">
        <v>373</v>
      </c>
      <c r="P77" s="94" t="s">
        <v>374</v>
      </c>
      <c r="Q77" s="88" t="s">
        <v>375</v>
      </c>
      <c r="R77" s="88" t="s">
        <v>148</v>
      </c>
    </row>
    <row r="78" spans="1:124" s="107" customFormat="1" ht="60" customHeight="1">
      <c r="A78" s="88" t="s">
        <v>139</v>
      </c>
      <c r="B78" s="90">
        <v>114</v>
      </c>
      <c r="C78" s="88" t="s">
        <v>376</v>
      </c>
      <c r="D78" s="100">
        <v>0.5</v>
      </c>
      <c r="E78" s="104"/>
      <c r="F78" s="91" t="s">
        <v>158</v>
      </c>
      <c r="G78" s="104"/>
      <c r="H78" s="91" t="s">
        <v>171</v>
      </c>
      <c r="I78" s="91" t="s">
        <v>344</v>
      </c>
      <c r="J78" s="91" t="s">
        <v>344</v>
      </c>
      <c r="K78" s="91" t="e">
        <f t="shared" si="1"/>
        <v>#VALUE!</v>
      </c>
      <c r="L78" s="105">
        <v>2</v>
      </c>
      <c r="M78" s="104" t="s">
        <v>143</v>
      </c>
      <c r="N78" s="88"/>
      <c r="O78" s="108"/>
      <c r="P78" s="94" t="s">
        <v>377</v>
      </c>
      <c r="Q78" s="88" t="s">
        <v>340</v>
      </c>
      <c r="R78" s="88" t="s">
        <v>148</v>
      </c>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row>
    <row r="79" spans="1:124" s="107" customFormat="1" ht="60" customHeight="1">
      <c r="A79" s="88" t="s">
        <v>139</v>
      </c>
      <c r="B79" s="90">
        <v>115</v>
      </c>
      <c r="C79" s="88" t="s">
        <v>378</v>
      </c>
      <c r="D79" s="100">
        <v>0.5</v>
      </c>
      <c r="E79" s="104"/>
      <c r="F79" s="91" t="s">
        <v>158</v>
      </c>
      <c r="G79" s="104"/>
      <c r="H79" s="91" t="s">
        <v>252</v>
      </c>
      <c r="I79" s="91" t="s">
        <v>344</v>
      </c>
      <c r="J79" s="91" t="s">
        <v>344</v>
      </c>
      <c r="K79" s="91" t="e">
        <f t="shared" si="1"/>
        <v>#VALUE!</v>
      </c>
      <c r="L79" s="105">
        <v>2</v>
      </c>
      <c r="M79" s="104" t="s">
        <v>143</v>
      </c>
      <c r="N79" s="88"/>
      <c r="O79" s="108"/>
      <c r="P79" s="94" t="s">
        <v>379</v>
      </c>
      <c r="Q79" s="88" t="s">
        <v>340</v>
      </c>
      <c r="R79" s="88" t="s">
        <v>148</v>
      </c>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row>
    <row r="80" spans="1:124" s="107" customFormat="1" ht="60" customHeight="1">
      <c r="A80" s="88" t="s">
        <v>139</v>
      </c>
      <c r="B80" s="90">
        <v>116</v>
      </c>
      <c r="C80" s="88" t="s">
        <v>380</v>
      </c>
      <c r="D80" s="100">
        <v>0.5</v>
      </c>
      <c r="E80" s="104"/>
      <c r="F80" s="91" t="s">
        <v>158</v>
      </c>
      <c r="G80" s="104"/>
      <c r="H80" s="91" t="s">
        <v>171</v>
      </c>
      <c r="I80" s="91" t="s">
        <v>344</v>
      </c>
      <c r="J80" s="91" t="s">
        <v>344</v>
      </c>
      <c r="K80" s="91" t="e">
        <f t="shared" si="1"/>
        <v>#VALUE!</v>
      </c>
      <c r="L80" s="105">
        <v>2</v>
      </c>
      <c r="M80" s="104" t="s">
        <v>143</v>
      </c>
      <c r="N80" s="88"/>
      <c r="O80" s="108"/>
      <c r="P80" s="94" t="s">
        <v>381</v>
      </c>
      <c r="Q80" s="88" t="s">
        <v>340</v>
      </c>
      <c r="R80" s="88" t="s">
        <v>148</v>
      </c>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row>
    <row r="81" spans="1:124" s="107" customFormat="1" ht="60" customHeight="1">
      <c r="A81" s="88" t="s">
        <v>139</v>
      </c>
      <c r="B81" s="90">
        <v>117</v>
      </c>
      <c r="C81" s="88" t="s">
        <v>382</v>
      </c>
      <c r="D81" s="100">
        <v>0.5</v>
      </c>
      <c r="E81" s="104"/>
      <c r="F81" s="91" t="s">
        <v>158</v>
      </c>
      <c r="G81" s="104"/>
      <c r="H81" s="91" t="s">
        <v>252</v>
      </c>
      <c r="I81" s="91" t="s">
        <v>344</v>
      </c>
      <c r="J81" s="91" t="s">
        <v>344</v>
      </c>
      <c r="K81" s="91" t="e">
        <f t="shared" si="1"/>
        <v>#VALUE!</v>
      </c>
      <c r="L81" s="105">
        <v>2</v>
      </c>
      <c r="M81" s="104" t="s">
        <v>143</v>
      </c>
      <c r="N81" s="88"/>
      <c r="O81" s="108"/>
      <c r="P81" s="94" t="s">
        <v>383</v>
      </c>
      <c r="Q81" s="88" t="s">
        <v>340</v>
      </c>
      <c r="R81" s="88" t="s">
        <v>148</v>
      </c>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row>
    <row r="82" spans="1:124" s="107" customFormat="1" ht="60" customHeight="1">
      <c r="A82" s="88" t="s">
        <v>139</v>
      </c>
      <c r="B82" s="90">
        <v>118</v>
      </c>
      <c r="C82" s="88" t="s">
        <v>384</v>
      </c>
      <c r="D82" s="100">
        <v>0.5</v>
      </c>
      <c r="E82" s="104"/>
      <c r="F82" s="91" t="s">
        <v>158</v>
      </c>
      <c r="G82" s="104"/>
      <c r="H82" s="91" t="s">
        <v>171</v>
      </c>
      <c r="I82" s="91" t="s">
        <v>344</v>
      </c>
      <c r="J82" s="91" t="s">
        <v>344</v>
      </c>
      <c r="K82" s="91" t="e">
        <f t="shared" si="1"/>
        <v>#VALUE!</v>
      </c>
      <c r="L82" s="105">
        <v>2</v>
      </c>
      <c r="M82" s="104" t="s">
        <v>143</v>
      </c>
      <c r="N82" s="88"/>
      <c r="O82" s="108"/>
      <c r="P82" s="94" t="s">
        <v>385</v>
      </c>
      <c r="Q82" s="88" t="s">
        <v>340</v>
      </c>
      <c r="R82" s="88" t="s">
        <v>148</v>
      </c>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row>
    <row r="83" spans="1:124" s="107" customFormat="1" ht="60" customHeight="1">
      <c r="A83" s="88" t="s">
        <v>139</v>
      </c>
      <c r="B83" s="90">
        <v>119</v>
      </c>
      <c r="C83" s="88" t="s">
        <v>386</v>
      </c>
      <c r="D83" s="100">
        <v>0.5</v>
      </c>
      <c r="E83" s="104"/>
      <c r="F83" s="91" t="s">
        <v>158</v>
      </c>
      <c r="G83" s="104"/>
      <c r="H83" s="91" t="s">
        <v>252</v>
      </c>
      <c r="I83" s="91" t="s">
        <v>344</v>
      </c>
      <c r="J83" s="91" t="s">
        <v>344</v>
      </c>
      <c r="K83" s="91" t="e">
        <f t="shared" si="1"/>
        <v>#VALUE!</v>
      </c>
      <c r="L83" s="105">
        <v>2</v>
      </c>
      <c r="M83" s="104" t="s">
        <v>143</v>
      </c>
      <c r="N83" s="88"/>
      <c r="O83" s="108"/>
      <c r="P83" s="94" t="s">
        <v>387</v>
      </c>
      <c r="Q83" s="88" t="s">
        <v>340</v>
      </c>
      <c r="R83" s="88" t="s">
        <v>148</v>
      </c>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row>
    <row r="84" spans="1:124" s="107" customFormat="1" ht="60" customHeight="1">
      <c r="A84" s="88" t="s">
        <v>139</v>
      </c>
      <c r="B84" s="90">
        <v>120</v>
      </c>
      <c r="C84" s="88" t="s">
        <v>388</v>
      </c>
      <c r="D84" s="100">
        <v>0.5</v>
      </c>
      <c r="E84" s="104"/>
      <c r="F84" s="91" t="s">
        <v>158</v>
      </c>
      <c r="G84" s="104"/>
      <c r="H84" s="91" t="s">
        <v>171</v>
      </c>
      <c r="I84" s="156">
        <f>(0.936+1.237+0.936)/3</f>
        <v>1.0363333333333333</v>
      </c>
      <c r="J84" s="122">
        <v>1.96</v>
      </c>
      <c r="K84" s="91">
        <f t="shared" si="1"/>
        <v>-0.92366666666666664</v>
      </c>
      <c r="L84" s="105">
        <v>2</v>
      </c>
      <c r="M84" s="104" t="s">
        <v>143</v>
      </c>
      <c r="N84" s="88"/>
      <c r="O84" s="108"/>
      <c r="P84" s="94" t="s">
        <v>389</v>
      </c>
      <c r="Q84" s="88" t="s">
        <v>340</v>
      </c>
      <c r="R84" s="88" t="s">
        <v>148</v>
      </c>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row>
    <row r="85" spans="1:124" s="107" customFormat="1" ht="60" customHeight="1">
      <c r="A85" s="88" t="s">
        <v>139</v>
      </c>
      <c r="B85" s="90">
        <v>121</v>
      </c>
      <c r="C85" s="88" t="s">
        <v>390</v>
      </c>
      <c r="D85" s="100">
        <v>0.5</v>
      </c>
      <c r="E85" s="104"/>
      <c r="F85" s="91" t="s">
        <v>158</v>
      </c>
      <c r="G85" s="104"/>
      <c r="H85" s="91" t="s">
        <v>252</v>
      </c>
      <c r="I85" s="91">
        <f>(799+688+736)/3</f>
        <v>741</v>
      </c>
      <c r="J85" s="122">
        <v>1830</v>
      </c>
      <c r="K85" s="91">
        <f t="shared" si="1"/>
        <v>-1089</v>
      </c>
      <c r="L85" s="105">
        <v>2</v>
      </c>
      <c r="M85" s="104" t="s">
        <v>143</v>
      </c>
      <c r="N85" s="88"/>
      <c r="O85" s="108"/>
      <c r="P85" s="94" t="s">
        <v>391</v>
      </c>
      <c r="Q85" s="88" t="s">
        <v>340</v>
      </c>
      <c r="R85" s="88" t="s">
        <v>148</v>
      </c>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row>
    <row r="86" spans="1:124" s="107" customFormat="1" ht="60" customHeight="1">
      <c r="A86" s="88" t="s">
        <v>139</v>
      </c>
      <c r="B86" s="90">
        <v>122</v>
      </c>
      <c r="C86" s="88" t="s">
        <v>392</v>
      </c>
      <c r="D86" s="100">
        <v>0.5</v>
      </c>
      <c r="E86" s="104"/>
      <c r="F86" s="91" t="s">
        <v>158</v>
      </c>
      <c r="G86" s="104"/>
      <c r="H86" s="91" t="s">
        <v>171</v>
      </c>
      <c r="I86" s="159">
        <f>(0.54+0.529+0.969)/3</f>
        <v>0.67933333333333323</v>
      </c>
      <c r="J86" s="122">
        <v>0.56200000000000006</v>
      </c>
      <c r="K86" s="91">
        <f t="shared" si="1"/>
        <v>0.11733333333333318</v>
      </c>
      <c r="L86" s="105">
        <v>2</v>
      </c>
      <c r="M86" s="104" t="s">
        <v>143</v>
      </c>
      <c r="N86" s="88"/>
      <c r="O86" s="108"/>
      <c r="P86" s="94" t="s">
        <v>393</v>
      </c>
      <c r="Q86" s="88" t="s">
        <v>340</v>
      </c>
      <c r="R86" s="88" t="s">
        <v>148</v>
      </c>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c r="AR86" s="95"/>
      <c r="AS86" s="95"/>
      <c r="AT86" s="95"/>
      <c r="AU86" s="95"/>
      <c r="AV86" s="95"/>
      <c r="AW86" s="95"/>
      <c r="AX86" s="95"/>
      <c r="AY86" s="95"/>
      <c r="AZ86" s="95"/>
      <c r="BA86" s="95"/>
      <c r="BB86" s="95"/>
      <c r="BC86" s="95"/>
      <c r="BD86" s="95"/>
      <c r="BE86" s="95"/>
      <c r="BF86" s="95"/>
      <c r="BG86" s="95"/>
      <c r="BH86" s="95"/>
      <c r="BI86" s="95"/>
      <c r="BJ86" s="95"/>
      <c r="BK86" s="95"/>
      <c r="BL86" s="95"/>
      <c r="BM86" s="95"/>
      <c r="BN86" s="95"/>
      <c r="BO86" s="95"/>
      <c r="BP86" s="95"/>
      <c r="BQ86" s="95"/>
      <c r="BR86" s="95"/>
      <c r="BS86" s="95"/>
      <c r="BT86" s="95"/>
      <c r="BU86" s="95"/>
      <c r="BV86" s="95"/>
      <c r="BW86" s="95"/>
      <c r="BX86" s="95"/>
      <c r="BY86" s="95"/>
      <c r="BZ86" s="95"/>
      <c r="CA86" s="95"/>
      <c r="CB86" s="95"/>
      <c r="CC86" s="95"/>
      <c r="CD86" s="95"/>
      <c r="CE86" s="95"/>
      <c r="CF86" s="95"/>
      <c r="CG86" s="95"/>
      <c r="CH86" s="95"/>
      <c r="CI86" s="95"/>
      <c r="CJ86" s="95"/>
      <c r="CK86" s="95"/>
      <c r="CL86" s="95"/>
      <c r="CM86" s="95"/>
      <c r="CN86" s="95"/>
      <c r="CO86" s="95"/>
      <c r="CP86" s="95"/>
      <c r="CQ86" s="95"/>
      <c r="CR86" s="95"/>
      <c r="CS86" s="95"/>
      <c r="CT86" s="95"/>
      <c r="CU86" s="95"/>
      <c r="CV86" s="95"/>
      <c r="CW86" s="95"/>
      <c r="CX86" s="95"/>
      <c r="CY86" s="95"/>
      <c r="CZ86" s="95"/>
      <c r="DA86" s="95"/>
      <c r="DB86" s="95"/>
      <c r="DC86" s="95"/>
      <c r="DD86" s="95"/>
      <c r="DE86" s="95"/>
      <c r="DF86" s="95"/>
      <c r="DG86" s="95"/>
      <c r="DH86" s="95"/>
      <c r="DI86" s="95"/>
      <c r="DJ86" s="95"/>
      <c r="DK86" s="95"/>
      <c r="DL86" s="95"/>
      <c r="DM86" s="95"/>
      <c r="DN86" s="95"/>
      <c r="DO86" s="95"/>
      <c r="DP86" s="95"/>
      <c r="DQ86" s="95"/>
      <c r="DR86" s="95"/>
      <c r="DS86" s="95"/>
      <c r="DT86" s="95"/>
    </row>
    <row r="87" spans="1:124" s="107" customFormat="1" ht="60" customHeight="1">
      <c r="A87" s="88" t="s">
        <v>139</v>
      </c>
      <c r="B87" s="90">
        <v>123</v>
      </c>
      <c r="C87" s="88" t="s">
        <v>394</v>
      </c>
      <c r="D87" s="100">
        <v>0.5</v>
      </c>
      <c r="E87" s="104"/>
      <c r="F87" s="91" t="s">
        <v>158</v>
      </c>
      <c r="G87" s="104"/>
      <c r="H87" s="91" t="s">
        <v>252</v>
      </c>
      <c r="I87" s="156">
        <f>(0.61+0.412+0.496)/3</f>
        <v>0.50600000000000001</v>
      </c>
      <c r="J87" s="122">
        <v>231</v>
      </c>
      <c r="K87" s="91">
        <f t="shared" si="1"/>
        <v>-230.494</v>
      </c>
      <c r="L87" s="105">
        <v>2</v>
      </c>
      <c r="M87" s="104" t="s">
        <v>143</v>
      </c>
      <c r="N87" s="88"/>
      <c r="O87" s="108"/>
      <c r="P87" s="94" t="s">
        <v>391</v>
      </c>
      <c r="Q87" s="88" t="s">
        <v>340</v>
      </c>
      <c r="R87" s="88" t="s">
        <v>148</v>
      </c>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c r="AR87" s="95"/>
      <c r="AS87" s="95"/>
      <c r="AT87" s="95"/>
      <c r="AU87" s="95"/>
      <c r="AV87" s="95"/>
      <c r="AW87" s="95"/>
      <c r="AX87" s="95"/>
      <c r="AY87" s="95"/>
      <c r="AZ87" s="95"/>
      <c r="BA87" s="95"/>
      <c r="BB87" s="95"/>
      <c r="BC87" s="95"/>
      <c r="BD87" s="95"/>
      <c r="BE87" s="95"/>
      <c r="BF87" s="95"/>
      <c r="BG87" s="95"/>
      <c r="BH87" s="95"/>
      <c r="BI87" s="95"/>
      <c r="BJ87" s="95"/>
      <c r="BK87" s="95"/>
      <c r="BL87" s="95"/>
      <c r="BM87" s="95"/>
      <c r="BN87" s="95"/>
      <c r="BO87" s="95"/>
      <c r="BP87" s="95"/>
      <c r="BQ87" s="95"/>
      <c r="BR87" s="95"/>
      <c r="BS87" s="95"/>
      <c r="BT87" s="95"/>
      <c r="BU87" s="95"/>
      <c r="BV87" s="95"/>
      <c r="BW87" s="95"/>
      <c r="BX87" s="95"/>
      <c r="BY87" s="95"/>
      <c r="BZ87" s="95"/>
      <c r="CA87" s="95"/>
      <c r="CB87" s="95"/>
      <c r="CC87" s="95"/>
      <c r="CD87" s="95"/>
      <c r="CE87" s="95"/>
      <c r="CF87" s="95"/>
      <c r="CG87" s="95"/>
      <c r="CH87" s="95"/>
      <c r="CI87" s="95"/>
      <c r="CJ87" s="95"/>
      <c r="CK87" s="95"/>
      <c r="CL87" s="95"/>
      <c r="CM87" s="95"/>
      <c r="CN87" s="95"/>
      <c r="CO87" s="95"/>
      <c r="CP87" s="95"/>
      <c r="CQ87" s="95"/>
      <c r="CR87" s="95"/>
      <c r="CS87" s="95"/>
      <c r="CT87" s="95"/>
      <c r="CU87" s="95"/>
      <c r="CV87" s="95"/>
      <c r="CW87" s="95"/>
      <c r="CX87" s="95"/>
      <c r="CY87" s="95"/>
      <c r="CZ87" s="95"/>
      <c r="DA87" s="95"/>
      <c r="DB87" s="95"/>
      <c r="DC87" s="95"/>
      <c r="DD87" s="95"/>
      <c r="DE87" s="95"/>
      <c r="DF87" s="95"/>
      <c r="DG87" s="95"/>
      <c r="DH87" s="95"/>
      <c r="DI87" s="95"/>
      <c r="DJ87" s="95"/>
      <c r="DK87" s="95"/>
      <c r="DL87" s="95"/>
      <c r="DM87" s="95"/>
      <c r="DN87" s="95"/>
      <c r="DO87" s="95"/>
      <c r="DP87" s="95"/>
      <c r="DQ87" s="95"/>
      <c r="DR87" s="95"/>
      <c r="DS87" s="95"/>
      <c r="DT87" s="95"/>
    </row>
    <row r="88" spans="1:124" s="107" customFormat="1" ht="60" customHeight="1">
      <c r="A88" s="88" t="s">
        <v>139</v>
      </c>
      <c r="B88" s="90">
        <v>124</v>
      </c>
      <c r="C88" s="88" t="s">
        <v>395</v>
      </c>
      <c r="D88" s="100">
        <v>0.5</v>
      </c>
      <c r="E88" s="104"/>
      <c r="F88" s="91" t="s">
        <v>158</v>
      </c>
      <c r="G88" s="127"/>
      <c r="H88" s="91" t="s">
        <v>171</v>
      </c>
      <c r="I88" s="159">
        <f>(2.299+1.334+1.266)/3</f>
        <v>1.633</v>
      </c>
      <c r="J88" s="122">
        <v>1.67</v>
      </c>
      <c r="K88" s="91">
        <f t="shared" si="1"/>
        <v>-3.6999999999999922E-2</v>
      </c>
      <c r="L88" s="105">
        <v>2</v>
      </c>
      <c r="M88" s="104" t="s">
        <v>143</v>
      </c>
      <c r="N88" s="88"/>
      <c r="O88" s="108"/>
      <c r="P88" s="94" t="s">
        <v>396</v>
      </c>
      <c r="Q88" s="88" t="s">
        <v>340</v>
      </c>
      <c r="R88" s="88" t="s">
        <v>148</v>
      </c>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95"/>
      <c r="AU88" s="95"/>
      <c r="AV88" s="95"/>
      <c r="AW88" s="95"/>
      <c r="AX88" s="95"/>
      <c r="AY88" s="95"/>
      <c r="AZ88" s="95"/>
      <c r="BA88" s="95"/>
      <c r="BB88" s="95"/>
      <c r="BC88" s="95"/>
      <c r="BD88" s="95"/>
      <c r="BE88" s="95"/>
      <c r="BF88" s="95"/>
      <c r="BG88" s="95"/>
      <c r="BH88" s="95"/>
      <c r="BI88" s="95"/>
      <c r="BJ88" s="95"/>
      <c r="BK88" s="95"/>
      <c r="BL88" s="95"/>
      <c r="BM88" s="95"/>
      <c r="BN88" s="95"/>
      <c r="BO88" s="95"/>
      <c r="BP88" s="95"/>
      <c r="BQ88" s="95"/>
      <c r="BR88" s="95"/>
      <c r="BS88" s="95"/>
      <c r="BT88" s="95"/>
      <c r="BU88" s="95"/>
      <c r="BV88" s="95"/>
      <c r="BW88" s="95"/>
      <c r="BX88" s="95"/>
      <c r="BY88" s="95"/>
      <c r="BZ88" s="95"/>
      <c r="CA88" s="95"/>
      <c r="CB88" s="95"/>
      <c r="CC88" s="95"/>
      <c r="CD88" s="95"/>
      <c r="CE88" s="95"/>
      <c r="CF88" s="95"/>
      <c r="CG88" s="95"/>
      <c r="CH88" s="95"/>
      <c r="CI88" s="95"/>
      <c r="CJ88" s="95"/>
      <c r="CK88" s="95"/>
      <c r="CL88" s="95"/>
      <c r="CM88" s="95"/>
      <c r="CN88" s="95"/>
      <c r="CO88" s="95"/>
      <c r="CP88" s="95"/>
      <c r="CQ88" s="95"/>
      <c r="CR88" s="95"/>
      <c r="CS88" s="95"/>
      <c r="CT88" s="95"/>
      <c r="CU88" s="95"/>
      <c r="CV88" s="95"/>
      <c r="CW88" s="95"/>
      <c r="CX88" s="95"/>
      <c r="CY88" s="95"/>
      <c r="CZ88" s="95"/>
      <c r="DA88" s="95"/>
      <c r="DB88" s="95"/>
      <c r="DC88" s="95"/>
      <c r="DD88" s="95"/>
      <c r="DE88" s="95"/>
      <c r="DF88" s="95"/>
      <c r="DG88" s="95"/>
      <c r="DH88" s="95"/>
      <c r="DI88" s="95"/>
      <c r="DJ88" s="95"/>
      <c r="DK88" s="95"/>
      <c r="DL88" s="95"/>
      <c r="DM88" s="95"/>
      <c r="DN88" s="95"/>
      <c r="DO88" s="95"/>
      <c r="DP88" s="95"/>
      <c r="DQ88" s="95"/>
      <c r="DR88" s="95"/>
      <c r="DS88" s="95"/>
      <c r="DT88" s="95"/>
    </row>
    <row r="89" spans="1:124" s="107" customFormat="1" ht="60" customHeight="1">
      <c r="A89" s="88" t="s">
        <v>139</v>
      </c>
      <c r="B89" s="90">
        <v>125</v>
      </c>
      <c r="C89" s="88" t="s">
        <v>397</v>
      </c>
      <c r="D89" s="100">
        <v>0.5</v>
      </c>
      <c r="E89" s="104"/>
      <c r="F89" s="91" t="s">
        <v>158</v>
      </c>
      <c r="G89" s="104"/>
      <c r="H89" s="91" t="s">
        <v>252</v>
      </c>
      <c r="I89" s="91">
        <f>(133+100+121)/3</f>
        <v>118</v>
      </c>
      <c r="J89" s="122">
        <v>1980</v>
      </c>
      <c r="K89" s="91">
        <f t="shared" si="1"/>
        <v>-1862</v>
      </c>
      <c r="L89" s="105">
        <v>2</v>
      </c>
      <c r="M89" s="104" t="s">
        <v>143</v>
      </c>
      <c r="N89" s="88"/>
      <c r="O89" s="108"/>
      <c r="P89" s="94" t="s">
        <v>398</v>
      </c>
      <c r="Q89" s="88" t="s">
        <v>340</v>
      </c>
      <c r="R89" s="88" t="s">
        <v>148</v>
      </c>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5"/>
      <c r="BA89" s="95"/>
      <c r="BB89" s="95"/>
      <c r="BC89" s="95"/>
      <c r="BD89" s="95"/>
      <c r="BE89" s="95"/>
      <c r="BF89" s="95"/>
      <c r="BG89" s="95"/>
      <c r="BH89" s="95"/>
      <c r="BI89" s="95"/>
      <c r="BJ89" s="95"/>
      <c r="BK89" s="95"/>
      <c r="BL89" s="95"/>
      <c r="BM89" s="95"/>
      <c r="BN89" s="95"/>
      <c r="BO89" s="95"/>
      <c r="BP89" s="95"/>
      <c r="BQ89" s="95"/>
      <c r="BR89" s="95"/>
      <c r="BS89" s="95"/>
      <c r="BT89" s="95"/>
      <c r="BU89" s="95"/>
      <c r="BV89" s="95"/>
      <c r="BW89" s="95"/>
      <c r="BX89" s="95"/>
      <c r="BY89" s="95"/>
      <c r="BZ89" s="95"/>
      <c r="CA89" s="95"/>
      <c r="CB89" s="95"/>
      <c r="CC89" s="95"/>
      <c r="CD89" s="95"/>
      <c r="CE89" s="95"/>
      <c r="CF89" s="95"/>
      <c r="CG89" s="95"/>
      <c r="CH89" s="95"/>
      <c r="CI89" s="95"/>
      <c r="CJ89" s="95"/>
      <c r="CK89" s="95"/>
      <c r="CL89" s="95"/>
      <c r="CM89" s="95"/>
      <c r="CN89" s="95"/>
      <c r="CO89" s="95"/>
      <c r="CP89" s="95"/>
      <c r="CQ89" s="95"/>
      <c r="CR89" s="95"/>
      <c r="CS89" s="95"/>
      <c r="CT89" s="95"/>
      <c r="CU89" s="95"/>
      <c r="CV89" s="95"/>
      <c r="CW89" s="95"/>
      <c r="CX89" s="95"/>
      <c r="CY89" s="95"/>
      <c r="CZ89" s="95"/>
      <c r="DA89" s="95"/>
      <c r="DB89" s="95"/>
      <c r="DC89" s="95"/>
      <c r="DD89" s="95"/>
      <c r="DE89" s="95"/>
      <c r="DF89" s="95"/>
      <c r="DG89" s="95"/>
      <c r="DH89" s="95"/>
      <c r="DI89" s="95"/>
      <c r="DJ89" s="95"/>
      <c r="DK89" s="95"/>
      <c r="DL89" s="95"/>
      <c r="DM89" s="95"/>
      <c r="DN89" s="95"/>
      <c r="DO89" s="95"/>
      <c r="DP89" s="95"/>
      <c r="DQ89" s="95"/>
      <c r="DR89" s="95"/>
      <c r="DS89" s="95"/>
      <c r="DT89" s="95"/>
    </row>
    <row r="90" spans="1:124" s="107" customFormat="1" ht="60" customHeight="1">
      <c r="A90" s="88" t="s">
        <v>139</v>
      </c>
      <c r="B90" s="90">
        <v>126</v>
      </c>
      <c r="C90" s="88" t="s">
        <v>399</v>
      </c>
      <c r="D90" s="100">
        <v>0.5</v>
      </c>
      <c r="E90" s="104"/>
      <c r="F90" s="91" t="s">
        <v>158</v>
      </c>
      <c r="G90" s="104"/>
      <c r="H90" s="91" t="s">
        <v>171</v>
      </c>
      <c r="I90" s="156">
        <f>(2.333+1.601+1.634)/3</f>
        <v>1.8559999999999999</v>
      </c>
      <c r="J90" s="122">
        <v>1.45</v>
      </c>
      <c r="K90" s="91">
        <f t="shared" si="1"/>
        <v>0.40599999999999992</v>
      </c>
      <c r="L90" s="105">
        <v>2</v>
      </c>
      <c r="M90" s="104" t="s">
        <v>143</v>
      </c>
      <c r="N90" s="88"/>
      <c r="O90" s="108"/>
      <c r="P90" s="94" t="s">
        <v>400</v>
      </c>
      <c r="Q90" s="88" t="s">
        <v>340</v>
      </c>
      <c r="R90" s="88" t="s">
        <v>148</v>
      </c>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c r="AR90" s="95"/>
      <c r="AS90" s="95"/>
      <c r="AT90" s="95"/>
      <c r="AU90" s="95"/>
      <c r="AV90" s="95"/>
      <c r="AW90" s="95"/>
      <c r="AX90" s="95"/>
      <c r="AY90" s="95"/>
      <c r="AZ90" s="95"/>
      <c r="BA90" s="95"/>
      <c r="BB90" s="95"/>
      <c r="BC90" s="95"/>
      <c r="BD90" s="95"/>
      <c r="BE90" s="95"/>
      <c r="BF90" s="95"/>
      <c r="BG90" s="95"/>
      <c r="BH90" s="95"/>
      <c r="BI90" s="95"/>
      <c r="BJ90" s="95"/>
      <c r="BK90" s="95"/>
      <c r="BL90" s="95"/>
      <c r="BM90" s="95"/>
      <c r="BN90" s="95"/>
      <c r="BO90" s="95"/>
      <c r="BP90" s="95"/>
      <c r="BQ90" s="95"/>
      <c r="BR90" s="95"/>
      <c r="BS90" s="95"/>
      <c r="BT90" s="95"/>
      <c r="BU90" s="95"/>
      <c r="BV90" s="95"/>
      <c r="BW90" s="95"/>
      <c r="BX90" s="95"/>
      <c r="BY90" s="95"/>
      <c r="BZ90" s="95"/>
      <c r="CA90" s="95"/>
      <c r="CB90" s="95"/>
      <c r="CC90" s="95"/>
      <c r="CD90" s="95"/>
      <c r="CE90" s="95"/>
      <c r="CF90" s="95"/>
      <c r="CG90" s="95"/>
      <c r="CH90" s="95"/>
      <c r="CI90" s="95"/>
      <c r="CJ90" s="95"/>
      <c r="CK90" s="95"/>
      <c r="CL90" s="95"/>
      <c r="CM90" s="95"/>
      <c r="CN90" s="95"/>
      <c r="CO90" s="95"/>
      <c r="CP90" s="95"/>
      <c r="CQ90" s="95"/>
      <c r="CR90" s="95"/>
      <c r="CS90" s="95"/>
      <c r="CT90" s="95"/>
      <c r="CU90" s="95"/>
      <c r="CV90" s="95"/>
      <c r="CW90" s="95"/>
      <c r="CX90" s="95"/>
      <c r="CY90" s="95"/>
      <c r="CZ90" s="95"/>
      <c r="DA90" s="95"/>
      <c r="DB90" s="95"/>
      <c r="DC90" s="95"/>
      <c r="DD90" s="95"/>
      <c r="DE90" s="95"/>
      <c r="DF90" s="95"/>
      <c r="DG90" s="95"/>
      <c r="DH90" s="95"/>
      <c r="DI90" s="95"/>
      <c r="DJ90" s="95"/>
      <c r="DK90" s="95"/>
      <c r="DL90" s="95"/>
      <c r="DM90" s="95"/>
      <c r="DN90" s="95"/>
      <c r="DO90" s="95"/>
      <c r="DP90" s="95"/>
      <c r="DQ90" s="95"/>
      <c r="DR90" s="95"/>
      <c r="DS90" s="95"/>
      <c r="DT90" s="95"/>
    </row>
    <row r="91" spans="1:124" s="107" customFormat="1" ht="60" customHeight="1">
      <c r="A91" s="88" t="s">
        <v>139</v>
      </c>
      <c r="B91" s="90">
        <v>127</v>
      </c>
      <c r="C91" s="88" t="s">
        <v>401</v>
      </c>
      <c r="D91" s="100">
        <v>0.5</v>
      </c>
      <c r="E91" s="104"/>
      <c r="F91" s="91" t="s">
        <v>158</v>
      </c>
      <c r="G91" s="104"/>
      <c r="H91" s="91" t="s">
        <v>252</v>
      </c>
      <c r="I91" s="158">
        <f>(101+130+133)/3</f>
        <v>121.33333333333333</v>
      </c>
      <c r="J91" s="122">
        <v>1020</v>
      </c>
      <c r="K91" s="91">
        <f t="shared" si="1"/>
        <v>-898.66666666666663</v>
      </c>
      <c r="L91" s="105">
        <v>2</v>
      </c>
      <c r="M91" s="104" t="s">
        <v>143</v>
      </c>
      <c r="N91" s="88"/>
      <c r="O91" s="108"/>
      <c r="P91" s="94" t="s">
        <v>402</v>
      </c>
      <c r="Q91" s="88" t="s">
        <v>340</v>
      </c>
      <c r="R91" s="88" t="s">
        <v>148</v>
      </c>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5"/>
      <c r="BC91" s="95"/>
      <c r="BD91" s="95"/>
      <c r="BE91" s="95"/>
      <c r="BF91" s="95"/>
      <c r="BG91" s="95"/>
      <c r="BH91" s="95"/>
      <c r="BI91" s="95"/>
      <c r="BJ91" s="95"/>
      <c r="BK91" s="95"/>
      <c r="BL91" s="95"/>
      <c r="BM91" s="95"/>
      <c r="BN91" s="95"/>
      <c r="BO91" s="95"/>
      <c r="BP91" s="95"/>
      <c r="BQ91" s="95"/>
      <c r="BR91" s="95"/>
      <c r="BS91" s="95"/>
      <c r="BT91" s="95"/>
      <c r="BU91" s="95"/>
      <c r="BV91" s="95"/>
      <c r="BW91" s="95"/>
      <c r="BX91" s="95"/>
      <c r="BY91" s="95"/>
      <c r="BZ91" s="95"/>
      <c r="CA91" s="95"/>
      <c r="CB91" s="95"/>
      <c r="CC91" s="95"/>
      <c r="CD91" s="95"/>
      <c r="CE91" s="95"/>
      <c r="CF91" s="95"/>
      <c r="CG91" s="95"/>
      <c r="CH91" s="95"/>
      <c r="CI91" s="95"/>
      <c r="CJ91" s="95"/>
      <c r="CK91" s="95"/>
      <c r="CL91" s="95"/>
      <c r="CM91" s="95"/>
      <c r="CN91" s="95"/>
      <c r="CO91" s="95"/>
      <c r="CP91" s="95"/>
      <c r="CQ91" s="95"/>
      <c r="CR91" s="95"/>
      <c r="CS91" s="95"/>
      <c r="CT91" s="95"/>
      <c r="CU91" s="95"/>
      <c r="CV91" s="95"/>
      <c r="CW91" s="95"/>
      <c r="CX91" s="95"/>
      <c r="CY91" s="95"/>
      <c r="CZ91" s="95"/>
      <c r="DA91" s="95"/>
      <c r="DB91" s="95"/>
      <c r="DC91" s="95"/>
      <c r="DD91" s="95"/>
      <c r="DE91" s="95"/>
      <c r="DF91" s="95"/>
      <c r="DG91" s="95"/>
      <c r="DH91" s="95"/>
      <c r="DI91" s="95"/>
      <c r="DJ91" s="95"/>
      <c r="DK91" s="95"/>
      <c r="DL91" s="95"/>
      <c r="DM91" s="95"/>
      <c r="DN91" s="95"/>
      <c r="DO91" s="95"/>
      <c r="DP91" s="95"/>
      <c r="DQ91" s="95"/>
      <c r="DR91" s="95"/>
      <c r="DS91" s="95"/>
      <c r="DT91" s="95"/>
    </row>
    <row r="92" spans="1:124" s="107" customFormat="1" ht="60" customHeight="1">
      <c r="A92" s="88" t="s">
        <v>139</v>
      </c>
      <c r="B92" s="90">
        <v>128</v>
      </c>
      <c r="C92" s="88" t="s">
        <v>403</v>
      </c>
      <c r="D92" s="100">
        <v>0.5</v>
      </c>
      <c r="E92" s="104"/>
      <c r="F92" s="91" t="s">
        <v>158</v>
      </c>
      <c r="G92" s="104"/>
      <c r="H92" s="91" t="s">
        <v>171</v>
      </c>
      <c r="I92" s="156">
        <f>(1.234+2.066+1.134)/3</f>
        <v>1.4779999999999998</v>
      </c>
      <c r="J92" s="122">
        <v>1.77</v>
      </c>
      <c r="K92" s="91">
        <f t="shared" si="1"/>
        <v>-0.29200000000000026</v>
      </c>
      <c r="L92" s="105">
        <v>2</v>
      </c>
      <c r="M92" s="104" t="s">
        <v>143</v>
      </c>
      <c r="N92" s="88"/>
      <c r="O92" s="108"/>
      <c r="P92" s="94" t="s">
        <v>404</v>
      </c>
      <c r="Q92" s="88" t="s">
        <v>340</v>
      </c>
      <c r="R92" s="88" t="s">
        <v>148</v>
      </c>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c r="AR92" s="95"/>
      <c r="AS92" s="95"/>
      <c r="AT92" s="95"/>
      <c r="AU92" s="95"/>
      <c r="AV92" s="95"/>
      <c r="AW92" s="95"/>
      <c r="AX92" s="95"/>
      <c r="AY92" s="95"/>
      <c r="AZ92" s="95"/>
      <c r="BA92" s="95"/>
      <c r="BB92" s="95"/>
      <c r="BC92" s="95"/>
      <c r="BD92" s="95"/>
      <c r="BE92" s="95"/>
      <c r="BF92" s="95"/>
      <c r="BG92" s="95"/>
      <c r="BH92" s="95"/>
      <c r="BI92" s="95"/>
      <c r="BJ92" s="95"/>
      <c r="BK92" s="95"/>
      <c r="BL92" s="95"/>
      <c r="BM92" s="95"/>
      <c r="BN92" s="95"/>
      <c r="BO92" s="95"/>
      <c r="BP92" s="95"/>
      <c r="BQ92" s="95"/>
      <c r="BR92" s="95"/>
      <c r="BS92" s="95"/>
      <c r="BT92" s="95"/>
      <c r="BU92" s="95"/>
      <c r="BV92" s="95"/>
      <c r="BW92" s="95"/>
      <c r="BX92" s="95"/>
      <c r="BY92" s="95"/>
      <c r="BZ92" s="95"/>
      <c r="CA92" s="95"/>
      <c r="CB92" s="95"/>
      <c r="CC92" s="95"/>
      <c r="CD92" s="95"/>
      <c r="CE92" s="95"/>
      <c r="CF92" s="95"/>
      <c r="CG92" s="95"/>
      <c r="CH92" s="95"/>
      <c r="CI92" s="95"/>
      <c r="CJ92" s="95"/>
      <c r="CK92" s="95"/>
      <c r="CL92" s="95"/>
      <c r="CM92" s="95"/>
      <c r="CN92" s="95"/>
      <c r="CO92" s="95"/>
      <c r="CP92" s="95"/>
      <c r="CQ92" s="95"/>
      <c r="CR92" s="95"/>
      <c r="CS92" s="95"/>
      <c r="CT92" s="95"/>
      <c r="CU92" s="95"/>
      <c r="CV92" s="95"/>
      <c r="CW92" s="95"/>
      <c r="CX92" s="95"/>
      <c r="CY92" s="95"/>
      <c r="CZ92" s="95"/>
      <c r="DA92" s="95"/>
      <c r="DB92" s="95"/>
      <c r="DC92" s="95"/>
      <c r="DD92" s="95"/>
      <c r="DE92" s="95"/>
      <c r="DF92" s="95"/>
      <c r="DG92" s="95"/>
      <c r="DH92" s="95"/>
      <c r="DI92" s="95"/>
      <c r="DJ92" s="95"/>
      <c r="DK92" s="95"/>
      <c r="DL92" s="95"/>
      <c r="DM92" s="95"/>
      <c r="DN92" s="95"/>
      <c r="DO92" s="95"/>
      <c r="DP92" s="95"/>
      <c r="DQ92" s="95"/>
      <c r="DR92" s="95"/>
      <c r="DS92" s="95"/>
      <c r="DT92" s="95"/>
    </row>
    <row r="93" spans="1:124" s="107" customFormat="1" ht="60" customHeight="1">
      <c r="A93" s="88" t="s">
        <v>139</v>
      </c>
      <c r="B93" s="90">
        <v>129</v>
      </c>
      <c r="C93" s="88" t="s">
        <v>405</v>
      </c>
      <c r="D93" s="100">
        <v>0.5</v>
      </c>
      <c r="E93" s="104"/>
      <c r="F93" s="91" t="s">
        <v>158</v>
      </c>
      <c r="G93" s="104"/>
      <c r="H93" s="91" t="s">
        <v>252</v>
      </c>
      <c r="I93" s="158">
        <f>(110+115+133)/3</f>
        <v>119.33333333333333</v>
      </c>
      <c r="J93" s="122">
        <v>1940</v>
      </c>
      <c r="K93" s="91">
        <f t="shared" si="1"/>
        <v>-1820.6666666666667</v>
      </c>
      <c r="L93" s="105">
        <v>2</v>
      </c>
      <c r="M93" s="104" t="s">
        <v>143</v>
      </c>
      <c r="N93" s="88"/>
      <c r="O93" s="108"/>
      <c r="P93" s="94" t="s">
        <v>406</v>
      </c>
      <c r="Q93" s="88" t="s">
        <v>340</v>
      </c>
      <c r="R93" s="88" t="s">
        <v>148</v>
      </c>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c r="AR93" s="95"/>
      <c r="AS93" s="95"/>
      <c r="AT93" s="95"/>
      <c r="AU93" s="95"/>
      <c r="AV93" s="95"/>
      <c r="AW93" s="95"/>
      <c r="AX93" s="95"/>
      <c r="AY93" s="95"/>
      <c r="AZ93" s="95"/>
      <c r="BA93" s="95"/>
      <c r="BB93" s="95"/>
      <c r="BC93" s="95"/>
      <c r="BD93" s="95"/>
      <c r="BE93" s="95"/>
      <c r="BF93" s="95"/>
      <c r="BG93" s="95"/>
      <c r="BH93" s="95"/>
      <c r="BI93" s="95"/>
      <c r="BJ93" s="95"/>
      <c r="BK93" s="95"/>
      <c r="BL93" s="95"/>
      <c r="BM93" s="95"/>
      <c r="BN93" s="95"/>
      <c r="BO93" s="95"/>
      <c r="BP93" s="95"/>
      <c r="BQ93" s="95"/>
      <c r="BR93" s="95"/>
      <c r="BS93" s="95"/>
      <c r="BT93" s="95"/>
      <c r="BU93" s="95"/>
      <c r="BV93" s="95"/>
      <c r="BW93" s="95"/>
      <c r="BX93" s="95"/>
      <c r="BY93" s="95"/>
      <c r="BZ93" s="95"/>
      <c r="CA93" s="95"/>
      <c r="CB93" s="95"/>
      <c r="CC93" s="95"/>
      <c r="CD93" s="95"/>
      <c r="CE93" s="95"/>
      <c r="CF93" s="95"/>
      <c r="CG93" s="95"/>
      <c r="CH93" s="95"/>
      <c r="CI93" s="95"/>
      <c r="CJ93" s="95"/>
      <c r="CK93" s="95"/>
      <c r="CL93" s="95"/>
      <c r="CM93" s="95"/>
      <c r="CN93" s="95"/>
      <c r="CO93" s="95"/>
      <c r="CP93" s="95"/>
      <c r="CQ93" s="95"/>
      <c r="CR93" s="95"/>
      <c r="CS93" s="95"/>
      <c r="CT93" s="95"/>
      <c r="CU93" s="95"/>
      <c r="CV93" s="95"/>
      <c r="CW93" s="95"/>
      <c r="CX93" s="95"/>
      <c r="CY93" s="95"/>
      <c r="CZ93" s="95"/>
      <c r="DA93" s="95"/>
      <c r="DB93" s="95"/>
      <c r="DC93" s="95"/>
      <c r="DD93" s="95"/>
      <c r="DE93" s="95"/>
      <c r="DF93" s="95"/>
      <c r="DG93" s="95"/>
      <c r="DH93" s="95"/>
      <c r="DI93" s="95"/>
      <c r="DJ93" s="95"/>
      <c r="DK93" s="95"/>
      <c r="DL93" s="95"/>
      <c r="DM93" s="95"/>
      <c r="DN93" s="95"/>
      <c r="DO93" s="95"/>
      <c r="DP93" s="95"/>
      <c r="DQ93" s="95"/>
      <c r="DR93" s="95"/>
      <c r="DS93" s="95"/>
      <c r="DT93" s="95"/>
    </row>
    <row r="94" spans="1:124" s="107" customFormat="1" ht="60" customHeight="1">
      <c r="A94" s="88" t="s">
        <v>139</v>
      </c>
      <c r="B94" s="90">
        <v>130</v>
      </c>
      <c r="C94" s="88" t="s">
        <v>407</v>
      </c>
      <c r="D94" s="100">
        <v>0.5</v>
      </c>
      <c r="E94" s="104"/>
      <c r="F94" s="91" t="s">
        <v>158</v>
      </c>
      <c r="G94" s="104"/>
      <c r="H94" s="91" t="s">
        <v>171</v>
      </c>
      <c r="I94" s="91">
        <f>(1.434+1.333+1.367)/3</f>
        <v>1.3780000000000001</v>
      </c>
      <c r="J94" s="122">
        <v>1.85</v>
      </c>
      <c r="K94" s="91">
        <f t="shared" si="1"/>
        <v>-0.47199999999999998</v>
      </c>
      <c r="L94" s="105">
        <v>2</v>
      </c>
      <c r="M94" s="104" t="s">
        <v>143</v>
      </c>
      <c r="N94" s="88"/>
      <c r="O94" s="108"/>
      <c r="P94" s="94" t="s">
        <v>408</v>
      </c>
      <c r="Q94" s="88" t="s">
        <v>340</v>
      </c>
      <c r="R94" s="88" t="s">
        <v>148</v>
      </c>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c r="AR94" s="95"/>
      <c r="AS94" s="95"/>
      <c r="AT94" s="95"/>
      <c r="AU94" s="95"/>
      <c r="AV94" s="95"/>
      <c r="AW94" s="95"/>
      <c r="AX94" s="95"/>
      <c r="AY94" s="95"/>
      <c r="AZ94" s="95"/>
      <c r="BA94" s="95"/>
      <c r="BB94" s="95"/>
      <c r="BC94" s="95"/>
      <c r="BD94" s="95"/>
      <c r="BE94" s="95"/>
      <c r="BF94" s="95"/>
      <c r="BG94" s="95"/>
      <c r="BH94" s="95"/>
      <c r="BI94" s="95"/>
      <c r="BJ94" s="95"/>
      <c r="BK94" s="95"/>
      <c r="BL94" s="95"/>
      <c r="BM94" s="95"/>
      <c r="BN94" s="95"/>
      <c r="BO94" s="95"/>
      <c r="BP94" s="95"/>
      <c r="BQ94" s="95"/>
      <c r="BR94" s="95"/>
      <c r="BS94" s="95"/>
      <c r="BT94" s="95"/>
      <c r="BU94" s="95"/>
      <c r="BV94" s="95"/>
      <c r="BW94" s="95"/>
      <c r="BX94" s="95"/>
      <c r="BY94" s="95"/>
      <c r="BZ94" s="95"/>
      <c r="CA94" s="95"/>
      <c r="CB94" s="95"/>
      <c r="CC94" s="95"/>
      <c r="CD94" s="95"/>
      <c r="CE94" s="95"/>
      <c r="CF94" s="95"/>
      <c r="CG94" s="95"/>
      <c r="CH94" s="95"/>
      <c r="CI94" s="95"/>
      <c r="CJ94" s="95"/>
      <c r="CK94" s="95"/>
      <c r="CL94" s="95"/>
      <c r="CM94" s="95"/>
      <c r="CN94" s="95"/>
      <c r="CO94" s="95"/>
      <c r="CP94" s="95"/>
      <c r="CQ94" s="95"/>
      <c r="CR94" s="95"/>
      <c r="CS94" s="95"/>
      <c r="CT94" s="95"/>
      <c r="CU94" s="95"/>
      <c r="CV94" s="95"/>
      <c r="CW94" s="95"/>
      <c r="CX94" s="95"/>
      <c r="CY94" s="95"/>
      <c r="CZ94" s="95"/>
      <c r="DA94" s="95"/>
      <c r="DB94" s="95"/>
      <c r="DC94" s="95"/>
      <c r="DD94" s="95"/>
      <c r="DE94" s="95"/>
      <c r="DF94" s="95"/>
      <c r="DG94" s="95"/>
      <c r="DH94" s="95"/>
      <c r="DI94" s="95"/>
      <c r="DJ94" s="95"/>
      <c r="DK94" s="95"/>
      <c r="DL94" s="95"/>
      <c r="DM94" s="95"/>
      <c r="DN94" s="95"/>
      <c r="DO94" s="95"/>
      <c r="DP94" s="95"/>
      <c r="DQ94" s="95"/>
      <c r="DR94" s="95"/>
      <c r="DS94" s="95"/>
      <c r="DT94" s="95"/>
    </row>
    <row r="95" spans="1:124" s="107" customFormat="1" ht="60" customHeight="1">
      <c r="A95" s="88" t="s">
        <v>139</v>
      </c>
      <c r="B95" s="90">
        <v>131</v>
      </c>
      <c r="C95" s="88" t="s">
        <v>409</v>
      </c>
      <c r="D95" s="100">
        <v>0.5</v>
      </c>
      <c r="E95" s="104"/>
      <c r="F95" s="91" t="s">
        <v>158</v>
      </c>
      <c r="G95" s="104"/>
      <c r="H95" s="91" t="s">
        <v>252</v>
      </c>
      <c r="I95" s="158">
        <f>(167+171+159)/3</f>
        <v>165.66666666666666</v>
      </c>
      <c r="J95" s="122">
        <v>1120</v>
      </c>
      <c r="K95" s="91">
        <f t="shared" si="1"/>
        <v>-954.33333333333337</v>
      </c>
      <c r="L95" s="105">
        <v>2</v>
      </c>
      <c r="M95" s="104" t="s">
        <v>143</v>
      </c>
      <c r="N95" s="88"/>
      <c r="O95" s="108"/>
      <c r="P95" s="94" t="s">
        <v>410</v>
      </c>
      <c r="Q95" s="88" t="s">
        <v>340</v>
      </c>
      <c r="R95" s="88" t="s">
        <v>148</v>
      </c>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c r="AR95" s="95"/>
      <c r="AS95" s="95"/>
      <c r="AT95" s="95"/>
      <c r="AU95" s="95"/>
      <c r="AV95" s="95"/>
      <c r="AW95" s="95"/>
      <c r="AX95" s="95"/>
      <c r="AY95" s="95"/>
      <c r="AZ95" s="95"/>
      <c r="BA95" s="95"/>
      <c r="BB95" s="95"/>
      <c r="BC95" s="95"/>
      <c r="BD95" s="95"/>
      <c r="BE95" s="95"/>
      <c r="BF95" s="95"/>
      <c r="BG95" s="95"/>
      <c r="BH95" s="95"/>
      <c r="BI95" s="95"/>
      <c r="BJ95" s="95"/>
      <c r="BK95" s="95"/>
      <c r="BL95" s="95"/>
      <c r="BM95" s="95"/>
      <c r="BN95" s="95"/>
      <c r="BO95" s="95"/>
      <c r="BP95" s="95"/>
      <c r="BQ95" s="95"/>
      <c r="BR95" s="95"/>
      <c r="BS95" s="95"/>
      <c r="BT95" s="95"/>
      <c r="BU95" s="95"/>
      <c r="BV95" s="95"/>
      <c r="BW95" s="95"/>
      <c r="BX95" s="95"/>
      <c r="BY95" s="95"/>
      <c r="BZ95" s="95"/>
      <c r="CA95" s="95"/>
      <c r="CB95" s="95"/>
      <c r="CC95" s="95"/>
      <c r="CD95" s="95"/>
      <c r="CE95" s="95"/>
      <c r="CF95" s="95"/>
      <c r="CG95" s="95"/>
      <c r="CH95" s="95"/>
      <c r="CI95" s="95"/>
      <c r="CJ95" s="95"/>
      <c r="CK95" s="95"/>
      <c r="CL95" s="95"/>
      <c r="CM95" s="95"/>
      <c r="CN95" s="95"/>
      <c r="CO95" s="95"/>
      <c r="CP95" s="95"/>
      <c r="CQ95" s="95"/>
      <c r="CR95" s="95"/>
      <c r="CS95" s="95"/>
      <c r="CT95" s="95"/>
      <c r="CU95" s="95"/>
      <c r="CV95" s="95"/>
      <c r="CW95" s="95"/>
      <c r="CX95" s="95"/>
      <c r="CY95" s="95"/>
      <c r="CZ95" s="95"/>
      <c r="DA95" s="95"/>
      <c r="DB95" s="95"/>
      <c r="DC95" s="95"/>
      <c r="DD95" s="95"/>
      <c r="DE95" s="95"/>
      <c r="DF95" s="95"/>
      <c r="DG95" s="95"/>
      <c r="DH95" s="95"/>
      <c r="DI95" s="95"/>
      <c r="DJ95" s="95"/>
      <c r="DK95" s="95"/>
      <c r="DL95" s="95"/>
      <c r="DM95" s="95"/>
      <c r="DN95" s="95"/>
      <c r="DO95" s="95"/>
      <c r="DP95" s="95"/>
      <c r="DQ95" s="95"/>
      <c r="DR95" s="95"/>
      <c r="DS95" s="95"/>
      <c r="DT95" s="95"/>
    </row>
    <row r="96" spans="1:124" s="95" customFormat="1" ht="60" customHeight="1">
      <c r="A96" s="88" t="s">
        <v>263</v>
      </c>
      <c r="B96" s="90">
        <v>132</v>
      </c>
      <c r="C96" s="88" t="s">
        <v>411</v>
      </c>
      <c r="D96" s="100">
        <v>0.5</v>
      </c>
      <c r="E96" s="104"/>
      <c r="F96" s="91" t="s">
        <v>158</v>
      </c>
      <c r="G96" s="104"/>
      <c r="H96" s="104"/>
      <c r="I96" s="104">
        <v>0</v>
      </c>
      <c r="J96" s="104">
        <v>0</v>
      </c>
      <c r="K96" s="91">
        <f t="shared" si="1"/>
        <v>0</v>
      </c>
      <c r="L96" s="105">
        <v>3</v>
      </c>
      <c r="M96" s="104" t="s">
        <v>143</v>
      </c>
      <c r="N96" s="88"/>
      <c r="O96" s="108"/>
      <c r="P96" s="94"/>
      <c r="Q96" s="88"/>
      <c r="R96" s="88" t="s">
        <v>148</v>
      </c>
    </row>
    <row r="97" spans="1:18" s="95" customFormat="1" ht="60" customHeight="1">
      <c r="A97" s="88" t="s">
        <v>263</v>
      </c>
      <c r="B97" s="90">
        <v>133</v>
      </c>
      <c r="C97" s="88" t="s">
        <v>412</v>
      </c>
      <c r="D97" s="100">
        <v>0.5</v>
      </c>
      <c r="E97" s="104"/>
      <c r="F97" s="91" t="s">
        <v>158</v>
      </c>
      <c r="G97" s="104"/>
      <c r="H97" s="104"/>
      <c r="I97" s="104">
        <v>0</v>
      </c>
      <c r="J97" s="104">
        <v>0</v>
      </c>
      <c r="K97" s="91">
        <f t="shared" si="1"/>
        <v>0</v>
      </c>
      <c r="L97" s="105">
        <v>3</v>
      </c>
      <c r="M97" s="104" t="s">
        <v>143</v>
      </c>
      <c r="N97" s="88"/>
      <c r="O97" s="108"/>
      <c r="P97" s="88"/>
      <c r="Q97" s="88"/>
      <c r="R97" s="88" t="s">
        <v>148</v>
      </c>
    </row>
    <row r="98" spans="1:18" s="95" customFormat="1" ht="60" customHeight="1">
      <c r="A98" s="88" t="s">
        <v>263</v>
      </c>
      <c r="B98" s="90">
        <v>134</v>
      </c>
      <c r="C98" s="88" t="s">
        <v>413</v>
      </c>
      <c r="D98" s="100">
        <v>0.5</v>
      </c>
      <c r="E98" s="104"/>
      <c r="F98" s="91" t="s">
        <v>158</v>
      </c>
      <c r="G98" s="104"/>
      <c r="H98" s="104"/>
      <c r="I98" s="104">
        <v>0</v>
      </c>
      <c r="J98" s="104">
        <v>0</v>
      </c>
      <c r="K98" s="91">
        <f t="shared" si="1"/>
        <v>0</v>
      </c>
      <c r="L98" s="105">
        <v>3</v>
      </c>
      <c r="M98" s="104" t="s">
        <v>143</v>
      </c>
      <c r="N98" s="88"/>
      <c r="O98" s="108"/>
      <c r="P98" s="94"/>
      <c r="Q98" s="88"/>
      <c r="R98" s="88" t="s">
        <v>148</v>
      </c>
    </row>
    <row r="99" spans="1:18" s="95" customFormat="1" ht="60" customHeight="1">
      <c r="A99" s="88" t="s">
        <v>263</v>
      </c>
      <c r="B99" s="90">
        <v>135</v>
      </c>
      <c r="C99" s="88" t="s">
        <v>414</v>
      </c>
      <c r="D99" s="100">
        <v>0.5</v>
      </c>
      <c r="E99" s="104"/>
      <c r="F99" s="91" t="s">
        <v>158</v>
      </c>
      <c r="G99" s="104"/>
      <c r="H99" s="104"/>
      <c r="I99" s="104">
        <v>0</v>
      </c>
      <c r="J99" s="104">
        <v>0</v>
      </c>
      <c r="K99" s="91">
        <f t="shared" ref="K99:K100" si="2">I99-J99</f>
        <v>0</v>
      </c>
      <c r="L99" s="105">
        <v>3</v>
      </c>
      <c r="M99" s="104" t="s">
        <v>143</v>
      </c>
      <c r="N99" s="88"/>
      <c r="O99" s="108"/>
      <c r="P99" s="94"/>
      <c r="Q99" s="88"/>
      <c r="R99" s="88" t="s">
        <v>148</v>
      </c>
    </row>
    <row r="100" spans="1:18" s="95" customFormat="1" ht="60" customHeight="1">
      <c r="A100" s="88" t="s">
        <v>263</v>
      </c>
      <c r="B100" s="90">
        <v>136</v>
      </c>
      <c r="C100" s="88" t="s">
        <v>415</v>
      </c>
      <c r="D100" s="100">
        <v>0.5</v>
      </c>
      <c r="E100" s="104"/>
      <c r="F100" s="91" t="s">
        <v>158</v>
      </c>
      <c r="G100" s="104"/>
      <c r="H100" s="104"/>
      <c r="I100" s="104">
        <v>1</v>
      </c>
      <c r="J100" s="104">
        <v>0</v>
      </c>
      <c r="K100" s="91">
        <f t="shared" si="2"/>
        <v>1</v>
      </c>
      <c r="L100" s="105">
        <v>3</v>
      </c>
      <c r="M100" s="104" t="s">
        <v>143</v>
      </c>
      <c r="N100" s="88"/>
      <c r="O100" s="108"/>
      <c r="P100" s="94"/>
      <c r="Q100" s="88"/>
      <c r="R100" s="88" t="s">
        <v>148</v>
      </c>
    </row>
    <row r="102" spans="1:18" ht="60" customHeight="1">
      <c r="A102" s="134" t="s">
        <v>416</v>
      </c>
      <c r="B102" s="135"/>
      <c r="C102" s="135"/>
      <c r="D102" s="135"/>
      <c r="E102" s="135"/>
      <c r="F102" s="135"/>
      <c r="G102" s="135"/>
      <c r="H102" s="135"/>
      <c r="I102" s="135"/>
      <c r="J102" s="135"/>
      <c r="K102" s="135"/>
      <c r="L102" s="135"/>
      <c r="M102" s="135"/>
      <c r="N102" s="135"/>
      <c r="O102" s="136"/>
    </row>
    <row r="103" spans="1:18" ht="60" customHeight="1">
      <c r="A103" s="88" t="s">
        <v>417</v>
      </c>
      <c r="B103" s="137" t="s">
        <v>418</v>
      </c>
      <c r="C103" s="138"/>
      <c r="D103" s="138"/>
      <c r="E103" s="138"/>
      <c r="F103" s="138"/>
      <c r="G103" s="138"/>
      <c r="H103" s="138"/>
      <c r="I103" s="138"/>
      <c r="J103" s="138"/>
      <c r="K103" s="138"/>
      <c r="L103" s="138"/>
      <c r="M103" s="138"/>
      <c r="N103" s="138"/>
      <c r="O103" s="139"/>
    </row>
    <row r="104" spans="1:18" ht="60" customHeight="1">
      <c r="A104" s="88" t="s">
        <v>419</v>
      </c>
      <c r="B104" s="137" t="s">
        <v>420</v>
      </c>
      <c r="C104" s="138"/>
      <c r="D104" s="138"/>
      <c r="E104" s="138"/>
      <c r="F104" s="138"/>
      <c r="G104" s="138"/>
      <c r="H104" s="138"/>
      <c r="I104" s="138"/>
      <c r="J104" s="138"/>
      <c r="K104" s="138"/>
      <c r="L104" s="138"/>
      <c r="M104" s="138"/>
      <c r="N104" s="138"/>
      <c r="O104" s="139"/>
    </row>
    <row r="105" spans="1:18" ht="60" customHeight="1">
      <c r="A105" s="88" t="s">
        <v>421</v>
      </c>
      <c r="B105" s="137" t="s">
        <v>422</v>
      </c>
      <c r="C105" s="138"/>
      <c r="D105" s="138"/>
      <c r="E105" s="138"/>
      <c r="F105" s="138"/>
      <c r="G105" s="138"/>
      <c r="H105" s="138"/>
      <c r="I105" s="138"/>
      <c r="J105" s="138"/>
      <c r="K105" s="138"/>
      <c r="L105" s="138"/>
      <c r="M105" s="138"/>
      <c r="N105" s="138"/>
      <c r="O105" s="139"/>
    </row>
    <row r="106" spans="1:18" ht="60" customHeight="1">
      <c r="A106" s="88" t="s">
        <v>423</v>
      </c>
      <c r="B106" s="137" t="s">
        <v>424</v>
      </c>
      <c r="C106" s="138"/>
      <c r="D106" s="138"/>
      <c r="E106" s="138"/>
      <c r="F106" s="138"/>
      <c r="G106" s="138"/>
      <c r="H106" s="138"/>
      <c r="I106" s="138"/>
      <c r="J106" s="138"/>
      <c r="K106" s="138"/>
      <c r="L106" s="138"/>
      <c r="M106" s="138"/>
      <c r="N106" s="138"/>
      <c r="O106" s="139"/>
    </row>
    <row r="107" spans="1:18" ht="60" customHeight="1">
      <c r="A107" s="88" t="s">
        <v>425</v>
      </c>
      <c r="B107" s="137" t="s">
        <v>426</v>
      </c>
      <c r="C107" s="138"/>
      <c r="D107" s="138"/>
      <c r="E107" s="138"/>
      <c r="F107" s="138"/>
      <c r="G107" s="138"/>
      <c r="H107" s="138"/>
      <c r="I107" s="138"/>
      <c r="J107" s="138"/>
      <c r="K107" s="138"/>
      <c r="L107" s="138"/>
      <c r="M107" s="138"/>
      <c r="N107" s="138"/>
      <c r="O107" s="139"/>
    </row>
    <row r="108" spans="1:18" ht="60" customHeight="1">
      <c r="A108" s="88" t="s">
        <v>427</v>
      </c>
      <c r="B108" s="137" t="s">
        <v>428</v>
      </c>
      <c r="C108" s="138"/>
      <c r="D108" s="138"/>
      <c r="E108" s="138"/>
      <c r="F108" s="138"/>
      <c r="G108" s="138"/>
      <c r="H108" s="138"/>
      <c r="I108" s="138"/>
      <c r="J108" s="138"/>
      <c r="K108" s="138"/>
      <c r="L108" s="138"/>
      <c r="M108" s="138"/>
      <c r="N108" s="138"/>
      <c r="O108" s="139"/>
    </row>
    <row r="109" spans="1:18" ht="60" customHeight="1">
      <c r="A109" s="88" t="s">
        <v>429</v>
      </c>
      <c r="B109" s="137" t="s">
        <v>430</v>
      </c>
      <c r="C109" s="138"/>
      <c r="D109" s="138"/>
      <c r="E109" s="138"/>
      <c r="F109" s="138"/>
      <c r="G109" s="138"/>
      <c r="H109" s="138"/>
      <c r="I109" s="138"/>
      <c r="J109" s="138"/>
      <c r="K109" s="138"/>
      <c r="L109" s="138"/>
      <c r="M109" s="138"/>
      <c r="N109" s="138"/>
      <c r="O109" s="139"/>
    </row>
    <row r="110" spans="1:18" ht="60" customHeight="1">
      <c r="A110" s="88" t="s">
        <v>431</v>
      </c>
      <c r="B110" s="137" t="s">
        <v>432</v>
      </c>
      <c r="C110" s="138"/>
      <c r="D110" s="138"/>
      <c r="E110" s="138"/>
      <c r="F110" s="138"/>
      <c r="G110" s="138"/>
      <c r="H110" s="138"/>
      <c r="I110" s="138"/>
      <c r="J110" s="138"/>
      <c r="K110" s="138"/>
      <c r="L110" s="138"/>
      <c r="M110" s="138"/>
      <c r="N110" s="138"/>
      <c r="O110" s="139"/>
    </row>
    <row r="111" spans="1:18" ht="60" customHeight="1">
      <c r="A111" s="88" t="s">
        <v>433</v>
      </c>
      <c r="B111" s="137" t="s">
        <v>434</v>
      </c>
      <c r="C111" s="138"/>
      <c r="D111" s="138"/>
      <c r="E111" s="138"/>
      <c r="F111" s="138"/>
      <c r="G111" s="138"/>
      <c r="H111" s="138"/>
      <c r="I111" s="138"/>
      <c r="J111" s="138"/>
      <c r="K111" s="138"/>
      <c r="L111" s="138"/>
      <c r="M111" s="138"/>
      <c r="N111" s="138"/>
      <c r="O111" s="139"/>
    </row>
    <row r="112" spans="1:18" ht="60" customHeight="1">
      <c r="A112" s="134" t="s">
        <v>435</v>
      </c>
      <c r="B112" s="135"/>
      <c r="C112" s="135"/>
      <c r="D112" s="135"/>
      <c r="E112" s="135"/>
      <c r="F112" s="135"/>
      <c r="G112" s="135"/>
      <c r="H112" s="135"/>
      <c r="I112" s="135"/>
      <c r="J112" s="135"/>
      <c r="K112" s="135"/>
      <c r="L112" s="135"/>
      <c r="M112" s="135"/>
      <c r="N112" s="135"/>
      <c r="O112" s="136"/>
    </row>
    <row r="113" spans="1:15" ht="60" customHeight="1">
      <c r="A113" s="88" t="s">
        <v>417</v>
      </c>
      <c r="B113" s="140" t="s">
        <v>436</v>
      </c>
      <c r="C113" s="141"/>
      <c r="D113" s="141"/>
      <c r="E113" s="141"/>
      <c r="F113" s="141"/>
      <c r="G113" s="141"/>
      <c r="H113" s="141"/>
      <c r="I113" s="141"/>
      <c r="J113" s="141"/>
      <c r="K113" s="141"/>
      <c r="L113" s="141"/>
      <c r="M113" s="141"/>
      <c r="N113" s="141"/>
      <c r="O113" s="142"/>
    </row>
    <row r="114" spans="1:15" ht="60" customHeight="1">
      <c r="A114" s="88" t="s">
        <v>419</v>
      </c>
      <c r="B114" s="140" t="s">
        <v>437</v>
      </c>
      <c r="C114" s="141"/>
      <c r="D114" s="141"/>
      <c r="E114" s="141"/>
      <c r="F114" s="141"/>
      <c r="G114" s="141"/>
      <c r="H114" s="141"/>
      <c r="I114" s="141"/>
      <c r="J114" s="141"/>
      <c r="K114" s="141"/>
      <c r="L114" s="141"/>
      <c r="M114" s="141"/>
      <c r="N114" s="141"/>
      <c r="O114" s="142"/>
    </row>
    <row r="115" spans="1:15" ht="60" customHeight="1">
      <c r="A115" s="88" t="s">
        <v>421</v>
      </c>
      <c r="B115" s="140" t="s">
        <v>438</v>
      </c>
      <c r="C115" s="141"/>
      <c r="D115" s="141"/>
      <c r="E115" s="141"/>
      <c r="F115" s="141"/>
      <c r="G115" s="141"/>
      <c r="H115" s="141"/>
      <c r="I115" s="141"/>
      <c r="J115" s="141"/>
      <c r="K115" s="141"/>
      <c r="L115" s="141"/>
      <c r="M115" s="141"/>
      <c r="N115" s="141"/>
      <c r="O115" s="142"/>
    </row>
    <row r="116" spans="1:15" ht="60" customHeight="1">
      <c r="A116" s="88" t="s">
        <v>439</v>
      </c>
      <c r="B116" s="140" t="s">
        <v>440</v>
      </c>
      <c r="C116" s="141"/>
      <c r="D116" s="141"/>
      <c r="E116" s="141"/>
      <c r="F116" s="141"/>
      <c r="G116" s="141"/>
      <c r="H116" s="141"/>
      <c r="I116" s="141"/>
      <c r="J116" s="141"/>
      <c r="K116" s="141"/>
      <c r="L116" s="141"/>
      <c r="M116" s="141"/>
      <c r="N116" s="141"/>
      <c r="O116" s="142"/>
    </row>
    <row r="117" spans="1:15" ht="60" customHeight="1">
      <c r="A117" s="88" t="s">
        <v>423</v>
      </c>
      <c r="B117" s="140" t="s">
        <v>441</v>
      </c>
      <c r="C117" s="141"/>
      <c r="D117" s="141"/>
      <c r="E117" s="141"/>
      <c r="F117" s="141"/>
      <c r="G117" s="141"/>
      <c r="H117" s="141"/>
      <c r="I117" s="141"/>
      <c r="J117" s="141"/>
      <c r="K117" s="141"/>
      <c r="L117" s="141"/>
      <c r="M117" s="141"/>
      <c r="N117" s="141"/>
      <c r="O117" s="142"/>
    </row>
    <row r="118" spans="1:15" ht="60" customHeight="1">
      <c r="A118" s="88" t="s">
        <v>427</v>
      </c>
      <c r="B118" s="140" t="s">
        <v>442</v>
      </c>
      <c r="C118" s="141"/>
      <c r="D118" s="141"/>
      <c r="E118" s="141"/>
      <c r="F118" s="141"/>
      <c r="G118" s="141"/>
      <c r="H118" s="141"/>
      <c r="I118" s="141"/>
      <c r="J118" s="141"/>
      <c r="K118" s="141"/>
      <c r="L118" s="141"/>
      <c r="M118" s="141"/>
      <c r="N118" s="141"/>
      <c r="O118" s="142"/>
    </row>
    <row r="119" spans="1:15" ht="60" customHeight="1">
      <c r="A119" s="88" t="s">
        <v>429</v>
      </c>
      <c r="B119" s="140" t="s">
        <v>430</v>
      </c>
      <c r="C119" s="141"/>
      <c r="D119" s="141"/>
      <c r="E119" s="141"/>
      <c r="F119" s="141"/>
      <c r="G119" s="141"/>
      <c r="H119" s="141"/>
      <c r="I119" s="141"/>
      <c r="J119" s="141"/>
      <c r="K119" s="141"/>
      <c r="L119" s="141"/>
      <c r="M119" s="141"/>
      <c r="N119" s="141"/>
      <c r="O119" s="142"/>
    </row>
    <row r="120" spans="1:15" ht="60" customHeight="1">
      <c r="A120" s="88" t="s">
        <v>431</v>
      </c>
      <c r="B120" s="140" t="s">
        <v>432</v>
      </c>
      <c r="C120" s="141"/>
      <c r="D120" s="141"/>
      <c r="E120" s="141"/>
      <c r="F120" s="141"/>
      <c r="G120" s="141"/>
      <c r="H120" s="141"/>
      <c r="I120" s="141"/>
      <c r="J120" s="141"/>
      <c r="K120" s="141"/>
      <c r="L120" s="141"/>
      <c r="M120" s="141"/>
      <c r="N120" s="141"/>
      <c r="O120" s="142"/>
    </row>
    <row r="121" spans="1:15" ht="60" customHeight="1">
      <c r="A121" s="88" t="s">
        <v>433</v>
      </c>
      <c r="B121" s="140" t="s">
        <v>434</v>
      </c>
      <c r="C121" s="141"/>
      <c r="D121" s="141"/>
      <c r="E121" s="141"/>
      <c r="F121" s="141"/>
      <c r="G121" s="141"/>
      <c r="H121" s="141"/>
      <c r="I121" s="141"/>
      <c r="J121" s="141"/>
      <c r="K121" s="141"/>
      <c r="L121" s="141"/>
      <c r="M121" s="141"/>
      <c r="N121" s="141"/>
      <c r="O121" s="142"/>
    </row>
    <row r="122" spans="1:15" ht="60" customHeight="1">
      <c r="A122" s="134" t="s">
        <v>443</v>
      </c>
      <c r="B122" s="135"/>
      <c r="C122" s="135"/>
      <c r="D122" s="135"/>
      <c r="E122" s="135"/>
      <c r="F122" s="135"/>
      <c r="G122" s="135"/>
      <c r="H122" s="135"/>
      <c r="I122" s="135"/>
      <c r="J122" s="135"/>
      <c r="K122" s="135"/>
      <c r="L122" s="135"/>
      <c r="M122" s="135"/>
      <c r="N122" s="135"/>
      <c r="O122" s="136"/>
    </row>
    <row r="123" spans="1:15" ht="60" customHeight="1">
      <c r="A123" s="88" t="s">
        <v>417</v>
      </c>
      <c r="B123" s="137" t="s">
        <v>418</v>
      </c>
      <c r="C123" s="138"/>
      <c r="D123" s="138"/>
      <c r="E123" s="138"/>
      <c r="F123" s="138"/>
      <c r="G123" s="138"/>
      <c r="H123" s="138"/>
      <c r="I123" s="138"/>
      <c r="J123" s="138"/>
      <c r="K123" s="138"/>
      <c r="L123" s="138"/>
      <c r="M123" s="138"/>
      <c r="N123" s="138"/>
      <c r="O123" s="139"/>
    </row>
    <row r="124" spans="1:15" ht="60" customHeight="1">
      <c r="A124" s="88" t="s">
        <v>419</v>
      </c>
      <c r="B124" s="137" t="s">
        <v>444</v>
      </c>
      <c r="C124" s="138"/>
      <c r="D124" s="138"/>
      <c r="E124" s="138"/>
      <c r="F124" s="138"/>
      <c r="G124" s="138"/>
      <c r="H124" s="138"/>
      <c r="I124" s="138"/>
      <c r="J124" s="138"/>
      <c r="K124" s="138"/>
      <c r="L124" s="138"/>
      <c r="M124" s="138"/>
      <c r="N124" s="138"/>
      <c r="O124" s="139"/>
    </row>
    <row r="125" spans="1:15" ht="60" customHeight="1">
      <c r="A125" s="88" t="s">
        <v>421</v>
      </c>
      <c r="B125" s="137" t="s">
        <v>422</v>
      </c>
      <c r="C125" s="138"/>
      <c r="D125" s="138"/>
      <c r="E125" s="138"/>
      <c r="F125" s="138"/>
      <c r="G125" s="138"/>
      <c r="H125" s="138"/>
      <c r="I125" s="138"/>
      <c r="J125" s="138"/>
      <c r="K125" s="138"/>
      <c r="L125" s="138"/>
      <c r="M125" s="138"/>
      <c r="N125" s="138"/>
      <c r="O125" s="139"/>
    </row>
    <row r="126" spans="1:15" ht="60" customHeight="1">
      <c r="A126" s="88" t="s">
        <v>423</v>
      </c>
      <c r="B126" s="137" t="s">
        <v>445</v>
      </c>
      <c r="C126" s="138"/>
      <c r="D126" s="138"/>
      <c r="E126" s="138"/>
      <c r="F126" s="138"/>
      <c r="G126" s="138"/>
      <c r="H126" s="138"/>
      <c r="I126" s="138"/>
      <c r="J126" s="138"/>
      <c r="K126" s="138"/>
      <c r="L126" s="138"/>
      <c r="M126" s="138"/>
      <c r="N126" s="138"/>
      <c r="O126" s="139"/>
    </row>
    <row r="127" spans="1:15" ht="60" customHeight="1">
      <c r="A127" s="88" t="s">
        <v>427</v>
      </c>
      <c r="B127" s="137" t="s">
        <v>428</v>
      </c>
      <c r="C127" s="138"/>
      <c r="D127" s="138"/>
      <c r="E127" s="138"/>
      <c r="F127" s="138"/>
      <c r="G127" s="138"/>
      <c r="H127" s="138"/>
      <c r="I127" s="138"/>
      <c r="J127" s="138"/>
      <c r="K127" s="138"/>
      <c r="L127" s="138"/>
      <c r="M127" s="138"/>
      <c r="N127" s="138"/>
      <c r="O127" s="139"/>
    </row>
    <row r="128" spans="1:15" ht="60" customHeight="1">
      <c r="A128" s="88" t="s">
        <v>429</v>
      </c>
      <c r="B128" s="137" t="s">
        <v>430</v>
      </c>
      <c r="C128" s="138"/>
      <c r="D128" s="138"/>
      <c r="E128" s="138"/>
      <c r="F128" s="138"/>
      <c r="G128" s="138"/>
      <c r="H128" s="138"/>
      <c r="I128" s="138"/>
      <c r="J128" s="138"/>
      <c r="K128" s="138"/>
      <c r="L128" s="138"/>
      <c r="M128" s="138"/>
      <c r="N128" s="138"/>
      <c r="O128" s="139"/>
    </row>
    <row r="129" spans="1:15" ht="60" customHeight="1">
      <c r="A129" s="88" t="s">
        <v>431</v>
      </c>
      <c r="B129" s="137" t="s">
        <v>432</v>
      </c>
      <c r="C129" s="138"/>
      <c r="D129" s="138"/>
      <c r="E129" s="138"/>
      <c r="F129" s="138"/>
      <c r="G129" s="138"/>
      <c r="H129" s="138"/>
      <c r="I129" s="138"/>
      <c r="J129" s="138"/>
      <c r="K129" s="138"/>
      <c r="L129" s="138"/>
      <c r="M129" s="138"/>
      <c r="N129" s="138"/>
      <c r="O129" s="139"/>
    </row>
    <row r="130" spans="1:15" ht="60" customHeight="1">
      <c r="A130" s="88" t="s">
        <v>433</v>
      </c>
      <c r="B130" s="137" t="s">
        <v>434</v>
      </c>
      <c r="C130" s="138"/>
      <c r="D130" s="138"/>
      <c r="E130" s="138"/>
      <c r="F130" s="138"/>
      <c r="G130" s="138"/>
      <c r="H130" s="138"/>
      <c r="I130" s="138"/>
      <c r="J130" s="138"/>
      <c r="K130" s="138"/>
      <c r="L130" s="138"/>
      <c r="M130" s="138"/>
      <c r="N130" s="138"/>
      <c r="O130" s="139"/>
    </row>
  </sheetData>
  <autoFilter ref="A1:XFD100" xr:uid="{F296B352-825D-41AE-A8D8-E8E0935D826E}"/>
  <mergeCells count="29">
    <mergeCell ref="B127:O127"/>
    <mergeCell ref="B128:O128"/>
    <mergeCell ref="B129:O129"/>
    <mergeCell ref="B130:O130"/>
    <mergeCell ref="A122:O122"/>
    <mergeCell ref="B123:O123"/>
    <mergeCell ref="B124:O124"/>
    <mergeCell ref="B125:O125"/>
    <mergeCell ref="B126:O126"/>
    <mergeCell ref="B117:O117"/>
    <mergeCell ref="B118:O118"/>
    <mergeCell ref="B119:O119"/>
    <mergeCell ref="B120:O120"/>
    <mergeCell ref="B121:O121"/>
    <mergeCell ref="A112:O112"/>
    <mergeCell ref="B113:O113"/>
    <mergeCell ref="B114:O114"/>
    <mergeCell ref="B115:O115"/>
    <mergeCell ref="B116:O116"/>
    <mergeCell ref="B107:O107"/>
    <mergeCell ref="B108:O108"/>
    <mergeCell ref="B109:O109"/>
    <mergeCell ref="B110:O110"/>
    <mergeCell ref="B111:O111"/>
    <mergeCell ref="A102:O102"/>
    <mergeCell ref="B103:O103"/>
    <mergeCell ref="B104:O104"/>
    <mergeCell ref="B105:O105"/>
    <mergeCell ref="B106:O106"/>
  </mergeCells>
  <phoneticPr fontId="26" type="noConversion"/>
  <conditionalFormatting sqref="R59">
    <cfRule type="containsText" dxfId="3" priority="2" operator="containsText" text="Desay">
      <formula>NOT(ISERROR(SEARCH("Desay",R59)))</formula>
    </cfRule>
  </conditionalFormatting>
  <conditionalFormatting sqref="R102:R130">
    <cfRule type="containsText" dxfId="2" priority="1" operator="containsText" text="Desay">
      <formula>NOT(ISERROR(SEARCH("Desay",R102)))</formula>
    </cfRule>
  </conditionalFormatting>
  <conditionalFormatting sqref="R1 R45:R58 R30:R32 R131:R1048576 R60:R101">
    <cfRule type="containsText" dxfId="1" priority="4" operator="containsText" text="Desay">
      <formula>NOT(ISERROR(SEARCH("Desay",R1)))</formula>
    </cfRule>
  </conditionalFormatting>
  <conditionalFormatting sqref="R5:R14 R29 R26 R33:R35">
    <cfRule type="containsText" dxfId="0" priority="3" operator="containsText" text="Desay">
      <formula>NOT(ISERROR(SEARCH("Desay",R5)))</formula>
    </cfRule>
  </conditionalFormatting>
  <pageMargins left="0.69930555555555596" right="0.69930555555555596"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86"/>
  <sheetViews>
    <sheetView workbookViewId="0">
      <pane xSplit="1" ySplit="1" topLeftCell="K3" activePane="bottomRight" state="frozen"/>
      <selection pane="topRight"/>
      <selection pane="bottomLeft"/>
      <selection pane="bottomRight" activeCell="D26" sqref="D26:D27"/>
    </sheetView>
  </sheetViews>
  <sheetFormatPr baseColWidth="10" defaultColWidth="9" defaultRowHeight="15"/>
  <cols>
    <col min="1" max="1" width="16.6640625" style="40" customWidth="1"/>
    <col min="2" max="2" width="26.83203125" style="40" customWidth="1"/>
    <col min="3" max="3" width="11.5" style="40" customWidth="1"/>
    <col min="4" max="4" width="19.1640625" style="40" customWidth="1"/>
    <col min="5" max="5" width="9" style="40"/>
    <col min="6" max="6" width="16.6640625" style="40" customWidth="1"/>
    <col min="7" max="9" width="14.1640625" style="40" customWidth="1"/>
    <col min="10" max="10" width="12" style="40" customWidth="1"/>
    <col min="11" max="11" width="12.1640625" style="40" customWidth="1"/>
    <col min="12" max="12" width="14.1640625" style="40" customWidth="1"/>
    <col min="13" max="14" width="17.1640625" style="40" customWidth="1"/>
    <col min="15" max="16" width="18.5" style="40" customWidth="1"/>
    <col min="17" max="17" width="12" style="40" customWidth="1"/>
    <col min="18" max="18" width="12.1640625" style="40" customWidth="1"/>
    <col min="19" max="19" width="26.6640625" style="40" customWidth="1"/>
    <col min="20" max="20" width="24.1640625" style="40" customWidth="1"/>
    <col min="21" max="21" width="27.5" style="40" customWidth="1"/>
    <col min="22" max="22" width="13" style="40" customWidth="1"/>
    <col min="23" max="16384" width="9" style="40"/>
  </cols>
  <sheetData>
    <row r="1" spans="1:22">
      <c r="A1" s="41" t="s">
        <v>446</v>
      </c>
      <c r="B1" s="41" t="s">
        <v>447</v>
      </c>
      <c r="C1" s="41" t="s">
        <v>448</v>
      </c>
      <c r="D1" s="41" t="s">
        <v>449</v>
      </c>
      <c r="E1" s="41" t="s">
        <v>0</v>
      </c>
      <c r="F1" s="41" t="s">
        <v>450</v>
      </c>
      <c r="G1" s="41" t="s">
        <v>451</v>
      </c>
      <c r="H1" s="41" t="s">
        <v>452</v>
      </c>
      <c r="I1" s="41" t="s">
        <v>453</v>
      </c>
      <c r="J1" s="41" t="s">
        <v>454</v>
      </c>
      <c r="K1" s="41" t="s">
        <v>455</v>
      </c>
      <c r="L1" s="41" t="s">
        <v>456</v>
      </c>
      <c r="M1" s="41" t="s">
        <v>450</v>
      </c>
      <c r="N1" s="41" t="s">
        <v>451</v>
      </c>
      <c r="O1" s="41" t="s">
        <v>452</v>
      </c>
      <c r="P1" s="41" t="s">
        <v>453</v>
      </c>
      <c r="Q1" s="41" t="s">
        <v>454</v>
      </c>
      <c r="R1" s="41" t="s">
        <v>455</v>
      </c>
      <c r="S1" s="41" t="s">
        <v>457</v>
      </c>
      <c r="T1" s="41" t="s">
        <v>458</v>
      </c>
      <c r="U1" s="41" t="s">
        <v>459</v>
      </c>
      <c r="V1" s="41" t="s">
        <v>460</v>
      </c>
    </row>
    <row r="2" spans="1:22">
      <c r="A2" s="42" t="s">
        <v>461</v>
      </c>
      <c r="B2" s="42" t="s">
        <v>462</v>
      </c>
      <c r="C2" s="43" t="s">
        <v>463</v>
      </c>
      <c r="D2" s="42" t="s">
        <v>464</v>
      </c>
      <c r="E2" s="43" t="s">
        <v>148</v>
      </c>
      <c r="F2" s="43">
        <v>17.850000000000001</v>
      </c>
      <c r="G2" s="43">
        <v>41.3</v>
      </c>
      <c r="H2" s="43">
        <v>317.07</v>
      </c>
      <c r="I2" s="43">
        <v>340.44</v>
      </c>
      <c r="J2" s="44">
        <v>1</v>
      </c>
      <c r="K2" s="44">
        <v>4</v>
      </c>
      <c r="L2" s="43" t="s">
        <v>465</v>
      </c>
      <c r="M2" s="43">
        <v>19.010000000000002</v>
      </c>
      <c r="N2" s="43">
        <v>48.6</v>
      </c>
      <c r="O2" s="43">
        <v>295.83</v>
      </c>
      <c r="P2" s="43">
        <v>318.70999999999998</v>
      </c>
      <c r="Q2" s="44">
        <v>8</v>
      </c>
      <c r="R2" s="44">
        <v>8</v>
      </c>
      <c r="S2" s="43"/>
      <c r="T2" s="43"/>
      <c r="U2" s="43"/>
      <c r="V2" s="43"/>
    </row>
    <row r="3" spans="1:22">
      <c r="A3" s="43"/>
      <c r="B3" s="42" t="s">
        <v>466</v>
      </c>
      <c r="C3" s="43" t="s">
        <v>463</v>
      </c>
      <c r="D3" s="42" t="s">
        <v>464</v>
      </c>
      <c r="E3" s="43" t="s">
        <v>148</v>
      </c>
      <c r="F3" s="43">
        <v>17.059999999999999</v>
      </c>
      <c r="G3" s="43">
        <v>49</v>
      </c>
      <c r="H3" s="43">
        <v>310.45</v>
      </c>
      <c r="I3" s="43">
        <v>325.95</v>
      </c>
      <c r="J3" s="44">
        <v>0</v>
      </c>
      <c r="K3" s="44">
        <v>11</v>
      </c>
      <c r="L3" s="43" t="s">
        <v>465</v>
      </c>
      <c r="M3" s="43">
        <v>15.96</v>
      </c>
      <c r="N3" s="43">
        <v>42</v>
      </c>
      <c r="O3" s="43">
        <v>292.8</v>
      </c>
      <c r="P3" s="43">
        <v>322.33</v>
      </c>
      <c r="Q3" s="44">
        <v>8</v>
      </c>
      <c r="R3" s="44">
        <v>8</v>
      </c>
      <c r="S3" s="43"/>
      <c r="T3" s="43"/>
      <c r="U3" s="43"/>
      <c r="V3" s="43"/>
    </row>
    <row r="4" spans="1:22">
      <c r="A4" s="43"/>
      <c r="B4" s="42" t="s">
        <v>467</v>
      </c>
      <c r="C4" s="43" t="s">
        <v>463</v>
      </c>
      <c r="D4" s="42" t="s">
        <v>464</v>
      </c>
      <c r="E4" s="43" t="s">
        <v>148</v>
      </c>
      <c r="F4" s="43">
        <v>16.059999999999999</v>
      </c>
      <c r="G4" s="43">
        <v>30.6</v>
      </c>
      <c r="H4" s="43">
        <v>271.88</v>
      </c>
      <c r="I4" s="43">
        <v>311.45999999999998</v>
      </c>
      <c r="J4" s="44">
        <v>0</v>
      </c>
      <c r="K4" s="44">
        <v>5</v>
      </c>
      <c r="L4" s="43" t="s">
        <v>465</v>
      </c>
      <c r="M4" s="43">
        <v>15.72</v>
      </c>
      <c r="N4" s="43">
        <v>33</v>
      </c>
      <c r="O4" s="43">
        <v>294.20999999999998</v>
      </c>
      <c r="P4" s="43">
        <v>311.45999999999998</v>
      </c>
      <c r="Q4" s="44">
        <v>5</v>
      </c>
      <c r="R4" s="44">
        <v>5</v>
      </c>
      <c r="S4" s="43"/>
      <c r="T4" s="43"/>
      <c r="U4" s="43"/>
      <c r="V4" s="43"/>
    </row>
    <row r="5" spans="1:22">
      <c r="A5" s="43">
        <v>0</v>
      </c>
      <c r="B5" s="42" t="s">
        <v>468</v>
      </c>
      <c r="C5" s="43" t="s">
        <v>463</v>
      </c>
      <c r="D5" s="42" t="s">
        <v>464</v>
      </c>
      <c r="E5" s="43" t="s">
        <v>148</v>
      </c>
      <c r="F5" s="43">
        <v>11.96</v>
      </c>
      <c r="G5" s="43">
        <v>15.6</v>
      </c>
      <c r="H5" s="43">
        <v>269.64999999999998</v>
      </c>
      <c r="I5" s="43">
        <v>311.45999999999998</v>
      </c>
      <c r="J5" s="44">
        <v>0</v>
      </c>
      <c r="K5" s="44">
        <v>5</v>
      </c>
      <c r="L5" s="43" t="s">
        <v>465</v>
      </c>
      <c r="M5" s="43">
        <v>9.1199999999999992</v>
      </c>
      <c r="N5" s="43">
        <v>14</v>
      </c>
      <c r="O5" s="43">
        <v>291.68</v>
      </c>
      <c r="P5" s="43">
        <v>307.83999999999997</v>
      </c>
      <c r="Q5" s="44">
        <v>0</v>
      </c>
      <c r="R5" s="44">
        <v>0</v>
      </c>
      <c r="S5" s="43"/>
      <c r="T5" s="43"/>
      <c r="U5" s="43"/>
      <c r="V5" s="43"/>
    </row>
    <row r="6" spans="1:22">
      <c r="A6" s="43"/>
      <c r="B6" s="42" t="s">
        <v>469</v>
      </c>
      <c r="C6" s="43" t="s">
        <v>470</v>
      </c>
      <c r="D6" s="42" t="s">
        <v>464</v>
      </c>
      <c r="E6" s="43" t="s">
        <v>148</v>
      </c>
      <c r="F6" s="43">
        <v>9.5299999999999994</v>
      </c>
      <c r="G6" s="43">
        <v>12.3</v>
      </c>
      <c r="H6" s="43">
        <v>274.91000000000003</v>
      </c>
      <c r="I6" s="43">
        <v>318.70999999999998</v>
      </c>
      <c r="J6" s="44">
        <v>0</v>
      </c>
      <c r="K6" s="44">
        <v>0</v>
      </c>
      <c r="L6" s="43" t="s">
        <v>465</v>
      </c>
      <c r="M6" s="43">
        <v>8.34</v>
      </c>
      <c r="N6" s="43">
        <v>11</v>
      </c>
      <c r="O6" s="43">
        <v>282.16000000000003</v>
      </c>
      <c r="P6" s="43">
        <v>300.60000000000002</v>
      </c>
      <c r="Q6" s="44">
        <v>0</v>
      </c>
      <c r="R6" s="44">
        <v>0</v>
      </c>
      <c r="S6" s="43"/>
      <c r="T6" s="43"/>
      <c r="U6" s="43"/>
      <c r="V6" s="43"/>
    </row>
    <row r="7" spans="1:22" ht="14" customHeight="1">
      <c r="A7" s="43" t="s">
        <v>471</v>
      </c>
      <c r="B7" s="43" t="s">
        <v>472</v>
      </c>
      <c r="C7" s="43" t="s">
        <v>463</v>
      </c>
      <c r="D7" s="43" t="s">
        <v>473</v>
      </c>
      <c r="E7" s="43" t="s">
        <v>148</v>
      </c>
      <c r="F7" s="43">
        <v>0.05</v>
      </c>
      <c r="G7" s="43">
        <v>3</v>
      </c>
      <c r="H7" s="43">
        <v>93.26</v>
      </c>
      <c r="I7" s="43">
        <v>126.76</v>
      </c>
      <c r="J7" s="44">
        <v>0</v>
      </c>
      <c r="K7" s="44">
        <v>0</v>
      </c>
      <c r="L7" s="43" t="s">
        <v>474</v>
      </c>
      <c r="M7" s="43">
        <v>0</v>
      </c>
      <c r="N7" s="43">
        <v>0</v>
      </c>
      <c r="O7" s="43">
        <v>0</v>
      </c>
      <c r="P7" s="43">
        <v>0</v>
      </c>
      <c r="Q7" s="44">
        <v>3</v>
      </c>
      <c r="R7" s="44">
        <v>3</v>
      </c>
      <c r="S7" s="43"/>
      <c r="T7" s="43"/>
      <c r="U7" s="43"/>
      <c r="V7" s="43"/>
    </row>
    <row r="8" spans="1:22">
      <c r="A8" s="43"/>
      <c r="B8" s="43" t="s">
        <v>475</v>
      </c>
      <c r="C8" s="43" t="s">
        <v>463</v>
      </c>
      <c r="D8" s="43" t="s">
        <v>473</v>
      </c>
      <c r="E8" s="43" t="s">
        <v>148</v>
      </c>
      <c r="F8" s="43">
        <v>0.04</v>
      </c>
      <c r="G8" s="43">
        <v>3.1</v>
      </c>
      <c r="H8" s="43">
        <v>70.02</v>
      </c>
      <c r="I8" s="43">
        <v>105.03</v>
      </c>
      <c r="J8" s="44">
        <v>0</v>
      </c>
      <c r="K8" s="44">
        <v>0</v>
      </c>
      <c r="L8" s="43" t="s">
        <v>474</v>
      </c>
      <c r="M8" s="43">
        <v>0</v>
      </c>
      <c r="N8" s="43">
        <v>0</v>
      </c>
      <c r="O8" s="43">
        <v>0</v>
      </c>
      <c r="P8" s="43">
        <v>0</v>
      </c>
      <c r="Q8" s="44">
        <v>2</v>
      </c>
      <c r="R8" s="44">
        <v>2</v>
      </c>
      <c r="S8" s="43"/>
      <c r="T8" s="43"/>
      <c r="U8" s="43"/>
      <c r="V8" s="43"/>
    </row>
    <row r="9" spans="1:22">
      <c r="A9" s="43"/>
      <c r="B9" s="43" t="s">
        <v>476</v>
      </c>
      <c r="C9" s="43" t="s">
        <v>463</v>
      </c>
      <c r="D9" s="43" t="s">
        <v>473</v>
      </c>
      <c r="E9" s="43" t="s">
        <v>148</v>
      </c>
      <c r="F9" s="43">
        <v>17.25</v>
      </c>
      <c r="G9" s="43">
        <v>34</v>
      </c>
      <c r="H9" s="43">
        <v>140.9</v>
      </c>
      <c r="I9" s="43">
        <v>162.97</v>
      </c>
      <c r="J9" s="44">
        <v>2</v>
      </c>
      <c r="K9" s="44">
        <v>2</v>
      </c>
      <c r="L9" s="43" t="s">
        <v>474</v>
      </c>
      <c r="M9" s="43">
        <v>2.56</v>
      </c>
      <c r="N9" s="43">
        <v>37.5</v>
      </c>
      <c r="O9" s="43">
        <v>135.80000000000001</v>
      </c>
      <c r="P9" s="43">
        <v>144.87</v>
      </c>
      <c r="Q9" s="44">
        <v>7</v>
      </c>
      <c r="R9" s="44">
        <v>7</v>
      </c>
      <c r="S9" s="43"/>
      <c r="T9" s="43"/>
      <c r="U9" s="43"/>
      <c r="V9" s="43"/>
    </row>
    <row r="10" spans="1:22">
      <c r="A10" s="43"/>
      <c r="B10" s="43" t="s">
        <v>469</v>
      </c>
      <c r="C10" s="43" t="s">
        <v>470</v>
      </c>
      <c r="D10" s="43" t="s">
        <v>473</v>
      </c>
      <c r="E10" s="43" t="s">
        <v>148</v>
      </c>
      <c r="F10" s="43">
        <v>0</v>
      </c>
      <c r="G10" s="43">
        <v>0</v>
      </c>
      <c r="H10" s="43">
        <v>0</v>
      </c>
      <c r="I10" s="43">
        <v>0</v>
      </c>
      <c r="J10" s="44">
        <v>0</v>
      </c>
      <c r="K10" s="44">
        <v>0</v>
      </c>
      <c r="L10" s="43" t="s">
        <v>474</v>
      </c>
      <c r="M10" s="43">
        <v>0</v>
      </c>
      <c r="N10" s="43">
        <v>0</v>
      </c>
      <c r="O10" s="43">
        <v>0</v>
      </c>
      <c r="P10" s="43">
        <v>0</v>
      </c>
      <c r="Q10" s="44">
        <v>3</v>
      </c>
      <c r="R10" s="44">
        <v>3</v>
      </c>
      <c r="S10" s="43"/>
      <c r="T10" s="43"/>
      <c r="U10" s="43"/>
      <c r="V10" s="43"/>
    </row>
    <row r="11" spans="1:22">
      <c r="A11" s="43" t="s">
        <v>477</v>
      </c>
      <c r="B11" s="43" t="s">
        <v>476</v>
      </c>
      <c r="C11" s="43" t="s">
        <v>463</v>
      </c>
      <c r="D11" s="77" t="s">
        <v>478</v>
      </c>
      <c r="E11" s="43" t="s">
        <v>148</v>
      </c>
      <c r="F11" s="77" t="s">
        <v>344</v>
      </c>
      <c r="G11" s="77" t="s">
        <v>344</v>
      </c>
      <c r="H11" s="77" t="s">
        <v>344</v>
      </c>
      <c r="I11" s="77" t="s">
        <v>344</v>
      </c>
      <c r="J11" s="77" t="s">
        <v>344</v>
      </c>
      <c r="K11" s="77" t="s">
        <v>344</v>
      </c>
      <c r="L11" s="77" t="s">
        <v>344</v>
      </c>
      <c r="M11" s="77" t="s">
        <v>344</v>
      </c>
      <c r="N11" s="77" t="s">
        <v>344</v>
      </c>
      <c r="O11" s="77" t="s">
        <v>344</v>
      </c>
      <c r="P11" s="77" t="s">
        <v>344</v>
      </c>
      <c r="Q11" s="77" t="s">
        <v>344</v>
      </c>
      <c r="R11" s="77" t="s">
        <v>344</v>
      </c>
      <c r="S11" s="43"/>
      <c r="T11" s="43"/>
      <c r="U11" s="43"/>
      <c r="V11" s="43"/>
    </row>
    <row r="12" spans="1:22">
      <c r="A12" s="43"/>
      <c r="B12" s="43" t="s">
        <v>469</v>
      </c>
      <c r="C12" s="43" t="s">
        <v>470</v>
      </c>
      <c r="D12" s="43" t="s">
        <v>479</v>
      </c>
      <c r="E12" s="43" t="s">
        <v>148</v>
      </c>
      <c r="F12" s="77" t="s">
        <v>344</v>
      </c>
      <c r="G12" s="77" t="s">
        <v>344</v>
      </c>
      <c r="H12" s="77" t="s">
        <v>344</v>
      </c>
      <c r="I12" s="77" t="s">
        <v>344</v>
      </c>
      <c r="J12" s="77" t="s">
        <v>344</v>
      </c>
      <c r="K12" s="77" t="s">
        <v>344</v>
      </c>
      <c r="L12" s="77" t="s">
        <v>344</v>
      </c>
      <c r="M12" s="77" t="s">
        <v>344</v>
      </c>
      <c r="N12" s="77" t="s">
        <v>344</v>
      </c>
      <c r="O12" s="77" t="s">
        <v>344</v>
      </c>
      <c r="P12" s="77" t="s">
        <v>344</v>
      </c>
      <c r="Q12" s="77" t="s">
        <v>344</v>
      </c>
      <c r="R12" s="77" t="s">
        <v>344</v>
      </c>
      <c r="S12" s="43"/>
      <c r="T12" s="43"/>
      <c r="U12" s="43"/>
      <c r="V12" s="43"/>
    </row>
    <row r="13" spans="1:22">
      <c r="A13" s="43" t="s">
        <v>480</v>
      </c>
      <c r="B13" s="43" t="s">
        <v>476</v>
      </c>
      <c r="C13" s="43" t="s">
        <v>463</v>
      </c>
      <c r="D13" s="43" t="s">
        <v>481</v>
      </c>
      <c r="E13" s="43" t="s">
        <v>148</v>
      </c>
      <c r="F13" s="43">
        <v>7.26</v>
      </c>
      <c r="G13" s="43">
        <v>32</v>
      </c>
      <c r="H13" s="43">
        <v>142.44999999999999</v>
      </c>
      <c r="I13" s="43">
        <v>152.11000000000001</v>
      </c>
      <c r="J13" s="44">
        <v>4</v>
      </c>
      <c r="K13" s="44">
        <v>4</v>
      </c>
      <c r="L13" s="43" t="s">
        <v>465</v>
      </c>
      <c r="M13" s="43">
        <v>7</v>
      </c>
      <c r="N13" s="43">
        <v>24.6</v>
      </c>
      <c r="O13" s="43">
        <v>143.78</v>
      </c>
      <c r="P13" s="43">
        <v>155.72999999999999</v>
      </c>
      <c r="Q13" s="44">
        <v>2</v>
      </c>
      <c r="R13" s="44">
        <v>2</v>
      </c>
      <c r="S13" s="43"/>
      <c r="T13" s="43"/>
      <c r="U13" s="43"/>
      <c r="V13" s="43"/>
    </row>
    <row r="14" spans="1:22">
      <c r="A14" s="43"/>
      <c r="B14" s="43" t="s">
        <v>469</v>
      </c>
      <c r="C14" s="43" t="s">
        <v>470</v>
      </c>
      <c r="D14" s="43" t="s">
        <v>481</v>
      </c>
      <c r="E14" s="43" t="s">
        <v>148</v>
      </c>
      <c r="F14" s="43">
        <v>0</v>
      </c>
      <c r="G14" s="43">
        <v>0</v>
      </c>
      <c r="H14" s="43">
        <v>0</v>
      </c>
      <c r="I14" s="43">
        <v>0</v>
      </c>
      <c r="J14" s="44">
        <v>0</v>
      </c>
      <c r="K14" s="44">
        <v>0</v>
      </c>
      <c r="L14" s="43" t="s">
        <v>465</v>
      </c>
      <c r="M14" s="43">
        <v>0.03</v>
      </c>
      <c r="N14" s="43">
        <v>3</v>
      </c>
      <c r="O14" s="43">
        <v>0</v>
      </c>
      <c r="P14" s="43">
        <v>0</v>
      </c>
      <c r="Q14" s="44">
        <v>3</v>
      </c>
      <c r="R14" s="44">
        <v>3</v>
      </c>
      <c r="S14" s="43"/>
      <c r="T14" s="43"/>
      <c r="U14" s="43"/>
      <c r="V14" s="43"/>
    </row>
    <row r="15" spans="1:22">
      <c r="A15" s="43" t="s">
        <v>482</v>
      </c>
      <c r="B15" s="43" t="s">
        <v>483</v>
      </c>
      <c r="C15" s="43" t="s">
        <v>463</v>
      </c>
      <c r="D15" s="43" t="s">
        <v>484</v>
      </c>
      <c r="E15" s="43" t="s">
        <v>148</v>
      </c>
      <c r="F15" s="128">
        <v>47.7</v>
      </c>
      <c r="G15" s="128">
        <v>75.3</v>
      </c>
      <c r="H15" s="128">
        <v>175.27</v>
      </c>
      <c r="I15" s="128">
        <v>210.06</v>
      </c>
      <c r="J15" s="44">
        <v>2</v>
      </c>
      <c r="K15" s="44">
        <v>2</v>
      </c>
      <c r="L15" s="43" t="s">
        <v>465</v>
      </c>
      <c r="M15" s="43">
        <v>21.57</v>
      </c>
      <c r="N15" s="43">
        <v>42.3</v>
      </c>
      <c r="O15" s="43">
        <v>141.24</v>
      </c>
      <c r="P15" s="43">
        <v>133.19999999999999</v>
      </c>
      <c r="Q15" s="44">
        <v>3</v>
      </c>
      <c r="R15" s="44">
        <v>3</v>
      </c>
      <c r="S15" s="43"/>
      <c r="T15" s="43"/>
      <c r="U15" s="43"/>
      <c r="V15" s="43"/>
    </row>
    <row r="16" spans="1:22">
      <c r="A16" s="43"/>
      <c r="B16" s="43" t="s">
        <v>485</v>
      </c>
      <c r="C16" s="43"/>
      <c r="D16" s="43" t="s">
        <v>484</v>
      </c>
      <c r="E16" s="43" t="s">
        <v>148</v>
      </c>
      <c r="F16" s="128">
        <v>53.01</v>
      </c>
      <c r="G16" s="128">
        <v>78</v>
      </c>
      <c r="H16" s="128">
        <v>208.41</v>
      </c>
      <c r="I16" s="128">
        <v>220.92</v>
      </c>
      <c r="J16" s="44">
        <v>3</v>
      </c>
      <c r="K16" s="44">
        <v>3</v>
      </c>
      <c r="L16" s="43" t="s">
        <v>465</v>
      </c>
      <c r="M16" s="43">
        <v>14.18</v>
      </c>
      <c r="N16" s="43">
        <v>28.3</v>
      </c>
      <c r="O16" s="43">
        <v>152.77000000000001</v>
      </c>
      <c r="P16" s="43">
        <v>155.72999999999999</v>
      </c>
      <c r="Q16" s="44">
        <v>5</v>
      </c>
      <c r="R16" s="44">
        <v>5</v>
      </c>
      <c r="S16" s="43"/>
      <c r="T16" s="43"/>
      <c r="U16" s="43"/>
      <c r="V16" s="43"/>
    </row>
    <row r="17" spans="1:22">
      <c r="A17" s="43"/>
      <c r="B17" s="43" t="s">
        <v>486</v>
      </c>
      <c r="C17" s="43" t="s">
        <v>463</v>
      </c>
      <c r="D17" s="43" t="s">
        <v>484</v>
      </c>
      <c r="E17" s="43" t="s">
        <v>148</v>
      </c>
      <c r="F17" s="128">
        <v>67.05</v>
      </c>
      <c r="G17" s="128">
        <v>90.6</v>
      </c>
      <c r="H17" s="128">
        <v>212.51</v>
      </c>
      <c r="I17" s="128">
        <v>228.16</v>
      </c>
      <c r="J17" s="43">
        <v>3</v>
      </c>
      <c r="K17" s="43">
        <v>3</v>
      </c>
      <c r="L17" s="43" t="s">
        <v>465</v>
      </c>
      <c r="M17" s="43">
        <v>26.17</v>
      </c>
      <c r="N17" s="43">
        <v>43</v>
      </c>
      <c r="O17" s="43">
        <v>155.29</v>
      </c>
      <c r="P17" s="43">
        <v>162.97</v>
      </c>
      <c r="Q17" s="43">
        <v>3</v>
      </c>
      <c r="R17" s="43">
        <v>3</v>
      </c>
      <c r="S17" s="43"/>
      <c r="T17" s="43"/>
      <c r="U17" s="43"/>
      <c r="V17" s="43"/>
    </row>
    <row r="18" spans="1:22">
      <c r="A18" s="43"/>
      <c r="B18" s="43" t="s">
        <v>487</v>
      </c>
      <c r="C18" s="43" t="s">
        <v>463</v>
      </c>
      <c r="D18" s="43" t="s">
        <v>484</v>
      </c>
      <c r="E18" s="43" t="s">
        <v>148</v>
      </c>
      <c r="F18" s="128">
        <v>60.93</v>
      </c>
      <c r="G18" s="128">
        <v>90.6</v>
      </c>
      <c r="H18" s="128">
        <v>226.61</v>
      </c>
      <c r="I18" s="128">
        <v>253.52</v>
      </c>
      <c r="J18" s="43">
        <v>3</v>
      </c>
      <c r="K18" s="43">
        <v>3</v>
      </c>
      <c r="L18" s="43" t="s">
        <v>465</v>
      </c>
      <c r="M18" s="80">
        <v>38.909999999999997</v>
      </c>
      <c r="N18" s="43">
        <v>118</v>
      </c>
      <c r="O18" s="43">
        <v>187.46</v>
      </c>
      <c r="P18" s="43">
        <v>220.92</v>
      </c>
      <c r="Q18" s="43">
        <v>5</v>
      </c>
      <c r="R18" s="43">
        <v>5</v>
      </c>
      <c r="S18" s="43"/>
      <c r="T18" s="43"/>
      <c r="U18" s="43"/>
      <c r="V18" s="43"/>
    </row>
    <row r="19" spans="1:22">
      <c r="A19" s="43"/>
      <c r="B19" s="43" t="s">
        <v>488</v>
      </c>
      <c r="C19" s="43" t="s">
        <v>463</v>
      </c>
      <c r="D19" s="43" t="s">
        <v>484</v>
      </c>
      <c r="E19" s="43" t="s">
        <v>148</v>
      </c>
      <c r="F19" s="128">
        <v>69.260000000000005</v>
      </c>
      <c r="G19" s="128">
        <v>80.599999999999994</v>
      </c>
      <c r="H19" s="128">
        <v>244.6</v>
      </c>
      <c r="I19" s="128">
        <v>257.14</v>
      </c>
      <c r="J19" s="43">
        <v>6</v>
      </c>
      <c r="K19" s="43">
        <v>6</v>
      </c>
      <c r="L19" s="43" t="s">
        <v>465</v>
      </c>
      <c r="M19" s="80">
        <v>34.44</v>
      </c>
      <c r="N19" s="43">
        <v>50.3</v>
      </c>
      <c r="O19" s="43">
        <v>207.65</v>
      </c>
      <c r="P19" s="43">
        <v>213.68</v>
      </c>
      <c r="Q19" s="43">
        <v>4</v>
      </c>
      <c r="R19" s="43">
        <v>4</v>
      </c>
      <c r="S19" s="43"/>
      <c r="T19" s="43"/>
      <c r="U19" s="43"/>
      <c r="V19" s="43"/>
    </row>
    <row r="20" spans="1:22">
      <c r="A20" s="43"/>
      <c r="B20" s="43" t="s">
        <v>469</v>
      </c>
      <c r="C20" s="43" t="s">
        <v>470</v>
      </c>
      <c r="D20" s="43" t="s">
        <v>484</v>
      </c>
      <c r="E20" s="43" t="s">
        <v>148</v>
      </c>
      <c r="F20" s="128">
        <v>60.03</v>
      </c>
      <c r="G20" s="128">
        <v>71.3</v>
      </c>
      <c r="H20" s="128">
        <v>193</v>
      </c>
      <c r="I20" s="128">
        <v>206.43</v>
      </c>
      <c r="J20" s="43">
        <v>0</v>
      </c>
      <c r="K20" s="43">
        <v>0</v>
      </c>
      <c r="L20" s="43" t="s">
        <v>465</v>
      </c>
      <c r="M20" s="80">
        <v>25.22</v>
      </c>
      <c r="N20" s="43">
        <v>30.3</v>
      </c>
      <c r="O20" s="43">
        <v>147</v>
      </c>
      <c r="P20" s="43">
        <v>148.49</v>
      </c>
      <c r="Q20" s="43">
        <v>8</v>
      </c>
      <c r="R20" s="43">
        <v>8</v>
      </c>
      <c r="S20" s="43"/>
      <c r="T20" s="43"/>
      <c r="U20" s="43"/>
      <c r="V20" s="43"/>
    </row>
    <row r="21" spans="1:22" s="130" customFormat="1">
      <c r="A21" s="129" t="s">
        <v>489</v>
      </c>
      <c r="B21" s="129" t="s">
        <v>490</v>
      </c>
      <c r="C21" s="129" t="s">
        <v>463</v>
      </c>
      <c r="D21" s="129" t="s">
        <v>491</v>
      </c>
      <c r="E21" s="129" t="s">
        <v>148</v>
      </c>
      <c r="F21" s="129">
        <v>0.13</v>
      </c>
      <c r="G21" s="129">
        <v>3.1</v>
      </c>
      <c r="H21" s="129">
        <v>136.59</v>
      </c>
      <c r="I21" s="129">
        <v>141.24</v>
      </c>
      <c r="J21" s="129">
        <v>0</v>
      </c>
      <c r="K21" s="129">
        <v>0</v>
      </c>
      <c r="L21" s="129" t="s">
        <v>465</v>
      </c>
      <c r="M21" s="129">
        <v>0.03</v>
      </c>
      <c r="N21" s="129">
        <v>1.6</v>
      </c>
      <c r="O21" s="129">
        <v>72.430000000000007</v>
      </c>
      <c r="P21" s="129">
        <v>144.87</v>
      </c>
      <c r="Q21" s="129">
        <v>3</v>
      </c>
      <c r="R21" s="129">
        <v>3</v>
      </c>
      <c r="S21" s="129"/>
      <c r="T21" s="129"/>
      <c r="U21" s="129"/>
      <c r="V21" s="129"/>
    </row>
    <row r="22" spans="1:22">
      <c r="A22" s="43"/>
      <c r="B22" s="43" t="s">
        <v>492</v>
      </c>
      <c r="C22" s="43" t="s">
        <v>463</v>
      </c>
      <c r="D22" s="43" t="s">
        <v>491</v>
      </c>
      <c r="E22" s="43" t="s">
        <v>148</v>
      </c>
      <c r="F22" s="43">
        <v>18.739999999999998</v>
      </c>
      <c r="G22" s="43">
        <v>42.3</v>
      </c>
      <c r="H22" s="43">
        <v>193.54</v>
      </c>
      <c r="I22" s="43">
        <v>253.52</v>
      </c>
      <c r="J22" s="43">
        <v>4</v>
      </c>
      <c r="K22" s="43">
        <v>5</v>
      </c>
      <c r="L22" s="43" t="s">
        <v>465</v>
      </c>
      <c r="M22" s="43">
        <v>18.75</v>
      </c>
      <c r="N22" s="43">
        <v>46.3</v>
      </c>
      <c r="O22" s="43">
        <v>210.42</v>
      </c>
      <c r="P22" s="43">
        <v>271.62</v>
      </c>
      <c r="Q22" s="43">
        <v>3</v>
      </c>
      <c r="R22" s="43">
        <v>5</v>
      </c>
      <c r="S22" s="43"/>
      <c r="T22" s="43"/>
      <c r="U22" s="43"/>
      <c r="V22" s="43"/>
    </row>
    <row r="23" spans="1:22">
      <c r="A23" s="43"/>
      <c r="B23" s="43" t="s">
        <v>469</v>
      </c>
      <c r="C23" s="43" t="s">
        <v>470</v>
      </c>
      <c r="D23" s="43" t="s">
        <v>491</v>
      </c>
      <c r="E23" s="43" t="s">
        <v>148</v>
      </c>
      <c r="F23" s="43">
        <v>0.03</v>
      </c>
      <c r="G23" s="43">
        <v>2</v>
      </c>
      <c r="H23" s="43">
        <v>148.49</v>
      </c>
      <c r="I23" s="43">
        <v>224.54</v>
      </c>
      <c r="J23" s="43">
        <v>0</v>
      </c>
      <c r="K23" s="43">
        <v>0</v>
      </c>
      <c r="L23" s="43" t="s">
        <v>465</v>
      </c>
      <c r="M23" s="43">
        <v>2.04</v>
      </c>
      <c r="N23" s="43">
        <v>4</v>
      </c>
      <c r="O23" s="43">
        <v>216.92</v>
      </c>
      <c r="P23" s="43">
        <v>220.92</v>
      </c>
      <c r="Q23" s="43">
        <v>3</v>
      </c>
      <c r="R23" s="43">
        <v>3</v>
      </c>
      <c r="S23" s="43"/>
      <c r="T23" s="43"/>
      <c r="U23" s="43"/>
      <c r="V23" s="43"/>
    </row>
    <row r="24" spans="1:22">
      <c r="A24" s="43" t="s">
        <v>493</v>
      </c>
      <c r="B24" s="43" t="s">
        <v>487</v>
      </c>
      <c r="C24" s="43" t="s">
        <v>463</v>
      </c>
      <c r="D24" s="43" t="s">
        <v>494</v>
      </c>
      <c r="E24" s="43" t="s">
        <v>148</v>
      </c>
      <c r="F24" s="43">
        <v>11.96</v>
      </c>
      <c r="G24" s="43">
        <v>31.6</v>
      </c>
      <c r="H24" s="43">
        <v>94.67</v>
      </c>
      <c r="I24" s="43">
        <v>97.78</v>
      </c>
      <c r="J24" s="43">
        <v>0</v>
      </c>
      <c r="K24" s="43">
        <v>0</v>
      </c>
      <c r="L24" s="43" t="s">
        <v>474</v>
      </c>
      <c r="M24" s="43">
        <v>11.17</v>
      </c>
      <c r="N24" s="43">
        <v>32.299999999999997</v>
      </c>
      <c r="O24" s="43">
        <v>99.21</v>
      </c>
      <c r="P24" s="43">
        <v>105.03</v>
      </c>
      <c r="Q24" s="43">
        <v>5</v>
      </c>
      <c r="R24" s="43">
        <v>7</v>
      </c>
      <c r="S24" s="43"/>
      <c r="T24" s="43"/>
      <c r="U24" s="43"/>
      <c r="V24" s="43"/>
    </row>
    <row r="25" spans="1:22">
      <c r="A25" s="43"/>
      <c r="B25" s="43" t="s">
        <v>495</v>
      </c>
      <c r="C25" s="43" t="s">
        <v>463</v>
      </c>
      <c r="D25" s="43" t="s">
        <v>494</v>
      </c>
      <c r="E25" s="43" t="s">
        <v>148</v>
      </c>
      <c r="F25" s="43">
        <v>0.03</v>
      </c>
      <c r="G25" s="43">
        <v>3.2</v>
      </c>
      <c r="H25" s="43">
        <v>86.92</v>
      </c>
      <c r="I25" s="43">
        <v>86.92</v>
      </c>
      <c r="J25" s="43">
        <v>1</v>
      </c>
      <c r="K25" s="43">
        <v>3</v>
      </c>
      <c r="L25" s="43" t="s">
        <v>474</v>
      </c>
      <c r="M25" s="43">
        <v>0</v>
      </c>
      <c r="N25" s="43">
        <v>0</v>
      </c>
      <c r="O25" s="43">
        <v>43.46</v>
      </c>
      <c r="P25" s="43">
        <v>86.92</v>
      </c>
      <c r="Q25" s="43">
        <v>0</v>
      </c>
      <c r="R25" s="43">
        <v>0</v>
      </c>
      <c r="S25" s="43"/>
      <c r="T25" s="43"/>
      <c r="U25" s="43"/>
      <c r="V25" s="43"/>
    </row>
    <row r="26" spans="1:22">
      <c r="A26" s="43"/>
      <c r="B26" s="43" t="s">
        <v>469</v>
      </c>
      <c r="C26" s="43" t="s">
        <v>470</v>
      </c>
      <c r="D26" s="43" t="s">
        <v>494</v>
      </c>
      <c r="E26" s="43" t="s">
        <v>148</v>
      </c>
      <c r="F26" s="43">
        <v>0</v>
      </c>
      <c r="G26" s="43">
        <v>0</v>
      </c>
      <c r="H26" s="43">
        <v>0</v>
      </c>
      <c r="I26" s="43">
        <v>0</v>
      </c>
      <c r="J26" s="43">
        <v>0</v>
      </c>
      <c r="K26" s="43">
        <v>1</v>
      </c>
      <c r="L26" s="43" t="s">
        <v>474</v>
      </c>
      <c r="M26" s="43">
        <v>0</v>
      </c>
      <c r="N26" s="43">
        <v>0</v>
      </c>
      <c r="O26" s="43">
        <v>0</v>
      </c>
      <c r="P26" s="43">
        <v>0</v>
      </c>
      <c r="Q26" s="43">
        <v>0</v>
      </c>
      <c r="R26" s="43">
        <v>0</v>
      </c>
      <c r="S26" s="43"/>
      <c r="T26" s="43"/>
      <c r="U26" s="43"/>
      <c r="V26" s="43"/>
    </row>
    <row r="27" spans="1:22">
      <c r="A27" s="43" t="s">
        <v>496</v>
      </c>
      <c r="B27" s="43" t="s">
        <v>476</v>
      </c>
      <c r="C27" s="43" t="s">
        <v>463</v>
      </c>
      <c r="D27" s="77" t="s">
        <v>497</v>
      </c>
      <c r="E27" s="43" t="s">
        <v>148</v>
      </c>
      <c r="F27" s="77" t="s">
        <v>344</v>
      </c>
      <c r="G27" s="77" t="s">
        <v>344</v>
      </c>
      <c r="H27" s="77" t="s">
        <v>344</v>
      </c>
      <c r="I27" s="77" t="s">
        <v>344</v>
      </c>
      <c r="J27" s="77" t="s">
        <v>344</v>
      </c>
      <c r="K27" s="77" t="s">
        <v>344</v>
      </c>
      <c r="L27" s="77" t="s">
        <v>344</v>
      </c>
      <c r="M27" s="77" t="s">
        <v>344</v>
      </c>
      <c r="N27" s="77" t="s">
        <v>344</v>
      </c>
      <c r="O27" s="77" t="s">
        <v>344</v>
      </c>
      <c r="P27" s="77" t="s">
        <v>344</v>
      </c>
      <c r="Q27" s="77" t="s">
        <v>344</v>
      </c>
      <c r="R27" s="77" t="s">
        <v>344</v>
      </c>
      <c r="S27" s="43"/>
      <c r="T27" s="43"/>
      <c r="U27" s="43"/>
      <c r="V27" s="43"/>
    </row>
    <row r="28" spans="1:22">
      <c r="A28" s="43"/>
      <c r="B28" s="43" t="s">
        <v>469</v>
      </c>
      <c r="C28" s="43" t="s">
        <v>470</v>
      </c>
      <c r="D28" s="77" t="s">
        <v>497</v>
      </c>
      <c r="E28" s="43" t="s">
        <v>148</v>
      </c>
      <c r="F28" s="77" t="s">
        <v>344</v>
      </c>
      <c r="G28" s="77" t="s">
        <v>344</v>
      </c>
      <c r="H28" s="77" t="s">
        <v>344</v>
      </c>
      <c r="I28" s="77" t="s">
        <v>344</v>
      </c>
      <c r="J28" s="77" t="s">
        <v>344</v>
      </c>
      <c r="K28" s="77" t="s">
        <v>344</v>
      </c>
      <c r="L28" s="77" t="s">
        <v>344</v>
      </c>
      <c r="M28" s="77" t="s">
        <v>344</v>
      </c>
      <c r="N28" s="77" t="s">
        <v>344</v>
      </c>
      <c r="O28" s="77" t="s">
        <v>344</v>
      </c>
      <c r="P28" s="77" t="s">
        <v>344</v>
      </c>
      <c r="Q28" s="77" t="s">
        <v>344</v>
      </c>
      <c r="R28" s="77" t="s">
        <v>344</v>
      </c>
      <c r="S28" s="43"/>
      <c r="T28" s="43"/>
      <c r="U28" s="43"/>
      <c r="V28" s="43"/>
    </row>
    <row r="29" spans="1:22">
      <c r="A29" s="43" t="s">
        <v>498</v>
      </c>
      <c r="B29" s="43" t="s">
        <v>483</v>
      </c>
      <c r="C29" s="43" t="s">
        <v>463</v>
      </c>
      <c r="D29" s="43" t="s">
        <v>499</v>
      </c>
      <c r="E29" s="43" t="s">
        <v>148</v>
      </c>
      <c r="F29" s="43">
        <v>22.07</v>
      </c>
      <c r="G29" s="43">
        <v>141</v>
      </c>
      <c r="H29" s="43">
        <v>130.1</v>
      </c>
      <c r="I29" s="43">
        <v>142</v>
      </c>
      <c r="J29" s="43">
        <v>3</v>
      </c>
      <c r="K29" s="43">
        <v>7</v>
      </c>
      <c r="L29" s="43" t="s">
        <v>474</v>
      </c>
      <c r="M29" s="43">
        <v>21.7</v>
      </c>
      <c r="N29" s="43">
        <v>124</v>
      </c>
      <c r="O29" s="43">
        <v>168.44</v>
      </c>
      <c r="P29" s="43">
        <v>177.46</v>
      </c>
      <c r="Q29" s="43">
        <v>3</v>
      </c>
      <c r="R29" s="43">
        <v>3</v>
      </c>
      <c r="S29" s="43"/>
      <c r="T29" s="43"/>
      <c r="U29" s="43"/>
      <c r="V29" s="43"/>
    </row>
    <row r="30" spans="1:22">
      <c r="A30" s="43"/>
      <c r="B30" s="43" t="s">
        <v>500</v>
      </c>
      <c r="C30" s="43" t="s">
        <v>463</v>
      </c>
      <c r="D30" s="43" t="s">
        <v>499</v>
      </c>
      <c r="E30" s="43" t="s">
        <v>148</v>
      </c>
      <c r="F30" s="43">
        <v>19.059999999999999</v>
      </c>
      <c r="G30" s="43">
        <v>96.6</v>
      </c>
      <c r="H30" s="43">
        <v>178.4</v>
      </c>
      <c r="I30" s="43">
        <v>185</v>
      </c>
      <c r="J30" s="43">
        <v>3</v>
      </c>
      <c r="K30" s="43">
        <v>9</v>
      </c>
      <c r="L30" s="43" t="s">
        <v>474</v>
      </c>
      <c r="M30" s="43">
        <v>18.63</v>
      </c>
      <c r="N30" s="43">
        <v>65</v>
      </c>
      <c r="O30" s="43">
        <v>172.75</v>
      </c>
      <c r="P30" s="43">
        <v>181.08</v>
      </c>
      <c r="Q30" s="43">
        <v>3</v>
      </c>
      <c r="R30" s="43">
        <v>3</v>
      </c>
      <c r="S30" s="43"/>
      <c r="T30" s="43"/>
      <c r="U30" s="43"/>
      <c r="V30" s="43"/>
    </row>
    <row r="31" spans="1:22">
      <c r="A31" s="43"/>
      <c r="B31" s="43" t="s">
        <v>501</v>
      </c>
      <c r="C31" s="43" t="s">
        <v>470</v>
      </c>
      <c r="D31" s="43" t="s">
        <v>499</v>
      </c>
      <c r="E31" s="43" t="s">
        <v>148</v>
      </c>
      <c r="F31" s="43">
        <v>11.85</v>
      </c>
      <c r="G31" s="43">
        <v>25.3</v>
      </c>
      <c r="H31" s="43">
        <v>169.12</v>
      </c>
      <c r="I31" s="43">
        <v>183</v>
      </c>
      <c r="J31" s="43">
        <v>3</v>
      </c>
      <c r="K31" s="43">
        <v>5</v>
      </c>
      <c r="L31" s="43" t="s">
        <v>474</v>
      </c>
      <c r="M31" s="43">
        <v>11.7</v>
      </c>
      <c r="N31" s="43">
        <v>42</v>
      </c>
      <c r="O31" s="43">
        <v>157.31</v>
      </c>
      <c r="P31" s="43">
        <v>162.97</v>
      </c>
      <c r="Q31" s="43">
        <v>3</v>
      </c>
      <c r="R31" s="43">
        <v>3</v>
      </c>
      <c r="S31" s="43"/>
      <c r="T31" s="43"/>
      <c r="U31" s="43"/>
      <c r="V31" s="43"/>
    </row>
    <row r="32" spans="1:22">
      <c r="A32" s="43"/>
      <c r="B32" s="43" t="s">
        <v>502</v>
      </c>
      <c r="C32" s="43" t="s">
        <v>463</v>
      </c>
      <c r="D32" s="43" t="s">
        <v>499</v>
      </c>
      <c r="E32" s="43" t="s">
        <v>148</v>
      </c>
      <c r="F32" s="43">
        <v>26.92</v>
      </c>
      <c r="G32" s="43">
        <v>92.3</v>
      </c>
      <c r="H32" s="43">
        <v>204.32</v>
      </c>
      <c r="I32" s="43">
        <v>214</v>
      </c>
      <c r="J32" s="43">
        <v>3</v>
      </c>
      <c r="K32" s="43">
        <v>3</v>
      </c>
      <c r="L32" s="43" t="s">
        <v>474</v>
      </c>
      <c r="M32" s="43">
        <v>39.049999999999997</v>
      </c>
      <c r="N32" s="43">
        <v>123</v>
      </c>
      <c r="O32" s="43">
        <v>185.64</v>
      </c>
      <c r="P32" s="43">
        <v>210.64</v>
      </c>
      <c r="Q32" s="43">
        <v>6</v>
      </c>
      <c r="R32" s="43">
        <v>9</v>
      </c>
      <c r="S32" s="43"/>
      <c r="T32" s="43"/>
      <c r="U32" s="43"/>
      <c r="V32" s="43"/>
    </row>
    <row r="33" spans="1:22">
      <c r="A33" s="43"/>
      <c r="B33" s="43" t="s">
        <v>503</v>
      </c>
      <c r="C33" s="43" t="s">
        <v>463</v>
      </c>
      <c r="D33" s="43" t="s">
        <v>499</v>
      </c>
      <c r="E33" s="43" t="s">
        <v>148</v>
      </c>
      <c r="F33" s="43">
        <v>0.01</v>
      </c>
      <c r="G33" s="43">
        <v>1</v>
      </c>
      <c r="H33" s="43">
        <v>179</v>
      </c>
      <c r="I33" s="43">
        <v>179</v>
      </c>
      <c r="J33" s="43">
        <v>3</v>
      </c>
      <c r="K33" s="43"/>
      <c r="L33" s="43" t="s">
        <v>474</v>
      </c>
      <c r="M33" s="43">
        <v>0.01</v>
      </c>
      <c r="N33" s="43">
        <v>1</v>
      </c>
      <c r="O33" s="43">
        <v>0</v>
      </c>
      <c r="P33" s="43">
        <v>0</v>
      </c>
      <c r="Q33" s="43">
        <v>2</v>
      </c>
      <c r="R33" s="43">
        <v>3</v>
      </c>
      <c r="S33" s="43"/>
      <c r="T33" s="43"/>
      <c r="U33" s="43"/>
      <c r="V33" s="43"/>
    </row>
    <row r="34" spans="1:22">
      <c r="A34" s="43"/>
      <c r="B34" s="43" t="s">
        <v>504</v>
      </c>
      <c r="C34" s="43" t="s">
        <v>463</v>
      </c>
      <c r="D34" s="43" t="s">
        <v>499</v>
      </c>
      <c r="E34" s="43" t="s">
        <v>148</v>
      </c>
      <c r="F34" s="43">
        <v>0.08</v>
      </c>
      <c r="G34" s="43">
        <v>6.6</v>
      </c>
      <c r="H34" s="43">
        <v>209</v>
      </c>
      <c r="I34" s="43">
        <v>209</v>
      </c>
      <c r="J34" s="43">
        <v>3</v>
      </c>
      <c r="K34" s="43">
        <v>3</v>
      </c>
      <c r="L34" s="43" t="s">
        <v>474</v>
      </c>
      <c r="M34" s="43">
        <v>0.12</v>
      </c>
      <c r="N34" s="43">
        <v>1.3</v>
      </c>
      <c r="O34" s="43">
        <v>161.86000000000001</v>
      </c>
      <c r="P34" s="43">
        <v>177.46</v>
      </c>
      <c r="Q34" s="43">
        <v>2</v>
      </c>
      <c r="R34" s="43">
        <v>2</v>
      </c>
      <c r="S34" s="43"/>
      <c r="T34" s="43"/>
      <c r="U34" s="43"/>
      <c r="V34" s="43"/>
    </row>
    <row r="35" spans="1:22">
      <c r="A35" s="43"/>
      <c r="B35" s="43" t="s">
        <v>469</v>
      </c>
      <c r="C35" s="43" t="s">
        <v>470</v>
      </c>
      <c r="D35" s="43" t="s">
        <v>499</v>
      </c>
      <c r="E35" s="43" t="s">
        <v>148</v>
      </c>
      <c r="F35" s="43">
        <v>0.05</v>
      </c>
      <c r="G35" s="43">
        <v>3</v>
      </c>
      <c r="H35" s="43">
        <v>208.5</v>
      </c>
      <c r="I35" s="43">
        <v>212</v>
      </c>
      <c r="J35" s="43">
        <v>3</v>
      </c>
      <c r="K35" s="43">
        <v>4</v>
      </c>
      <c r="L35" s="43" t="s">
        <v>474</v>
      </c>
      <c r="M35" s="43">
        <v>0.01</v>
      </c>
      <c r="N35" s="43">
        <v>2</v>
      </c>
      <c r="O35" s="43">
        <v>0</v>
      </c>
      <c r="P35" s="43">
        <v>0</v>
      </c>
      <c r="Q35" s="43">
        <v>3</v>
      </c>
      <c r="R35" s="43">
        <v>3</v>
      </c>
      <c r="S35" s="43"/>
      <c r="T35" s="43"/>
      <c r="U35" s="43"/>
      <c r="V35" s="43"/>
    </row>
    <row r="36" spans="1:22" ht="14" customHeight="1">
      <c r="A36" s="43" t="s">
        <v>505</v>
      </c>
      <c r="B36" s="43" t="s">
        <v>506</v>
      </c>
      <c r="C36" s="43" t="s">
        <v>463</v>
      </c>
      <c r="D36" s="43" t="s">
        <v>507</v>
      </c>
      <c r="E36" s="43" t="s">
        <v>148</v>
      </c>
      <c r="F36" s="43">
        <v>7.68</v>
      </c>
      <c r="G36" s="43">
        <v>15.6</v>
      </c>
      <c r="H36" s="43">
        <v>200.7</v>
      </c>
      <c r="I36" s="43">
        <v>206.43</v>
      </c>
      <c r="J36" s="43">
        <v>6</v>
      </c>
      <c r="K36" s="43">
        <v>8</v>
      </c>
      <c r="L36" s="43" t="s">
        <v>474</v>
      </c>
      <c r="M36" s="43">
        <v>0</v>
      </c>
      <c r="N36" s="43">
        <v>0</v>
      </c>
      <c r="O36" s="43">
        <v>0</v>
      </c>
      <c r="P36" s="43">
        <v>0</v>
      </c>
      <c r="Q36" s="43">
        <v>7</v>
      </c>
      <c r="R36" s="43">
        <v>7</v>
      </c>
      <c r="S36" s="43"/>
      <c r="T36" s="43"/>
      <c r="U36" s="43"/>
      <c r="V36" s="43"/>
    </row>
    <row r="37" spans="1:22">
      <c r="A37" s="43"/>
      <c r="B37" s="43" t="s">
        <v>508</v>
      </c>
      <c r="C37" s="43" t="s">
        <v>463</v>
      </c>
      <c r="D37" s="43" t="s">
        <v>507</v>
      </c>
      <c r="E37" s="43" t="s">
        <v>148</v>
      </c>
      <c r="F37" s="77" t="s">
        <v>344</v>
      </c>
      <c r="G37" s="77" t="s">
        <v>344</v>
      </c>
      <c r="H37" s="77" t="s">
        <v>344</v>
      </c>
      <c r="I37" s="77" t="s">
        <v>344</v>
      </c>
      <c r="J37" s="77" t="s">
        <v>344</v>
      </c>
      <c r="K37" s="77" t="s">
        <v>344</v>
      </c>
      <c r="L37" s="77" t="s">
        <v>344</v>
      </c>
      <c r="M37" s="77" t="s">
        <v>344</v>
      </c>
      <c r="N37" s="77" t="s">
        <v>344</v>
      </c>
      <c r="O37" s="77" t="s">
        <v>344</v>
      </c>
      <c r="P37" s="77" t="s">
        <v>344</v>
      </c>
      <c r="Q37" s="77" t="s">
        <v>344</v>
      </c>
      <c r="R37" s="77" t="s">
        <v>344</v>
      </c>
      <c r="S37" s="43"/>
      <c r="T37" s="43"/>
      <c r="U37" s="43"/>
      <c r="V37" s="43"/>
    </row>
    <row r="38" spans="1:22">
      <c r="A38" s="43"/>
      <c r="B38" s="43" t="s">
        <v>509</v>
      </c>
      <c r="C38" s="43" t="s">
        <v>463</v>
      </c>
      <c r="D38" s="43" t="s">
        <v>507</v>
      </c>
      <c r="E38" s="43" t="s">
        <v>148</v>
      </c>
      <c r="F38" s="77" t="s">
        <v>344</v>
      </c>
      <c r="G38" s="77" t="s">
        <v>344</v>
      </c>
      <c r="H38" s="77" t="s">
        <v>344</v>
      </c>
      <c r="I38" s="77" t="s">
        <v>344</v>
      </c>
      <c r="J38" s="77" t="s">
        <v>344</v>
      </c>
      <c r="K38" s="77" t="s">
        <v>344</v>
      </c>
      <c r="L38" s="77" t="s">
        <v>344</v>
      </c>
      <c r="M38" s="77" t="s">
        <v>344</v>
      </c>
      <c r="N38" s="77" t="s">
        <v>344</v>
      </c>
      <c r="O38" s="77" t="s">
        <v>344</v>
      </c>
      <c r="P38" s="77" t="s">
        <v>344</v>
      </c>
      <c r="Q38" s="77" t="s">
        <v>344</v>
      </c>
      <c r="R38" s="77" t="s">
        <v>344</v>
      </c>
      <c r="S38" s="43"/>
      <c r="T38" s="43"/>
      <c r="U38" s="43"/>
      <c r="V38" s="43"/>
    </row>
    <row r="39" spans="1:22">
      <c r="A39" s="43"/>
      <c r="B39" s="43" t="s">
        <v>510</v>
      </c>
      <c r="C39" s="43" t="s">
        <v>463</v>
      </c>
      <c r="D39" s="43" t="s">
        <v>507</v>
      </c>
      <c r="E39" s="43" t="s">
        <v>148</v>
      </c>
      <c r="F39" s="77" t="s">
        <v>344</v>
      </c>
      <c r="G39" s="77" t="s">
        <v>344</v>
      </c>
      <c r="H39" s="77" t="s">
        <v>344</v>
      </c>
      <c r="I39" s="77" t="s">
        <v>344</v>
      </c>
      <c r="J39" s="77" t="s">
        <v>344</v>
      </c>
      <c r="K39" s="77" t="s">
        <v>344</v>
      </c>
      <c r="L39" s="77" t="s">
        <v>344</v>
      </c>
      <c r="M39" s="77" t="s">
        <v>344</v>
      </c>
      <c r="N39" s="77" t="s">
        <v>344</v>
      </c>
      <c r="O39" s="77" t="s">
        <v>344</v>
      </c>
      <c r="P39" s="77" t="s">
        <v>344</v>
      </c>
      <c r="Q39" s="77" t="s">
        <v>344</v>
      </c>
      <c r="R39" s="77" t="s">
        <v>344</v>
      </c>
      <c r="S39" s="43"/>
      <c r="T39" s="43"/>
      <c r="U39" s="43"/>
      <c r="V39" s="43"/>
    </row>
    <row r="40" spans="1:22">
      <c r="A40" s="43" t="s">
        <v>511</v>
      </c>
      <c r="B40" s="43" t="s">
        <v>512</v>
      </c>
      <c r="C40" s="43" t="s">
        <v>470</v>
      </c>
      <c r="D40" s="43" t="s">
        <v>513</v>
      </c>
      <c r="E40" s="43" t="s">
        <v>148</v>
      </c>
      <c r="F40" s="43">
        <v>0.03</v>
      </c>
      <c r="G40" s="43">
        <v>3</v>
      </c>
      <c r="H40" s="43">
        <v>0</v>
      </c>
      <c r="I40" s="43">
        <v>0</v>
      </c>
      <c r="J40" s="43">
        <v>1</v>
      </c>
      <c r="K40" s="43">
        <v>3</v>
      </c>
      <c r="L40" s="43" t="s">
        <v>474</v>
      </c>
      <c r="M40" s="43">
        <v>0.12</v>
      </c>
      <c r="N40" s="43">
        <v>3.2</v>
      </c>
      <c r="O40" s="43">
        <v>133.4</v>
      </c>
      <c r="P40" s="43">
        <v>199.19</v>
      </c>
      <c r="Q40" s="43">
        <v>2</v>
      </c>
      <c r="R40" s="43">
        <v>2</v>
      </c>
      <c r="S40" s="43"/>
      <c r="T40" s="43"/>
      <c r="U40" s="43"/>
      <c r="V40" s="43"/>
    </row>
    <row r="41" spans="1:22">
      <c r="A41" s="43"/>
      <c r="B41" s="43" t="s">
        <v>514</v>
      </c>
      <c r="C41" s="43" t="s">
        <v>463</v>
      </c>
      <c r="D41" s="43" t="s">
        <v>513</v>
      </c>
      <c r="E41" s="43" t="s">
        <v>148</v>
      </c>
      <c r="F41" s="43">
        <v>0.15</v>
      </c>
      <c r="G41" s="43">
        <v>12.3</v>
      </c>
      <c r="H41" s="43">
        <v>101.41</v>
      </c>
      <c r="I41" s="43">
        <v>137.62</v>
      </c>
      <c r="J41" s="43">
        <v>2</v>
      </c>
      <c r="K41" s="43">
        <v>4</v>
      </c>
      <c r="L41" s="43" t="s">
        <v>474</v>
      </c>
      <c r="M41" s="43">
        <v>0.03</v>
      </c>
      <c r="N41" s="43">
        <v>3.2</v>
      </c>
      <c r="O41" s="43">
        <v>76.05</v>
      </c>
      <c r="P41" s="43">
        <v>152.11000000000001</v>
      </c>
      <c r="Q41" s="43">
        <v>6</v>
      </c>
      <c r="R41" s="43">
        <v>8</v>
      </c>
      <c r="S41" s="43"/>
      <c r="T41" s="43"/>
      <c r="U41" s="43"/>
      <c r="V41" s="43"/>
    </row>
    <row r="42" spans="1:22">
      <c r="A42" s="43"/>
      <c r="B42" s="43" t="s">
        <v>515</v>
      </c>
      <c r="C42" s="43" t="s">
        <v>463</v>
      </c>
      <c r="D42" s="43" t="s">
        <v>513</v>
      </c>
      <c r="E42" s="43" t="s">
        <v>148</v>
      </c>
      <c r="F42" s="43">
        <v>11.32</v>
      </c>
      <c r="G42" s="43">
        <v>66</v>
      </c>
      <c r="H42" s="43">
        <v>197.31</v>
      </c>
      <c r="I42" s="43">
        <v>239.03</v>
      </c>
      <c r="J42" s="43">
        <v>0</v>
      </c>
      <c r="K42" s="43">
        <v>0</v>
      </c>
      <c r="L42" s="43" t="s">
        <v>474</v>
      </c>
      <c r="M42" s="43">
        <v>14.7</v>
      </c>
      <c r="N42" s="43">
        <v>105</v>
      </c>
      <c r="O42" s="43">
        <v>194.09</v>
      </c>
      <c r="P42" s="43">
        <v>242.65</v>
      </c>
      <c r="Q42" s="43">
        <v>3</v>
      </c>
      <c r="R42" s="43">
        <v>3</v>
      </c>
      <c r="S42" s="43"/>
      <c r="T42" s="43"/>
      <c r="U42" s="43"/>
      <c r="V42" s="43"/>
    </row>
    <row r="43" spans="1:22">
      <c r="A43" s="43" t="s">
        <v>516</v>
      </c>
      <c r="B43" s="43" t="s">
        <v>517</v>
      </c>
      <c r="C43" s="43" t="s">
        <v>463</v>
      </c>
      <c r="D43" s="43" t="s">
        <v>518</v>
      </c>
      <c r="E43" s="43" t="s">
        <v>148</v>
      </c>
      <c r="F43" s="43">
        <v>9.51</v>
      </c>
      <c r="G43" s="43">
        <v>25.8</v>
      </c>
      <c r="H43" s="43">
        <v>250</v>
      </c>
      <c r="I43" s="43">
        <v>252</v>
      </c>
      <c r="J43" s="43">
        <v>2</v>
      </c>
      <c r="K43" s="43">
        <v>2</v>
      </c>
      <c r="L43" s="43" t="s">
        <v>474</v>
      </c>
      <c r="M43" s="43">
        <v>9.6999999999999993</v>
      </c>
      <c r="N43" s="43">
        <v>10.3</v>
      </c>
      <c r="O43" s="43">
        <v>168.27</v>
      </c>
      <c r="P43" s="43">
        <v>261</v>
      </c>
      <c r="Q43" s="43">
        <v>0</v>
      </c>
      <c r="R43" s="43">
        <v>2</v>
      </c>
      <c r="S43" s="43"/>
      <c r="T43" s="43"/>
      <c r="U43" s="43"/>
      <c r="V43" s="43"/>
    </row>
    <row r="44" spans="1:22">
      <c r="A44" s="43"/>
      <c r="B44" s="43" t="s">
        <v>519</v>
      </c>
      <c r="C44" s="43" t="s">
        <v>470</v>
      </c>
      <c r="D44" s="43" t="s">
        <v>518</v>
      </c>
      <c r="E44" s="43" t="s">
        <v>148</v>
      </c>
      <c r="F44" s="43">
        <v>7.92</v>
      </c>
      <c r="G44" s="43">
        <v>16.100000000000001</v>
      </c>
      <c r="H44" s="43">
        <v>219</v>
      </c>
      <c r="I44" s="43">
        <v>220</v>
      </c>
      <c r="J44" s="43">
        <v>3</v>
      </c>
      <c r="K44" s="43">
        <v>2</v>
      </c>
      <c r="L44" s="43" t="s">
        <v>474</v>
      </c>
      <c r="M44" s="43">
        <v>10.02</v>
      </c>
      <c r="N44" s="43">
        <v>10.3</v>
      </c>
      <c r="O44" s="43">
        <v>168.05</v>
      </c>
      <c r="P44" s="43">
        <v>259</v>
      </c>
      <c r="Q44" s="43">
        <v>0</v>
      </c>
      <c r="R44" s="43">
        <v>2</v>
      </c>
      <c r="S44" s="43"/>
      <c r="T44" s="43"/>
      <c r="U44" s="43"/>
      <c r="V44" s="43"/>
    </row>
    <row r="45" spans="1:22">
      <c r="A45" s="43"/>
      <c r="B45" s="43" t="s">
        <v>520</v>
      </c>
      <c r="C45" s="43" t="s">
        <v>463</v>
      </c>
      <c r="D45" s="43" t="s">
        <v>518</v>
      </c>
      <c r="E45" s="43" t="s">
        <v>148</v>
      </c>
      <c r="F45" s="43">
        <v>44.33</v>
      </c>
      <c r="G45" s="43">
        <v>81.2</v>
      </c>
      <c r="H45" s="43">
        <v>268</v>
      </c>
      <c r="I45" s="43">
        <v>280</v>
      </c>
      <c r="J45" s="43">
        <v>3</v>
      </c>
      <c r="K45" s="43">
        <v>3</v>
      </c>
      <c r="L45" s="43" t="s">
        <v>474</v>
      </c>
      <c r="M45" s="43">
        <v>55.81</v>
      </c>
      <c r="N45" s="43">
        <v>110</v>
      </c>
      <c r="O45" s="43">
        <v>183.55</v>
      </c>
      <c r="P45" s="43">
        <v>317</v>
      </c>
      <c r="Q45" s="43">
        <v>5</v>
      </c>
      <c r="R45" s="43">
        <v>7</v>
      </c>
      <c r="S45" s="43"/>
      <c r="T45" s="43"/>
      <c r="U45" s="43"/>
      <c r="V45" s="43"/>
    </row>
    <row r="46" spans="1:22">
      <c r="A46" s="43"/>
      <c r="B46" s="43" t="s">
        <v>521</v>
      </c>
      <c r="C46" s="43" t="s">
        <v>463</v>
      </c>
      <c r="D46" s="43" t="s">
        <v>518</v>
      </c>
      <c r="E46" s="43" t="s">
        <v>148</v>
      </c>
      <c r="F46" s="43">
        <v>41.23</v>
      </c>
      <c r="G46" s="43">
        <v>56.2</v>
      </c>
      <c r="H46" s="43">
        <v>271</v>
      </c>
      <c r="I46" s="43">
        <v>275</v>
      </c>
      <c r="J46" s="43">
        <v>4</v>
      </c>
      <c r="K46" s="43">
        <v>4</v>
      </c>
      <c r="L46" s="43" t="s">
        <v>474</v>
      </c>
      <c r="M46" s="43">
        <v>52.46</v>
      </c>
      <c r="N46" s="43">
        <v>72</v>
      </c>
      <c r="O46" s="43">
        <v>181.39</v>
      </c>
      <c r="P46" s="43">
        <v>311</v>
      </c>
      <c r="Q46" s="43">
        <v>6</v>
      </c>
      <c r="R46" s="43">
        <v>8</v>
      </c>
      <c r="S46" s="43"/>
      <c r="T46" s="43"/>
      <c r="U46" s="43"/>
      <c r="V46" s="43"/>
    </row>
    <row r="47" spans="1:22">
      <c r="A47" s="43"/>
      <c r="B47" s="43" t="s">
        <v>522</v>
      </c>
      <c r="C47" s="43" t="s">
        <v>463</v>
      </c>
      <c r="D47" s="43" t="s">
        <v>518</v>
      </c>
      <c r="E47" s="43" t="s">
        <v>148</v>
      </c>
      <c r="F47" s="43">
        <v>51.76</v>
      </c>
      <c r="G47" s="43">
        <v>117</v>
      </c>
      <c r="H47" s="43">
        <v>301</v>
      </c>
      <c r="I47" s="43">
        <v>321</v>
      </c>
      <c r="J47" s="43">
        <v>2</v>
      </c>
      <c r="K47" s="43">
        <v>4</v>
      </c>
      <c r="L47" s="43" t="s">
        <v>474</v>
      </c>
      <c r="M47" s="43">
        <v>48.43</v>
      </c>
      <c r="N47" s="43">
        <v>70.599999999999994</v>
      </c>
      <c r="O47" s="43">
        <v>191.61</v>
      </c>
      <c r="P47" s="43">
        <v>320</v>
      </c>
      <c r="Q47" s="43">
        <v>8</v>
      </c>
      <c r="R47" s="43">
        <v>10</v>
      </c>
      <c r="S47" s="43"/>
      <c r="T47" s="43"/>
      <c r="U47" s="43"/>
      <c r="V47" s="43"/>
    </row>
    <row r="48" spans="1:22">
      <c r="A48" s="43"/>
      <c r="B48" s="43" t="s">
        <v>523</v>
      </c>
      <c r="C48" s="43" t="s">
        <v>463</v>
      </c>
      <c r="D48" s="43" t="s">
        <v>518</v>
      </c>
      <c r="E48" s="43" t="s">
        <v>148</v>
      </c>
      <c r="F48" s="43">
        <v>37.43</v>
      </c>
      <c r="G48" s="43">
        <v>123</v>
      </c>
      <c r="H48" s="43">
        <v>321</v>
      </c>
      <c r="I48" s="43">
        <v>310</v>
      </c>
      <c r="J48" s="43">
        <v>3</v>
      </c>
      <c r="K48" s="43">
        <v>3</v>
      </c>
      <c r="L48" s="43" t="s">
        <v>474</v>
      </c>
      <c r="M48" s="43">
        <v>43.94</v>
      </c>
      <c r="N48" s="43">
        <v>79.599999999999994</v>
      </c>
      <c r="O48" s="43">
        <v>168.97</v>
      </c>
      <c r="P48" s="43">
        <v>288</v>
      </c>
      <c r="Q48" s="43">
        <v>3</v>
      </c>
      <c r="R48" s="43">
        <v>4</v>
      </c>
      <c r="S48" s="43"/>
      <c r="T48" s="43"/>
      <c r="U48" s="43"/>
      <c r="V48" s="43"/>
    </row>
    <row r="49" spans="1:22">
      <c r="A49" s="43"/>
      <c r="B49" s="43" t="s">
        <v>524</v>
      </c>
      <c r="C49" s="43" t="s">
        <v>463</v>
      </c>
      <c r="D49" s="43" t="s">
        <v>518</v>
      </c>
      <c r="E49" s="43" t="s">
        <v>148</v>
      </c>
      <c r="F49" s="43">
        <v>42.13</v>
      </c>
      <c r="G49" s="43">
        <v>143</v>
      </c>
      <c r="H49" s="43">
        <v>355</v>
      </c>
      <c r="I49" s="43">
        <v>471</v>
      </c>
      <c r="J49" s="43">
        <v>4</v>
      </c>
      <c r="K49" s="43">
        <v>5</v>
      </c>
      <c r="L49" s="43" t="s">
        <v>474</v>
      </c>
      <c r="M49" s="43">
        <v>53.88</v>
      </c>
      <c r="N49" s="43">
        <v>98.6</v>
      </c>
      <c r="O49" s="43">
        <v>197.21</v>
      </c>
      <c r="P49" s="43">
        <v>411</v>
      </c>
      <c r="Q49" s="43">
        <v>4</v>
      </c>
      <c r="R49" s="43">
        <v>5</v>
      </c>
      <c r="S49" s="43"/>
      <c r="T49" s="43"/>
      <c r="U49" s="43"/>
      <c r="V49" s="43"/>
    </row>
    <row r="50" spans="1:22">
      <c r="A50" s="43"/>
      <c r="B50" s="43" t="s">
        <v>525</v>
      </c>
      <c r="C50" s="43" t="s">
        <v>463</v>
      </c>
      <c r="D50" s="43" t="s">
        <v>518</v>
      </c>
      <c r="E50" s="43" t="s">
        <v>148</v>
      </c>
      <c r="F50" s="43">
        <v>46.82</v>
      </c>
      <c r="G50" s="43">
        <v>164</v>
      </c>
      <c r="H50" s="43">
        <v>441</v>
      </c>
      <c r="I50" s="43">
        <v>463</v>
      </c>
      <c r="J50" s="43">
        <v>5</v>
      </c>
      <c r="K50" s="43">
        <v>6</v>
      </c>
      <c r="L50" s="43" t="s">
        <v>474</v>
      </c>
      <c r="M50" s="43">
        <v>46.23</v>
      </c>
      <c r="N50" s="43">
        <v>83</v>
      </c>
      <c r="O50" s="43">
        <v>267.02999999999997</v>
      </c>
      <c r="P50" s="43">
        <v>396</v>
      </c>
      <c r="Q50" s="43">
        <v>12</v>
      </c>
      <c r="R50" s="43">
        <v>18</v>
      </c>
      <c r="S50" s="43"/>
      <c r="T50" s="43"/>
      <c r="U50" s="43"/>
      <c r="V50" s="43"/>
    </row>
    <row r="51" spans="1:22">
      <c r="A51" s="43"/>
      <c r="B51" s="43" t="s">
        <v>526</v>
      </c>
      <c r="C51" s="43" t="s">
        <v>463</v>
      </c>
      <c r="D51" s="43" t="s">
        <v>518</v>
      </c>
      <c r="E51" s="43" t="s">
        <v>148</v>
      </c>
      <c r="F51" s="43">
        <v>41.06</v>
      </c>
      <c r="G51" s="43">
        <v>167</v>
      </c>
      <c r="H51" s="43">
        <v>482</v>
      </c>
      <c r="I51" s="43">
        <v>509</v>
      </c>
      <c r="J51" s="43">
        <v>6</v>
      </c>
      <c r="K51" s="43">
        <v>6</v>
      </c>
      <c r="L51" s="43" t="s">
        <v>474</v>
      </c>
      <c r="M51" s="43">
        <v>47</v>
      </c>
      <c r="N51" s="43">
        <v>93</v>
      </c>
      <c r="O51" s="43">
        <v>258.45</v>
      </c>
      <c r="P51" s="43">
        <v>431</v>
      </c>
      <c r="Q51" s="43">
        <v>13</v>
      </c>
      <c r="R51" s="43">
        <v>21</v>
      </c>
      <c r="S51" s="43"/>
      <c r="T51" s="43"/>
      <c r="U51" s="43"/>
      <c r="V51" s="43"/>
    </row>
    <row r="52" spans="1:22">
      <c r="A52" s="43"/>
      <c r="B52" s="43" t="s">
        <v>527</v>
      </c>
      <c r="C52" s="43" t="s">
        <v>463</v>
      </c>
      <c r="D52" s="43" t="s">
        <v>518</v>
      </c>
      <c r="E52" s="43" t="s">
        <v>148</v>
      </c>
      <c r="F52" s="43">
        <v>18.440000000000001</v>
      </c>
      <c r="G52" s="43">
        <v>106</v>
      </c>
      <c r="H52" s="43">
        <v>459</v>
      </c>
      <c r="I52" s="43">
        <v>468</v>
      </c>
      <c r="J52" s="43">
        <v>4</v>
      </c>
      <c r="K52" s="43">
        <v>5</v>
      </c>
      <c r="L52" s="43" t="s">
        <v>474</v>
      </c>
      <c r="M52" s="43">
        <v>35.85</v>
      </c>
      <c r="N52" s="43">
        <v>54.3</v>
      </c>
      <c r="O52" s="43">
        <v>257.57</v>
      </c>
      <c r="P52" s="43">
        <v>426</v>
      </c>
      <c r="Q52" s="43">
        <v>9</v>
      </c>
      <c r="R52" s="43">
        <v>26</v>
      </c>
      <c r="S52" s="43"/>
      <c r="T52" s="43"/>
      <c r="U52" s="43"/>
      <c r="V52" s="43"/>
    </row>
    <row r="53" spans="1:22">
      <c r="A53" s="43" t="s">
        <v>528</v>
      </c>
      <c r="B53" s="43" t="s">
        <v>517</v>
      </c>
      <c r="C53" s="43" t="s">
        <v>463</v>
      </c>
      <c r="D53" s="43" t="s">
        <v>518</v>
      </c>
      <c r="E53" s="43" t="s">
        <v>148</v>
      </c>
      <c r="F53" s="77" t="s">
        <v>344</v>
      </c>
      <c r="G53" s="77" t="s">
        <v>344</v>
      </c>
      <c r="H53" s="77" t="s">
        <v>344</v>
      </c>
      <c r="I53" s="77" t="s">
        <v>344</v>
      </c>
      <c r="J53" s="77" t="s">
        <v>344</v>
      </c>
      <c r="K53" s="77" t="s">
        <v>344</v>
      </c>
      <c r="L53" s="77" t="s">
        <v>344</v>
      </c>
      <c r="M53" s="77" t="s">
        <v>344</v>
      </c>
      <c r="N53" s="77" t="s">
        <v>344</v>
      </c>
      <c r="O53" s="77" t="s">
        <v>344</v>
      </c>
      <c r="P53" s="77" t="s">
        <v>344</v>
      </c>
      <c r="Q53" s="77" t="s">
        <v>344</v>
      </c>
      <c r="R53" s="77" t="s">
        <v>344</v>
      </c>
      <c r="S53" s="43"/>
      <c r="T53" s="43"/>
      <c r="U53" s="43"/>
      <c r="V53" s="43"/>
    </row>
    <row r="54" spans="1:22">
      <c r="A54" s="43"/>
      <c r="B54" s="43" t="s">
        <v>519</v>
      </c>
      <c r="C54" s="43" t="s">
        <v>470</v>
      </c>
      <c r="D54" s="43" t="s">
        <v>518</v>
      </c>
      <c r="E54" s="43" t="s">
        <v>148</v>
      </c>
      <c r="F54" s="77" t="s">
        <v>344</v>
      </c>
      <c r="G54" s="77" t="s">
        <v>344</v>
      </c>
      <c r="H54" s="77" t="s">
        <v>344</v>
      </c>
      <c r="I54" s="77" t="s">
        <v>344</v>
      </c>
      <c r="J54" s="77" t="s">
        <v>344</v>
      </c>
      <c r="K54" s="77" t="s">
        <v>344</v>
      </c>
      <c r="L54" s="77" t="s">
        <v>344</v>
      </c>
      <c r="M54" s="77" t="s">
        <v>344</v>
      </c>
      <c r="N54" s="77" t="s">
        <v>344</v>
      </c>
      <c r="O54" s="77" t="s">
        <v>344</v>
      </c>
      <c r="P54" s="77" t="s">
        <v>344</v>
      </c>
      <c r="Q54" s="77" t="s">
        <v>344</v>
      </c>
      <c r="R54" s="77" t="s">
        <v>344</v>
      </c>
      <c r="S54" s="43"/>
      <c r="T54" s="43"/>
      <c r="U54" s="43"/>
      <c r="V54" s="43"/>
    </row>
    <row r="55" spans="1:22">
      <c r="A55" s="43"/>
      <c r="B55" s="43" t="s">
        <v>520</v>
      </c>
      <c r="C55" s="43" t="s">
        <v>463</v>
      </c>
      <c r="D55" s="43" t="s">
        <v>518</v>
      </c>
      <c r="E55" s="43" t="s">
        <v>148</v>
      </c>
      <c r="F55" s="77" t="s">
        <v>344</v>
      </c>
      <c r="G55" s="77" t="s">
        <v>344</v>
      </c>
      <c r="H55" s="77" t="s">
        <v>344</v>
      </c>
      <c r="I55" s="77" t="s">
        <v>344</v>
      </c>
      <c r="J55" s="77" t="s">
        <v>344</v>
      </c>
      <c r="K55" s="77" t="s">
        <v>344</v>
      </c>
      <c r="L55" s="77" t="s">
        <v>344</v>
      </c>
      <c r="M55" s="77" t="s">
        <v>344</v>
      </c>
      <c r="N55" s="77" t="s">
        <v>344</v>
      </c>
      <c r="O55" s="77" t="s">
        <v>344</v>
      </c>
      <c r="P55" s="77" t="s">
        <v>344</v>
      </c>
      <c r="Q55" s="77" t="s">
        <v>344</v>
      </c>
      <c r="R55" s="77" t="s">
        <v>344</v>
      </c>
      <c r="S55" s="43"/>
      <c r="T55" s="43"/>
      <c r="U55" s="43"/>
      <c r="V55" s="43"/>
    </row>
    <row r="56" spans="1:22">
      <c r="A56" s="43"/>
      <c r="B56" s="43" t="s">
        <v>521</v>
      </c>
      <c r="C56" s="43" t="s">
        <v>463</v>
      </c>
      <c r="D56" s="43" t="s">
        <v>518</v>
      </c>
      <c r="E56" s="43" t="s">
        <v>148</v>
      </c>
      <c r="F56" s="77" t="s">
        <v>344</v>
      </c>
      <c r="G56" s="77" t="s">
        <v>344</v>
      </c>
      <c r="H56" s="77" t="s">
        <v>344</v>
      </c>
      <c r="I56" s="77" t="s">
        <v>344</v>
      </c>
      <c r="J56" s="77" t="s">
        <v>344</v>
      </c>
      <c r="K56" s="77" t="s">
        <v>344</v>
      </c>
      <c r="L56" s="77" t="s">
        <v>344</v>
      </c>
      <c r="M56" s="77" t="s">
        <v>344</v>
      </c>
      <c r="N56" s="77" t="s">
        <v>344</v>
      </c>
      <c r="O56" s="77" t="s">
        <v>344</v>
      </c>
      <c r="P56" s="77" t="s">
        <v>344</v>
      </c>
      <c r="Q56" s="77" t="s">
        <v>344</v>
      </c>
      <c r="R56" s="77" t="s">
        <v>344</v>
      </c>
      <c r="S56" s="43"/>
      <c r="T56" s="43"/>
      <c r="U56" s="43"/>
      <c r="V56" s="43"/>
    </row>
    <row r="57" spans="1:22">
      <c r="A57" s="43"/>
      <c r="B57" s="43" t="s">
        <v>522</v>
      </c>
      <c r="C57" s="43" t="s">
        <v>463</v>
      </c>
      <c r="D57" s="43" t="s">
        <v>518</v>
      </c>
      <c r="E57" s="43" t="s">
        <v>148</v>
      </c>
      <c r="F57" s="77" t="s">
        <v>344</v>
      </c>
      <c r="G57" s="77" t="s">
        <v>344</v>
      </c>
      <c r="H57" s="77" t="s">
        <v>344</v>
      </c>
      <c r="I57" s="77" t="s">
        <v>344</v>
      </c>
      <c r="J57" s="77" t="s">
        <v>344</v>
      </c>
      <c r="K57" s="77" t="s">
        <v>344</v>
      </c>
      <c r="L57" s="77" t="s">
        <v>344</v>
      </c>
      <c r="M57" s="77" t="s">
        <v>344</v>
      </c>
      <c r="N57" s="77" t="s">
        <v>344</v>
      </c>
      <c r="O57" s="77" t="s">
        <v>344</v>
      </c>
      <c r="P57" s="77" t="s">
        <v>344</v>
      </c>
      <c r="Q57" s="77" t="s">
        <v>344</v>
      </c>
      <c r="R57" s="77" t="s">
        <v>344</v>
      </c>
      <c r="S57" s="43"/>
      <c r="T57" s="43"/>
      <c r="U57" s="43"/>
      <c r="V57" s="43"/>
    </row>
    <row r="58" spans="1:22">
      <c r="A58" s="43"/>
      <c r="B58" s="43" t="s">
        <v>523</v>
      </c>
      <c r="C58" s="43" t="s">
        <v>463</v>
      </c>
      <c r="D58" s="43" t="s">
        <v>518</v>
      </c>
      <c r="E58" s="43" t="s">
        <v>148</v>
      </c>
      <c r="F58" s="77" t="s">
        <v>344</v>
      </c>
      <c r="G58" s="77" t="s">
        <v>344</v>
      </c>
      <c r="H58" s="77" t="s">
        <v>344</v>
      </c>
      <c r="I58" s="77" t="s">
        <v>344</v>
      </c>
      <c r="J58" s="77" t="s">
        <v>344</v>
      </c>
      <c r="K58" s="77" t="s">
        <v>344</v>
      </c>
      <c r="L58" s="77" t="s">
        <v>344</v>
      </c>
      <c r="M58" s="77" t="s">
        <v>344</v>
      </c>
      <c r="N58" s="77" t="s">
        <v>344</v>
      </c>
      <c r="O58" s="77" t="s">
        <v>344</v>
      </c>
      <c r="P58" s="77" t="s">
        <v>344</v>
      </c>
      <c r="Q58" s="77" t="s">
        <v>344</v>
      </c>
      <c r="R58" s="77" t="s">
        <v>344</v>
      </c>
      <c r="S58" s="43"/>
      <c r="T58" s="43"/>
      <c r="U58" s="43"/>
      <c r="V58" s="43"/>
    </row>
    <row r="59" spans="1:22">
      <c r="A59" s="43"/>
      <c r="B59" s="43" t="s">
        <v>524</v>
      </c>
      <c r="C59" s="43" t="s">
        <v>463</v>
      </c>
      <c r="D59" s="43" t="s">
        <v>518</v>
      </c>
      <c r="E59" s="43" t="s">
        <v>148</v>
      </c>
      <c r="F59" s="77" t="s">
        <v>344</v>
      </c>
      <c r="G59" s="77" t="s">
        <v>344</v>
      </c>
      <c r="H59" s="77" t="s">
        <v>344</v>
      </c>
      <c r="I59" s="77" t="s">
        <v>344</v>
      </c>
      <c r="J59" s="77" t="s">
        <v>344</v>
      </c>
      <c r="K59" s="77" t="s">
        <v>344</v>
      </c>
      <c r="L59" s="77" t="s">
        <v>344</v>
      </c>
      <c r="M59" s="77" t="s">
        <v>344</v>
      </c>
      <c r="N59" s="77" t="s">
        <v>344</v>
      </c>
      <c r="O59" s="77" t="s">
        <v>344</v>
      </c>
      <c r="P59" s="77" t="s">
        <v>344</v>
      </c>
      <c r="Q59" s="77" t="s">
        <v>344</v>
      </c>
      <c r="R59" s="77" t="s">
        <v>344</v>
      </c>
      <c r="S59" s="43"/>
      <c r="T59" s="43"/>
      <c r="U59" s="43"/>
      <c r="V59" s="43"/>
    </row>
    <row r="60" spans="1:22">
      <c r="A60" s="43"/>
      <c r="B60" s="43" t="s">
        <v>529</v>
      </c>
      <c r="C60" s="43" t="s">
        <v>470</v>
      </c>
      <c r="D60" s="43" t="s">
        <v>518</v>
      </c>
      <c r="E60" s="43" t="s">
        <v>148</v>
      </c>
      <c r="F60" s="77" t="s">
        <v>344</v>
      </c>
      <c r="G60" s="77" t="s">
        <v>344</v>
      </c>
      <c r="H60" s="77" t="s">
        <v>344</v>
      </c>
      <c r="I60" s="77" t="s">
        <v>344</v>
      </c>
      <c r="J60" s="77" t="s">
        <v>344</v>
      </c>
      <c r="K60" s="77" t="s">
        <v>344</v>
      </c>
      <c r="L60" s="77" t="s">
        <v>344</v>
      </c>
      <c r="M60" s="77" t="s">
        <v>344</v>
      </c>
      <c r="N60" s="77" t="s">
        <v>344</v>
      </c>
      <c r="O60" s="77" t="s">
        <v>344</v>
      </c>
      <c r="P60" s="77" t="s">
        <v>344</v>
      </c>
      <c r="Q60" s="77" t="s">
        <v>344</v>
      </c>
      <c r="R60" s="77" t="s">
        <v>344</v>
      </c>
      <c r="S60" s="43"/>
      <c r="T60" s="43"/>
      <c r="U60" s="43"/>
      <c r="V60" s="43"/>
    </row>
    <row r="61" spans="1:22">
      <c r="A61" s="43"/>
      <c r="B61" s="43" t="s">
        <v>525</v>
      </c>
      <c r="C61" s="43" t="s">
        <v>463</v>
      </c>
      <c r="D61" s="43" t="s">
        <v>518</v>
      </c>
      <c r="E61" s="43" t="s">
        <v>148</v>
      </c>
      <c r="F61" s="77" t="s">
        <v>344</v>
      </c>
      <c r="G61" s="77" t="s">
        <v>344</v>
      </c>
      <c r="H61" s="77" t="s">
        <v>344</v>
      </c>
      <c r="I61" s="77" t="s">
        <v>344</v>
      </c>
      <c r="J61" s="77" t="s">
        <v>344</v>
      </c>
      <c r="K61" s="77" t="s">
        <v>344</v>
      </c>
      <c r="L61" s="77" t="s">
        <v>344</v>
      </c>
      <c r="M61" s="77" t="s">
        <v>344</v>
      </c>
      <c r="N61" s="77" t="s">
        <v>344</v>
      </c>
      <c r="O61" s="77" t="s">
        <v>344</v>
      </c>
      <c r="P61" s="77" t="s">
        <v>344</v>
      </c>
      <c r="Q61" s="77" t="s">
        <v>344</v>
      </c>
      <c r="R61" s="77" t="s">
        <v>344</v>
      </c>
      <c r="S61" s="43"/>
      <c r="T61" s="43"/>
      <c r="U61" s="43"/>
      <c r="V61" s="43"/>
    </row>
    <row r="62" spans="1:22">
      <c r="A62" s="43"/>
      <c r="B62" s="43" t="s">
        <v>526</v>
      </c>
      <c r="C62" s="43" t="s">
        <v>463</v>
      </c>
      <c r="D62" s="43" t="s">
        <v>518</v>
      </c>
      <c r="E62" s="43" t="s">
        <v>148</v>
      </c>
      <c r="F62" s="77" t="s">
        <v>344</v>
      </c>
      <c r="G62" s="77" t="s">
        <v>344</v>
      </c>
      <c r="H62" s="77" t="s">
        <v>344</v>
      </c>
      <c r="I62" s="77" t="s">
        <v>344</v>
      </c>
      <c r="J62" s="77" t="s">
        <v>344</v>
      </c>
      <c r="K62" s="77" t="s">
        <v>344</v>
      </c>
      <c r="L62" s="77" t="s">
        <v>344</v>
      </c>
      <c r="M62" s="77" t="s">
        <v>344</v>
      </c>
      <c r="N62" s="77" t="s">
        <v>344</v>
      </c>
      <c r="O62" s="77" t="s">
        <v>344</v>
      </c>
      <c r="P62" s="77" t="s">
        <v>344</v>
      </c>
      <c r="Q62" s="77" t="s">
        <v>344</v>
      </c>
      <c r="R62" s="77" t="s">
        <v>344</v>
      </c>
      <c r="S62" s="43"/>
      <c r="T62" s="43"/>
      <c r="U62" s="43"/>
      <c r="V62" s="43"/>
    </row>
    <row r="63" spans="1:22">
      <c r="A63" s="43"/>
      <c r="B63" s="43" t="s">
        <v>527</v>
      </c>
      <c r="C63" s="43" t="s">
        <v>463</v>
      </c>
      <c r="D63" s="43" t="s">
        <v>518</v>
      </c>
      <c r="E63" s="43" t="s">
        <v>148</v>
      </c>
      <c r="F63" s="77" t="s">
        <v>344</v>
      </c>
      <c r="G63" s="77" t="s">
        <v>344</v>
      </c>
      <c r="H63" s="77" t="s">
        <v>344</v>
      </c>
      <c r="I63" s="77" t="s">
        <v>344</v>
      </c>
      <c r="J63" s="77" t="s">
        <v>344</v>
      </c>
      <c r="K63" s="77" t="s">
        <v>344</v>
      </c>
      <c r="L63" s="77" t="s">
        <v>344</v>
      </c>
      <c r="M63" s="77" t="s">
        <v>344</v>
      </c>
      <c r="N63" s="77" t="s">
        <v>344</v>
      </c>
      <c r="O63" s="77" t="s">
        <v>344</v>
      </c>
      <c r="P63" s="77" t="s">
        <v>344</v>
      </c>
      <c r="Q63" s="77" t="s">
        <v>344</v>
      </c>
      <c r="R63" s="77" t="s">
        <v>344</v>
      </c>
      <c r="S63" s="43"/>
      <c r="T63" s="43"/>
      <c r="U63" s="43"/>
      <c r="V63" s="43"/>
    </row>
    <row r="64" spans="1:22">
      <c r="A64" s="43" t="s">
        <v>530</v>
      </c>
      <c r="B64" s="43" t="s">
        <v>531</v>
      </c>
      <c r="C64" s="43" t="s">
        <v>463</v>
      </c>
      <c r="D64" s="43" t="s">
        <v>518</v>
      </c>
      <c r="E64" s="43" t="s">
        <v>148</v>
      </c>
      <c r="F64" s="77" t="s">
        <v>344</v>
      </c>
      <c r="G64" s="77" t="s">
        <v>344</v>
      </c>
      <c r="H64" s="77" t="s">
        <v>344</v>
      </c>
      <c r="I64" s="77" t="s">
        <v>344</v>
      </c>
      <c r="J64" s="77" t="s">
        <v>344</v>
      </c>
      <c r="K64" s="77" t="s">
        <v>344</v>
      </c>
      <c r="L64" s="77" t="s">
        <v>344</v>
      </c>
      <c r="M64" s="77" t="s">
        <v>344</v>
      </c>
      <c r="N64" s="77" t="s">
        <v>344</v>
      </c>
      <c r="O64" s="77" t="s">
        <v>344</v>
      </c>
      <c r="P64" s="77" t="s">
        <v>344</v>
      </c>
      <c r="Q64" s="77" t="s">
        <v>344</v>
      </c>
      <c r="R64" s="77" t="s">
        <v>344</v>
      </c>
      <c r="S64" s="43"/>
      <c r="T64" s="43"/>
      <c r="U64" s="43"/>
      <c r="V64" s="43"/>
    </row>
    <row r="65" spans="1:22">
      <c r="A65" s="43"/>
      <c r="B65" s="43" t="s">
        <v>532</v>
      </c>
      <c r="C65" s="43" t="s">
        <v>463</v>
      </c>
      <c r="D65" s="43" t="s">
        <v>518</v>
      </c>
      <c r="E65" s="43" t="s">
        <v>148</v>
      </c>
      <c r="F65" s="77" t="s">
        <v>344</v>
      </c>
      <c r="G65" s="77" t="s">
        <v>344</v>
      </c>
      <c r="H65" s="77" t="s">
        <v>344</v>
      </c>
      <c r="I65" s="77" t="s">
        <v>344</v>
      </c>
      <c r="J65" s="77" t="s">
        <v>344</v>
      </c>
      <c r="K65" s="77" t="s">
        <v>344</v>
      </c>
      <c r="L65" s="77" t="s">
        <v>344</v>
      </c>
      <c r="M65" s="77" t="s">
        <v>344</v>
      </c>
      <c r="N65" s="77" t="s">
        <v>344</v>
      </c>
      <c r="O65" s="77" t="s">
        <v>344</v>
      </c>
      <c r="P65" s="77" t="s">
        <v>344</v>
      </c>
      <c r="Q65" s="77" t="s">
        <v>344</v>
      </c>
      <c r="R65" s="77" t="s">
        <v>344</v>
      </c>
      <c r="S65" s="43"/>
      <c r="T65" s="43"/>
      <c r="U65" s="43"/>
      <c r="V65" s="43"/>
    </row>
    <row r="66" spans="1:22">
      <c r="A66" s="43"/>
      <c r="B66" s="43" t="s">
        <v>533</v>
      </c>
      <c r="C66" s="43" t="s">
        <v>463</v>
      </c>
      <c r="D66" s="43" t="s">
        <v>518</v>
      </c>
      <c r="E66" s="43" t="s">
        <v>148</v>
      </c>
      <c r="F66" s="77" t="s">
        <v>344</v>
      </c>
      <c r="G66" s="77" t="s">
        <v>344</v>
      </c>
      <c r="H66" s="77" t="s">
        <v>344</v>
      </c>
      <c r="I66" s="77" t="s">
        <v>344</v>
      </c>
      <c r="J66" s="77" t="s">
        <v>344</v>
      </c>
      <c r="K66" s="77" t="s">
        <v>344</v>
      </c>
      <c r="L66" s="77" t="s">
        <v>344</v>
      </c>
      <c r="M66" s="77" t="s">
        <v>344</v>
      </c>
      <c r="N66" s="77" t="s">
        <v>344</v>
      </c>
      <c r="O66" s="77" t="s">
        <v>344</v>
      </c>
      <c r="P66" s="77" t="s">
        <v>344</v>
      </c>
      <c r="Q66" s="77" t="s">
        <v>344</v>
      </c>
      <c r="R66" s="77" t="s">
        <v>344</v>
      </c>
      <c r="S66" s="43"/>
      <c r="T66" s="43"/>
      <c r="U66" s="43"/>
      <c r="V66" s="43"/>
    </row>
    <row r="67" spans="1:22">
      <c r="A67" s="43"/>
      <c r="B67" s="43" t="s">
        <v>534</v>
      </c>
      <c r="C67" s="43" t="s">
        <v>463</v>
      </c>
      <c r="D67" s="43" t="s">
        <v>518</v>
      </c>
      <c r="E67" s="43" t="s">
        <v>148</v>
      </c>
      <c r="F67" s="77" t="s">
        <v>344</v>
      </c>
      <c r="G67" s="77" t="s">
        <v>344</v>
      </c>
      <c r="H67" s="77" t="s">
        <v>344</v>
      </c>
      <c r="I67" s="77" t="s">
        <v>344</v>
      </c>
      <c r="J67" s="77" t="s">
        <v>344</v>
      </c>
      <c r="K67" s="77" t="s">
        <v>344</v>
      </c>
      <c r="L67" s="77" t="s">
        <v>344</v>
      </c>
      <c r="M67" s="77" t="s">
        <v>344</v>
      </c>
      <c r="N67" s="77" t="s">
        <v>344</v>
      </c>
      <c r="O67" s="77" t="s">
        <v>344</v>
      </c>
      <c r="P67" s="77" t="s">
        <v>344</v>
      </c>
      <c r="Q67" s="77" t="s">
        <v>344</v>
      </c>
      <c r="R67" s="77" t="s">
        <v>344</v>
      </c>
      <c r="S67" s="43"/>
      <c r="T67" s="43"/>
      <c r="U67" s="43"/>
      <c r="V67" s="43"/>
    </row>
    <row r="68" spans="1:22">
      <c r="A68" s="43" t="s">
        <v>535</v>
      </c>
      <c r="B68" s="43" t="s">
        <v>531</v>
      </c>
      <c r="C68" s="43" t="s">
        <v>463</v>
      </c>
      <c r="D68" s="43" t="s">
        <v>518</v>
      </c>
      <c r="E68" s="43" t="s">
        <v>148</v>
      </c>
      <c r="F68" s="77" t="s">
        <v>344</v>
      </c>
      <c r="G68" s="77" t="s">
        <v>344</v>
      </c>
      <c r="H68" s="77" t="s">
        <v>344</v>
      </c>
      <c r="I68" s="77" t="s">
        <v>344</v>
      </c>
      <c r="J68" s="77" t="s">
        <v>344</v>
      </c>
      <c r="K68" s="77" t="s">
        <v>344</v>
      </c>
      <c r="L68" s="77" t="s">
        <v>344</v>
      </c>
      <c r="M68" s="77" t="s">
        <v>344</v>
      </c>
      <c r="N68" s="77" t="s">
        <v>344</v>
      </c>
      <c r="O68" s="77" t="s">
        <v>344</v>
      </c>
      <c r="P68" s="77" t="s">
        <v>344</v>
      </c>
      <c r="Q68" s="77" t="s">
        <v>344</v>
      </c>
      <c r="R68" s="77" t="s">
        <v>344</v>
      </c>
      <c r="S68" s="43"/>
      <c r="T68" s="43"/>
      <c r="U68" s="43"/>
      <c r="V68" s="43"/>
    </row>
    <row r="69" spans="1:22">
      <c r="A69" s="43"/>
      <c r="B69" s="43" t="s">
        <v>536</v>
      </c>
      <c r="C69" s="43" t="s">
        <v>470</v>
      </c>
      <c r="D69" s="43" t="s">
        <v>518</v>
      </c>
      <c r="E69" s="43" t="s">
        <v>148</v>
      </c>
      <c r="F69" s="77" t="s">
        <v>344</v>
      </c>
      <c r="G69" s="77" t="s">
        <v>344</v>
      </c>
      <c r="H69" s="77" t="s">
        <v>344</v>
      </c>
      <c r="I69" s="77" t="s">
        <v>344</v>
      </c>
      <c r="J69" s="77" t="s">
        <v>344</v>
      </c>
      <c r="K69" s="77" t="s">
        <v>344</v>
      </c>
      <c r="L69" s="77" t="s">
        <v>344</v>
      </c>
      <c r="M69" s="77" t="s">
        <v>344</v>
      </c>
      <c r="N69" s="77" t="s">
        <v>344</v>
      </c>
      <c r="O69" s="77" t="s">
        <v>344</v>
      </c>
      <c r="P69" s="77" t="s">
        <v>344</v>
      </c>
      <c r="Q69" s="77" t="s">
        <v>344</v>
      </c>
      <c r="R69" s="77" t="s">
        <v>344</v>
      </c>
      <c r="S69" s="43"/>
      <c r="T69" s="43"/>
      <c r="U69" s="43"/>
      <c r="V69" s="43"/>
    </row>
    <row r="70" spans="1:22">
      <c r="A70" s="43"/>
      <c r="B70" s="43" t="s">
        <v>532</v>
      </c>
      <c r="C70" s="43" t="s">
        <v>463</v>
      </c>
      <c r="D70" s="43" t="s">
        <v>518</v>
      </c>
      <c r="E70" s="43" t="s">
        <v>148</v>
      </c>
      <c r="F70" s="77" t="s">
        <v>344</v>
      </c>
      <c r="G70" s="77" t="s">
        <v>344</v>
      </c>
      <c r="H70" s="77" t="s">
        <v>344</v>
      </c>
      <c r="I70" s="77" t="s">
        <v>344</v>
      </c>
      <c r="J70" s="77" t="s">
        <v>344</v>
      </c>
      <c r="K70" s="77" t="s">
        <v>344</v>
      </c>
      <c r="L70" s="77" t="s">
        <v>344</v>
      </c>
      <c r="M70" s="77" t="s">
        <v>344</v>
      </c>
      <c r="N70" s="77" t="s">
        <v>344</v>
      </c>
      <c r="O70" s="77" t="s">
        <v>344</v>
      </c>
      <c r="P70" s="77" t="s">
        <v>344</v>
      </c>
      <c r="Q70" s="77" t="s">
        <v>344</v>
      </c>
      <c r="R70" s="77" t="s">
        <v>344</v>
      </c>
      <c r="S70" s="43"/>
      <c r="T70" s="43"/>
      <c r="U70" s="43"/>
      <c r="V70" s="43"/>
    </row>
    <row r="71" spans="1:22">
      <c r="A71" s="43"/>
      <c r="B71" s="43" t="s">
        <v>533</v>
      </c>
      <c r="C71" s="43" t="s">
        <v>463</v>
      </c>
      <c r="D71" s="43" t="s">
        <v>518</v>
      </c>
      <c r="E71" s="43" t="s">
        <v>148</v>
      </c>
      <c r="F71" s="77" t="s">
        <v>344</v>
      </c>
      <c r="G71" s="77" t="s">
        <v>344</v>
      </c>
      <c r="H71" s="77" t="s">
        <v>344</v>
      </c>
      <c r="I71" s="77" t="s">
        <v>344</v>
      </c>
      <c r="J71" s="77" t="s">
        <v>344</v>
      </c>
      <c r="K71" s="77" t="s">
        <v>344</v>
      </c>
      <c r="L71" s="77" t="s">
        <v>344</v>
      </c>
      <c r="M71" s="77" t="s">
        <v>344</v>
      </c>
      <c r="N71" s="77" t="s">
        <v>344</v>
      </c>
      <c r="O71" s="77" t="s">
        <v>344</v>
      </c>
      <c r="P71" s="77" t="s">
        <v>344</v>
      </c>
      <c r="Q71" s="77" t="s">
        <v>344</v>
      </c>
      <c r="R71" s="77" t="s">
        <v>344</v>
      </c>
      <c r="S71" s="43"/>
      <c r="T71" s="43"/>
      <c r="U71" s="43"/>
      <c r="V71" s="43"/>
    </row>
    <row r="72" spans="1:22">
      <c r="A72" s="43"/>
      <c r="B72" s="43" t="s">
        <v>534</v>
      </c>
      <c r="C72" s="43" t="s">
        <v>463</v>
      </c>
      <c r="D72" s="43" t="s">
        <v>518</v>
      </c>
      <c r="E72" s="43" t="s">
        <v>148</v>
      </c>
      <c r="F72" s="77" t="s">
        <v>344</v>
      </c>
      <c r="G72" s="77" t="s">
        <v>344</v>
      </c>
      <c r="H72" s="77" t="s">
        <v>344</v>
      </c>
      <c r="I72" s="77" t="s">
        <v>344</v>
      </c>
      <c r="J72" s="77" t="s">
        <v>344</v>
      </c>
      <c r="K72" s="77" t="s">
        <v>344</v>
      </c>
      <c r="L72" s="77" t="s">
        <v>344</v>
      </c>
      <c r="M72" s="77" t="s">
        <v>344</v>
      </c>
      <c r="N72" s="77" t="s">
        <v>344</v>
      </c>
      <c r="O72" s="77" t="s">
        <v>344</v>
      </c>
      <c r="P72" s="77" t="s">
        <v>344</v>
      </c>
      <c r="Q72" s="77" t="s">
        <v>344</v>
      </c>
      <c r="R72" s="77" t="s">
        <v>344</v>
      </c>
      <c r="S72" s="43"/>
      <c r="T72" s="43"/>
      <c r="U72" s="43"/>
      <c r="V72" s="43"/>
    </row>
    <row r="73" spans="1:22">
      <c r="A73" s="43" t="s">
        <v>537</v>
      </c>
      <c r="B73" s="43" t="s">
        <v>538</v>
      </c>
      <c r="C73" s="43" t="s">
        <v>463</v>
      </c>
      <c r="D73" s="43" t="s">
        <v>494</v>
      </c>
      <c r="E73" s="43" t="s">
        <v>148</v>
      </c>
      <c r="F73" s="43">
        <v>8.43</v>
      </c>
      <c r="G73" s="43">
        <v>30.6</v>
      </c>
      <c r="H73" s="43">
        <v>96.16</v>
      </c>
      <c r="I73" s="43">
        <v>102</v>
      </c>
      <c r="J73" s="43">
        <v>3</v>
      </c>
      <c r="K73" s="43">
        <v>5</v>
      </c>
      <c r="L73" s="43" t="s">
        <v>465</v>
      </c>
      <c r="M73" s="43">
        <v>10.73</v>
      </c>
      <c r="N73" s="43">
        <v>51.6</v>
      </c>
      <c r="O73" s="43">
        <v>97.08</v>
      </c>
      <c r="P73" s="43">
        <v>120</v>
      </c>
      <c r="Q73" s="43">
        <v>4</v>
      </c>
      <c r="R73" s="43">
        <v>5</v>
      </c>
      <c r="S73" s="43"/>
      <c r="T73" s="43"/>
      <c r="U73" s="43"/>
      <c r="V73" s="43"/>
    </row>
    <row r="74" spans="1:22">
      <c r="A74" s="43" t="s">
        <v>539</v>
      </c>
      <c r="B74" s="43" t="s">
        <v>476</v>
      </c>
      <c r="C74" s="43" t="s">
        <v>463</v>
      </c>
      <c r="D74" s="43" t="s">
        <v>540</v>
      </c>
      <c r="E74" s="43" t="s">
        <v>148</v>
      </c>
      <c r="F74" s="43">
        <v>3.22</v>
      </c>
      <c r="G74" s="43">
        <v>60.6</v>
      </c>
      <c r="H74" s="43">
        <v>163.21</v>
      </c>
      <c r="I74" s="43">
        <v>200</v>
      </c>
      <c r="J74" s="43">
        <v>5</v>
      </c>
      <c r="K74" s="43">
        <v>6</v>
      </c>
      <c r="L74" s="43" t="s">
        <v>474</v>
      </c>
      <c r="M74" s="43">
        <v>3.12</v>
      </c>
      <c r="N74" s="43">
        <v>25</v>
      </c>
      <c r="O74" s="43">
        <v>133.63999999999999</v>
      </c>
      <c r="P74" s="43">
        <v>143</v>
      </c>
      <c r="Q74" s="43">
        <v>7</v>
      </c>
      <c r="R74" s="43">
        <v>7</v>
      </c>
      <c r="S74" s="43"/>
      <c r="T74" s="43"/>
      <c r="U74" s="43"/>
      <c r="V74" s="43"/>
    </row>
    <row r="75" spans="1:22">
      <c r="A75" s="43" t="s">
        <v>541</v>
      </c>
      <c r="B75" s="43" t="s">
        <v>512</v>
      </c>
      <c r="C75" s="43" t="s">
        <v>470</v>
      </c>
      <c r="D75" s="77" t="s">
        <v>542</v>
      </c>
      <c r="E75" s="43" t="s">
        <v>148</v>
      </c>
      <c r="F75" s="43">
        <v>3.46</v>
      </c>
      <c r="G75" s="43">
        <v>5</v>
      </c>
      <c r="H75" s="43">
        <v>99.31</v>
      </c>
      <c r="I75" s="43">
        <v>101</v>
      </c>
      <c r="J75" s="43">
        <v>1</v>
      </c>
      <c r="K75" s="43">
        <v>2</v>
      </c>
      <c r="L75" s="43" t="s">
        <v>474</v>
      </c>
      <c r="M75" s="43">
        <v>4.18</v>
      </c>
      <c r="N75" s="43">
        <v>5.3</v>
      </c>
      <c r="O75" s="43">
        <v>87.13</v>
      </c>
      <c r="P75" s="43">
        <v>88</v>
      </c>
      <c r="Q75" s="43">
        <v>8</v>
      </c>
      <c r="R75" s="43">
        <v>9</v>
      </c>
      <c r="S75" s="43"/>
      <c r="T75" s="43"/>
      <c r="U75" s="43"/>
      <c r="V75" s="43"/>
    </row>
    <row r="76" spans="1:22">
      <c r="A76" s="43"/>
      <c r="B76" s="43" t="s">
        <v>514</v>
      </c>
      <c r="C76" s="43" t="s">
        <v>463</v>
      </c>
      <c r="D76" s="77" t="s">
        <v>542</v>
      </c>
      <c r="E76" s="43" t="s">
        <v>148</v>
      </c>
      <c r="F76" s="43">
        <v>4.1399999999999997</v>
      </c>
      <c r="G76" s="43">
        <v>6.2</v>
      </c>
      <c r="H76" s="43">
        <v>101.09</v>
      </c>
      <c r="I76" s="43">
        <v>103</v>
      </c>
      <c r="J76" s="43">
        <v>1</v>
      </c>
      <c r="K76" s="43">
        <v>3</v>
      </c>
      <c r="L76" s="43" t="s">
        <v>474</v>
      </c>
      <c r="M76" s="43">
        <v>4.29</v>
      </c>
      <c r="N76" s="43">
        <v>6.2</v>
      </c>
      <c r="O76" s="43">
        <v>103.85</v>
      </c>
      <c r="P76" s="43">
        <v>106</v>
      </c>
      <c r="Q76" s="43">
        <v>2</v>
      </c>
      <c r="R76" s="43">
        <v>2</v>
      </c>
      <c r="S76" s="43"/>
      <c r="T76" s="43"/>
      <c r="U76" s="43"/>
      <c r="V76" s="43"/>
    </row>
    <row r="77" spans="1:22">
      <c r="A77" s="43"/>
      <c r="B77" s="43" t="s">
        <v>515</v>
      </c>
      <c r="C77" s="43" t="s">
        <v>463</v>
      </c>
      <c r="D77" s="77" t="s">
        <v>542</v>
      </c>
      <c r="E77" s="43" t="s">
        <v>148</v>
      </c>
      <c r="F77" s="43">
        <v>20.63</v>
      </c>
      <c r="G77" s="43">
        <v>80</v>
      </c>
      <c r="H77" s="43">
        <v>126.98</v>
      </c>
      <c r="I77" s="43">
        <v>141</v>
      </c>
      <c r="J77" s="43">
        <v>1</v>
      </c>
      <c r="K77" s="43">
        <v>1</v>
      </c>
      <c r="L77" s="43" t="s">
        <v>474</v>
      </c>
      <c r="M77" s="43">
        <v>18.37</v>
      </c>
      <c r="N77" s="43">
        <v>74</v>
      </c>
      <c r="O77" s="43">
        <v>118.43</v>
      </c>
      <c r="P77" s="43">
        <v>140</v>
      </c>
      <c r="Q77" s="43">
        <v>3</v>
      </c>
      <c r="R77" s="43">
        <v>4</v>
      </c>
      <c r="S77" s="43"/>
      <c r="T77" s="43"/>
      <c r="U77" s="43"/>
      <c r="V77" s="43"/>
    </row>
    <row r="78" spans="1:22">
      <c r="A78" s="43" t="s">
        <v>543</v>
      </c>
      <c r="B78" s="43" t="s">
        <v>512</v>
      </c>
      <c r="C78" s="43" t="s">
        <v>470</v>
      </c>
      <c r="D78" s="77" t="s">
        <v>544</v>
      </c>
      <c r="E78" s="43" t="s">
        <v>148</v>
      </c>
      <c r="F78" s="43">
        <v>3.04</v>
      </c>
      <c r="G78" s="43">
        <v>3.6</v>
      </c>
      <c r="H78" s="43">
        <v>99.03</v>
      </c>
      <c r="I78" s="43">
        <v>103</v>
      </c>
      <c r="J78" s="43">
        <v>0</v>
      </c>
      <c r="K78" s="43">
        <v>0</v>
      </c>
      <c r="L78" s="43" t="s">
        <v>474</v>
      </c>
      <c r="M78" s="43">
        <v>2.89</v>
      </c>
      <c r="N78" s="43">
        <v>4</v>
      </c>
      <c r="O78" s="43">
        <v>111.79</v>
      </c>
      <c r="P78" s="43">
        <v>116</v>
      </c>
      <c r="Q78" s="43">
        <v>8</v>
      </c>
      <c r="R78" s="43">
        <v>9</v>
      </c>
      <c r="S78" s="43"/>
      <c r="T78" s="43"/>
      <c r="U78" s="43"/>
      <c r="V78" s="43"/>
    </row>
    <row r="79" spans="1:22">
      <c r="A79" s="43"/>
      <c r="B79" s="43" t="s">
        <v>514</v>
      </c>
      <c r="C79" s="43" t="s">
        <v>463</v>
      </c>
      <c r="D79" s="77" t="s">
        <v>544</v>
      </c>
      <c r="E79" s="43" t="s">
        <v>148</v>
      </c>
      <c r="F79" s="43">
        <v>3.27</v>
      </c>
      <c r="G79" s="43">
        <v>4.3</v>
      </c>
      <c r="H79" s="43">
        <v>121.44</v>
      </c>
      <c r="I79" s="43">
        <v>125</v>
      </c>
      <c r="J79" s="43">
        <v>0</v>
      </c>
      <c r="K79" s="43">
        <v>0</v>
      </c>
      <c r="L79" s="43" t="s">
        <v>474</v>
      </c>
      <c r="M79" s="43">
        <v>3.11</v>
      </c>
      <c r="N79" s="43">
        <v>4.3</v>
      </c>
      <c r="O79" s="43">
        <v>134.57</v>
      </c>
      <c r="P79" s="43">
        <v>141</v>
      </c>
      <c r="Q79" s="43">
        <v>2</v>
      </c>
      <c r="R79" s="43">
        <v>3</v>
      </c>
      <c r="S79" s="43"/>
      <c r="T79" s="43"/>
      <c r="U79" s="43"/>
      <c r="V79" s="43"/>
    </row>
    <row r="80" spans="1:22">
      <c r="A80" s="43"/>
      <c r="B80" s="43" t="s">
        <v>515</v>
      </c>
      <c r="C80" s="43" t="s">
        <v>463</v>
      </c>
      <c r="D80" s="77" t="s">
        <v>544</v>
      </c>
      <c r="E80" s="43" t="s">
        <v>148</v>
      </c>
      <c r="F80" s="43">
        <v>15.43</v>
      </c>
      <c r="G80" s="43">
        <v>42.6</v>
      </c>
      <c r="H80" s="43">
        <v>151.88999999999999</v>
      </c>
      <c r="I80" s="43">
        <v>168</v>
      </c>
      <c r="J80" s="43">
        <v>0</v>
      </c>
      <c r="K80" s="43">
        <v>0</v>
      </c>
      <c r="L80" s="43" t="s">
        <v>474</v>
      </c>
      <c r="M80" s="43">
        <v>9.39</v>
      </c>
      <c r="N80" s="43">
        <v>38.299999999999997</v>
      </c>
      <c r="O80" s="43">
        <v>145.43</v>
      </c>
      <c r="P80" s="43">
        <v>154</v>
      </c>
      <c r="Q80" s="43">
        <v>4</v>
      </c>
      <c r="R80" s="43">
        <v>6</v>
      </c>
      <c r="S80" s="43"/>
      <c r="T80" s="43"/>
      <c r="U80" s="43"/>
      <c r="V80" s="43"/>
    </row>
    <row r="81" spans="1:22">
      <c r="A81" s="43" t="s">
        <v>545</v>
      </c>
      <c r="B81" s="43" t="s">
        <v>512</v>
      </c>
      <c r="C81" s="43" t="s">
        <v>470</v>
      </c>
      <c r="D81" s="77" t="s">
        <v>546</v>
      </c>
      <c r="E81" s="43" t="s">
        <v>148</v>
      </c>
      <c r="F81" s="43">
        <v>3.46</v>
      </c>
      <c r="G81" s="43">
        <v>4.3</v>
      </c>
      <c r="H81" s="43">
        <v>79</v>
      </c>
      <c r="I81" s="43">
        <v>79</v>
      </c>
      <c r="J81" s="43">
        <v>1</v>
      </c>
      <c r="K81" s="43">
        <v>1</v>
      </c>
      <c r="L81" s="43" t="s">
        <v>474</v>
      </c>
      <c r="M81" s="43">
        <v>3.66</v>
      </c>
      <c r="N81" s="43">
        <v>6.3</v>
      </c>
      <c r="O81" s="43">
        <v>91.65</v>
      </c>
      <c r="P81" s="43">
        <v>101</v>
      </c>
      <c r="Q81" s="43">
        <v>9</v>
      </c>
      <c r="R81" s="43">
        <v>9</v>
      </c>
      <c r="S81" s="43"/>
      <c r="T81" s="43"/>
      <c r="U81" s="43"/>
      <c r="V81" s="43"/>
    </row>
    <row r="82" spans="1:22">
      <c r="A82" s="43"/>
      <c r="B82" s="43" t="s">
        <v>514</v>
      </c>
      <c r="C82" s="43" t="s">
        <v>463</v>
      </c>
      <c r="D82" s="77" t="s">
        <v>546</v>
      </c>
      <c r="E82" s="43" t="s">
        <v>148</v>
      </c>
      <c r="F82" s="43">
        <v>4.03</v>
      </c>
      <c r="G82" s="43">
        <v>5.3</v>
      </c>
      <c r="H82" s="43">
        <v>85.69</v>
      </c>
      <c r="I82" s="43">
        <v>87</v>
      </c>
      <c r="J82" s="43">
        <v>1</v>
      </c>
      <c r="K82" s="43">
        <v>3</v>
      </c>
      <c r="L82" s="43" t="s">
        <v>474</v>
      </c>
      <c r="M82" s="43">
        <v>4.18</v>
      </c>
      <c r="N82" s="43">
        <v>6.2</v>
      </c>
      <c r="O82" s="43">
        <v>120.26</v>
      </c>
      <c r="P82" s="43">
        <v>123</v>
      </c>
      <c r="Q82" s="43">
        <v>3</v>
      </c>
      <c r="R82" s="43">
        <v>3</v>
      </c>
      <c r="S82" s="43"/>
      <c r="T82" s="43"/>
      <c r="U82" s="43"/>
      <c r="V82" s="43"/>
    </row>
    <row r="83" spans="1:22">
      <c r="A83" s="43"/>
      <c r="B83" s="43" t="s">
        <v>515</v>
      </c>
      <c r="C83" s="43" t="s">
        <v>463</v>
      </c>
      <c r="D83" s="77" t="s">
        <v>546</v>
      </c>
      <c r="E83" s="43" t="s">
        <v>148</v>
      </c>
      <c r="F83" s="43">
        <v>23.85</v>
      </c>
      <c r="G83" s="43">
        <v>55</v>
      </c>
      <c r="H83" s="43">
        <v>154.97999999999999</v>
      </c>
      <c r="I83" s="43">
        <v>183</v>
      </c>
      <c r="J83" s="43">
        <v>1</v>
      </c>
      <c r="K83" s="43">
        <v>3</v>
      </c>
      <c r="L83" s="43" t="s">
        <v>474</v>
      </c>
      <c r="M83" s="43">
        <v>20.91</v>
      </c>
      <c r="N83" s="43">
        <v>49.6</v>
      </c>
      <c r="O83" s="43">
        <v>141.41999999999999</v>
      </c>
      <c r="P83" s="43">
        <v>170</v>
      </c>
      <c r="Q83" s="43">
        <v>10</v>
      </c>
      <c r="R83" s="43">
        <v>13</v>
      </c>
      <c r="S83" s="43"/>
      <c r="T83" s="43"/>
      <c r="U83" s="43"/>
      <c r="V83" s="43"/>
    </row>
    <row r="84" spans="1:22">
      <c r="A84" s="43" t="s">
        <v>547</v>
      </c>
      <c r="B84" s="43" t="s">
        <v>512</v>
      </c>
      <c r="C84" s="43" t="s">
        <v>470</v>
      </c>
      <c r="D84" s="77" t="s">
        <v>548</v>
      </c>
      <c r="E84" s="43" t="s">
        <v>148</v>
      </c>
      <c r="F84" s="43">
        <v>0</v>
      </c>
      <c r="G84" s="43">
        <v>0</v>
      </c>
      <c r="H84" s="43">
        <v>0</v>
      </c>
      <c r="I84" s="43">
        <v>0</v>
      </c>
      <c r="J84" s="43">
        <v>0</v>
      </c>
      <c r="K84" s="43">
        <v>0</v>
      </c>
      <c r="L84" s="43" t="s">
        <v>474</v>
      </c>
      <c r="M84" s="43">
        <v>3.53</v>
      </c>
      <c r="N84" s="43">
        <v>5.6</v>
      </c>
      <c r="O84" s="43">
        <v>90.13</v>
      </c>
      <c r="P84" s="43">
        <v>97</v>
      </c>
      <c r="Q84" s="43">
        <v>9</v>
      </c>
      <c r="R84" s="43">
        <v>9</v>
      </c>
      <c r="S84" s="43"/>
      <c r="T84" s="43"/>
      <c r="U84" s="43"/>
      <c r="V84" s="43"/>
    </row>
    <row r="85" spans="1:22">
      <c r="A85" s="43"/>
      <c r="B85" s="43" t="s">
        <v>514</v>
      </c>
      <c r="C85" s="43" t="s">
        <v>463</v>
      </c>
      <c r="D85" s="77" t="s">
        <v>548</v>
      </c>
      <c r="E85" s="43" t="s">
        <v>148</v>
      </c>
      <c r="F85" s="43">
        <v>0</v>
      </c>
      <c r="G85" s="43">
        <v>0</v>
      </c>
      <c r="H85" s="43">
        <v>0</v>
      </c>
      <c r="I85" s="43">
        <v>0</v>
      </c>
      <c r="J85" s="43">
        <v>0</v>
      </c>
      <c r="K85" s="43">
        <v>0</v>
      </c>
      <c r="L85" s="43" t="s">
        <v>474</v>
      </c>
      <c r="M85" s="43">
        <v>3.39</v>
      </c>
      <c r="N85" s="43">
        <v>3.6</v>
      </c>
      <c r="O85" s="43">
        <v>130.57</v>
      </c>
      <c r="P85" s="43">
        <v>131</v>
      </c>
      <c r="Q85" s="43">
        <v>3</v>
      </c>
      <c r="R85" s="43">
        <v>3</v>
      </c>
      <c r="S85" s="43"/>
      <c r="T85" s="43"/>
      <c r="U85" s="43"/>
      <c r="V85" s="43"/>
    </row>
    <row r="86" spans="1:22">
      <c r="A86" s="43"/>
      <c r="B86" s="43" t="s">
        <v>515</v>
      </c>
      <c r="C86" s="43" t="s">
        <v>463</v>
      </c>
      <c r="D86" s="77" t="s">
        <v>548</v>
      </c>
      <c r="E86" s="43" t="s">
        <v>148</v>
      </c>
      <c r="F86" s="43">
        <v>18.190000000000001</v>
      </c>
      <c r="G86" s="43">
        <v>63.6</v>
      </c>
      <c r="H86" s="43">
        <v>130.97</v>
      </c>
      <c r="I86" s="43">
        <v>187</v>
      </c>
      <c r="J86" s="43">
        <v>0</v>
      </c>
      <c r="K86" s="43">
        <v>0</v>
      </c>
      <c r="L86" s="43" t="s">
        <v>474</v>
      </c>
      <c r="M86" s="43">
        <v>21.84</v>
      </c>
      <c r="N86" s="43">
        <v>63.6</v>
      </c>
      <c r="O86" s="43">
        <v>150.76</v>
      </c>
      <c r="P86" s="43">
        <v>251</v>
      </c>
      <c r="Q86" s="43">
        <v>7</v>
      </c>
      <c r="R86" s="43">
        <v>10</v>
      </c>
      <c r="S86" s="43"/>
      <c r="T86" s="43"/>
      <c r="U86" s="43"/>
      <c r="V86" s="43"/>
    </row>
  </sheetData>
  <autoFilter ref="A1:V59" xr:uid="{00000000-0009-0000-0000-000004000000}"/>
  <phoneticPr fontId="26" type="noConversion"/>
  <pageMargins left="0.69930555555555596" right="0.69930555555555596" top="0.75" bottom="0.75" header="0.3" footer="0.3"/>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2"/>
  <sheetViews>
    <sheetView zoomScale="95" zoomScaleNormal="95" workbookViewId="0">
      <selection activeCell="F4" sqref="F4"/>
    </sheetView>
  </sheetViews>
  <sheetFormatPr baseColWidth="10" defaultColWidth="8.1640625" defaultRowHeight="15"/>
  <cols>
    <col min="1" max="1" width="16.6640625" style="46" customWidth="1"/>
    <col min="2" max="2" width="19.1640625" style="46" customWidth="1"/>
    <col min="3" max="3" width="78" style="46" customWidth="1"/>
    <col min="4" max="4" width="15.33203125" style="47" customWidth="1"/>
    <col min="5" max="5" width="13.6640625" style="47" customWidth="1"/>
    <col min="6" max="6" width="9.33203125" style="47" bestFit="1" customWidth="1"/>
    <col min="7" max="7" width="9.33203125" style="48" bestFit="1" customWidth="1"/>
    <col min="8" max="8" width="16.83203125" style="45" customWidth="1"/>
    <col min="9" max="9" width="28.33203125" style="45" customWidth="1"/>
    <col min="10" max="10" width="32.83203125" style="45" customWidth="1"/>
    <col min="11" max="11" width="13.6640625" style="45" customWidth="1"/>
    <col min="12" max="16384" width="8.1640625" style="46"/>
  </cols>
  <sheetData>
    <row r="1" spans="1:11" s="47" customFormat="1" ht="38">
      <c r="A1" s="49" t="s">
        <v>549</v>
      </c>
      <c r="B1" s="49" t="s">
        <v>550</v>
      </c>
      <c r="C1" s="49" t="s">
        <v>551</v>
      </c>
      <c r="D1" s="49" t="s">
        <v>552</v>
      </c>
      <c r="E1" s="49" t="s">
        <v>553</v>
      </c>
      <c r="F1" s="49" t="s">
        <v>130</v>
      </c>
      <c r="G1" s="49" t="s">
        <v>554</v>
      </c>
      <c r="H1" s="49" t="s">
        <v>555</v>
      </c>
      <c r="I1" s="49" t="s">
        <v>556</v>
      </c>
      <c r="J1" s="49" t="s">
        <v>557</v>
      </c>
      <c r="K1" s="49" t="s">
        <v>0</v>
      </c>
    </row>
    <row r="2" spans="1:11" ht="32">
      <c r="A2" s="143" t="s">
        <v>558</v>
      </c>
      <c r="B2" s="144" t="s">
        <v>559</v>
      </c>
      <c r="C2" s="113" t="s">
        <v>560</v>
      </c>
      <c r="D2" s="50" t="s">
        <v>561</v>
      </c>
      <c r="E2" s="50"/>
      <c r="F2" s="50">
        <f>(180+170+160)/3</f>
        <v>170</v>
      </c>
      <c r="G2" s="124">
        <v>180</v>
      </c>
      <c r="H2" s="53"/>
      <c r="I2" s="58"/>
      <c r="J2" s="53"/>
      <c r="K2" s="53" t="s">
        <v>148</v>
      </c>
    </row>
    <row r="3" spans="1:11" ht="16">
      <c r="A3" s="143"/>
      <c r="B3" s="145"/>
      <c r="C3" s="113" t="s">
        <v>562</v>
      </c>
      <c r="D3" s="50"/>
      <c r="E3" s="50"/>
      <c r="F3" s="50">
        <f>(100+150+130)/3</f>
        <v>126.66666666666667</v>
      </c>
      <c r="G3" s="52"/>
      <c r="H3" s="53"/>
      <c r="I3" s="58"/>
      <c r="J3" s="53"/>
      <c r="K3" s="53" t="s">
        <v>148</v>
      </c>
    </row>
    <row r="4" spans="1:11" ht="16">
      <c r="A4" s="143"/>
      <c r="B4" s="145"/>
      <c r="C4" s="113" t="s">
        <v>563</v>
      </c>
      <c r="D4" s="50"/>
      <c r="E4" s="50"/>
      <c r="F4" s="50">
        <f>(120+140+130)/3</f>
        <v>130</v>
      </c>
      <c r="G4" s="52"/>
      <c r="H4" s="53"/>
      <c r="I4" s="58"/>
      <c r="J4" s="53"/>
      <c r="K4" s="53" t="s">
        <v>148</v>
      </c>
    </row>
    <row r="5" spans="1:11" ht="16">
      <c r="A5" s="143"/>
      <c r="B5" s="145"/>
      <c r="C5" s="113" t="s">
        <v>564</v>
      </c>
      <c r="D5" s="50"/>
      <c r="E5" s="50"/>
      <c r="F5" s="50">
        <f>(515+478+520)/3</f>
        <v>504.33333333333331</v>
      </c>
      <c r="G5" s="52"/>
      <c r="H5" s="53"/>
      <c r="I5" s="58"/>
      <c r="J5" s="53"/>
      <c r="K5" s="53" t="s">
        <v>148</v>
      </c>
    </row>
    <row r="6" spans="1:11" ht="16">
      <c r="A6" s="143"/>
      <c r="B6" s="145"/>
      <c r="C6" s="113" t="s">
        <v>565</v>
      </c>
      <c r="D6" s="50"/>
      <c r="E6" s="50"/>
      <c r="F6" s="50">
        <f>(8.3+7.8+5.7)/3</f>
        <v>7.2666666666666666</v>
      </c>
      <c r="G6" s="52"/>
      <c r="H6" s="53"/>
      <c r="I6" s="58"/>
      <c r="J6" s="53"/>
      <c r="K6" s="53" t="s">
        <v>148</v>
      </c>
    </row>
    <row r="7" spans="1:11" ht="16">
      <c r="A7" s="143"/>
      <c r="B7" s="145"/>
      <c r="C7" s="113" t="s">
        <v>566</v>
      </c>
      <c r="D7" s="50"/>
      <c r="E7" s="50"/>
      <c r="F7" s="50">
        <f>(723+837+771)/3</f>
        <v>777</v>
      </c>
      <c r="G7" s="52"/>
      <c r="H7" s="53"/>
      <c r="I7" s="58"/>
      <c r="J7" s="53"/>
      <c r="K7" s="53" t="s">
        <v>148</v>
      </c>
    </row>
    <row r="8" spans="1:11" ht="16">
      <c r="A8" s="143"/>
      <c r="B8" s="145"/>
      <c r="C8" s="113" t="s">
        <v>567</v>
      </c>
      <c r="D8" s="50"/>
      <c r="E8" s="50"/>
      <c r="F8" s="50">
        <f>(615+478+575)/3</f>
        <v>556</v>
      </c>
      <c r="G8" s="52"/>
      <c r="H8" s="53"/>
      <c r="I8" s="58"/>
      <c r="J8" s="53"/>
      <c r="K8" s="53" t="s">
        <v>148</v>
      </c>
    </row>
    <row r="9" spans="1:11" ht="17">
      <c r="A9" s="143"/>
      <c r="B9" s="145"/>
      <c r="C9" s="114" t="s">
        <v>568</v>
      </c>
      <c r="D9" s="50"/>
      <c r="E9" s="50"/>
      <c r="F9" s="50">
        <f>(2370+3372+1983)/3</f>
        <v>2575</v>
      </c>
      <c r="G9" s="52"/>
      <c r="H9" s="53"/>
      <c r="I9" s="58"/>
      <c r="J9" s="53"/>
      <c r="K9" s="53" t="s">
        <v>148</v>
      </c>
    </row>
    <row r="10" spans="1:11" ht="17">
      <c r="A10" s="143"/>
      <c r="B10" s="145"/>
      <c r="C10" s="114" t="s">
        <v>569</v>
      </c>
      <c r="D10" s="50"/>
      <c r="E10" s="50"/>
      <c r="F10" s="50">
        <f>(1873+1784+1536)/3</f>
        <v>1731</v>
      </c>
      <c r="G10" s="53">
        <v>1.33</v>
      </c>
      <c r="H10" s="53"/>
      <c r="I10" s="58"/>
      <c r="J10" s="53"/>
      <c r="K10" s="53" t="s">
        <v>148</v>
      </c>
    </row>
    <row r="11" spans="1:11" ht="17">
      <c r="A11" s="143"/>
      <c r="B11" s="145"/>
      <c r="C11" s="114" t="s">
        <v>570</v>
      </c>
      <c r="D11" s="50"/>
      <c r="E11" s="50"/>
      <c r="F11" s="50">
        <f>(2123+2297+2851)/3</f>
        <v>2423.6666666666665</v>
      </c>
      <c r="G11" s="52"/>
      <c r="H11" s="53"/>
      <c r="I11" s="58"/>
      <c r="J11" s="53"/>
      <c r="K11" s="53" t="s">
        <v>148</v>
      </c>
    </row>
    <row r="12" spans="1:11" ht="17">
      <c r="A12" s="143"/>
      <c r="B12" s="145"/>
      <c r="C12" s="114" t="s">
        <v>571</v>
      </c>
      <c r="D12" s="50"/>
      <c r="E12" s="50"/>
      <c r="F12" s="50">
        <f>(1873+1633+1561)/3</f>
        <v>1689</v>
      </c>
      <c r="G12" s="52"/>
      <c r="H12" s="53"/>
      <c r="I12" s="58"/>
      <c r="J12" s="53"/>
      <c r="K12" s="53" t="s">
        <v>148</v>
      </c>
    </row>
    <row r="13" spans="1:11" ht="16">
      <c r="A13" s="143"/>
      <c r="B13" s="145"/>
      <c r="C13" s="113" t="s">
        <v>572</v>
      </c>
      <c r="D13" s="50"/>
      <c r="E13" s="50"/>
      <c r="F13" s="50">
        <f>(1.7+1.4+1.9)/3</f>
        <v>1.6666666666666667</v>
      </c>
      <c r="G13" s="53">
        <v>1.56</v>
      </c>
      <c r="H13" s="53"/>
      <c r="I13" s="58"/>
      <c r="J13" s="53"/>
      <c r="K13" s="53" t="s">
        <v>148</v>
      </c>
    </row>
    <row r="14" spans="1:11" ht="16">
      <c r="A14" s="143"/>
      <c r="B14" s="145"/>
      <c r="C14" s="113" t="s">
        <v>573</v>
      </c>
      <c r="D14" s="50"/>
      <c r="E14" s="50"/>
      <c r="F14" s="50">
        <f>(1.4+1.7+1.2)/3</f>
        <v>1.4333333333333333</v>
      </c>
      <c r="G14" s="52"/>
      <c r="H14" s="53"/>
      <c r="I14" s="58"/>
      <c r="J14" s="53"/>
      <c r="K14" s="53" t="s">
        <v>148</v>
      </c>
    </row>
    <row r="15" spans="1:11" ht="16">
      <c r="A15" s="143"/>
      <c r="B15" s="145"/>
      <c r="C15" s="113" t="s">
        <v>574</v>
      </c>
      <c r="D15" s="50"/>
      <c r="E15" s="50"/>
      <c r="F15" s="50">
        <f>(1.9+1.8+1.5)/3</f>
        <v>1.7333333333333334</v>
      </c>
      <c r="G15" s="52"/>
      <c r="H15" s="53"/>
      <c r="I15" s="58"/>
      <c r="J15" s="53"/>
      <c r="K15" s="53" t="s">
        <v>148</v>
      </c>
    </row>
    <row r="16" spans="1:11" ht="16">
      <c r="A16" s="143"/>
      <c r="B16" s="145"/>
      <c r="C16" s="113" t="s">
        <v>575</v>
      </c>
      <c r="D16" s="50"/>
      <c r="E16" s="50"/>
      <c r="F16" s="50">
        <f>(1.8+1.7+1.9)/3</f>
        <v>1.8</v>
      </c>
      <c r="G16" s="52"/>
      <c r="H16" s="53"/>
      <c r="I16" s="58"/>
      <c r="J16" s="53"/>
      <c r="K16" s="53" t="s">
        <v>148</v>
      </c>
    </row>
    <row r="17" spans="1:11" ht="16">
      <c r="A17" s="143"/>
      <c r="B17" s="145"/>
      <c r="C17" s="113" t="s">
        <v>576</v>
      </c>
      <c r="D17" s="50"/>
      <c r="E17" s="50"/>
      <c r="F17" s="50">
        <f>(3.2+3.4+3.3)/3</f>
        <v>3.2999999999999994</v>
      </c>
      <c r="G17" s="53">
        <v>2.82</v>
      </c>
      <c r="H17" s="53"/>
      <c r="I17" s="58"/>
      <c r="J17" s="53"/>
      <c r="K17" s="53" t="s">
        <v>148</v>
      </c>
    </row>
    <row r="18" spans="1:11" ht="16">
      <c r="A18" s="143"/>
      <c r="B18" s="145"/>
      <c r="C18" s="113" t="s">
        <v>577</v>
      </c>
      <c r="D18" s="50"/>
      <c r="E18" s="50"/>
      <c r="F18" s="50">
        <f>(1.4+1.7+1.5)/3</f>
        <v>1.5333333333333332</v>
      </c>
      <c r="G18" s="52"/>
      <c r="H18" s="53"/>
      <c r="I18" s="58"/>
      <c r="J18" s="53"/>
      <c r="K18" s="53" t="s">
        <v>148</v>
      </c>
    </row>
    <row r="19" spans="1:11" ht="16">
      <c r="A19" s="143"/>
      <c r="B19" s="145"/>
      <c r="C19" s="113" t="s">
        <v>578</v>
      </c>
      <c r="D19" s="50"/>
      <c r="E19" s="50"/>
      <c r="F19" s="50">
        <f>(1.4+1.6+1.7)/3</f>
        <v>1.5666666666666667</v>
      </c>
      <c r="G19" s="52"/>
      <c r="H19" s="53"/>
      <c r="I19" s="58"/>
      <c r="J19" s="53"/>
      <c r="K19" s="53" t="s">
        <v>148</v>
      </c>
    </row>
    <row r="20" spans="1:11" ht="16">
      <c r="A20" s="143"/>
      <c r="B20" s="145"/>
      <c r="C20" s="113" t="s">
        <v>579</v>
      </c>
      <c r="D20" s="50"/>
      <c r="E20" s="50"/>
      <c r="F20" s="50">
        <f>(1.9+2.1+2.2)/3</f>
        <v>2.0666666666666669</v>
      </c>
      <c r="G20" s="52"/>
      <c r="H20" s="53"/>
      <c r="I20" s="58"/>
      <c r="J20" s="53"/>
      <c r="K20" s="53" t="s">
        <v>148</v>
      </c>
    </row>
    <row r="21" spans="1:11" ht="16">
      <c r="A21" s="143"/>
      <c r="B21" s="145"/>
      <c r="C21" s="113" t="s">
        <v>580</v>
      </c>
      <c r="D21" s="50"/>
      <c r="E21" s="50"/>
      <c r="F21" s="50">
        <f>(2+2.1+2.2)/3</f>
        <v>2.1</v>
      </c>
      <c r="G21" s="52"/>
      <c r="H21" s="53"/>
      <c r="I21" s="58"/>
      <c r="J21" s="53"/>
      <c r="K21" s="53" t="s">
        <v>148</v>
      </c>
    </row>
    <row r="22" spans="1:11" ht="16">
      <c r="A22" s="143"/>
      <c r="B22" s="145"/>
      <c r="C22" s="113" t="s">
        <v>581</v>
      </c>
      <c r="D22" s="50"/>
      <c r="E22" s="50"/>
      <c r="F22" s="50">
        <f>(3.1+3.2+3.5)/3</f>
        <v>3.2666666666666671</v>
      </c>
      <c r="G22" s="52"/>
      <c r="H22" s="53"/>
      <c r="I22" s="58"/>
      <c r="J22" s="53"/>
      <c r="K22" s="53" t="s">
        <v>148</v>
      </c>
    </row>
    <row r="23" spans="1:11" ht="16">
      <c r="A23" s="143"/>
      <c r="B23" s="145"/>
      <c r="C23" s="113" t="s">
        <v>582</v>
      </c>
      <c r="D23" s="50"/>
      <c r="E23" s="50"/>
      <c r="F23" s="50">
        <f>(3.9+3.7+3.4)/3</f>
        <v>3.6666666666666665</v>
      </c>
      <c r="G23" s="52"/>
      <c r="H23" s="53"/>
      <c r="I23" s="58"/>
      <c r="J23" s="53"/>
      <c r="K23" s="53" t="s">
        <v>148</v>
      </c>
    </row>
    <row r="24" spans="1:11" ht="16">
      <c r="A24" s="143"/>
      <c r="B24" s="145"/>
      <c r="C24" s="113" t="s">
        <v>583</v>
      </c>
      <c r="D24" s="50"/>
      <c r="E24" s="50"/>
      <c r="F24" s="50">
        <f>(7.09+7.83+6.92)/3</f>
        <v>7.28</v>
      </c>
      <c r="G24" s="52"/>
      <c r="H24" s="53"/>
      <c r="I24" s="58"/>
      <c r="J24" s="53"/>
      <c r="K24" s="53" t="s">
        <v>148</v>
      </c>
    </row>
    <row r="25" spans="1:11" ht="16">
      <c r="A25" s="143"/>
      <c r="B25" s="145"/>
      <c r="C25" s="113" t="s">
        <v>584</v>
      </c>
      <c r="D25" s="50"/>
      <c r="E25" s="50"/>
      <c r="F25" s="50">
        <v>6.16</v>
      </c>
      <c r="G25" s="52"/>
      <c r="H25" s="53"/>
      <c r="I25" s="58"/>
      <c r="J25" s="53"/>
      <c r="K25" s="53" t="s">
        <v>148</v>
      </c>
    </row>
    <row r="26" spans="1:11" ht="16">
      <c r="A26" s="143"/>
      <c r="B26" s="145"/>
      <c r="C26" s="113" t="s">
        <v>585</v>
      </c>
      <c r="D26" s="50"/>
      <c r="E26" s="50"/>
      <c r="F26" s="50">
        <v>6.86</v>
      </c>
      <c r="G26" s="52"/>
      <c r="H26" s="53"/>
      <c r="I26" s="58"/>
      <c r="J26" s="53"/>
      <c r="K26" s="53" t="s">
        <v>148</v>
      </c>
    </row>
    <row r="27" spans="1:11" ht="16">
      <c r="A27" s="143"/>
      <c r="B27" s="145"/>
      <c r="C27" s="113" t="s">
        <v>586</v>
      </c>
      <c r="D27" s="50"/>
      <c r="E27" s="50"/>
      <c r="F27" s="50">
        <v>4.95</v>
      </c>
      <c r="G27" s="52"/>
      <c r="H27" s="53"/>
      <c r="I27" s="58"/>
      <c r="J27" s="53"/>
      <c r="K27" s="53" t="s">
        <v>148</v>
      </c>
    </row>
    <row r="28" spans="1:11" ht="16">
      <c r="A28" s="143"/>
      <c r="B28" s="145"/>
      <c r="C28" s="113" t="s">
        <v>587</v>
      </c>
      <c r="D28" s="50"/>
      <c r="E28" s="50"/>
      <c r="F28" s="50">
        <v>8.14</v>
      </c>
      <c r="G28" s="52"/>
      <c r="H28" s="53"/>
      <c r="I28" s="58"/>
      <c r="J28" s="53"/>
      <c r="K28" s="53" t="s">
        <v>148</v>
      </c>
    </row>
    <row r="29" spans="1:11" ht="16">
      <c r="A29" s="143"/>
      <c r="B29" s="145"/>
      <c r="C29" s="113" t="s">
        <v>588</v>
      </c>
      <c r="D29" s="50"/>
      <c r="E29" s="50"/>
      <c r="F29" s="50"/>
      <c r="G29" s="52"/>
      <c r="H29" s="53"/>
      <c r="I29" s="58"/>
      <c r="J29" s="53"/>
      <c r="K29" s="53" t="s">
        <v>148</v>
      </c>
    </row>
    <row r="30" spans="1:11" ht="16">
      <c r="A30" s="143"/>
      <c r="B30" s="145"/>
      <c r="C30" s="113" t="s">
        <v>589</v>
      </c>
      <c r="D30" s="50"/>
      <c r="E30" s="50"/>
      <c r="F30" s="50"/>
      <c r="G30" s="52"/>
      <c r="H30" s="53"/>
      <c r="I30" s="58"/>
      <c r="J30" s="53"/>
      <c r="K30" s="53" t="s">
        <v>148</v>
      </c>
    </row>
    <row r="31" spans="1:11" ht="16">
      <c r="A31" s="143"/>
      <c r="B31" s="145"/>
      <c r="C31" s="113" t="s">
        <v>590</v>
      </c>
      <c r="D31" s="50"/>
      <c r="E31" s="50"/>
      <c r="F31" s="50"/>
      <c r="G31" s="52"/>
      <c r="H31" s="53"/>
      <c r="I31" s="58"/>
      <c r="J31" s="53"/>
      <c r="K31" s="53" t="s">
        <v>148</v>
      </c>
    </row>
    <row r="32" spans="1:11" ht="32">
      <c r="A32" s="143"/>
      <c r="B32" s="145"/>
      <c r="C32" s="113" t="s">
        <v>591</v>
      </c>
      <c r="D32" s="50" t="s">
        <v>592</v>
      </c>
      <c r="E32" s="50"/>
      <c r="F32" s="50" t="s">
        <v>593</v>
      </c>
      <c r="G32" s="52"/>
      <c r="H32" s="53"/>
      <c r="I32" s="58"/>
      <c r="J32" s="53"/>
      <c r="K32" s="53" t="s">
        <v>148</v>
      </c>
    </row>
    <row r="33" spans="1:11" ht="32">
      <c r="A33" s="143"/>
      <c r="B33" s="145"/>
      <c r="C33" s="113" t="s">
        <v>594</v>
      </c>
      <c r="D33" s="50" t="s">
        <v>592</v>
      </c>
      <c r="E33" s="50"/>
      <c r="F33" s="50" t="s">
        <v>593</v>
      </c>
      <c r="G33" s="124" t="s">
        <v>593</v>
      </c>
      <c r="H33" s="53"/>
      <c r="I33" s="58"/>
      <c r="J33" s="53"/>
      <c r="K33" s="53" t="s">
        <v>148</v>
      </c>
    </row>
    <row r="34" spans="1:11" ht="16">
      <c r="A34" s="143"/>
      <c r="B34" s="146"/>
      <c r="C34" s="113" t="s">
        <v>595</v>
      </c>
      <c r="D34" s="50" t="s">
        <v>592</v>
      </c>
      <c r="E34" s="50"/>
      <c r="F34" s="50" t="s">
        <v>593</v>
      </c>
      <c r="G34" s="124" t="s">
        <v>593</v>
      </c>
      <c r="H34" s="53"/>
      <c r="I34" s="58"/>
      <c r="J34" s="53"/>
      <c r="K34" s="53" t="s">
        <v>148</v>
      </c>
    </row>
    <row r="35" spans="1:11" ht="16">
      <c r="A35" s="147" t="s">
        <v>461</v>
      </c>
      <c r="B35" s="147" t="s">
        <v>596</v>
      </c>
      <c r="C35" s="113" t="s">
        <v>597</v>
      </c>
      <c r="D35" s="50" t="s">
        <v>598</v>
      </c>
      <c r="E35" s="50"/>
      <c r="F35" s="50">
        <f>(615+478+575)/3</f>
        <v>556</v>
      </c>
      <c r="G35" s="53">
        <v>633</v>
      </c>
      <c r="H35" s="53"/>
      <c r="I35" s="58"/>
      <c r="J35" s="53"/>
      <c r="K35" s="53" t="s">
        <v>148</v>
      </c>
    </row>
    <row r="36" spans="1:11" ht="16">
      <c r="A36" s="147"/>
      <c r="B36" s="147"/>
      <c r="C36" s="113" t="s">
        <v>599</v>
      </c>
      <c r="D36" s="78" t="s">
        <v>600</v>
      </c>
      <c r="E36" s="78"/>
      <c r="F36" s="78">
        <f>(1.142+1.735+1.004)/3</f>
        <v>1.2936666666666665</v>
      </c>
      <c r="G36" s="53">
        <v>971</v>
      </c>
      <c r="H36" s="54"/>
      <c r="I36" s="58"/>
      <c r="J36" s="54"/>
      <c r="K36" s="53" t="s">
        <v>148</v>
      </c>
    </row>
    <row r="37" spans="1:11" ht="16">
      <c r="A37" s="147"/>
      <c r="B37" s="147"/>
      <c r="C37" s="113" t="s">
        <v>601</v>
      </c>
      <c r="D37" s="50" t="s">
        <v>602</v>
      </c>
      <c r="E37" s="50"/>
      <c r="F37" s="50">
        <f>(691+769+934)/3</f>
        <v>798</v>
      </c>
      <c r="G37" s="53">
        <v>783</v>
      </c>
      <c r="H37" s="53"/>
      <c r="I37" s="58"/>
      <c r="J37" s="53"/>
      <c r="K37" s="53" t="s">
        <v>148</v>
      </c>
    </row>
    <row r="38" spans="1:11" ht="16">
      <c r="A38" s="147"/>
      <c r="B38" s="147"/>
      <c r="C38" s="115" t="s">
        <v>603</v>
      </c>
      <c r="D38" s="79"/>
      <c r="E38" s="79"/>
      <c r="F38" s="79">
        <f>(0.856+0.641+0.993)/3</f>
        <v>0.83</v>
      </c>
      <c r="G38" s="116"/>
      <c r="H38" s="55"/>
      <c r="I38" s="58"/>
      <c r="J38" s="55"/>
      <c r="K38" s="53" t="s">
        <v>148</v>
      </c>
    </row>
    <row r="39" spans="1:11" ht="16">
      <c r="A39" s="147"/>
      <c r="B39" s="147"/>
      <c r="C39" s="115" t="s">
        <v>604</v>
      </c>
      <c r="D39" s="79"/>
      <c r="E39" s="79"/>
      <c r="F39" s="79">
        <f>(1.17+1.23+1.445)/3</f>
        <v>1.2816666666666665</v>
      </c>
      <c r="G39" s="116"/>
      <c r="H39" s="55"/>
      <c r="I39" s="58"/>
      <c r="J39" s="55"/>
      <c r="K39" s="53" t="s">
        <v>148</v>
      </c>
    </row>
    <row r="40" spans="1:11" ht="16">
      <c r="A40" s="147"/>
      <c r="B40" s="147"/>
      <c r="C40" s="113" t="s">
        <v>605</v>
      </c>
      <c r="D40" s="79" t="s">
        <v>598</v>
      </c>
      <c r="E40" s="79"/>
      <c r="F40" s="79">
        <f>(459+323+344)/3</f>
        <v>375.33333333333331</v>
      </c>
      <c r="G40" s="53">
        <v>400</v>
      </c>
      <c r="H40" s="55"/>
      <c r="I40" s="58"/>
      <c r="J40" s="55"/>
      <c r="K40" s="53" t="s">
        <v>148</v>
      </c>
    </row>
    <row r="41" spans="1:11" ht="16">
      <c r="A41" s="147"/>
      <c r="B41" s="147"/>
      <c r="C41" s="117" t="s">
        <v>606</v>
      </c>
      <c r="D41" s="50" t="s">
        <v>598</v>
      </c>
      <c r="E41" s="50"/>
      <c r="F41" s="50">
        <f>(273+410+446)/3</f>
        <v>376.33333333333331</v>
      </c>
      <c r="G41" s="53">
        <v>334</v>
      </c>
      <c r="H41" s="53"/>
      <c r="I41" s="58"/>
      <c r="J41" s="53"/>
      <c r="K41" s="53" t="s">
        <v>148</v>
      </c>
    </row>
    <row r="42" spans="1:11" ht="16">
      <c r="A42" s="147"/>
      <c r="B42" s="147"/>
      <c r="C42" s="117" t="s">
        <v>607</v>
      </c>
      <c r="D42" s="50" t="s">
        <v>598</v>
      </c>
      <c r="E42" s="50"/>
      <c r="F42" s="50">
        <f>(459+323+344)/3</f>
        <v>375.33333333333331</v>
      </c>
      <c r="G42" s="53">
        <v>400</v>
      </c>
      <c r="H42" s="53"/>
      <c r="I42" s="58"/>
      <c r="J42" s="53"/>
      <c r="K42" s="53" t="s">
        <v>148</v>
      </c>
    </row>
    <row r="43" spans="1:11" ht="16">
      <c r="A43" s="147"/>
      <c r="B43" s="147"/>
      <c r="C43" s="117" t="s">
        <v>608</v>
      </c>
      <c r="D43" s="50" t="s">
        <v>598</v>
      </c>
      <c r="E43" s="123"/>
      <c r="F43" s="123" t="s">
        <v>344</v>
      </c>
      <c r="G43" s="123" t="s">
        <v>344</v>
      </c>
      <c r="H43" s="53"/>
      <c r="I43" s="58"/>
      <c r="J43" s="53"/>
      <c r="K43" s="53" t="s">
        <v>148</v>
      </c>
    </row>
    <row r="44" spans="1:11" ht="16">
      <c r="A44" s="147"/>
      <c r="B44" s="147"/>
      <c r="C44" s="115" t="s">
        <v>609</v>
      </c>
      <c r="D44" s="50"/>
      <c r="E44" s="50"/>
      <c r="F44" s="50">
        <f>(1.101+1.65+1.974)/3</f>
        <v>1.575</v>
      </c>
      <c r="G44" s="52"/>
      <c r="H44" s="53"/>
      <c r="I44" s="58"/>
      <c r="J44" s="53"/>
      <c r="K44" s="53" t="s">
        <v>148</v>
      </c>
    </row>
    <row r="45" spans="1:11" ht="16">
      <c r="A45" s="147"/>
      <c r="B45" s="147"/>
      <c r="C45" s="115" t="s">
        <v>610</v>
      </c>
      <c r="D45" s="50"/>
      <c r="E45" s="50"/>
      <c r="F45" s="50">
        <f>(2.11+2.75+1.972)/3</f>
        <v>2.277333333333333</v>
      </c>
      <c r="G45" s="52"/>
      <c r="H45" s="53"/>
      <c r="I45" s="58"/>
      <c r="J45" s="53"/>
      <c r="K45" s="53" t="s">
        <v>148</v>
      </c>
    </row>
    <row r="46" spans="1:11" ht="16">
      <c r="A46" s="147"/>
      <c r="B46" s="147"/>
      <c r="C46" s="115" t="s">
        <v>611</v>
      </c>
      <c r="D46" s="50"/>
      <c r="E46" s="50"/>
      <c r="F46" s="50">
        <f>(1.745+1.23+2.7)/3</f>
        <v>1.8916666666666668</v>
      </c>
      <c r="G46" s="52"/>
      <c r="H46" s="53"/>
      <c r="I46" s="58"/>
      <c r="J46" s="53"/>
      <c r="K46" s="53" t="s">
        <v>148</v>
      </c>
    </row>
    <row r="47" spans="1:11" ht="16">
      <c r="A47" s="147"/>
      <c r="B47" s="147"/>
      <c r="C47" s="118" t="s">
        <v>612</v>
      </c>
      <c r="D47" s="50"/>
      <c r="E47" s="50"/>
      <c r="F47" s="50">
        <f>(0.981+1.11+2)/3</f>
        <v>1.3636666666666668</v>
      </c>
      <c r="G47" s="52"/>
      <c r="H47" s="53"/>
      <c r="I47" s="58"/>
      <c r="J47" s="53"/>
      <c r="K47" s="53" t="s">
        <v>148</v>
      </c>
    </row>
    <row r="48" spans="1:11" ht="16">
      <c r="A48" s="147"/>
      <c r="B48" s="147"/>
      <c r="C48" s="118" t="s">
        <v>613</v>
      </c>
      <c r="D48" s="50"/>
      <c r="E48" s="50"/>
      <c r="F48" s="50">
        <f>(2.01+1.77+1.011)/3</f>
        <v>1.5969999999999998</v>
      </c>
      <c r="G48" s="52"/>
      <c r="H48" s="53"/>
      <c r="I48" s="58"/>
      <c r="J48" s="53"/>
      <c r="K48" s="53" t="s">
        <v>148</v>
      </c>
    </row>
    <row r="49" spans="1:11" ht="16">
      <c r="A49" s="147"/>
      <c r="B49" s="147"/>
      <c r="C49" s="113" t="s">
        <v>614</v>
      </c>
      <c r="D49" s="50"/>
      <c r="E49" s="50"/>
      <c r="F49" s="50">
        <f>(0.77+0.998+1)/3</f>
        <v>0.92266666666666663</v>
      </c>
      <c r="G49" s="53">
        <v>3.5640000000000001</v>
      </c>
      <c r="H49" s="53"/>
      <c r="I49" s="58"/>
      <c r="J49" s="53"/>
      <c r="K49" s="53" t="s">
        <v>148</v>
      </c>
    </row>
    <row r="50" spans="1:11" ht="16">
      <c r="A50" s="153" t="s">
        <v>615</v>
      </c>
      <c r="B50" s="153" t="s">
        <v>616</v>
      </c>
      <c r="C50" s="113" t="s">
        <v>617</v>
      </c>
      <c r="D50" s="51" t="s">
        <v>618</v>
      </c>
      <c r="E50" s="56">
        <f>(1.99+1.83+1.6)/3</f>
        <v>1.8066666666666666</v>
      </c>
      <c r="F50" s="56">
        <f>(0.869+0.435+0.435)/3</f>
        <v>0.57966666666666666</v>
      </c>
      <c r="G50" s="53">
        <v>0.76700000000000002</v>
      </c>
      <c r="H50" s="57"/>
      <c r="I50" s="58"/>
      <c r="J50" s="59"/>
      <c r="K50" s="53" t="s">
        <v>619</v>
      </c>
    </row>
    <row r="51" spans="1:11" ht="16">
      <c r="A51" s="153"/>
      <c r="B51" s="153"/>
      <c r="C51" s="117" t="s">
        <v>620</v>
      </c>
      <c r="D51" s="79" t="s">
        <v>618</v>
      </c>
      <c r="E51" s="79"/>
      <c r="F51" s="79">
        <f>(2.44+2.072+1.771)/3</f>
        <v>2.0943333333333336</v>
      </c>
      <c r="G51" s="53">
        <v>1.3</v>
      </c>
      <c r="H51" s="55"/>
      <c r="I51" s="58"/>
      <c r="J51" s="55"/>
      <c r="K51" s="55" t="s">
        <v>148</v>
      </c>
    </row>
    <row r="52" spans="1:11" ht="16">
      <c r="A52" s="153"/>
      <c r="B52" s="153"/>
      <c r="C52" s="117" t="s">
        <v>621</v>
      </c>
      <c r="D52" s="50" t="s">
        <v>622</v>
      </c>
      <c r="E52" s="50"/>
      <c r="F52" s="50">
        <f>(1.337+1.537+1.404)/3</f>
        <v>1.4259999999999999</v>
      </c>
      <c r="G52" s="53">
        <v>0.33300000000000002</v>
      </c>
      <c r="H52" s="53"/>
      <c r="I52" s="58"/>
      <c r="J52" s="53"/>
      <c r="K52" s="53" t="s">
        <v>148</v>
      </c>
    </row>
    <row r="53" spans="1:11" ht="16">
      <c r="A53" s="150" t="s">
        <v>623</v>
      </c>
      <c r="B53" s="148" t="s">
        <v>616</v>
      </c>
      <c r="C53" s="119" t="s">
        <v>624</v>
      </c>
      <c r="D53" s="50" t="s">
        <v>141</v>
      </c>
      <c r="E53" s="50"/>
      <c r="F53" s="50">
        <f>(0.867+0.601+0.534)/3</f>
        <v>0.66733333333333322</v>
      </c>
      <c r="G53" s="53">
        <v>1.67</v>
      </c>
      <c r="H53" s="53"/>
      <c r="I53" s="58"/>
      <c r="J53" s="53"/>
      <c r="K53" s="53" t="s">
        <v>148</v>
      </c>
    </row>
    <row r="54" spans="1:11" ht="16">
      <c r="A54" s="152"/>
      <c r="B54" s="143"/>
      <c r="C54" s="119" t="s">
        <v>625</v>
      </c>
      <c r="D54" s="50" t="s">
        <v>141</v>
      </c>
      <c r="E54" s="50"/>
      <c r="F54" s="50">
        <f>(0.566+0.6+0.634)/3</f>
        <v>0.6</v>
      </c>
      <c r="G54" s="53">
        <v>1.99</v>
      </c>
      <c r="H54" s="53"/>
      <c r="I54" s="58"/>
      <c r="J54" s="53"/>
      <c r="K54" s="53" t="s">
        <v>148</v>
      </c>
    </row>
    <row r="55" spans="1:11" ht="16" hidden="1">
      <c r="A55" s="151"/>
      <c r="B55" s="149"/>
      <c r="C55" s="119" t="s">
        <v>626</v>
      </c>
      <c r="D55" s="50" t="s">
        <v>141</v>
      </c>
      <c r="E55" s="50"/>
      <c r="F55" s="50"/>
      <c r="G55" s="52"/>
      <c r="H55" s="53"/>
      <c r="I55" s="58"/>
      <c r="J55" s="53"/>
      <c r="K55" s="53" t="s">
        <v>148</v>
      </c>
    </row>
    <row r="56" spans="1:11" ht="16">
      <c r="A56" s="50" t="s">
        <v>627</v>
      </c>
      <c r="B56" s="50" t="s">
        <v>616</v>
      </c>
      <c r="C56" s="119" t="s">
        <v>628</v>
      </c>
      <c r="D56" s="50" t="s">
        <v>141</v>
      </c>
      <c r="E56" s="50"/>
      <c r="F56" s="50">
        <f>(0.7+0.634+0.633)/3</f>
        <v>0.65566666666666673</v>
      </c>
      <c r="G56" s="53">
        <v>1.75</v>
      </c>
      <c r="H56" s="53"/>
      <c r="I56" s="58"/>
      <c r="J56" s="53"/>
      <c r="K56" s="53" t="s">
        <v>148</v>
      </c>
    </row>
    <row r="57" spans="1:11" ht="16">
      <c r="A57" s="154" t="s">
        <v>545</v>
      </c>
      <c r="B57" s="150" t="s">
        <v>616</v>
      </c>
      <c r="C57" s="119" t="s">
        <v>629</v>
      </c>
      <c r="D57" s="50" t="s">
        <v>141</v>
      </c>
      <c r="E57" s="50"/>
      <c r="F57" s="50">
        <f>(1.2+1.033+1.034)/3</f>
        <v>1.0889999999999997</v>
      </c>
      <c r="G57" s="53">
        <v>1.88</v>
      </c>
      <c r="H57" s="53"/>
      <c r="I57" s="58"/>
      <c r="J57" s="53"/>
      <c r="K57" s="53" t="s">
        <v>148</v>
      </c>
    </row>
    <row r="58" spans="1:11" ht="16" hidden="1">
      <c r="A58" s="155"/>
      <c r="B58" s="151"/>
      <c r="C58" s="119" t="s">
        <v>630</v>
      </c>
      <c r="D58" s="50" t="s">
        <v>167</v>
      </c>
      <c r="E58" s="50"/>
      <c r="F58" s="50"/>
      <c r="G58" s="52"/>
      <c r="H58" s="53"/>
      <c r="I58" s="58"/>
      <c r="J58" s="53"/>
      <c r="K58" s="53" t="s">
        <v>148</v>
      </c>
    </row>
    <row r="59" spans="1:11" ht="16">
      <c r="A59" s="50" t="s">
        <v>543</v>
      </c>
      <c r="B59" s="50" t="s">
        <v>616</v>
      </c>
      <c r="C59" s="119" t="s">
        <v>631</v>
      </c>
      <c r="D59" s="50" t="s">
        <v>141</v>
      </c>
      <c r="E59" s="50"/>
      <c r="F59" s="50">
        <f>(0.563+0.514+0.511)/3</f>
        <v>0.52933333333333332</v>
      </c>
      <c r="G59" s="52">
        <v>1.23</v>
      </c>
      <c r="H59" s="53"/>
      <c r="I59" s="58"/>
      <c r="J59" s="53"/>
      <c r="K59" s="53" t="s">
        <v>148</v>
      </c>
    </row>
    <row r="60" spans="1:11" ht="16">
      <c r="A60" s="148" t="s">
        <v>496</v>
      </c>
      <c r="B60" s="150" t="s">
        <v>616</v>
      </c>
      <c r="C60" s="119" t="s">
        <v>632</v>
      </c>
      <c r="D60" s="50" t="s">
        <v>141</v>
      </c>
      <c r="E60" s="50"/>
      <c r="F60" s="123" t="s">
        <v>344</v>
      </c>
      <c r="G60" s="123" t="s">
        <v>344</v>
      </c>
      <c r="H60" s="53"/>
      <c r="I60" s="58"/>
      <c r="J60" s="53"/>
      <c r="K60" s="53" t="s">
        <v>148</v>
      </c>
    </row>
    <row r="61" spans="1:11" ht="16" hidden="1">
      <c r="A61" s="149"/>
      <c r="B61" s="151"/>
      <c r="C61" s="119" t="s">
        <v>633</v>
      </c>
      <c r="D61" s="50" t="s">
        <v>618</v>
      </c>
      <c r="E61" s="50"/>
      <c r="F61" s="50"/>
      <c r="G61" s="52"/>
      <c r="H61" s="53"/>
      <c r="I61" s="58"/>
      <c r="J61" s="53"/>
      <c r="K61" s="53" t="s">
        <v>148</v>
      </c>
    </row>
    <row r="62" spans="1:11" ht="16">
      <c r="A62" s="148" t="s">
        <v>634</v>
      </c>
      <c r="B62" s="150" t="s">
        <v>616</v>
      </c>
      <c r="C62" s="119" t="s">
        <v>635</v>
      </c>
      <c r="D62" s="50" t="s">
        <v>183</v>
      </c>
      <c r="E62" s="50"/>
      <c r="F62" s="50">
        <f>(5.234+2.6+3.434)/3</f>
        <v>3.7560000000000002</v>
      </c>
      <c r="G62" s="53">
        <v>3.2450000000000001</v>
      </c>
      <c r="H62" s="53"/>
      <c r="I62" s="58"/>
      <c r="J62" s="53"/>
      <c r="K62" s="53" t="s">
        <v>148</v>
      </c>
    </row>
    <row r="63" spans="1:11" ht="16">
      <c r="A63" s="143"/>
      <c r="B63" s="152"/>
      <c r="C63" s="119" t="s">
        <v>636</v>
      </c>
      <c r="D63" s="50" t="s">
        <v>183</v>
      </c>
      <c r="E63" s="50"/>
      <c r="F63" s="50">
        <f>(5.066+8.733+6.7)/3</f>
        <v>6.8329999999999993</v>
      </c>
      <c r="G63" s="53">
        <v>4.5629999999999997</v>
      </c>
      <c r="H63" s="53"/>
      <c r="I63" s="58"/>
      <c r="J63" s="53"/>
      <c r="K63" s="53" t="s">
        <v>148</v>
      </c>
    </row>
    <row r="64" spans="1:11" ht="16">
      <c r="A64" s="149"/>
      <c r="B64" s="151"/>
      <c r="C64" s="119" t="s">
        <v>637</v>
      </c>
      <c r="D64" s="50" t="s">
        <v>183</v>
      </c>
      <c r="E64" s="50"/>
      <c r="F64" s="50">
        <f>(4.968+3.967+3.967)/3</f>
        <v>4.3006666666666673</v>
      </c>
      <c r="G64" s="53">
        <v>3.9830000000000001</v>
      </c>
      <c r="H64" s="53"/>
      <c r="I64" s="58"/>
      <c r="J64" s="53"/>
      <c r="K64" s="53" t="s">
        <v>148</v>
      </c>
    </row>
    <row r="65" spans="1:7" s="45" customFormat="1">
      <c r="A65" s="46"/>
      <c r="B65" s="46"/>
      <c r="C65" s="46"/>
      <c r="D65" s="47"/>
      <c r="E65" s="47"/>
      <c r="F65" s="47"/>
      <c r="G65" s="48"/>
    </row>
    <row r="66" spans="1:7" s="45" customFormat="1">
      <c r="A66" s="46"/>
      <c r="B66" s="46"/>
      <c r="C66" s="46"/>
      <c r="D66" s="47"/>
      <c r="E66" s="47"/>
      <c r="F66" s="47"/>
      <c r="G66" s="48"/>
    </row>
    <row r="67" spans="1:7" s="45" customFormat="1">
      <c r="A67" s="46"/>
      <c r="B67" s="46"/>
      <c r="C67" s="46"/>
      <c r="D67" s="47"/>
      <c r="E67" s="47"/>
      <c r="F67" s="47"/>
      <c r="G67" s="48"/>
    </row>
    <row r="72" spans="1:7" s="45" customFormat="1">
      <c r="A72" s="46"/>
      <c r="B72" s="46"/>
      <c r="C72" s="46"/>
      <c r="D72" s="47"/>
      <c r="E72" s="47"/>
      <c r="F72" s="47"/>
      <c r="G72" s="46"/>
    </row>
  </sheetData>
  <mergeCells count="14">
    <mergeCell ref="A62:A64"/>
    <mergeCell ref="B62:B64"/>
    <mergeCell ref="A50:A52"/>
    <mergeCell ref="B50:B52"/>
    <mergeCell ref="A53:A55"/>
    <mergeCell ref="B53:B55"/>
    <mergeCell ref="A57:A58"/>
    <mergeCell ref="B57:B58"/>
    <mergeCell ref="A2:A34"/>
    <mergeCell ref="B2:B34"/>
    <mergeCell ref="A35:A49"/>
    <mergeCell ref="B35:B49"/>
    <mergeCell ref="A60:A61"/>
    <mergeCell ref="B60:B61"/>
  </mergeCells>
  <phoneticPr fontId="26" type="noConversion"/>
  <pageMargins left="0.69930555555555596" right="0.69930555555555596" top="0.75" bottom="0.75" header="0.3" footer="0.3"/>
  <pageSetup orientation="portrait" horizontalDpi="90" verticalDpi="9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00"/>
  <sheetViews>
    <sheetView workbookViewId="0">
      <selection activeCell="D6" sqref="D6"/>
    </sheetView>
  </sheetViews>
  <sheetFormatPr baseColWidth="10" defaultColWidth="9" defaultRowHeight="15"/>
  <cols>
    <col min="1" max="1" width="11" style="25" customWidth="1"/>
    <col min="2" max="2" width="37" style="25" customWidth="1"/>
    <col min="3" max="4" width="24.6640625" style="25" customWidth="1"/>
    <col min="5" max="5" width="24.5" style="25" customWidth="1"/>
    <col min="6" max="16384" width="9" style="25"/>
  </cols>
  <sheetData>
    <row r="1" spans="1:16">
      <c r="A1" s="26"/>
      <c r="B1" s="27"/>
    </row>
    <row r="2" spans="1:16">
      <c r="A2" s="28" t="s">
        <v>671</v>
      </c>
      <c r="B2" s="28" t="s">
        <v>672</v>
      </c>
      <c r="C2" s="28" t="s">
        <v>673</v>
      </c>
      <c r="D2" s="28" t="s">
        <v>674</v>
      </c>
      <c r="E2" s="28" t="s">
        <v>675</v>
      </c>
      <c r="F2" s="28" t="s">
        <v>676</v>
      </c>
    </row>
    <row r="3" spans="1:16">
      <c r="A3" s="28"/>
      <c r="B3" s="28"/>
      <c r="C3" s="28"/>
      <c r="D3" s="28"/>
      <c r="E3" s="28"/>
      <c r="F3" s="28"/>
    </row>
    <row r="4" spans="1:16" ht="14.25" customHeight="1">
      <c r="A4" s="29" t="s">
        <v>677</v>
      </c>
      <c r="B4" s="28" t="s">
        <v>678</v>
      </c>
      <c r="C4" s="28" t="s">
        <v>679</v>
      </c>
      <c r="D4" s="28" t="s">
        <v>679</v>
      </c>
      <c r="E4" s="30">
        <v>0</v>
      </c>
      <c r="F4" s="31"/>
      <c r="P4" s="33"/>
    </row>
    <row r="5" spans="1:16">
      <c r="A5" s="29"/>
      <c r="B5" s="28" t="s">
        <v>680</v>
      </c>
      <c r="C5" s="28" t="s">
        <v>681</v>
      </c>
      <c r="D5" s="28" t="s">
        <v>681</v>
      </c>
      <c r="E5" s="30">
        <v>0</v>
      </c>
      <c r="F5" s="32"/>
      <c r="P5" s="33"/>
    </row>
    <row r="6" spans="1:16">
      <c r="A6" s="29"/>
      <c r="B6" s="28" t="s">
        <v>682</v>
      </c>
      <c r="C6" s="28" t="s">
        <v>683</v>
      </c>
      <c r="D6" s="28" t="s">
        <v>683</v>
      </c>
      <c r="E6" s="30">
        <v>0</v>
      </c>
      <c r="F6" s="32"/>
      <c r="P6" s="33"/>
    </row>
    <row r="7" spans="1:16">
      <c r="A7" s="29"/>
      <c r="B7" s="28" t="s">
        <v>684</v>
      </c>
      <c r="C7" s="28" t="s">
        <v>685</v>
      </c>
      <c r="D7" s="28" t="s">
        <v>685</v>
      </c>
      <c r="E7" s="30">
        <v>0</v>
      </c>
      <c r="F7" s="32"/>
      <c r="P7" s="33"/>
    </row>
    <row r="8" spans="1:16">
      <c r="A8" s="29"/>
      <c r="B8" s="28" t="s">
        <v>686</v>
      </c>
      <c r="C8" s="28" t="s">
        <v>687</v>
      </c>
      <c r="D8" s="28" t="s">
        <v>687</v>
      </c>
      <c r="E8" s="30">
        <v>0</v>
      </c>
      <c r="F8" s="32"/>
      <c r="P8" s="33"/>
    </row>
    <row r="9" spans="1:16">
      <c r="A9" s="29"/>
      <c r="B9" s="28" t="s">
        <v>688</v>
      </c>
      <c r="C9" s="28" t="s">
        <v>689</v>
      </c>
      <c r="D9" s="28" t="s">
        <v>690</v>
      </c>
      <c r="E9" s="30">
        <v>0</v>
      </c>
      <c r="F9" s="32"/>
      <c r="P9" s="33"/>
    </row>
    <row r="10" spans="1:16">
      <c r="A10" s="29"/>
      <c r="B10" s="28" t="s">
        <v>691</v>
      </c>
      <c r="C10" s="28" t="s">
        <v>692</v>
      </c>
      <c r="D10" s="28" t="s">
        <v>692</v>
      </c>
      <c r="E10" s="30">
        <v>0</v>
      </c>
      <c r="F10" s="32"/>
      <c r="P10" s="33"/>
    </row>
    <row r="11" spans="1:16">
      <c r="A11" s="29"/>
      <c r="B11" s="28" t="s">
        <v>693</v>
      </c>
      <c r="C11" s="28" t="s">
        <v>694</v>
      </c>
      <c r="D11" s="28" t="s">
        <v>694</v>
      </c>
      <c r="E11" s="30">
        <v>0</v>
      </c>
      <c r="F11" s="32"/>
      <c r="P11" s="33"/>
    </row>
    <row r="12" spans="1:16">
      <c r="A12" s="29"/>
      <c r="B12" s="28" t="s">
        <v>695</v>
      </c>
      <c r="C12" s="28" t="s">
        <v>696</v>
      </c>
      <c r="D12" s="28" t="s">
        <v>696</v>
      </c>
      <c r="E12" s="30">
        <v>0</v>
      </c>
      <c r="F12" s="32"/>
      <c r="P12" s="33"/>
    </row>
    <row r="13" spans="1:16">
      <c r="A13" s="29"/>
      <c r="B13" s="28" t="s">
        <v>697</v>
      </c>
      <c r="C13" s="28" t="s">
        <v>698</v>
      </c>
      <c r="D13" s="28" t="s">
        <v>698</v>
      </c>
      <c r="E13" s="30">
        <v>0</v>
      </c>
      <c r="F13" s="32"/>
      <c r="P13" s="33"/>
    </row>
    <row r="14" spans="1:16">
      <c r="A14" s="29"/>
      <c r="B14" s="28" t="s">
        <v>699</v>
      </c>
      <c r="C14" s="28" t="s">
        <v>700</v>
      </c>
      <c r="D14" s="28" t="s">
        <v>700</v>
      </c>
      <c r="E14" s="30">
        <v>0</v>
      </c>
      <c r="F14" s="32"/>
      <c r="P14" s="33"/>
    </row>
    <row r="15" spans="1:16">
      <c r="A15" s="29"/>
      <c r="B15" s="28" t="s">
        <v>701</v>
      </c>
      <c r="C15" s="28" t="s">
        <v>702</v>
      </c>
      <c r="D15" s="28" t="s">
        <v>702</v>
      </c>
      <c r="E15" s="30">
        <v>0</v>
      </c>
      <c r="F15" s="32"/>
      <c r="P15" s="33"/>
    </row>
    <row r="16" spans="1:16">
      <c r="A16" s="29"/>
      <c r="B16" s="28" t="s">
        <v>703</v>
      </c>
      <c r="C16" s="28" t="s">
        <v>704</v>
      </c>
      <c r="D16" s="28" t="s">
        <v>704</v>
      </c>
      <c r="E16" s="30">
        <v>0</v>
      </c>
      <c r="F16" s="32"/>
      <c r="P16" s="33"/>
    </row>
    <row r="17" spans="1:16">
      <c r="A17" s="29"/>
      <c r="B17" s="28" t="s">
        <v>705</v>
      </c>
      <c r="C17" s="28" t="s">
        <v>706</v>
      </c>
      <c r="D17" s="28" t="s">
        <v>706</v>
      </c>
      <c r="E17" s="30">
        <v>0</v>
      </c>
      <c r="F17" s="32"/>
      <c r="P17" s="33"/>
    </row>
    <row r="18" spans="1:16">
      <c r="A18" s="29"/>
      <c r="B18" s="28" t="s">
        <v>707</v>
      </c>
      <c r="C18" s="28" t="s">
        <v>708</v>
      </c>
      <c r="D18" s="28" t="s">
        <v>708</v>
      </c>
      <c r="E18" s="30">
        <v>0</v>
      </c>
      <c r="F18" s="32"/>
      <c r="P18" s="33"/>
    </row>
    <row r="19" spans="1:16">
      <c r="A19" s="29"/>
      <c r="B19" s="28" t="s">
        <v>709</v>
      </c>
      <c r="C19" s="28" t="s">
        <v>681</v>
      </c>
      <c r="D19" s="28" t="s">
        <v>681</v>
      </c>
      <c r="E19" s="30">
        <v>0</v>
      </c>
      <c r="F19" s="32"/>
      <c r="P19" s="33"/>
    </row>
    <row r="20" spans="1:16">
      <c r="A20" s="29"/>
      <c r="B20" s="28" t="s">
        <v>710</v>
      </c>
      <c r="C20" s="28" t="s">
        <v>711</v>
      </c>
      <c r="D20" s="28" t="s">
        <v>711</v>
      </c>
      <c r="E20" s="30">
        <v>0</v>
      </c>
      <c r="F20" s="32"/>
      <c r="P20" s="33"/>
    </row>
    <row r="21" spans="1:16">
      <c r="A21" s="29"/>
      <c r="B21" s="28" t="s">
        <v>712</v>
      </c>
      <c r="C21" s="28" t="s">
        <v>713</v>
      </c>
      <c r="D21" s="28" t="s">
        <v>713</v>
      </c>
      <c r="E21" s="30">
        <v>0</v>
      </c>
      <c r="F21" s="32"/>
      <c r="P21" s="33"/>
    </row>
    <row r="22" spans="1:16">
      <c r="A22" s="29"/>
      <c r="B22" s="28" t="s">
        <v>714</v>
      </c>
      <c r="C22" s="28" t="s">
        <v>715</v>
      </c>
      <c r="D22" s="28" t="s">
        <v>715</v>
      </c>
      <c r="E22" s="30">
        <v>0</v>
      </c>
      <c r="F22" s="32"/>
      <c r="P22" s="33"/>
    </row>
    <row r="23" spans="1:16">
      <c r="A23" s="29"/>
      <c r="B23" s="28" t="s">
        <v>716</v>
      </c>
      <c r="C23" s="28" t="s">
        <v>715</v>
      </c>
      <c r="D23" s="28" t="s">
        <v>715</v>
      </c>
      <c r="E23" s="30">
        <v>0</v>
      </c>
      <c r="F23" s="32"/>
      <c r="P23" s="33"/>
    </row>
    <row r="24" spans="1:16">
      <c r="A24" s="29"/>
      <c r="B24" s="28" t="s">
        <v>717</v>
      </c>
      <c r="C24" s="28" t="s">
        <v>718</v>
      </c>
      <c r="D24" s="28" t="s">
        <v>718</v>
      </c>
      <c r="E24" s="30">
        <v>0</v>
      </c>
      <c r="F24" s="32"/>
      <c r="P24" s="33"/>
    </row>
    <row r="25" spans="1:16">
      <c r="A25" s="29"/>
      <c r="B25" s="28" t="s">
        <v>719</v>
      </c>
      <c r="C25" s="28" t="s">
        <v>720</v>
      </c>
      <c r="D25" s="28" t="s">
        <v>720</v>
      </c>
      <c r="E25" s="30">
        <v>0</v>
      </c>
      <c r="F25" s="32"/>
      <c r="P25" s="33"/>
    </row>
    <row r="26" spans="1:16">
      <c r="A26" s="29"/>
      <c r="B26" s="28" t="s">
        <v>721</v>
      </c>
      <c r="C26" s="28" t="s">
        <v>679</v>
      </c>
      <c r="D26" s="28" t="s">
        <v>679</v>
      </c>
      <c r="E26" s="30">
        <v>0</v>
      </c>
      <c r="F26" s="32"/>
      <c r="P26" s="33"/>
    </row>
    <row r="27" spans="1:16">
      <c r="A27" s="29"/>
      <c r="B27" s="28" t="s">
        <v>722</v>
      </c>
      <c r="C27" s="28" t="s">
        <v>723</v>
      </c>
      <c r="D27" s="28" t="s">
        <v>723</v>
      </c>
      <c r="E27" s="30">
        <v>0</v>
      </c>
      <c r="F27" s="32"/>
      <c r="P27" s="33"/>
    </row>
    <row r="28" spans="1:16">
      <c r="A28" s="29"/>
      <c r="B28" s="28" t="s">
        <v>724</v>
      </c>
      <c r="C28" s="28" t="s">
        <v>725</v>
      </c>
      <c r="D28" s="28" t="s">
        <v>725</v>
      </c>
      <c r="E28" s="30">
        <v>0</v>
      </c>
      <c r="F28" s="32"/>
      <c r="P28" s="33"/>
    </row>
    <row r="29" spans="1:16">
      <c r="A29" s="29"/>
      <c r="B29" s="28" t="s">
        <v>726</v>
      </c>
      <c r="C29" s="28" t="s">
        <v>725</v>
      </c>
      <c r="D29" s="28" t="s">
        <v>725</v>
      </c>
      <c r="E29" s="30">
        <v>0</v>
      </c>
      <c r="F29" s="32"/>
      <c r="P29" s="33"/>
    </row>
    <row r="30" spans="1:16">
      <c r="A30" s="29"/>
      <c r="B30" s="28" t="s">
        <v>727</v>
      </c>
      <c r="C30" s="28" t="s">
        <v>728</v>
      </c>
      <c r="D30" s="28" t="s">
        <v>728</v>
      </c>
      <c r="E30" s="30">
        <v>0</v>
      </c>
      <c r="F30" s="32"/>
      <c r="P30" s="33"/>
    </row>
    <row r="31" spans="1:16">
      <c r="A31" s="29"/>
      <c r="B31" s="28" t="s">
        <v>729</v>
      </c>
      <c r="C31" s="28" t="s">
        <v>730</v>
      </c>
      <c r="D31" s="28" t="s">
        <v>730</v>
      </c>
      <c r="E31" s="30">
        <v>0</v>
      </c>
      <c r="F31" s="32"/>
      <c r="P31" s="33"/>
    </row>
    <row r="32" spans="1:16">
      <c r="A32" s="29"/>
      <c r="B32" s="28" t="s">
        <v>731</v>
      </c>
      <c r="C32" s="28" t="s">
        <v>730</v>
      </c>
      <c r="D32" s="28" t="s">
        <v>730</v>
      </c>
      <c r="E32" s="30">
        <v>0</v>
      </c>
      <c r="F32" s="32"/>
      <c r="P32" s="33"/>
    </row>
    <row r="33" spans="1:16">
      <c r="A33" s="29"/>
      <c r="B33" s="28" t="s">
        <v>732</v>
      </c>
      <c r="C33" s="28" t="s">
        <v>725</v>
      </c>
      <c r="D33" s="28" t="s">
        <v>725</v>
      </c>
      <c r="E33" s="30">
        <v>0</v>
      </c>
      <c r="F33" s="32"/>
      <c r="P33" s="33"/>
    </row>
    <row r="34" spans="1:16">
      <c r="A34" s="29"/>
      <c r="B34" s="28" t="s">
        <v>733</v>
      </c>
      <c r="C34" s="28" t="s">
        <v>734</v>
      </c>
      <c r="D34" s="28" t="s">
        <v>734</v>
      </c>
      <c r="E34" s="30">
        <v>0</v>
      </c>
      <c r="F34" s="32"/>
      <c r="P34" s="33"/>
    </row>
    <row r="35" spans="1:16">
      <c r="A35" s="29"/>
      <c r="B35" s="28" t="s">
        <v>735</v>
      </c>
      <c r="C35" s="28" t="s">
        <v>736</v>
      </c>
      <c r="D35" s="28" t="s">
        <v>736</v>
      </c>
      <c r="E35" s="30">
        <v>0</v>
      </c>
      <c r="F35" s="32"/>
      <c r="P35" s="33"/>
    </row>
    <row r="36" spans="1:16">
      <c r="A36" s="29"/>
      <c r="B36" s="28" t="s">
        <v>737</v>
      </c>
      <c r="C36" s="28" t="s">
        <v>738</v>
      </c>
      <c r="D36" s="28" t="s">
        <v>738</v>
      </c>
      <c r="E36" s="30">
        <v>0</v>
      </c>
      <c r="F36" s="32"/>
      <c r="P36" s="33"/>
    </row>
    <row r="37" spans="1:16">
      <c r="A37" s="29"/>
      <c r="B37" s="28" t="s">
        <v>739</v>
      </c>
      <c r="C37" s="28" t="s">
        <v>679</v>
      </c>
      <c r="D37" s="28" t="s">
        <v>679</v>
      </c>
      <c r="E37" s="30">
        <v>0</v>
      </c>
      <c r="F37" s="32"/>
      <c r="P37" s="33"/>
    </row>
    <row r="38" spans="1:16">
      <c r="A38" s="29"/>
      <c r="B38" s="28" t="s">
        <v>740</v>
      </c>
      <c r="C38" s="28" t="s">
        <v>681</v>
      </c>
      <c r="D38" s="28" t="s">
        <v>681</v>
      </c>
      <c r="E38" s="30">
        <v>0</v>
      </c>
      <c r="F38" s="32"/>
      <c r="P38" s="33"/>
    </row>
    <row r="39" spans="1:16">
      <c r="A39" s="29"/>
      <c r="B39" s="28" t="s">
        <v>741</v>
      </c>
      <c r="C39" s="28" t="s">
        <v>742</v>
      </c>
      <c r="D39" s="28" t="s">
        <v>742</v>
      </c>
      <c r="E39" s="30">
        <v>0</v>
      </c>
      <c r="F39" s="32"/>
      <c r="P39" s="33"/>
    </row>
    <row r="40" spans="1:16">
      <c r="A40" s="29"/>
      <c r="B40" s="28" t="s">
        <v>743</v>
      </c>
      <c r="C40" s="28" t="s">
        <v>744</v>
      </c>
      <c r="D40" s="28" t="s">
        <v>744</v>
      </c>
      <c r="E40" s="30">
        <v>0</v>
      </c>
      <c r="F40" s="32"/>
      <c r="P40" s="33"/>
    </row>
    <row r="41" spans="1:16">
      <c r="A41" s="29"/>
      <c r="B41" s="28" t="s">
        <v>745</v>
      </c>
      <c r="C41" s="28" t="s">
        <v>746</v>
      </c>
      <c r="D41" s="28" t="s">
        <v>746</v>
      </c>
      <c r="E41" s="30">
        <v>0</v>
      </c>
      <c r="F41" s="32"/>
      <c r="P41" s="33"/>
    </row>
    <row r="42" spans="1:16">
      <c r="A42" s="29"/>
      <c r="B42" s="28" t="s">
        <v>747</v>
      </c>
      <c r="C42" s="28" t="s">
        <v>730</v>
      </c>
      <c r="D42" s="28" t="s">
        <v>730</v>
      </c>
      <c r="E42" s="30">
        <v>0</v>
      </c>
      <c r="F42" s="32"/>
      <c r="P42" s="33"/>
    </row>
    <row r="43" spans="1:16">
      <c r="A43" s="29"/>
      <c r="B43" s="28" t="s">
        <v>748</v>
      </c>
      <c r="C43" s="28" t="s">
        <v>681</v>
      </c>
      <c r="D43" s="28" t="s">
        <v>681</v>
      </c>
      <c r="E43" s="30">
        <v>0</v>
      </c>
      <c r="F43" s="32"/>
      <c r="P43" s="33"/>
    </row>
    <row r="44" spans="1:16">
      <c r="A44" s="29"/>
      <c r="B44" s="28" t="s">
        <v>749</v>
      </c>
      <c r="C44" s="28" t="s">
        <v>711</v>
      </c>
      <c r="D44" s="28" t="s">
        <v>711</v>
      </c>
      <c r="E44" s="30">
        <v>0</v>
      </c>
      <c r="F44" s="32"/>
      <c r="P44" s="33"/>
    </row>
    <row r="45" spans="1:16">
      <c r="A45" s="29"/>
      <c r="B45" s="28" t="s">
        <v>750</v>
      </c>
      <c r="C45" s="28" t="s">
        <v>751</v>
      </c>
      <c r="D45" s="28" t="s">
        <v>751</v>
      </c>
      <c r="E45" s="30">
        <v>0</v>
      </c>
      <c r="F45" s="32"/>
      <c r="P45" s="33"/>
    </row>
    <row r="46" spans="1:16">
      <c r="A46" s="29"/>
      <c r="B46" s="28" t="s">
        <v>752</v>
      </c>
      <c r="C46" s="28" t="s">
        <v>685</v>
      </c>
      <c r="D46" s="28" t="s">
        <v>685</v>
      </c>
      <c r="E46" s="30">
        <v>0</v>
      </c>
      <c r="F46" s="32"/>
      <c r="P46" s="33"/>
    </row>
    <row r="47" spans="1:16">
      <c r="A47" s="29"/>
      <c r="B47" s="28" t="s">
        <v>753</v>
      </c>
      <c r="C47" s="28" t="s">
        <v>687</v>
      </c>
      <c r="D47" s="28" t="s">
        <v>687</v>
      </c>
      <c r="E47" s="30">
        <v>0</v>
      </c>
      <c r="F47" s="32"/>
      <c r="P47" s="33"/>
    </row>
    <row r="48" spans="1:16">
      <c r="A48" s="29"/>
      <c r="B48" s="28" t="s">
        <v>754</v>
      </c>
      <c r="C48" s="28" t="s">
        <v>755</v>
      </c>
      <c r="D48" s="28" t="s">
        <v>755</v>
      </c>
      <c r="E48" s="30">
        <v>0</v>
      </c>
      <c r="F48" s="32"/>
      <c r="P48" s="33"/>
    </row>
    <row r="49" spans="1:16">
      <c r="A49" s="29"/>
      <c r="B49" s="28" t="s">
        <v>756</v>
      </c>
      <c r="C49" s="28" t="s">
        <v>679</v>
      </c>
      <c r="D49" s="28" t="s">
        <v>679</v>
      </c>
      <c r="E49" s="30">
        <v>0</v>
      </c>
      <c r="F49" s="32"/>
      <c r="P49" s="33"/>
    </row>
    <row r="50" spans="1:16">
      <c r="A50" s="29"/>
      <c r="B50" s="28" t="s">
        <v>757</v>
      </c>
      <c r="C50" s="28" t="s">
        <v>681</v>
      </c>
      <c r="D50" s="28" t="s">
        <v>681</v>
      </c>
      <c r="E50" s="30">
        <v>0</v>
      </c>
      <c r="F50" s="32"/>
      <c r="P50" s="33"/>
    </row>
    <row r="51" spans="1:16">
      <c r="A51" s="29"/>
      <c r="B51" s="28" t="s">
        <v>758</v>
      </c>
      <c r="C51" s="28" t="s">
        <v>759</v>
      </c>
      <c r="D51" s="28" t="s">
        <v>759</v>
      </c>
      <c r="E51" s="30">
        <v>0</v>
      </c>
      <c r="F51" s="32"/>
      <c r="P51" s="33"/>
    </row>
    <row r="52" spans="1:16">
      <c r="A52" s="29"/>
      <c r="B52" s="28" t="s">
        <v>760</v>
      </c>
      <c r="C52" s="28" t="s">
        <v>734</v>
      </c>
      <c r="D52" s="28" t="s">
        <v>734</v>
      </c>
      <c r="E52" s="30">
        <v>0</v>
      </c>
      <c r="F52" s="32"/>
      <c r="P52" s="33"/>
    </row>
    <row r="53" spans="1:16">
      <c r="A53" s="29"/>
      <c r="B53" s="28" t="s">
        <v>761</v>
      </c>
      <c r="C53" s="28" t="s">
        <v>720</v>
      </c>
      <c r="D53" s="28" t="s">
        <v>720</v>
      </c>
      <c r="E53" s="30">
        <v>0</v>
      </c>
      <c r="F53" s="32"/>
      <c r="P53" s="33"/>
    </row>
    <row r="54" spans="1:16">
      <c r="A54" s="29"/>
      <c r="B54" s="28" t="s">
        <v>762</v>
      </c>
      <c r="C54" s="28" t="s">
        <v>763</v>
      </c>
      <c r="D54" s="28" t="s">
        <v>763</v>
      </c>
      <c r="E54" s="30">
        <v>0</v>
      </c>
      <c r="F54" s="32"/>
      <c r="P54" s="33"/>
    </row>
    <row r="55" spans="1:16">
      <c r="A55" s="29"/>
      <c r="B55" s="28" t="s">
        <v>764</v>
      </c>
      <c r="C55" s="28" t="s">
        <v>765</v>
      </c>
      <c r="D55" s="28" t="s">
        <v>765</v>
      </c>
      <c r="E55" s="30">
        <v>0</v>
      </c>
      <c r="F55" s="32"/>
      <c r="P55" s="33"/>
    </row>
    <row r="56" spans="1:16">
      <c r="A56" s="29"/>
      <c r="B56" s="28" t="s">
        <v>766</v>
      </c>
      <c r="C56" s="28" t="s">
        <v>767</v>
      </c>
      <c r="D56" s="28" t="s">
        <v>767</v>
      </c>
      <c r="E56" s="30">
        <v>0</v>
      </c>
      <c r="F56" s="32"/>
      <c r="P56" s="33"/>
    </row>
    <row r="57" spans="1:16">
      <c r="A57" s="29"/>
      <c r="B57" s="28" t="s">
        <v>768</v>
      </c>
      <c r="C57" s="28" t="s">
        <v>769</v>
      </c>
      <c r="D57" s="28" t="s">
        <v>769</v>
      </c>
      <c r="E57" s="30">
        <v>0</v>
      </c>
      <c r="F57" s="32"/>
      <c r="P57" s="33"/>
    </row>
    <row r="58" spans="1:16">
      <c r="A58" s="29"/>
      <c r="B58" s="28" t="s">
        <v>770</v>
      </c>
      <c r="C58" s="28" t="s">
        <v>771</v>
      </c>
      <c r="D58" s="28" t="s">
        <v>771</v>
      </c>
      <c r="E58" s="30">
        <v>0</v>
      </c>
      <c r="F58" s="32"/>
      <c r="P58" s="33"/>
    </row>
    <row r="59" spans="1:16">
      <c r="A59" s="29"/>
      <c r="B59" s="28" t="s">
        <v>772</v>
      </c>
      <c r="C59" s="28" t="s">
        <v>755</v>
      </c>
      <c r="D59" s="28" t="s">
        <v>755</v>
      </c>
      <c r="E59" s="30">
        <v>0</v>
      </c>
      <c r="F59" s="32"/>
      <c r="P59" s="33"/>
    </row>
    <row r="60" spans="1:16">
      <c r="A60" s="29"/>
      <c r="B60" s="28" t="s">
        <v>773</v>
      </c>
      <c r="C60" s="28" t="s">
        <v>774</v>
      </c>
      <c r="D60" s="28" t="s">
        <v>774</v>
      </c>
      <c r="E60" s="30">
        <v>0</v>
      </c>
      <c r="F60" s="32"/>
      <c r="P60" s="33"/>
    </row>
    <row r="61" spans="1:16">
      <c r="A61" s="29"/>
      <c r="B61" s="28" t="s">
        <v>775</v>
      </c>
      <c r="C61" s="28" t="s">
        <v>774</v>
      </c>
      <c r="D61" s="28" t="s">
        <v>774</v>
      </c>
      <c r="E61" s="30">
        <v>0</v>
      </c>
      <c r="F61" s="32"/>
      <c r="P61" s="33"/>
    </row>
    <row r="62" spans="1:16">
      <c r="A62" s="29"/>
      <c r="B62" s="28" t="s">
        <v>776</v>
      </c>
      <c r="C62" s="28" t="s">
        <v>774</v>
      </c>
      <c r="D62" s="28" t="s">
        <v>774</v>
      </c>
      <c r="E62" s="30">
        <v>0</v>
      </c>
      <c r="F62" s="32"/>
      <c r="P62" s="33"/>
    </row>
    <row r="63" spans="1:16">
      <c r="A63" s="29"/>
      <c r="B63" s="28" t="s">
        <v>777</v>
      </c>
      <c r="C63" s="28" t="s">
        <v>774</v>
      </c>
      <c r="D63" s="28" t="s">
        <v>774</v>
      </c>
      <c r="E63" s="30">
        <v>0</v>
      </c>
      <c r="F63" s="32"/>
      <c r="P63" s="33"/>
    </row>
    <row r="64" spans="1:16">
      <c r="A64" s="29"/>
      <c r="B64" s="28" t="s">
        <v>778</v>
      </c>
      <c r="C64" s="28" t="s">
        <v>774</v>
      </c>
      <c r="D64" s="28" t="s">
        <v>774</v>
      </c>
      <c r="E64" s="30">
        <v>0</v>
      </c>
      <c r="F64" s="32"/>
      <c r="P64" s="33"/>
    </row>
    <row r="65" spans="1:16">
      <c r="A65" s="29"/>
      <c r="B65" s="28" t="s">
        <v>779</v>
      </c>
      <c r="C65" s="28" t="s">
        <v>774</v>
      </c>
      <c r="D65" s="28" t="s">
        <v>774</v>
      </c>
      <c r="E65" s="30">
        <v>0</v>
      </c>
      <c r="F65" s="32"/>
      <c r="P65" s="33"/>
    </row>
    <row r="66" spans="1:16">
      <c r="A66" s="29"/>
      <c r="B66" s="28" t="s">
        <v>780</v>
      </c>
      <c r="C66" s="28" t="s">
        <v>774</v>
      </c>
      <c r="D66" s="28" t="s">
        <v>774</v>
      </c>
      <c r="E66" s="30">
        <v>0</v>
      </c>
      <c r="F66" s="32"/>
      <c r="P66" s="33"/>
    </row>
    <row r="67" spans="1:16">
      <c r="A67" s="29"/>
      <c r="B67" s="28" t="s">
        <v>781</v>
      </c>
      <c r="C67" s="28" t="s">
        <v>782</v>
      </c>
      <c r="D67" s="28" t="s">
        <v>782</v>
      </c>
      <c r="E67" s="30">
        <v>0</v>
      </c>
      <c r="F67" s="32"/>
      <c r="P67" s="33"/>
    </row>
    <row r="68" spans="1:16">
      <c r="A68" s="29"/>
      <c r="B68" s="28" t="s">
        <v>783</v>
      </c>
      <c r="C68" s="28" t="s">
        <v>751</v>
      </c>
      <c r="D68" s="28" t="s">
        <v>751</v>
      </c>
      <c r="E68" s="30">
        <v>0</v>
      </c>
      <c r="F68" s="32"/>
      <c r="P68" s="33"/>
    </row>
    <row r="69" spans="1:16">
      <c r="A69" s="29"/>
      <c r="B69" s="28" t="s">
        <v>784</v>
      </c>
      <c r="C69" s="28" t="s">
        <v>785</v>
      </c>
      <c r="D69" s="28" t="s">
        <v>785</v>
      </c>
      <c r="E69" s="30">
        <v>0</v>
      </c>
      <c r="F69" s="32"/>
      <c r="P69" s="33"/>
    </row>
    <row r="70" spans="1:16">
      <c r="A70" s="29"/>
      <c r="B70" s="28" t="s">
        <v>786</v>
      </c>
      <c r="C70" s="28" t="s">
        <v>787</v>
      </c>
      <c r="D70" s="28" t="s">
        <v>787</v>
      </c>
      <c r="E70" s="30">
        <v>0</v>
      </c>
      <c r="F70" s="32"/>
      <c r="P70" s="33"/>
    </row>
    <row r="71" spans="1:16">
      <c r="A71" s="29"/>
      <c r="B71" s="28" t="s">
        <v>788</v>
      </c>
      <c r="C71" s="28" t="s">
        <v>787</v>
      </c>
      <c r="D71" s="28" t="s">
        <v>787</v>
      </c>
      <c r="E71" s="30">
        <v>0</v>
      </c>
      <c r="F71" s="32"/>
      <c r="P71" s="33"/>
    </row>
    <row r="72" spans="1:16">
      <c r="A72" s="29"/>
      <c r="B72" s="28" t="s">
        <v>789</v>
      </c>
      <c r="C72" s="28" t="s">
        <v>790</v>
      </c>
      <c r="D72" s="28" t="s">
        <v>790</v>
      </c>
      <c r="E72" s="30">
        <v>0</v>
      </c>
      <c r="F72" s="32"/>
      <c r="P72" s="33"/>
    </row>
    <row r="73" spans="1:16">
      <c r="A73" s="29"/>
      <c r="B73" s="28" t="s">
        <v>791</v>
      </c>
      <c r="C73" s="28" t="s">
        <v>734</v>
      </c>
      <c r="D73" s="28" t="s">
        <v>734</v>
      </c>
      <c r="E73" s="30">
        <v>0</v>
      </c>
      <c r="F73" s="32"/>
      <c r="P73" s="33"/>
    </row>
    <row r="74" spans="1:16">
      <c r="A74" s="29"/>
      <c r="B74" s="28" t="s">
        <v>792</v>
      </c>
      <c r="C74" s="28" t="s">
        <v>720</v>
      </c>
      <c r="D74" s="28" t="s">
        <v>720</v>
      </c>
      <c r="E74" s="30">
        <v>0</v>
      </c>
      <c r="F74" s="32"/>
      <c r="P74" s="33"/>
    </row>
    <row r="75" spans="1:16">
      <c r="A75" s="29"/>
      <c r="B75" s="28" t="s">
        <v>793</v>
      </c>
      <c r="C75" s="28" t="s">
        <v>711</v>
      </c>
      <c r="D75" s="28" t="s">
        <v>711</v>
      </c>
      <c r="E75" s="30">
        <v>0</v>
      </c>
      <c r="F75" s="32"/>
      <c r="P75" s="33"/>
    </row>
    <row r="76" spans="1:16">
      <c r="A76" s="29"/>
      <c r="B76" s="28" t="s">
        <v>794</v>
      </c>
      <c r="C76" s="28" t="s">
        <v>679</v>
      </c>
      <c r="D76" s="28" t="s">
        <v>679</v>
      </c>
      <c r="E76" s="30">
        <v>0</v>
      </c>
      <c r="F76" s="32"/>
      <c r="P76" s="33"/>
    </row>
    <row r="77" spans="1:16">
      <c r="A77" s="29"/>
      <c r="B77" s="28" t="s">
        <v>795</v>
      </c>
      <c r="C77" s="28" t="s">
        <v>681</v>
      </c>
      <c r="D77" s="28" t="s">
        <v>681</v>
      </c>
      <c r="E77" s="30">
        <v>0</v>
      </c>
      <c r="F77" s="32"/>
      <c r="P77" s="33"/>
    </row>
    <row r="78" spans="1:16">
      <c r="A78" s="29"/>
      <c r="B78" s="28" t="s">
        <v>796</v>
      </c>
      <c r="C78" s="28" t="s">
        <v>687</v>
      </c>
      <c r="D78" s="28" t="s">
        <v>687</v>
      </c>
      <c r="E78" s="30">
        <v>0</v>
      </c>
      <c r="F78" s="32"/>
      <c r="P78" s="33"/>
    </row>
    <row r="79" spans="1:16">
      <c r="A79" s="29"/>
      <c r="B79" s="28" t="s">
        <v>797</v>
      </c>
      <c r="C79" s="28" t="s">
        <v>798</v>
      </c>
      <c r="D79" s="28" t="s">
        <v>798</v>
      </c>
      <c r="E79" s="30">
        <v>0</v>
      </c>
      <c r="F79" s="32"/>
      <c r="P79" s="33"/>
    </row>
    <row r="80" spans="1:16">
      <c r="A80" s="29"/>
      <c r="B80" s="28" t="s">
        <v>799</v>
      </c>
      <c r="C80" s="28" t="s">
        <v>800</v>
      </c>
      <c r="D80" s="28" t="s">
        <v>800</v>
      </c>
      <c r="E80" s="30">
        <v>0</v>
      </c>
      <c r="F80" s="32"/>
      <c r="P80" s="33"/>
    </row>
    <row r="81" spans="1:16">
      <c r="A81" s="29"/>
      <c r="B81" s="28" t="s">
        <v>801</v>
      </c>
      <c r="C81" s="28" t="s">
        <v>802</v>
      </c>
      <c r="D81" s="28" t="s">
        <v>802</v>
      </c>
      <c r="E81" s="30">
        <v>0</v>
      </c>
      <c r="F81" s="32"/>
      <c r="P81" s="33"/>
    </row>
    <row r="82" spans="1:16">
      <c r="A82" s="29"/>
      <c r="B82" s="28" t="s">
        <v>803</v>
      </c>
      <c r="C82" s="28" t="s">
        <v>679</v>
      </c>
      <c r="D82" s="28" t="s">
        <v>679</v>
      </c>
      <c r="E82" s="30">
        <v>0</v>
      </c>
      <c r="F82" s="32"/>
      <c r="P82" s="33"/>
    </row>
    <row r="83" spans="1:16">
      <c r="A83" s="29"/>
      <c r="B83" s="28" t="s">
        <v>804</v>
      </c>
      <c r="C83" s="28" t="s">
        <v>681</v>
      </c>
      <c r="D83" s="28" t="s">
        <v>681</v>
      </c>
      <c r="E83" s="30">
        <v>0</v>
      </c>
      <c r="F83" s="32"/>
      <c r="P83" s="33"/>
    </row>
    <row r="84" spans="1:16">
      <c r="A84" s="29"/>
      <c r="B84" s="28" t="s">
        <v>805</v>
      </c>
      <c r="C84" s="28" t="s">
        <v>687</v>
      </c>
      <c r="D84" s="28" t="s">
        <v>687</v>
      </c>
      <c r="E84" s="30">
        <v>0</v>
      </c>
      <c r="F84" s="32"/>
      <c r="P84" s="33"/>
    </row>
    <row r="85" spans="1:16">
      <c r="A85" s="29"/>
      <c r="B85" s="28" t="s">
        <v>806</v>
      </c>
      <c r="C85" s="28" t="s">
        <v>800</v>
      </c>
      <c r="D85" s="28" t="s">
        <v>800</v>
      </c>
      <c r="E85" s="30">
        <v>0</v>
      </c>
      <c r="F85" s="32"/>
      <c r="P85" s="33"/>
    </row>
    <row r="86" spans="1:16">
      <c r="A86" s="29"/>
      <c r="B86" s="28" t="s">
        <v>807</v>
      </c>
      <c r="C86" s="28" t="s">
        <v>808</v>
      </c>
      <c r="D86" s="28" t="s">
        <v>808</v>
      </c>
      <c r="E86" s="30">
        <v>0</v>
      </c>
      <c r="F86" s="32"/>
      <c r="P86" s="33"/>
    </row>
    <row r="87" spans="1:16">
      <c r="A87" s="29"/>
      <c r="B87" s="28" t="s">
        <v>809</v>
      </c>
      <c r="C87" s="28" t="s">
        <v>810</v>
      </c>
      <c r="D87" s="28" t="s">
        <v>810</v>
      </c>
      <c r="E87" s="30">
        <v>0</v>
      </c>
      <c r="F87" s="32"/>
      <c r="P87" s="33"/>
    </row>
    <row r="88" spans="1:16">
      <c r="A88" s="29"/>
      <c r="B88" s="28" t="s">
        <v>811</v>
      </c>
      <c r="C88" s="28" t="s">
        <v>812</v>
      </c>
      <c r="D88" s="28" t="s">
        <v>812</v>
      </c>
      <c r="E88" s="30">
        <v>0</v>
      </c>
      <c r="F88" s="32"/>
      <c r="P88" s="33"/>
    </row>
    <row r="89" spans="1:16">
      <c r="A89" s="29"/>
      <c r="B89" s="28" t="s">
        <v>813</v>
      </c>
      <c r="C89" s="28" t="s">
        <v>814</v>
      </c>
      <c r="D89" s="28" t="s">
        <v>814</v>
      </c>
      <c r="E89" s="30">
        <v>0</v>
      </c>
      <c r="F89" s="32"/>
      <c r="P89" s="33"/>
    </row>
    <row r="90" spans="1:16">
      <c r="A90" s="29"/>
      <c r="B90" s="28" t="s">
        <v>815</v>
      </c>
      <c r="C90" s="28" t="s">
        <v>816</v>
      </c>
      <c r="D90" s="28" t="s">
        <v>816</v>
      </c>
      <c r="E90" s="30">
        <v>0</v>
      </c>
      <c r="F90" s="32"/>
      <c r="P90" s="33"/>
    </row>
    <row r="91" spans="1:16">
      <c r="A91" s="29"/>
      <c r="B91" s="28" t="s">
        <v>817</v>
      </c>
      <c r="C91" s="28" t="s">
        <v>818</v>
      </c>
      <c r="D91" s="28" t="s">
        <v>818</v>
      </c>
      <c r="E91" s="30">
        <v>0</v>
      </c>
      <c r="F91" s="32"/>
      <c r="P91" s="33"/>
    </row>
    <row r="92" spans="1:16">
      <c r="A92" s="29"/>
      <c r="B92" s="28" t="s">
        <v>819</v>
      </c>
      <c r="C92" s="28" t="s">
        <v>771</v>
      </c>
      <c r="D92" s="28" t="s">
        <v>771</v>
      </c>
      <c r="E92" s="30">
        <v>0</v>
      </c>
      <c r="F92" s="32"/>
      <c r="P92" s="33"/>
    </row>
    <row r="93" spans="1:16">
      <c r="A93" s="29"/>
      <c r="B93" s="28" t="s">
        <v>820</v>
      </c>
      <c r="C93" s="28" t="s">
        <v>821</v>
      </c>
      <c r="D93" s="28" t="s">
        <v>821</v>
      </c>
      <c r="E93" s="30">
        <v>0</v>
      </c>
      <c r="F93" s="32"/>
      <c r="P93" s="33"/>
    </row>
    <row r="94" spans="1:16">
      <c r="A94" s="29"/>
      <c r="B94" s="28" t="s">
        <v>822</v>
      </c>
      <c r="C94" s="28" t="s">
        <v>823</v>
      </c>
      <c r="D94" s="28" t="s">
        <v>823</v>
      </c>
      <c r="E94" s="30">
        <v>0</v>
      </c>
      <c r="F94" s="32"/>
      <c r="P94" s="33"/>
    </row>
    <row r="95" spans="1:16">
      <c r="A95" s="29"/>
      <c r="B95" s="28" t="s">
        <v>824</v>
      </c>
      <c r="C95" s="28" t="s">
        <v>823</v>
      </c>
      <c r="D95" s="28" t="s">
        <v>823</v>
      </c>
      <c r="E95" s="30">
        <v>0</v>
      </c>
      <c r="F95" s="32"/>
      <c r="P95" s="33"/>
    </row>
    <row r="96" spans="1:16">
      <c r="A96" s="29"/>
      <c r="B96" s="28" t="s">
        <v>825</v>
      </c>
      <c r="C96" s="28" t="s">
        <v>826</v>
      </c>
      <c r="D96" s="28" t="s">
        <v>826</v>
      </c>
      <c r="E96" s="30">
        <v>0</v>
      </c>
      <c r="F96" s="32"/>
      <c r="P96" s="33"/>
    </row>
    <row r="97" spans="1:16">
      <c r="A97" s="29"/>
      <c r="B97" s="28" t="s">
        <v>827</v>
      </c>
      <c r="C97" s="28" t="s">
        <v>828</v>
      </c>
      <c r="D97" s="28" t="s">
        <v>829</v>
      </c>
      <c r="E97" s="30">
        <v>0</v>
      </c>
      <c r="F97" s="32"/>
      <c r="P97" s="33"/>
    </row>
    <row r="98" spans="1:16">
      <c r="A98" s="29"/>
      <c r="B98" s="28" t="s">
        <v>830</v>
      </c>
      <c r="C98" s="28" t="s">
        <v>828</v>
      </c>
      <c r="D98" s="28" t="s">
        <v>829</v>
      </c>
      <c r="E98" s="30">
        <v>0</v>
      </c>
      <c r="F98" s="32"/>
      <c r="P98" s="33"/>
    </row>
    <row r="99" spans="1:16">
      <c r="A99" s="29"/>
      <c r="B99" s="28" t="s">
        <v>831</v>
      </c>
      <c r="C99" s="28" t="s">
        <v>832</v>
      </c>
      <c r="D99" s="28" t="s">
        <v>832</v>
      </c>
      <c r="E99" s="30">
        <v>0</v>
      </c>
      <c r="F99" s="32"/>
      <c r="P99" s="33"/>
    </row>
    <row r="100" spans="1:16">
      <c r="A100" s="29"/>
      <c r="B100" s="28" t="s">
        <v>833</v>
      </c>
      <c r="C100" s="28" t="s">
        <v>683</v>
      </c>
      <c r="D100" s="28" t="s">
        <v>683</v>
      </c>
      <c r="E100" s="30">
        <v>0</v>
      </c>
      <c r="F100" s="32"/>
      <c r="P100" s="33"/>
    </row>
    <row r="101" spans="1:16">
      <c r="A101" s="29"/>
      <c r="B101" s="28" t="s">
        <v>834</v>
      </c>
      <c r="C101" s="28" t="s">
        <v>835</v>
      </c>
      <c r="D101" s="28" t="s">
        <v>835</v>
      </c>
      <c r="E101" s="30">
        <v>0</v>
      </c>
      <c r="F101" s="32"/>
      <c r="P101" s="33"/>
    </row>
    <row r="102" spans="1:16">
      <c r="A102" s="29"/>
      <c r="B102" s="28" t="s">
        <v>836</v>
      </c>
      <c r="C102" s="28" t="s">
        <v>816</v>
      </c>
      <c r="D102" s="28" t="s">
        <v>816</v>
      </c>
      <c r="E102" s="30">
        <v>0</v>
      </c>
      <c r="F102" s="32"/>
      <c r="P102" s="33"/>
    </row>
    <row r="103" spans="1:16">
      <c r="A103" s="29"/>
      <c r="B103" s="28" t="s">
        <v>837</v>
      </c>
      <c r="C103" s="28" t="s">
        <v>679</v>
      </c>
      <c r="D103" s="28" t="s">
        <v>679</v>
      </c>
      <c r="E103" s="30">
        <v>0</v>
      </c>
      <c r="F103" s="32"/>
      <c r="P103" s="33"/>
    </row>
    <row r="104" spans="1:16">
      <c r="A104" s="29"/>
      <c r="B104" s="28" t="s">
        <v>838</v>
      </c>
      <c r="C104" s="28" t="s">
        <v>681</v>
      </c>
      <c r="D104" s="28" t="s">
        <v>681</v>
      </c>
      <c r="E104" s="30">
        <v>0</v>
      </c>
      <c r="F104" s="32"/>
      <c r="P104" s="33"/>
    </row>
    <row r="105" spans="1:16">
      <c r="A105" s="29"/>
      <c r="B105" s="28" t="s">
        <v>839</v>
      </c>
      <c r="C105" s="28" t="s">
        <v>840</v>
      </c>
      <c r="D105" s="28" t="s">
        <v>840</v>
      </c>
      <c r="E105" s="30">
        <v>0</v>
      </c>
      <c r="F105" s="32"/>
      <c r="P105" s="33"/>
    </row>
    <row r="106" spans="1:16">
      <c r="A106" s="29"/>
      <c r="B106" s="28" t="s">
        <v>841</v>
      </c>
      <c r="C106" s="28" t="s">
        <v>774</v>
      </c>
      <c r="D106" s="28" t="s">
        <v>774</v>
      </c>
      <c r="E106" s="30">
        <v>0</v>
      </c>
      <c r="F106" s="32"/>
      <c r="P106" s="33"/>
    </row>
    <row r="107" spans="1:16">
      <c r="A107" s="29"/>
      <c r="B107" s="28" t="s">
        <v>842</v>
      </c>
      <c r="C107" s="28" t="s">
        <v>843</v>
      </c>
      <c r="D107" s="28" t="s">
        <v>843</v>
      </c>
      <c r="E107" s="30">
        <v>0</v>
      </c>
      <c r="F107" s="32"/>
      <c r="P107" s="33"/>
    </row>
    <row r="108" spans="1:16">
      <c r="A108" s="29"/>
      <c r="B108" s="28" t="s">
        <v>844</v>
      </c>
      <c r="C108" s="28" t="s">
        <v>845</v>
      </c>
      <c r="D108" s="28" t="s">
        <v>845</v>
      </c>
      <c r="E108" s="30">
        <v>0</v>
      </c>
      <c r="F108" s="32"/>
      <c r="P108" s="33"/>
    </row>
    <row r="109" spans="1:16">
      <c r="A109" s="34" t="s">
        <v>846</v>
      </c>
      <c r="B109" s="35" t="s">
        <v>847</v>
      </c>
      <c r="C109" s="35" t="s">
        <v>685</v>
      </c>
      <c r="D109" s="35" t="s">
        <v>685</v>
      </c>
      <c r="E109" s="30">
        <v>0</v>
      </c>
      <c r="F109" s="34"/>
      <c r="P109" s="33"/>
    </row>
    <row r="110" spans="1:16">
      <c r="A110" s="29"/>
      <c r="B110" s="35" t="s">
        <v>848</v>
      </c>
      <c r="C110" s="35" t="s">
        <v>687</v>
      </c>
      <c r="D110" s="35" t="s">
        <v>687</v>
      </c>
      <c r="E110" s="30">
        <v>0</v>
      </c>
      <c r="F110" s="32"/>
      <c r="P110" s="33"/>
    </row>
    <row r="111" spans="1:16">
      <c r="A111" s="29"/>
      <c r="B111" s="35" t="s">
        <v>849</v>
      </c>
      <c r="C111" s="35" t="s">
        <v>785</v>
      </c>
      <c r="D111" s="35" t="s">
        <v>785</v>
      </c>
      <c r="E111" s="30">
        <v>0</v>
      </c>
      <c r="F111" s="32"/>
      <c r="P111" s="33"/>
    </row>
    <row r="112" spans="1:16">
      <c r="A112" s="34" t="s">
        <v>846</v>
      </c>
      <c r="B112" s="35" t="s">
        <v>850</v>
      </c>
      <c r="C112" s="35" t="s">
        <v>851</v>
      </c>
      <c r="D112" s="35" t="s">
        <v>851</v>
      </c>
      <c r="E112" s="30">
        <v>0</v>
      </c>
      <c r="F112" s="34"/>
      <c r="P112" s="33"/>
    </row>
    <row r="113" spans="1:16">
      <c r="A113" s="36"/>
      <c r="B113" s="35" t="s">
        <v>852</v>
      </c>
      <c r="C113" s="35" t="s">
        <v>853</v>
      </c>
      <c r="D113" s="35" t="s">
        <v>853</v>
      </c>
      <c r="E113" s="30">
        <v>0</v>
      </c>
      <c r="F113" s="36"/>
      <c r="P113" s="33"/>
    </row>
    <row r="114" spans="1:16">
      <c r="A114" s="36"/>
      <c r="B114" s="35" t="s">
        <v>854</v>
      </c>
      <c r="C114" s="35" t="s">
        <v>855</v>
      </c>
      <c r="D114" s="35" t="s">
        <v>855</v>
      </c>
      <c r="E114" s="30">
        <v>0</v>
      </c>
      <c r="F114" s="36"/>
      <c r="P114" s="33"/>
    </row>
    <row r="115" spans="1:16">
      <c r="A115" s="36"/>
      <c r="B115" s="35" t="s">
        <v>856</v>
      </c>
      <c r="C115" s="35" t="s">
        <v>857</v>
      </c>
      <c r="D115" s="35" t="s">
        <v>857</v>
      </c>
      <c r="E115" s="30">
        <v>0</v>
      </c>
      <c r="F115" s="36"/>
      <c r="P115" s="33"/>
    </row>
    <row r="116" spans="1:16">
      <c r="A116" s="36"/>
      <c r="B116" s="35" t="s">
        <v>858</v>
      </c>
      <c r="C116" s="35" t="s">
        <v>859</v>
      </c>
      <c r="D116" s="35" t="s">
        <v>859</v>
      </c>
      <c r="E116" s="30">
        <v>0</v>
      </c>
      <c r="F116" s="36"/>
      <c r="P116" s="33"/>
    </row>
    <row r="117" spans="1:16">
      <c r="A117" s="36"/>
      <c r="B117" s="35" t="s">
        <v>860</v>
      </c>
      <c r="C117" s="35" t="s">
        <v>861</v>
      </c>
      <c r="D117" s="35" t="s">
        <v>861</v>
      </c>
      <c r="E117" s="30">
        <v>0</v>
      </c>
      <c r="F117" s="36"/>
      <c r="P117" s="33"/>
    </row>
    <row r="118" spans="1:16">
      <c r="A118" s="36"/>
      <c r="B118" s="35" t="s">
        <v>862</v>
      </c>
      <c r="C118" s="35" t="s">
        <v>863</v>
      </c>
      <c r="D118" s="35" t="s">
        <v>863</v>
      </c>
      <c r="E118" s="30">
        <v>0</v>
      </c>
      <c r="F118" s="36"/>
      <c r="P118" s="33"/>
    </row>
    <row r="119" spans="1:16">
      <c r="A119" s="36"/>
      <c r="B119" s="35" t="s">
        <v>864</v>
      </c>
      <c r="C119" s="35" t="s">
        <v>863</v>
      </c>
      <c r="D119" s="35" t="s">
        <v>863</v>
      </c>
      <c r="E119" s="30">
        <v>0</v>
      </c>
      <c r="F119" s="36"/>
      <c r="P119" s="33"/>
    </row>
    <row r="120" spans="1:16">
      <c r="A120" s="36"/>
      <c r="B120" s="35" t="s">
        <v>865</v>
      </c>
      <c r="C120" s="35" t="s">
        <v>689</v>
      </c>
      <c r="D120" s="35" t="s">
        <v>866</v>
      </c>
      <c r="E120" s="30">
        <v>0</v>
      </c>
      <c r="F120" s="36"/>
      <c r="P120" s="33"/>
    </row>
    <row r="121" spans="1:16">
      <c r="A121" s="36"/>
      <c r="B121" s="35" t="s">
        <v>867</v>
      </c>
      <c r="C121" s="35" t="s">
        <v>689</v>
      </c>
      <c r="D121" s="35" t="s">
        <v>866</v>
      </c>
      <c r="E121" s="30">
        <v>0</v>
      </c>
      <c r="F121" s="36"/>
      <c r="P121" s="33"/>
    </row>
    <row r="122" spans="1:16">
      <c r="A122" s="36"/>
      <c r="B122" s="35" t="s">
        <v>868</v>
      </c>
      <c r="C122" s="35" t="s">
        <v>869</v>
      </c>
      <c r="D122" s="35" t="s">
        <v>869</v>
      </c>
      <c r="E122" s="30">
        <v>0</v>
      </c>
      <c r="F122" s="36"/>
      <c r="P122" s="33"/>
    </row>
    <row r="123" spans="1:16">
      <c r="A123" s="36"/>
      <c r="B123" s="35" t="s">
        <v>870</v>
      </c>
      <c r="C123" s="35" t="s">
        <v>871</v>
      </c>
      <c r="D123" s="35" t="s">
        <v>871</v>
      </c>
      <c r="E123" s="30">
        <v>0</v>
      </c>
      <c r="F123" s="36"/>
      <c r="P123" s="33"/>
    </row>
    <row r="124" spans="1:16">
      <c r="A124" s="36"/>
      <c r="B124" s="35" t="s">
        <v>872</v>
      </c>
      <c r="C124" s="35" t="s">
        <v>873</v>
      </c>
      <c r="D124" s="35" t="s">
        <v>873</v>
      </c>
      <c r="E124" s="30">
        <v>0</v>
      </c>
      <c r="F124" s="36"/>
      <c r="P124" s="33"/>
    </row>
    <row r="125" spans="1:16">
      <c r="A125" s="36"/>
      <c r="B125" s="35" t="s">
        <v>874</v>
      </c>
      <c r="C125" s="35" t="s">
        <v>875</v>
      </c>
      <c r="D125" s="35" t="s">
        <v>875</v>
      </c>
      <c r="E125" s="30">
        <v>0</v>
      </c>
      <c r="F125" s="36"/>
      <c r="P125" s="33"/>
    </row>
    <row r="126" spans="1:16">
      <c r="A126" s="36"/>
      <c r="B126" s="35" t="s">
        <v>876</v>
      </c>
      <c r="C126" s="35" t="s">
        <v>875</v>
      </c>
      <c r="D126" s="35" t="s">
        <v>875</v>
      </c>
      <c r="E126" s="30">
        <v>0</v>
      </c>
      <c r="F126" s="36"/>
      <c r="P126" s="33"/>
    </row>
    <row r="127" spans="1:16">
      <c r="A127" s="36"/>
      <c r="B127" s="35" t="s">
        <v>877</v>
      </c>
      <c r="C127" s="35" t="s">
        <v>878</v>
      </c>
      <c r="D127" s="35" t="s">
        <v>878</v>
      </c>
      <c r="E127" s="30">
        <v>0</v>
      </c>
      <c r="F127" s="36"/>
      <c r="P127" s="33"/>
    </row>
    <row r="128" spans="1:16">
      <c r="A128" s="36"/>
      <c r="B128" s="35" t="s">
        <v>879</v>
      </c>
      <c r="C128" s="35" t="s">
        <v>863</v>
      </c>
      <c r="D128" s="35" t="s">
        <v>863</v>
      </c>
      <c r="E128" s="30">
        <v>0</v>
      </c>
      <c r="F128" s="36"/>
      <c r="P128" s="33"/>
    </row>
    <row r="129" spans="1:16">
      <c r="A129" s="36"/>
      <c r="B129" s="35" t="s">
        <v>880</v>
      </c>
      <c r="C129" s="35" t="s">
        <v>863</v>
      </c>
      <c r="D129" s="35" t="s">
        <v>863</v>
      </c>
      <c r="E129" s="30">
        <v>0</v>
      </c>
      <c r="F129" s="36"/>
      <c r="P129" s="33"/>
    </row>
    <row r="130" spans="1:16">
      <c r="A130" s="36"/>
      <c r="B130" s="35" t="s">
        <v>881</v>
      </c>
      <c r="C130" s="35" t="s">
        <v>863</v>
      </c>
      <c r="D130" s="35" t="s">
        <v>863</v>
      </c>
      <c r="E130" s="30">
        <v>0</v>
      </c>
      <c r="F130" s="36"/>
      <c r="P130" s="33"/>
    </row>
    <row r="131" spans="1:16">
      <c r="A131" s="36"/>
      <c r="B131" s="35" t="s">
        <v>882</v>
      </c>
      <c r="C131" s="35" t="s">
        <v>863</v>
      </c>
      <c r="D131" s="35" t="s">
        <v>863</v>
      </c>
      <c r="E131" s="30">
        <v>0</v>
      </c>
      <c r="F131" s="36"/>
      <c r="P131" s="33"/>
    </row>
    <row r="132" spans="1:16">
      <c r="A132" s="36"/>
      <c r="B132" s="35" t="s">
        <v>883</v>
      </c>
      <c r="C132" s="35" t="s">
        <v>869</v>
      </c>
      <c r="D132" s="35" t="s">
        <v>869</v>
      </c>
      <c r="E132" s="30">
        <v>0</v>
      </c>
      <c r="F132" s="36"/>
      <c r="P132" s="33"/>
    </row>
    <row r="133" spans="1:16">
      <c r="A133" s="36"/>
      <c r="B133" s="35" t="s">
        <v>884</v>
      </c>
      <c r="C133" s="35" t="s">
        <v>730</v>
      </c>
      <c r="D133" s="35" t="s">
        <v>730</v>
      </c>
      <c r="E133" s="30">
        <v>0</v>
      </c>
      <c r="F133" s="36"/>
      <c r="P133" s="33"/>
    </row>
    <row r="134" spans="1:16">
      <c r="A134" s="36"/>
      <c r="B134" s="35" t="s">
        <v>885</v>
      </c>
      <c r="C134" s="35" t="s">
        <v>730</v>
      </c>
      <c r="D134" s="35" t="s">
        <v>730</v>
      </c>
      <c r="E134" s="30">
        <v>0</v>
      </c>
      <c r="F134" s="36"/>
      <c r="P134" s="33"/>
    </row>
    <row r="135" spans="1:16">
      <c r="A135" s="36"/>
      <c r="B135" s="35" t="s">
        <v>886</v>
      </c>
      <c r="C135" s="35" t="s">
        <v>875</v>
      </c>
      <c r="D135" s="35" t="s">
        <v>875</v>
      </c>
      <c r="E135" s="30">
        <v>0</v>
      </c>
      <c r="F135" s="36"/>
      <c r="P135" s="33"/>
    </row>
    <row r="136" spans="1:16">
      <c r="A136" s="36"/>
      <c r="B136" s="35" t="s">
        <v>887</v>
      </c>
      <c r="C136" s="35" t="s">
        <v>875</v>
      </c>
      <c r="D136" s="35" t="s">
        <v>875</v>
      </c>
      <c r="E136" s="30">
        <v>0</v>
      </c>
      <c r="F136" s="36"/>
      <c r="P136" s="33"/>
    </row>
    <row r="137" spans="1:16">
      <c r="A137" s="36"/>
      <c r="B137" s="35" t="s">
        <v>888</v>
      </c>
      <c r="C137" s="35" t="s">
        <v>889</v>
      </c>
      <c r="D137" s="35" t="s">
        <v>889</v>
      </c>
      <c r="E137" s="30">
        <v>-0.45333333333333298</v>
      </c>
      <c r="F137" s="36"/>
      <c r="P137" s="33"/>
    </row>
    <row r="138" spans="1:16">
      <c r="A138" s="36"/>
      <c r="B138" s="35" t="s">
        <v>890</v>
      </c>
      <c r="C138" s="35" t="s">
        <v>891</v>
      </c>
      <c r="D138" s="35" t="s">
        <v>891</v>
      </c>
      <c r="E138" s="30">
        <v>-0.45333333333333298</v>
      </c>
      <c r="F138" s="36"/>
      <c r="P138" s="33"/>
    </row>
    <row r="139" spans="1:16">
      <c r="A139" s="36"/>
      <c r="B139" s="35" t="s">
        <v>892</v>
      </c>
      <c r="C139" s="35" t="s">
        <v>891</v>
      </c>
      <c r="D139" s="35" t="s">
        <v>891</v>
      </c>
      <c r="E139" s="30">
        <v>-0.69696969696969702</v>
      </c>
      <c r="F139" s="36"/>
      <c r="P139" s="33"/>
    </row>
    <row r="140" spans="1:16">
      <c r="A140" s="36"/>
      <c r="B140" s="35" t="s">
        <v>893</v>
      </c>
      <c r="C140" s="35" t="s">
        <v>894</v>
      </c>
      <c r="D140" s="35" t="s">
        <v>894</v>
      </c>
      <c r="E140" s="30">
        <v>-0.69696969696969702</v>
      </c>
      <c r="F140" s="36"/>
      <c r="K140" s="33"/>
      <c r="P140" s="33"/>
    </row>
    <row r="141" spans="1:16">
      <c r="A141" s="36"/>
      <c r="B141" s="35" t="s">
        <v>895</v>
      </c>
      <c r="C141" s="35" t="s">
        <v>894</v>
      </c>
      <c r="D141" s="35" t="s">
        <v>894</v>
      </c>
      <c r="E141" s="30">
        <v>-0.138539042821159</v>
      </c>
      <c r="F141" s="36"/>
      <c r="K141" s="33"/>
      <c r="P141" s="33"/>
    </row>
    <row r="142" spans="1:16">
      <c r="A142" s="36"/>
      <c r="B142" s="35" t="s">
        <v>896</v>
      </c>
      <c r="C142" s="35" t="s">
        <v>897</v>
      </c>
      <c r="D142" s="35" t="s">
        <v>897</v>
      </c>
      <c r="E142" s="30">
        <v>0</v>
      </c>
      <c r="F142" s="36"/>
      <c r="P142" s="33"/>
    </row>
    <row r="143" spans="1:16">
      <c r="A143" s="36"/>
      <c r="B143" s="35" t="s">
        <v>898</v>
      </c>
      <c r="C143" s="35" t="s">
        <v>899</v>
      </c>
      <c r="D143" s="35" t="s">
        <v>899</v>
      </c>
      <c r="E143" s="30">
        <v>0</v>
      </c>
      <c r="F143" s="36"/>
      <c r="P143" s="33"/>
    </row>
    <row r="144" spans="1:16">
      <c r="A144" s="36"/>
      <c r="B144" s="35" t="s">
        <v>900</v>
      </c>
      <c r="C144" s="35" t="s">
        <v>901</v>
      </c>
      <c r="D144" s="35" t="s">
        <v>901</v>
      </c>
      <c r="E144" s="30">
        <v>0</v>
      </c>
      <c r="F144" s="36"/>
      <c r="P144" s="33"/>
    </row>
    <row r="145" spans="1:16">
      <c r="A145" s="36"/>
      <c r="B145" s="35" t="s">
        <v>902</v>
      </c>
      <c r="C145" s="35" t="s">
        <v>742</v>
      </c>
      <c r="D145" s="35" t="s">
        <v>742</v>
      </c>
      <c r="E145" s="30">
        <v>0</v>
      </c>
      <c r="F145" s="36"/>
      <c r="P145" s="33"/>
    </row>
    <row r="146" spans="1:16">
      <c r="A146" s="36"/>
      <c r="B146" s="35" t="s">
        <v>903</v>
      </c>
      <c r="C146" s="35" t="s">
        <v>904</v>
      </c>
      <c r="D146" s="35" t="s">
        <v>904</v>
      </c>
      <c r="E146" s="30">
        <v>0</v>
      </c>
      <c r="F146" s="36"/>
      <c r="P146" s="33"/>
    </row>
    <row r="147" spans="1:16">
      <c r="A147" s="36"/>
      <c r="B147" s="35" t="s">
        <v>905</v>
      </c>
      <c r="C147" s="35" t="s">
        <v>906</v>
      </c>
      <c r="D147" s="35" t="s">
        <v>906</v>
      </c>
      <c r="E147" s="30">
        <v>0</v>
      </c>
      <c r="F147" s="36"/>
      <c r="P147" s="33"/>
    </row>
    <row r="148" spans="1:16">
      <c r="A148" s="36"/>
      <c r="B148" s="35" t="s">
        <v>907</v>
      </c>
      <c r="C148" s="35" t="s">
        <v>681</v>
      </c>
      <c r="D148" s="35" t="s">
        <v>681</v>
      </c>
      <c r="E148" s="30">
        <v>0</v>
      </c>
      <c r="F148" s="36"/>
      <c r="P148" s="33"/>
    </row>
    <row r="149" spans="1:16">
      <c r="A149" s="36"/>
      <c r="B149" s="35" t="s">
        <v>908</v>
      </c>
      <c r="C149" s="35" t="s">
        <v>711</v>
      </c>
      <c r="D149" s="35" t="s">
        <v>711</v>
      </c>
      <c r="E149" s="30">
        <v>0</v>
      </c>
      <c r="F149" s="36"/>
      <c r="P149" s="33"/>
    </row>
    <row r="150" spans="1:16">
      <c r="A150" s="36"/>
      <c r="B150" s="35" t="s">
        <v>909</v>
      </c>
      <c r="C150" s="35" t="s">
        <v>785</v>
      </c>
      <c r="D150" s="35" t="s">
        <v>785</v>
      </c>
      <c r="E150" s="30">
        <v>0</v>
      </c>
      <c r="F150" s="36"/>
      <c r="P150" s="33"/>
    </row>
    <row r="151" spans="1:16">
      <c r="A151" s="36"/>
      <c r="B151" s="35" t="s">
        <v>910</v>
      </c>
      <c r="C151" s="35" t="s">
        <v>911</v>
      </c>
      <c r="D151" s="35" t="s">
        <v>911</v>
      </c>
      <c r="E151" s="30">
        <v>0</v>
      </c>
      <c r="F151" s="36"/>
      <c r="P151" s="33"/>
    </row>
    <row r="152" spans="1:16">
      <c r="A152" s="36"/>
      <c r="B152" s="35" t="s">
        <v>912</v>
      </c>
      <c r="C152" s="35" t="s">
        <v>913</v>
      </c>
      <c r="D152" s="35" t="s">
        <v>913</v>
      </c>
      <c r="E152" s="30">
        <v>0</v>
      </c>
      <c r="F152" s="36"/>
      <c r="P152" s="33"/>
    </row>
    <row r="153" spans="1:16">
      <c r="A153" s="36"/>
      <c r="B153" s="35" t="s">
        <v>914</v>
      </c>
      <c r="C153" s="35" t="s">
        <v>692</v>
      </c>
      <c r="D153" s="35" t="s">
        <v>692</v>
      </c>
      <c r="E153" s="30">
        <v>0</v>
      </c>
      <c r="F153" s="36"/>
      <c r="P153" s="33"/>
    </row>
    <row r="154" spans="1:16">
      <c r="A154" s="36"/>
      <c r="B154" s="35" t="s">
        <v>915</v>
      </c>
      <c r="C154" s="35" t="s">
        <v>711</v>
      </c>
      <c r="D154" s="35" t="s">
        <v>711</v>
      </c>
      <c r="E154" s="30">
        <v>0</v>
      </c>
      <c r="F154" s="36"/>
      <c r="P154" s="33"/>
    </row>
    <row r="155" spans="1:16">
      <c r="A155" s="36"/>
      <c r="B155" s="35" t="s">
        <v>916</v>
      </c>
      <c r="C155" s="35" t="s">
        <v>917</v>
      </c>
      <c r="D155" s="35" t="s">
        <v>917</v>
      </c>
      <c r="E155" s="30">
        <v>0</v>
      </c>
      <c r="F155" s="36"/>
      <c r="P155" s="33"/>
    </row>
    <row r="156" spans="1:16">
      <c r="A156" s="36"/>
      <c r="B156" s="35" t="s">
        <v>918</v>
      </c>
      <c r="C156" s="35" t="s">
        <v>759</v>
      </c>
      <c r="D156" s="35" t="s">
        <v>759</v>
      </c>
      <c r="E156" s="30">
        <v>0</v>
      </c>
      <c r="F156" s="36"/>
      <c r="P156" s="33"/>
    </row>
    <row r="157" spans="1:16">
      <c r="A157" s="36"/>
      <c r="B157" s="35" t="s">
        <v>919</v>
      </c>
      <c r="C157" s="35" t="s">
        <v>689</v>
      </c>
      <c r="D157" s="35" t="s">
        <v>689</v>
      </c>
      <c r="E157" s="30">
        <v>0</v>
      </c>
      <c r="F157" s="36"/>
      <c r="P157" s="33"/>
    </row>
    <row r="158" spans="1:16">
      <c r="A158" s="36"/>
      <c r="B158" s="35" t="s">
        <v>920</v>
      </c>
      <c r="C158" s="35" t="s">
        <v>689</v>
      </c>
      <c r="D158" s="35" t="s">
        <v>689</v>
      </c>
      <c r="E158" s="30">
        <v>0</v>
      </c>
      <c r="F158" s="36"/>
      <c r="P158" s="33"/>
    </row>
    <row r="159" spans="1:16">
      <c r="A159" s="36"/>
      <c r="B159" s="35" t="s">
        <v>921</v>
      </c>
      <c r="C159" s="35" t="s">
        <v>922</v>
      </c>
      <c r="D159" s="35" t="s">
        <v>922</v>
      </c>
      <c r="E159" s="30">
        <v>0</v>
      </c>
      <c r="F159" s="36"/>
      <c r="P159" s="33"/>
    </row>
    <row r="160" spans="1:16">
      <c r="A160" s="36"/>
      <c r="B160" s="35" t="s">
        <v>923</v>
      </c>
      <c r="C160" s="35" t="s">
        <v>924</v>
      </c>
      <c r="D160" s="35" t="s">
        <v>924</v>
      </c>
      <c r="E160" s="30">
        <v>0</v>
      </c>
      <c r="F160" s="36"/>
      <c r="P160" s="33"/>
    </row>
    <row r="161" spans="1:16">
      <c r="A161" s="36"/>
      <c r="B161" s="35" t="s">
        <v>925</v>
      </c>
      <c r="C161" s="35" t="s">
        <v>924</v>
      </c>
      <c r="D161" s="35" t="s">
        <v>924</v>
      </c>
      <c r="E161" s="30">
        <v>0</v>
      </c>
      <c r="F161" s="36"/>
      <c r="P161" s="33"/>
    </row>
    <row r="162" spans="1:16">
      <c r="A162" s="36"/>
      <c r="B162" s="35" t="s">
        <v>926</v>
      </c>
      <c r="C162" s="35" t="s">
        <v>689</v>
      </c>
      <c r="D162" s="35" t="s">
        <v>689</v>
      </c>
      <c r="E162" s="30">
        <v>0</v>
      </c>
      <c r="F162" s="36"/>
      <c r="P162" s="33"/>
    </row>
    <row r="163" spans="1:16">
      <c r="A163" s="36"/>
      <c r="B163" s="35" t="s">
        <v>927</v>
      </c>
      <c r="C163" s="35" t="s">
        <v>734</v>
      </c>
      <c r="D163" s="35" t="s">
        <v>734</v>
      </c>
      <c r="E163" s="30">
        <v>0</v>
      </c>
      <c r="F163" s="36"/>
      <c r="P163" s="33"/>
    </row>
    <row r="164" spans="1:16">
      <c r="A164" s="36"/>
      <c r="B164" s="35" t="s">
        <v>928</v>
      </c>
      <c r="C164" s="35" t="s">
        <v>720</v>
      </c>
      <c r="D164" s="35" t="s">
        <v>720</v>
      </c>
      <c r="E164" s="30">
        <v>0</v>
      </c>
      <c r="F164" s="36"/>
      <c r="P164" s="33"/>
    </row>
    <row r="165" spans="1:16">
      <c r="A165" s="36"/>
      <c r="B165" s="35" t="s">
        <v>929</v>
      </c>
      <c r="C165" s="35" t="s">
        <v>687</v>
      </c>
      <c r="D165" s="35" t="s">
        <v>687</v>
      </c>
      <c r="E165" s="30">
        <v>0</v>
      </c>
      <c r="F165" s="36"/>
      <c r="P165" s="33"/>
    </row>
    <row r="166" spans="1:16">
      <c r="A166" s="36"/>
      <c r="B166" s="35" t="s">
        <v>930</v>
      </c>
      <c r="C166" s="35" t="s">
        <v>917</v>
      </c>
      <c r="D166" s="35" t="s">
        <v>917</v>
      </c>
      <c r="E166" s="30">
        <v>0</v>
      </c>
      <c r="F166" s="36"/>
      <c r="P166" s="33"/>
    </row>
    <row r="167" spans="1:16">
      <c r="A167" s="36"/>
      <c r="B167" s="35" t="s">
        <v>931</v>
      </c>
      <c r="C167" s="35" t="s">
        <v>685</v>
      </c>
      <c r="D167" s="35" t="s">
        <v>685</v>
      </c>
      <c r="E167" s="30">
        <v>0</v>
      </c>
      <c r="F167" s="36"/>
      <c r="P167" s="33"/>
    </row>
    <row r="168" spans="1:16">
      <c r="A168" s="36"/>
      <c r="B168" s="35" t="s">
        <v>932</v>
      </c>
      <c r="C168" s="35" t="s">
        <v>785</v>
      </c>
      <c r="D168" s="35" t="s">
        <v>785</v>
      </c>
      <c r="E168" s="30">
        <v>0</v>
      </c>
      <c r="F168" s="36"/>
      <c r="P168" s="33"/>
    </row>
    <row r="169" spans="1:16">
      <c r="A169" s="36"/>
      <c r="B169" s="35" t="s">
        <v>933</v>
      </c>
      <c r="C169" s="35" t="s">
        <v>736</v>
      </c>
      <c r="D169" s="35" t="s">
        <v>736</v>
      </c>
      <c r="E169" s="30">
        <v>0</v>
      </c>
      <c r="F169" s="36"/>
      <c r="P169" s="33"/>
    </row>
    <row r="170" spans="1:16">
      <c r="A170" s="36"/>
      <c r="B170" s="35" t="s">
        <v>934</v>
      </c>
      <c r="C170" s="35" t="s">
        <v>738</v>
      </c>
      <c r="D170" s="35" t="s">
        <v>738</v>
      </c>
      <c r="E170" s="30">
        <v>0</v>
      </c>
      <c r="F170" s="36"/>
      <c r="P170" s="33"/>
    </row>
    <row r="171" spans="1:16">
      <c r="A171" s="36"/>
      <c r="B171" s="35" t="s">
        <v>935</v>
      </c>
      <c r="C171" s="35" t="s">
        <v>936</v>
      </c>
      <c r="D171" s="35" t="s">
        <v>936</v>
      </c>
      <c r="E171" s="30">
        <v>0</v>
      </c>
      <c r="F171" s="36"/>
      <c r="P171" s="33"/>
    </row>
    <row r="172" spans="1:16">
      <c r="A172" s="36"/>
      <c r="B172" s="35" t="s">
        <v>937</v>
      </c>
      <c r="C172" s="35" t="s">
        <v>821</v>
      </c>
      <c r="D172" s="35" t="s">
        <v>821</v>
      </c>
      <c r="E172" s="30">
        <v>0</v>
      </c>
      <c r="F172" s="36"/>
      <c r="P172" s="33"/>
    </row>
    <row r="173" spans="1:16">
      <c r="A173" s="36"/>
      <c r="B173" s="35" t="s">
        <v>938</v>
      </c>
      <c r="C173" s="35" t="s">
        <v>812</v>
      </c>
      <c r="D173" s="35" t="s">
        <v>812</v>
      </c>
      <c r="E173" s="30">
        <v>0</v>
      </c>
      <c r="F173" s="36"/>
      <c r="P173" s="33"/>
    </row>
    <row r="174" spans="1:16">
      <c r="A174" s="36"/>
      <c r="B174" s="35" t="s">
        <v>939</v>
      </c>
      <c r="C174" s="35" t="s">
        <v>940</v>
      </c>
      <c r="D174" s="35" t="s">
        <v>940</v>
      </c>
      <c r="E174" s="30">
        <v>0</v>
      </c>
      <c r="F174" s="36"/>
      <c r="P174" s="33"/>
    </row>
    <row r="175" spans="1:16">
      <c r="A175" s="36"/>
      <c r="B175" s="35" t="s">
        <v>941</v>
      </c>
      <c r="C175" s="35" t="s">
        <v>940</v>
      </c>
      <c r="D175" s="35" t="s">
        <v>940</v>
      </c>
      <c r="E175" s="30">
        <v>0</v>
      </c>
      <c r="F175" s="36"/>
      <c r="P175" s="33"/>
    </row>
    <row r="176" spans="1:16">
      <c r="A176" s="36"/>
      <c r="B176" s="35" t="s">
        <v>942</v>
      </c>
      <c r="C176" s="35" t="s">
        <v>906</v>
      </c>
      <c r="D176" s="35" t="s">
        <v>906</v>
      </c>
      <c r="E176" s="30">
        <v>0</v>
      </c>
      <c r="F176" s="36"/>
      <c r="P176" s="33"/>
    </row>
    <row r="177" spans="1:16">
      <c r="A177" s="36"/>
      <c r="B177" s="35" t="s">
        <v>943</v>
      </c>
      <c r="C177" s="35" t="s">
        <v>917</v>
      </c>
      <c r="D177" s="35" t="s">
        <v>917</v>
      </c>
      <c r="E177" s="30">
        <v>0</v>
      </c>
      <c r="F177" s="36"/>
      <c r="P177" s="33"/>
    </row>
    <row r="178" spans="1:16">
      <c r="A178" s="36"/>
      <c r="B178" s="35" t="s">
        <v>944</v>
      </c>
      <c r="C178" s="35" t="s">
        <v>685</v>
      </c>
      <c r="D178" s="35" t="s">
        <v>685</v>
      </c>
      <c r="E178" s="30">
        <v>0</v>
      </c>
      <c r="F178" s="36"/>
      <c r="P178" s="33"/>
    </row>
    <row r="179" spans="1:16">
      <c r="A179" s="36"/>
      <c r="B179" s="35" t="s">
        <v>945</v>
      </c>
      <c r="C179" s="35" t="s">
        <v>840</v>
      </c>
      <c r="D179" s="35" t="s">
        <v>840</v>
      </c>
      <c r="E179" s="30">
        <v>0</v>
      </c>
      <c r="F179" s="36"/>
      <c r="P179" s="33"/>
    </row>
    <row r="180" spans="1:16">
      <c r="A180" s="36"/>
      <c r="B180" s="35" t="s">
        <v>946</v>
      </c>
      <c r="C180" s="35" t="s">
        <v>947</v>
      </c>
      <c r="D180" s="35" t="s">
        <v>947</v>
      </c>
      <c r="E180" s="30">
        <v>0</v>
      </c>
      <c r="F180" s="36"/>
      <c r="P180" s="33"/>
    </row>
    <row r="181" spans="1:16">
      <c r="A181" s="36"/>
      <c r="B181" s="35" t="s">
        <v>948</v>
      </c>
      <c r="C181" s="35" t="s">
        <v>949</v>
      </c>
      <c r="D181" s="35" t="s">
        <v>949</v>
      </c>
      <c r="E181" s="30">
        <v>0</v>
      </c>
      <c r="F181" s="36"/>
      <c r="P181" s="33"/>
    </row>
    <row r="182" spans="1:16">
      <c r="A182" s="36"/>
      <c r="B182" s="35" t="s">
        <v>950</v>
      </c>
      <c r="C182" s="35" t="s">
        <v>863</v>
      </c>
      <c r="D182" s="35" t="s">
        <v>863</v>
      </c>
      <c r="E182" s="30">
        <v>0</v>
      </c>
      <c r="F182" s="36"/>
      <c r="P182" s="33"/>
    </row>
    <row r="183" spans="1:16">
      <c r="A183" s="36"/>
      <c r="B183" s="35" t="s">
        <v>951</v>
      </c>
      <c r="C183" s="35" t="s">
        <v>863</v>
      </c>
      <c r="D183" s="35" t="s">
        <v>863</v>
      </c>
      <c r="E183" s="30">
        <v>0</v>
      </c>
      <c r="F183" s="36"/>
      <c r="P183" s="33"/>
    </row>
    <row r="184" spans="1:16">
      <c r="A184" s="36"/>
      <c r="B184" s="35" t="s">
        <v>952</v>
      </c>
      <c r="C184" s="35" t="s">
        <v>953</v>
      </c>
      <c r="D184" s="35" t="s">
        <v>953</v>
      </c>
      <c r="E184" s="30">
        <v>-0.31818181818181801</v>
      </c>
      <c r="F184" s="36"/>
      <c r="P184" s="33"/>
    </row>
    <row r="185" spans="1:16">
      <c r="A185" s="36"/>
      <c r="B185" s="35" t="s">
        <v>954</v>
      </c>
      <c r="C185" s="35" t="s">
        <v>955</v>
      </c>
      <c r="D185" s="35" t="s">
        <v>955</v>
      </c>
      <c r="E185" s="30">
        <v>-0.31818181818181801</v>
      </c>
      <c r="F185" s="36"/>
      <c r="P185" s="33"/>
    </row>
    <row r="186" spans="1:16">
      <c r="A186" s="36"/>
      <c r="B186" s="35" t="s">
        <v>956</v>
      </c>
      <c r="C186" s="35" t="s">
        <v>861</v>
      </c>
      <c r="D186" s="35" t="s">
        <v>861</v>
      </c>
      <c r="E186" s="30">
        <v>-0.99429086538461497</v>
      </c>
      <c r="F186" s="36"/>
      <c r="P186" s="33"/>
    </row>
    <row r="187" spans="1:16">
      <c r="A187" s="36"/>
      <c r="B187" s="35" t="s">
        <v>957</v>
      </c>
      <c r="C187" s="35" t="s">
        <v>742</v>
      </c>
      <c r="D187" s="35" t="s">
        <v>742</v>
      </c>
      <c r="E187" s="30">
        <v>-0.99399038461538503</v>
      </c>
      <c r="F187" s="36"/>
      <c r="K187" s="33"/>
      <c r="P187" s="33"/>
    </row>
    <row r="188" spans="1:16">
      <c r="A188" s="36"/>
      <c r="B188" s="35" t="s">
        <v>958</v>
      </c>
      <c r="C188" s="35" t="s">
        <v>904</v>
      </c>
      <c r="D188" s="35" t="s">
        <v>904</v>
      </c>
      <c r="E188" s="30">
        <v>-0.13043478260869601</v>
      </c>
      <c r="F188" s="36"/>
      <c r="K188" s="33"/>
      <c r="P188" s="33"/>
    </row>
    <row r="189" spans="1:16">
      <c r="A189" s="36"/>
      <c r="B189" s="35" t="s">
        <v>959</v>
      </c>
      <c r="C189" s="35" t="s">
        <v>960</v>
      </c>
      <c r="D189" s="35" t="s">
        <v>961</v>
      </c>
      <c r="E189" s="30">
        <v>0</v>
      </c>
      <c r="F189" s="36"/>
      <c r="P189" s="33"/>
    </row>
    <row r="190" spans="1:16">
      <c r="A190" s="36"/>
      <c r="B190" s="35" t="s">
        <v>962</v>
      </c>
      <c r="C190" s="35" t="s">
        <v>963</v>
      </c>
      <c r="D190" s="35" t="s">
        <v>963</v>
      </c>
      <c r="E190" s="30">
        <v>0</v>
      </c>
      <c r="F190" s="36"/>
      <c r="P190" s="33"/>
    </row>
    <row r="191" spans="1:16">
      <c r="A191" s="36"/>
      <c r="B191" s="35" t="s">
        <v>964</v>
      </c>
      <c r="C191" s="35" t="s">
        <v>963</v>
      </c>
      <c r="D191" s="35" t="s">
        <v>963</v>
      </c>
      <c r="E191" s="30">
        <v>0</v>
      </c>
      <c r="F191" s="36"/>
      <c r="P191" s="33"/>
    </row>
    <row r="192" spans="1:16">
      <c r="A192" s="36"/>
      <c r="B192" s="35" t="s">
        <v>965</v>
      </c>
      <c r="C192" s="35" t="s">
        <v>751</v>
      </c>
      <c r="D192" s="35" t="s">
        <v>751</v>
      </c>
      <c r="E192" s="30">
        <v>0</v>
      </c>
      <c r="F192" s="36"/>
      <c r="P192" s="33"/>
    </row>
    <row r="193" spans="1:16">
      <c r="A193" s="36"/>
      <c r="B193" s="35" t="s">
        <v>966</v>
      </c>
      <c r="C193" s="35" t="s">
        <v>759</v>
      </c>
      <c r="D193" s="35" t="s">
        <v>759</v>
      </c>
      <c r="E193" s="30">
        <v>0</v>
      </c>
      <c r="F193" s="36"/>
      <c r="P193" s="33"/>
    </row>
    <row r="194" spans="1:16">
      <c r="A194" s="36"/>
      <c r="B194" s="35" t="s">
        <v>967</v>
      </c>
      <c r="C194" s="35" t="s">
        <v>968</v>
      </c>
      <c r="D194" s="35" t="s">
        <v>969</v>
      </c>
      <c r="E194" s="30">
        <v>0</v>
      </c>
      <c r="F194" s="36"/>
      <c r="P194" s="33"/>
    </row>
    <row r="195" spans="1:16">
      <c r="A195" s="36"/>
      <c r="B195" s="35" t="s">
        <v>970</v>
      </c>
      <c r="C195" s="35" t="s">
        <v>968</v>
      </c>
      <c r="D195" s="35" t="s">
        <v>969</v>
      </c>
      <c r="E195" s="30">
        <v>0</v>
      </c>
      <c r="F195" s="36"/>
      <c r="P195" s="33"/>
    </row>
    <row r="196" spans="1:16">
      <c r="A196" s="36"/>
      <c r="B196" s="35" t="s">
        <v>971</v>
      </c>
      <c r="C196" s="35" t="s">
        <v>968</v>
      </c>
      <c r="D196" s="35" t="s">
        <v>969</v>
      </c>
      <c r="E196" s="30">
        <v>0</v>
      </c>
      <c r="F196" s="36"/>
      <c r="P196" s="33"/>
    </row>
    <row r="197" spans="1:16">
      <c r="A197" s="36"/>
      <c r="B197" s="35" t="s">
        <v>972</v>
      </c>
      <c r="C197" s="35" t="s">
        <v>968</v>
      </c>
      <c r="D197" s="35" t="s">
        <v>969</v>
      </c>
      <c r="E197" s="30">
        <v>0</v>
      </c>
      <c r="F197" s="36"/>
      <c r="P197" s="33"/>
    </row>
    <row r="198" spans="1:16">
      <c r="A198" s="36"/>
      <c r="B198" s="35" t="s">
        <v>973</v>
      </c>
      <c r="C198" s="35" t="s">
        <v>968</v>
      </c>
      <c r="D198" s="35" t="s">
        <v>969</v>
      </c>
      <c r="E198" s="30">
        <v>0</v>
      </c>
      <c r="F198" s="36"/>
      <c r="P198" s="33"/>
    </row>
    <row r="199" spans="1:16">
      <c r="A199" s="36"/>
      <c r="B199" s="35" t="s">
        <v>974</v>
      </c>
      <c r="C199" s="35" t="s">
        <v>968</v>
      </c>
      <c r="D199" s="35" t="s">
        <v>969</v>
      </c>
      <c r="E199" s="30">
        <v>0</v>
      </c>
      <c r="F199" s="36"/>
      <c r="P199" s="33"/>
    </row>
    <row r="200" spans="1:16">
      <c r="A200" s="36"/>
      <c r="B200" s="35" t="s">
        <v>975</v>
      </c>
      <c r="C200" s="35" t="s">
        <v>947</v>
      </c>
      <c r="D200" s="35" t="s">
        <v>947</v>
      </c>
      <c r="E200" s="30">
        <v>0</v>
      </c>
      <c r="F200" s="36"/>
      <c r="P200" s="33"/>
    </row>
    <row r="201" spans="1:16">
      <c r="A201" s="36"/>
      <c r="B201" s="35" t="s">
        <v>976</v>
      </c>
      <c r="C201" s="35" t="s">
        <v>949</v>
      </c>
      <c r="D201" s="35" t="s">
        <v>949</v>
      </c>
      <c r="E201" s="30">
        <v>0</v>
      </c>
      <c r="F201" s="36"/>
      <c r="P201" s="33"/>
    </row>
    <row r="202" spans="1:16">
      <c r="A202" s="36"/>
      <c r="B202" s="35" t="s">
        <v>977</v>
      </c>
      <c r="C202" s="35" t="s">
        <v>787</v>
      </c>
      <c r="D202" s="35" t="s">
        <v>787</v>
      </c>
      <c r="E202" s="30">
        <v>0</v>
      </c>
      <c r="F202" s="36"/>
      <c r="P202" s="33"/>
    </row>
    <row r="203" spans="1:16">
      <c r="A203" s="36"/>
      <c r="B203" s="35" t="s">
        <v>978</v>
      </c>
      <c r="C203" s="35" t="s">
        <v>787</v>
      </c>
      <c r="D203" s="35" t="s">
        <v>787</v>
      </c>
      <c r="E203" s="30">
        <v>0</v>
      </c>
      <c r="F203" s="36"/>
      <c r="P203" s="33"/>
    </row>
    <row r="204" spans="1:16">
      <c r="A204" s="36"/>
      <c r="B204" s="35" t="s">
        <v>979</v>
      </c>
      <c r="C204" s="35" t="s">
        <v>980</v>
      </c>
      <c r="D204" s="35" t="s">
        <v>980</v>
      </c>
      <c r="E204" s="30">
        <v>0</v>
      </c>
      <c r="F204" s="36"/>
      <c r="P204" s="33"/>
    </row>
    <row r="205" spans="1:16">
      <c r="A205" s="36"/>
      <c r="B205" s="35" t="s">
        <v>981</v>
      </c>
      <c r="C205" s="35" t="s">
        <v>782</v>
      </c>
      <c r="D205" s="35" t="s">
        <v>782</v>
      </c>
      <c r="E205" s="30">
        <v>0</v>
      </c>
      <c r="F205" s="36"/>
      <c r="P205" s="33"/>
    </row>
    <row r="206" spans="1:16">
      <c r="A206" s="36"/>
      <c r="B206" s="35" t="s">
        <v>982</v>
      </c>
      <c r="C206" s="35" t="s">
        <v>751</v>
      </c>
      <c r="D206" s="35" t="s">
        <v>751</v>
      </c>
      <c r="E206" s="30">
        <v>0</v>
      </c>
      <c r="F206" s="36"/>
      <c r="P206" s="33"/>
    </row>
    <row r="207" spans="1:16">
      <c r="A207" s="36"/>
      <c r="B207" s="35" t="s">
        <v>983</v>
      </c>
      <c r="C207" s="35" t="s">
        <v>984</v>
      </c>
      <c r="D207" s="35" t="s">
        <v>984</v>
      </c>
      <c r="E207" s="30">
        <v>0</v>
      </c>
      <c r="F207" s="36"/>
      <c r="P207" s="33"/>
    </row>
    <row r="208" spans="1:16">
      <c r="A208" s="36"/>
      <c r="B208" s="35" t="s">
        <v>985</v>
      </c>
      <c r="C208" s="35" t="s">
        <v>759</v>
      </c>
      <c r="D208" s="35" t="s">
        <v>759</v>
      </c>
      <c r="E208" s="30">
        <v>0</v>
      </c>
      <c r="F208" s="36"/>
      <c r="P208" s="33"/>
    </row>
    <row r="209" spans="1:16">
      <c r="A209" s="36"/>
      <c r="B209" s="35" t="s">
        <v>986</v>
      </c>
      <c r="C209" s="35" t="s">
        <v>713</v>
      </c>
      <c r="D209" s="35" t="s">
        <v>713</v>
      </c>
      <c r="E209" s="30">
        <v>0</v>
      </c>
      <c r="F209" s="36"/>
      <c r="P209" s="33"/>
    </row>
    <row r="210" spans="1:16">
      <c r="A210" s="36"/>
      <c r="B210" s="35" t="s">
        <v>987</v>
      </c>
      <c r="C210" s="35" t="s">
        <v>988</v>
      </c>
      <c r="D210" s="35" t="s">
        <v>988</v>
      </c>
      <c r="E210" s="30">
        <v>0</v>
      </c>
      <c r="F210" s="36"/>
      <c r="P210" s="33"/>
    </row>
    <row r="211" spans="1:16">
      <c r="A211" s="36"/>
      <c r="B211" s="35" t="s">
        <v>989</v>
      </c>
      <c r="C211" s="35" t="s">
        <v>917</v>
      </c>
      <c r="D211" s="35" t="s">
        <v>917</v>
      </c>
      <c r="E211" s="30">
        <v>0</v>
      </c>
      <c r="F211" s="36"/>
      <c r="P211" s="33"/>
    </row>
    <row r="212" spans="1:16">
      <c r="A212" s="36"/>
      <c r="B212" s="35" t="s">
        <v>990</v>
      </c>
      <c r="C212" s="35" t="s">
        <v>685</v>
      </c>
      <c r="D212" s="35" t="s">
        <v>685</v>
      </c>
      <c r="E212" s="30">
        <v>0</v>
      </c>
      <c r="F212" s="36"/>
      <c r="P212" s="33"/>
    </row>
    <row r="213" spans="1:16">
      <c r="A213" s="36"/>
      <c r="B213" s="35" t="s">
        <v>991</v>
      </c>
      <c r="C213" s="35" t="s">
        <v>904</v>
      </c>
      <c r="D213" s="35" t="s">
        <v>904</v>
      </c>
      <c r="E213" s="30">
        <v>0</v>
      </c>
      <c r="F213" s="36"/>
      <c r="P213" s="33"/>
    </row>
    <row r="214" spans="1:16">
      <c r="A214" s="36"/>
      <c r="B214" s="35" t="s">
        <v>992</v>
      </c>
      <c r="C214" s="35" t="s">
        <v>711</v>
      </c>
      <c r="D214" s="35" t="s">
        <v>711</v>
      </c>
      <c r="E214" s="30">
        <v>0</v>
      </c>
      <c r="F214" s="36"/>
      <c r="P214" s="33"/>
    </row>
    <row r="215" spans="1:16">
      <c r="A215" s="36"/>
      <c r="B215" s="35" t="s">
        <v>993</v>
      </c>
      <c r="C215" s="35" t="s">
        <v>917</v>
      </c>
      <c r="D215" s="35" t="s">
        <v>917</v>
      </c>
      <c r="E215" s="30">
        <v>0</v>
      </c>
      <c r="F215" s="36"/>
      <c r="P215" s="33"/>
    </row>
    <row r="216" spans="1:16">
      <c r="A216" s="36"/>
      <c r="B216" s="35" t="s">
        <v>994</v>
      </c>
      <c r="C216" s="35" t="s">
        <v>904</v>
      </c>
      <c r="D216" s="35" t="s">
        <v>904</v>
      </c>
      <c r="E216" s="30">
        <v>0</v>
      </c>
      <c r="F216" s="36"/>
      <c r="P216" s="33"/>
    </row>
    <row r="217" spans="1:16">
      <c r="A217" s="36"/>
      <c r="B217" s="35" t="s">
        <v>995</v>
      </c>
      <c r="C217" s="35" t="s">
        <v>996</v>
      </c>
      <c r="D217" s="35" t="s">
        <v>996</v>
      </c>
      <c r="E217" s="30">
        <v>0</v>
      </c>
      <c r="F217" s="36"/>
      <c r="P217" s="33"/>
    </row>
    <row r="218" spans="1:16">
      <c r="A218" s="36"/>
      <c r="B218" s="35" t="s">
        <v>997</v>
      </c>
      <c r="C218" s="35" t="s">
        <v>996</v>
      </c>
      <c r="D218" s="35" t="s">
        <v>996</v>
      </c>
      <c r="E218" s="30">
        <v>0</v>
      </c>
      <c r="F218" s="36"/>
      <c r="P218" s="33"/>
    </row>
    <row r="219" spans="1:16">
      <c r="A219" s="36"/>
      <c r="B219" s="35" t="s">
        <v>998</v>
      </c>
      <c r="C219" s="35" t="s">
        <v>999</v>
      </c>
      <c r="D219" s="35" t="s">
        <v>999</v>
      </c>
      <c r="E219" s="30">
        <v>0</v>
      </c>
      <c r="F219" s="36"/>
      <c r="P219" s="33"/>
    </row>
    <row r="220" spans="1:16">
      <c r="A220" s="36"/>
      <c r="B220" s="35" t="s">
        <v>1000</v>
      </c>
      <c r="C220" s="35" t="s">
        <v>1001</v>
      </c>
      <c r="D220" s="35" t="s">
        <v>1001</v>
      </c>
      <c r="E220" s="30">
        <v>0</v>
      </c>
      <c r="F220" s="36"/>
      <c r="P220" s="33"/>
    </row>
    <row r="221" spans="1:16">
      <c r="A221" s="36"/>
      <c r="B221" s="35" t="s">
        <v>1002</v>
      </c>
      <c r="C221" s="35" t="s">
        <v>906</v>
      </c>
      <c r="D221" s="35" t="s">
        <v>1003</v>
      </c>
      <c r="E221" s="30">
        <v>0</v>
      </c>
      <c r="F221" s="36"/>
      <c r="P221" s="33"/>
    </row>
    <row r="222" spans="1:16">
      <c r="A222" s="36"/>
      <c r="B222" s="35" t="s">
        <v>1004</v>
      </c>
      <c r="C222" s="35" t="s">
        <v>906</v>
      </c>
      <c r="D222" s="35" t="s">
        <v>1003</v>
      </c>
      <c r="E222" s="30">
        <v>0</v>
      </c>
      <c r="F222" s="36"/>
      <c r="P222" s="33"/>
    </row>
    <row r="223" spans="1:16">
      <c r="A223" s="36"/>
      <c r="B223" s="35" t="s">
        <v>1005</v>
      </c>
      <c r="C223" s="35" t="s">
        <v>1006</v>
      </c>
      <c r="D223" s="35" t="s">
        <v>1007</v>
      </c>
      <c r="E223" s="30">
        <v>0</v>
      </c>
      <c r="F223" s="36"/>
      <c r="P223" s="33"/>
    </row>
    <row r="224" spans="1:16">
      <c r="A224" s="36"/>
      <c r="B224" s="35" t="s">
        <v>1008</v>
      </c>
      <c r="C224" s="35" t="s">
        <v>1009</v>
      </c>
      <c r="D224" s="35" t="s">
        <v>1009</v>
      </c>
      <c r="E224" s="30">
        <v>0</v>
      </c>
      <c r="F224" s="36"/>
      <c r="P224" s="33"/>
    </row>
    <row r="225" spans="1:16">
      <c r="A225" s="36"/>
      <c r="B225" s="35" t="s">
        <v>1010</v>
      </c>
      <c r="C225" s="35" t="s">
        <v>1009</v>
      </c>
      <c r="D225" s="35" t="s">
        <v>1009</v>
      </c>
      <c r="E225" s="30">
        <v>0</v>
      </c>
      <c r="F225" s="36"/>
      <c r="P225" s="33"/>
    </row>
    <row r="226" spans="1:16">
      <c r="A226" s="36"/>
      <c r="B226" s="35" t="s">
        <v>1011</v>
      </c>
      <c r="C226" s="35" t="s">
        <v>1012</v>
      </c>
      <c r="D226" s="35" t="s">
        <v>1012</v>
      </c>
      <c r="E226" s="30">
        <v>0</v>
      </c>
      <c r="F226" s="36"/>
      <c r="P226" s="33"/>
    </row>
    <row r="227" spans="1:16">
      <c r="A227" s="36"/>
      <c r="B227" s="35" t="s">
        <v>1013</v>
      </c>
      <c r="C227" s="35" t="s">
        <v>1012</v>
      </c>
      <c r="D227" s="35" t="s">
        <v>1012</v>
      </c>
      <c r="E227" s="30">
        <v>0</v>
      </c>
      <c r="F227" s="36"/>
      <c r="P227" s="33"/>
    </row>
    <row r="228" spans="1:16">
      <c r="A228" s="36"/>
      <c r="B228" s="35" t="s">
        <v>1014</v>
      </c>
      <c r="C228" s="35" t="s">
        <v>1012</v>
      </c>
      <c r="D228" s="35" t="s">
        <v>1012</v>
      </c>
      <c r="E228" s="30">
        <v>0</v>
      </c>
      <c r="F228" s="36"/>
      <c r="P228" s="33"/>
    </row>
    <row r="229" spans="1:16">
      <c r="A229" s="36"/>
      <c r="B229" s="35" t="s">
        <v>1015</v>
      </c>
      <c r="C229" s="35" t="s">
        <v>1012</v>
      </c>
      <c r="D229" s="35" t="s">
        <v>1012</v>
      </c>
      <c r="E229" s="30">
        <v>0</v>
      </c>
      <c r="F229" s="36"/>
      <c r="P229" s="33"/>
    </row>
    <row r="230" spans="1:16">
      <c r="A230" s="36"/>
      <c r="B230" s="35" t="s">
        <v>1016</v>
      </c>
      <c r="C230" s="35" t="s">
        <v>875</v>
      </c>
      <c r="D230" s="35" t="s">
        <v>875</v>
      </c>
      <c r="E230" s="30">
        <v>0</v>
      </c>
      <c r="F230" s="36"/>
      <c r="P230" s="33"/>
    </row>
    <row r="231" spans="1:16">
      <c r="A231" s="36"/>
      <c r="B231" s="35" t="s">
        <v>1017</v>
      </c>
      <c r="C231" s="35" t="s">
        <v>875</v>
      </c>
      <c r="D231" s="35" t="s">
        <v>875</v>
      </c>
      <c r="E231" s="30">
        <v>0</v>
      </c>
      <c r="F231" s="36"/>
      <c r="P231" s="33"/>
    </row>
    <row r="232" spans="1:16">
      <c r="A232" s="36"/>
      <c r="B232" s="35" t="s">
        <v>1018</v>
      </c>
      <c r="C232" s="35" t="s">
        <v>1019</v>
      </c>
      <c r="D232" s="35" t="s">
        <v>1019</v>
      </c>
      <c r="E232" s="30">
        <v>0</v>
      </c>
      <c r="F232" s="36"/>
      <c r="P232" s="33"/>
    </row>
    <row r="233" spans="1:16">
      <c r="A233" s="36"/>
      <c r="B233" s="35" t="s">
        <v>1020</v>
      </c>
      <c r="C233" s="35" t="s">
        <v>924</v>
      </c>
      <c r="D233" s="35" t="s">
        <v>787</v>
      </c>
      <c r="E233" s="30">
        <v>0</v>
      </c>
      <c r="F233" s="36"/>
      <c r="P233" s="33"/>
    </row>
    <row r="234" spans="1:16">
      <c r="A234" s="36"/>
      <c r="B234" s="35" t="s">
        <v>1021</v>
      </c>
      <c r="C234" s="35" t="s">
        <v>924</v>
      </c>
      <c r="D234" s="35" t="s">
        <v>787</v>
      </c>
      <c r="E234" s="30">
        <v>0</v>
      </c>
      <c r="F234" s="36"/>
      <c r="P234" s="33"/>
    </row>
    <row r="235" spans="1:16">
      <c r="A235" s="36"/>
      <c r="B235" s="35" t="s">
        <v>1022</v>
      </c>
      <c r="C235" s="35" t="s">
        <v>1023</v>
      </c>
      <c r="D235" s="35" t="s">
        <v>906</v>
      </c>
      <c r="E235" s="30">
        <v>0</v>
      </c>
      <c r="F235" s="36"/>
      <c r="P235" s="33"/>
    </row>
    <row r="236" spans="1:16">
      <c r="A236" s="36"/>
      <c r="B236" s="35" t="s">
        <v>1024</v>
      </c>
      <c r="C236" s="35" t="s">
        <v>681</v>
      </c>
      <c r="D236" s="35" t="s">
        <v>681</v>
      </c>
      <c r="E236" s="30">
        <v>0</v>
      </c>
      <c r="F236" s="36"/>
      <c r="P236" s="33"/>
    </row>
    <row r="237" spans="1:16">
      <c r="A237" s="36"/>
      <c r="B237" s="35" t="s">
        <v>1025</v>
      </c>
      <c r="C237" s="35" t="s">
        <v>711</v>
      </c>
      <c r="D237" s="35" t="s">
        <v>711</v>
      </c>
      <c r="E237" s="30">
        <v>0</v>
      </c>
      <c r="F237" s="36"/>
      <c r="P237" s="33"/>
    </row>
    <row r="238" spans="1:16">
      <c r="A238" s="36"/>
      <c r="B238" s="35" t="s">
        <v>1026</v>
      </c>
      <c r="C238" s="35" t="s">
        <v>1027</v>
      </c>
      <c r="D238" s="35" t="s">
        <v>1027</v>
      </c>
      <c r="E238" s="30">
        <v>0</v>
      </c>
      <c r="F238" s="36"/>
      <c r="P238" s="33"/>
    </row>
    <row r="239" spans="1:16">
      <c r="A239" s="36"/>
      <c r="B239" s="35" t="s">
        <v>1028</v>
      </c>
      <c r="C239" s="35" t="s">
        <v>1029</v>
      </c>
      <c r="D239" s="35" t="s">
        <v>906</v>
      </c>
      <c r="E239" s="30">
        <v>0</v>
      </c>
      <c r="F239" s="36"/>
      <c r="P239" s="33"/>
    </row>
    <row r="240" spans="1:16">
      <c r="A240" s="36"/>
      <c r="B240" s="35" t="s">
        <v>1030</v>
      </c>
      <c r="C240" s="35" t="s">
        <v>1029</v>
      </c>
      <c r="D240" s="35" t="s">
        <v>906</v>
      </c>
      <c r="E240" s="30">
        <v>0</v>
      </c>
      <c r="F240" s="36"/>
      <c r="P240" s="33"/>
    </row>
    <row r="241" spans="1:16">
      <c r="A241" s="36"/>
      <c r="B241" s="35" t="s">
        <v>1031</v>
      </c>
      <c r="C241" s="35" t="s">
        <v>1032</v>
      </c>
      <c r="D241" s="35" t="s">
        <v>1012</v>
      </c>
      <c r="E241" s="30">
        <v>0</v>
      </c>
      <c r="F241" s="36"/>
      <c r="P241" s="33"/>
    </row>
    <row r="242" spans="1:16">
      <c r="A242" s="36"/>
      <c r="B242" s="35" t="s">
        <v>1033</v>
      </c>
      <c r="C242" s="35" t="s">
        <v>1034</v>
      </c>
      <c r="D242" s="35" t="s">
        <v>1034</v>
      </c>
      <c r="E242" s="30">
        <v>0</v>
      </c>
      <c r="F242" s="36"/>
      <c r="P242" s="33"/>
    </row>
    <row r="243" spans="1:16">
      <c r="A243" s="36"/>
      <c r="B243" s="35" t="s">
        <v>1035</v>
      </c>
      <c r="C243" s="35" t="s">
        <v>1036</v>
      </c>
      <c r="D243" s="35" t="s">
        <v>1036</v>
      </c>
      <c r="E243" s="30">
        <v>0</v>
      </c>
      <c r="F243" s="36"/>
      <c r="P243" s="33"/>
    </row>
    <row r="244" spans="1:16">
      <c r="A244" s="36"/>
      <c r="B244" s="35" t="s">
        <v>1037</v>
      </c>
      <c r="C244" s="35" t="s">
        <v>1038</v>
      </c>
      <c r="D244" s="35" t="s">
        <v>1038</v>
      </c>
      <c r="E244" s="30">
        <v>0</v>
      </c>
      <c r="F244" s="36"/>
      <c r="P244" s="33"/>
    </row>
    <row r="245" spans="1:16">
      <c r="A245" s="36"/>
      <c r="B245" s="35" t="s">
        <v>1039</v>
      </c>
      <c r="C245" s="35" t="s">
        <v>1040</v>
      </c>
      <c r="D245" s="35" t="s">
        <v>1040</v>
      </c>
      <c r="E245" s="30">
        <v>0</v>
      </c>
      <c r="F245" s="36"/>
      <c r="P245" s="33"/>
    </row>
    <row r="246" spans="1:16">
      <c r="A246" s="36"/>
      <c r="B246" s="35" t="s">
        <v>1041</v>
      </c>
      <c r="C246" s="35" t="s">
        <v>1040</v>
      </c>
      <c r="D246" s="35" t="s">
        <v>1040</v>
      </c>
      <c r="E246" s="30">
        <v>0</v>
      </c>
      <c r="F246" s="36"/>
      <c r="P246" s="33"/>
    </row>
    <row r="247" spans="1:16">
      <c r="A247" s="36"/>
      <c r="B247" s="35" t="s">
        <v>1042</v>
      </c>
      <c r="C247" s="35" t="s">
        <v>689</v>
      </c>
      <c r="D247" s="35" t="s">
        <v>689</v>
      </c>
      <c r="E247" s="30">
        <v>0</v>
      </c>
      <c r="F247" s="36"/>
      <c r="P247" s="33"/>
    </row>
    <row r="248" spans="1:16">
      <c r="A248" s="36"/>
      <c r="B248" s="35" t="s">
        <v>1043</v>
      </c>
      <c r="C248" s="35" t="s">
        <v>689</v>
      </c>
      <c r="D248" s="35" t="s">
        <v>689</v>
      </c>
      <c r="E248" s="30">
        <v>0</v>
      </c>
      <c r="F248" s="36"/>
      <c r="P248" s="33"/>
    </row>
    <row r="249" spans="1:16">
      <c r="A249" s="36"/>
      <c r="B249" s="35" t="s">
        <v>1044</v>
      </c>
      <c r="C249" s="35" t="s">
        <v>891</v>
      </c>
      <c r="D249" s="35" t="s">
        <v>891</v>
      </c>
      <c r="E249" s="30">
        <v>0</v>
      </c>
      <c r="F249" s="36"/>
      <c r="P249" s="33"/>
    </row>
    <row r="250" spans="1:16">
      <c r="A250" s="36"/>
      <c r="B250" s="35" t="s">
        <v>1045</v>
      </c>
      <c r="C250" s="35" t="s">
        <v>23</v>
      </c>
      <c r="D250" s="35" t="s">
        <v>1046</v>
      </c>
      <c r="E250" s="30">
        <v>0</v>
      </c>
      <c r="F250" s="36"/>
      <c r="P250" s="33"/>
    </row>
    <row r="251" spans="1:16">
      <c r="A251" s="36"/>
      <c r="B251" s="35" t="s">
        <v>1047</v>
      </c>
      <c r="C251" s="35" t="s">
        <v>23</v>
      </c>
      <c r="D251" s="35" t="s">
        <v>1046</v>
      </c>
      <c r="E251" s="30">
        <v>0</v>
      </c>
      <c r="F251" s="36"/>
      <c r="P251" s="33"/>
    </row>
    <row r="252" spans="1:16">
      <c r="A252" s="36"/>
      <c r="B252" s="35" t="s">
        <v>1048</v>
      </c>
      <c r="C252" s="35" t="s">
        <v>742</v>
      </c>
      <c r="D252" s="35" t="s">
        <v>742</v>
      </c>
      <c r="E252" s="30">
        <v>0</v>
      </c>
      <c r="F252" s="36"/>
      <c r="P252" s="33"/>
    </row>
    <row r="253" spans="1:16">
      <c r="A253" s="36"/>
      <c r="B253" s="35" t="s">
        <v>1049</v>
      </c>
      <c r="C253" s="35" t="s">
        <v>904</v>
      </c>
      <c r="D253" s="35" t="s">
        <v>904</v>
      </c>
      <c r="E253" s="30">
        <v>0</v>
      </c>
      <c r="F253" s="36"/>
      <c r="P253" s="33"/>
    </row>
    <row r="254" spans="1:16">
      <c r="A254" s="36"/>
      <c r="B254" s="35" t="s">
        <v>1050</v>
      </c>
      <c r="C254" s="35" t="s">
        <v>1051</v>
      </c>
      <c r="D254" s="35" t="s">
        <v>1052</v>
      </c>
      <c r="E254" s="30">
        <v>0</v>
      </c>
      <c r="F254" s="36"/>
      <c r="P254" s="33"/>
    </row>
    <row r="255" spans="1:16">
      <c r="A255" s="36"/>
      <c r="B255" s="35" t="s">
        <v>1053</v>
      </c>
      <c r="C255" s="35" t="s">
        <v>953</v>
      </c>
      <c r="D255" s="35" t="s">
        <v>1054</v>
      </c>
      <c r="E255" s="30">
        <v>0</v>
      </c>
      <c r="F255" s="36"/>
      <c r="P255" s="33"/>
    </row>
    <row r="256" spans="1:16">
      <c r="A256" s="36"/>
      <c r="B256" s="35" t="s">
        <v>1055</v>
      </c>
      <c r="C256" s="35" t="s">
        <v>953</v>
      </c>
      <c r="D256" s="35" t="s">
        <v>1054</v>
      </c>
      <c r="E256" s="30">
        <v>0</v>
      </c>
      <c r="F256" s="36"/>
      <c r="P256" s="33"/>
    </row>
    <row r="257" spans="1:16">
      <c r="A257" s="36"/>
      <c r="B257" s="35" t="s">
        <v>1056</v>
      </c>
      <c r="C257" s="35" t="s">
        <v>782</v>
      </c>
      <c r="D257" s="35" t="s">
        <v>1057</v>
      </c>
      <c r="E257" s="30">
        <v>0</v>
      </c>
      <c r="F257" s="36"/>
      <c r="P257" s="33"/>
    </row>
    <row r="258" spans="1:16">
      <c r="A258" s="36"/>
      <c r="B258" s="35" t="s">
        <v>1058</v>
      </c>
      <c r="C258" s="35" t="s">
        <v>751</v>
      </c>
      <c r="D258" s="35" t="s">
        <v>1057</v>
      </c>
      <c r="E258" s="30">
        <v>0</v>
      </c>
      <c r="F258" s="36"/>
      <c r="P258" s="33"/>
    </row>
    <row r="259" spans="1:16">
      <c r="A259" s="36"/>
      <c r="B259" s="35" t="s">
        <v>1059</v>
      </c>
      <c r="C259" s="35" t="s">
        <v>1060</v>
      </c>
      <c r="D259" s="35" t="s">
        <v>1061</v>
      </c>
      <c r="E259" s="30">
        <v>0</v>
      </c>
      <c r="F259" s="36"/>
      <c r="P259" s="33"/>
    </row>
    <row r="260" spans="1:16">
      <c r="A260" s="36"/>
      <c r="B260" s="35" t="s">
        <v>1062</v>
      </c>
      <c r="C260" s="35" t="s">
        <v>1063</v>
      </c>
      <c r="D260" s="35" t="s">
        <v>1063</v>
      </c>
      <c r="E260" s="30">
        <v>0</v>
      </c>
      <c r="F260" s="36"/>
      <c r="P260" s="33"/>
    </row>
    <row r="261" spans="1:16">
      <c r="A261" s="36"/>
      <c r="B261" s="35" t="s">
        <v>1064</v>
      </c>
      <c r="C261" s="35" t="s">
        <v>1063</v>
      </c>
      <c r="D261" s="35" t="s">
        <v>1063</v>
      </c>
      <c r="E261" s="30">
        <v>0</v>
      </c>
      <c r="F261" s="36"/>
      <c r="P261" s="33"/>
    </row>
    <row r="262" spans="1:16">
      <c r="A262" s="36"/>
      <c r="B262" s="35" t="s">
        <v>1065</v>
      </c>
      <c r="C262" s="35" t="s">
        <v>1066</v>
      </c>
      <c r="D262" s="35" t="s">
        <v>1066</v>
      </c>
      <c r="E262" s="30">
        <v>0</v>
      </c>
      <c r="F262" s="36"/>
      <c r="P262" s="33"/>
    </row>
    <row r="263" spans="1:16">
      <c r="A263" s="36"/>
      <c r="B263" s="35" t="s">
        <v>1067</v>
      </c>
      <c r="C263" s="35" t="s">
        <v>853</v>
      </c>
      <c r="D263" s="35" t="s">
        <v>853</v>
      </c>
      <c r="E263" s="30">
        <v>0</v>
      </c>
      <c r="F263" s="36"/>
      <c r="P263" s="33"/>
    </row>
    <row r="264" spans="1:16">
      <c r="A264" s="36"/>
      <c r="B264" s="35" t="s">
        <v>1068</v>
      </c>
      <c r="C264" s="35" t="s">
        <v>1069</v>
      </c>
      <c r="D264" s="35" t="s">
        <v>1069</v>
      </c>
      <c r="E264" s="30">
        <v>0</v>
      </c>
      <c r="F264" s="36"/>
      <c r="P264" s="33"/>
    </row>
    <row r="265" spans="1:16">
      <c r="A265" s="36"/>
      <c r="B265" s="35" t="s">
        <v>1070</v>
      </c>
      <c r="C265" s="35" t="s">
        <v>1071</v>
      </c>
      <c r="D265" s="35" t="s">
        <v>1071</v>
      </c>
      <c r="E265" s="30">
        <v>0</v>
      </c>
      <c r="F265" s="36"/>
      <c r="P265" s="33"/>
    </row>
    <row r="266" spans="1:16">
      <c r="A266" s="36"/>
      <c r="B266" s="35" t="s">
        <v>1072</v>
      </c>
      <c r="C266" s="35" t="s">
        <v>1073</v>
      </c>
      <c r="D266" s="35" t="s">
        <v>1074</v>
      </c>
      <c r="E266" s="30">
        <v>0</v>
      </c>
      <c r="F266" s="36"/>
      <c r="P266" s="33"/>
    </row>
    <row r="267" spans="1:16">
      <c r="A267" s="36"/>
      <c r="B267" s="35" t="s">
        <v>1075</v>
      </c>
      <c r="C267" s="35" t="s">
        <v>1076</v>
      </c>
      <c r="D267" s="35" t="s">
        <v>1077</v>
      </c>
      <c r="E267" s="30">
        <v>0</v>
      </c>
      <c r="F267" s="36"/>
      <c r="P267" s="33"/>
    </row>
    <row r="268" spans="1:16">
      <c r="A268" s="36"/>
      <c r="B268" s="35" t="s">
        <v>1078</v>
      </c>
      <c r="C268" s="35" t="s">
        <v>1079</v>
      </c>
      <c r="D268" s="35" t="s">
        <v>1080</v>
      </c>
      <c r="E268" s="30">
        <v>0</v>
      </c>
      <c r="F268" s="36"/>
      <c r="P268" s="33"/>
    </row>
    <row r="269" spans="1:16">
      <c r="A269" s="36"/>
      <c r="B269" s="35" t="s">
        <v>1081</v>
      </c>
      <c r="C269" s="37" t="s">
        <v>1082</v>
      </c>
      <c r="D269" s="37" t="s">
        <v>1082</v>
      </c>
      <c r="E269" s="30">
        <v>0</v>
      </c>
      <c r="F269" s="36"/>
      <c r="P269" s="33"/>
    </row>
    <row r="270" spans="1:16">
      <c r="A270" s="36"/>
      <c r="B270" s="35" t="s">
        <v>1083</v>
      </c>
      <c r="C270" s="37" t="s">
        <v>1082</v>
      </c>
      <c r="D270" s="37" t="s">
        <v>1082</v>
      </c>
      <c r="E270" s="30">
        <v>0</v>
      </c>
      <c r="F270" s="36"/>
      <c r="P270" s="33"/>
    </row>
    <row r="271" spans="1:16">
      <c r="A271" s="36"/>
      <c r="B271" s="35" t="s">
        <v>1084</v>
      </c>
      <c r="C271" s="35" t="s">
        <v>1085</v>
      </c>
      <c r="D271" s="35" t="s">
        <v>1085</v>
      </c>
      <c r="E271" s="30">
        <v>0</v>
      </c>
      <c r="F271" s="36"/>
      <c r="P271" s="33"/>
    </row>
    <row r="272" spans="1:16">
      <c r="A272" s="36"/>
      <c r="B272" s="35" t="s">
        <v>1086</v>
      </c>
      <c r="C272" s="35" t="s">
        <v>1085</v>
      </c>
      <c r="D272" s="35" t="s">
        <v>1085</v>
      </c>
      <c r="E272" s="30">
        <v>0</v>
      </c>
      <c r="F272" s="36"/>
      <c r="P272" s="33"/>
    </row>
    <row r="273" spans="1:16">
      <c r="A273" s="36"/>
      <c r="B273" s="35" t="s">
        <v>1087</v>
      </c>
      <c r="C273" s="35" t="s">
        <v>891</v>
      </c>
      <c r="D273" s="35" t="s">
        <v>891</v>
      </c>
      <c r="E273" s="30">
        <v>0</v>
      </c>
      <c r="F273" s="36"/>
      <c r="P273" s="33"/>
    </row>
    <row r="274" spans="1:16">
      <c r="A274" s="36"/>
      <c r="B274" s="35" t="s">
        <v>1088</v>
      </c>
      <c r="C274" s="35" t="s">
        <v>1080</v>
      </c>
      <c r="D274" s="35" t="s">
        <v>1080</v>
      </c>
      <c r="E274" s="30">
        <v>0</v>
      </c>
      <c r="F274" s="36"/>
      <c r="P274" s="33"/>
    </row>
    <row r="275" spans="1:16">
      <c r="A275" s="36"/>
      <c r="B275" s="35" t="s">
        <v>1089</v>
      </c>
      <c r="C275" s="35" t="s">
        <v>1080</v>
      </c>
      <c r="D275" s="35" t="s">
        <v>1080</v>
      </c>
      <c r="E275" s="30">
        <v>0</v>
      </c>
      <c r="F275" s="36"/>
      <c r="P275" s="33"/>
    </row>
    <row r="276" spans="1:16">
      <c r="A276" s="36"/>
      <c r="B276" s="35" t="s">
        <v>1090</v>
      </c>
      <c r="C276" s="35" t="s">
        <v>1091</v>
      </c>
      <c r="D276" s="35" t="s">
        <v>1092</v>
      </c>
      <c r="E276" s="30">
        <v>0</v>
      </c>
      <c r="F276" s="36"/>
      <c r="P276" s="33"/>
    </row>
    <row r="277" spans="1:16">
      <c r="A277" s="36"/>
      <c r="B277" s="35" t="s">
        <v>1093</v>
      </c>
      <c r="C277" s="35" t="s">
        <v>1094</v>
      </c>
      <c r="D277" s="35" t="s">
        <v>1095</v>
      </c>
      <c r="E277" s="30">
        <v>0</v>
      </c>
      <c r="F277" s="36"/>
      <c r="P277" s="33"/>
    </row>
    <row r="278" spans="1:16">
      <c r="A278" s="36"/>
      <c r="B278" s="35" t="s">
        <v>1096</v>
      </c>
      <c r="C278" s="35" t="s">
        <v>1097</v>
      </c>
      <c r="D278" s="35" t="s">
        <v>969</v>
      </c>
      <c r="E278" s="30">
        <v>0</v>
      </c>
      <c r="F278" s="36"/>
      <c r="P278" s="33"/>
    </row>
    <row r="279" spans="1:16">
      <c r="A279" s="36"/>
      <c r="B279" s="35" t="s">
        <v>1098</v>
      </c>
      <c r="C279" s="35" t="s">
        <v>1029</v>
      </c>
      <c r="D279" s="35" t="s">
        <v>1029</v>
      </c>
      <c r="E279" s="30">
        <v>0</v>
      </c>
      <c r="F279" s="36"/>
      <c r="P279" s="33"/>
    </row>
    <row r="280" spans="1:16">
      <c r="A280" s="36"/>
      <c r="B280" s="35" t="s">
        <v>1099</v>
      </c>
      <c r="C280" s="35" t="s">
        <v>1029</v>
      </c>
      <c r="D280" s="35" t="s">
        <v>1029</v>
      </c>
      <c r="E280" s="30">
        <v>0</v>
      </c>
      <c r="F280" s="36"/>
      <c r="P280" s="33"/>
    </row>
    <row r="281" spans="1:16">
      <c r="A281" s="36"/>
      <c r="B281" s="35" t="s">
        <v>1100</v>
      </c>
      <c r="C281" s="35" t="s">
        <v>1101</v>
      </c>
      <c r="D281" s="35" t="s">
        <v>1101</v>
      </c>
      <c r="E281" s="30">
        <v>0</v>
      </c>
      <c r="F281" s="36"/>
      <c r="P281" s="33"/>
    </row>
    <row r="282" spans="1:16">
      <c r="A282" s="36"/>
      <c r="B282" s="35" t="s">
        <v>1102</v>
      </c>
      <c r="C282" s="35" t="s">
        <v>1103</v>
      </c>
      <c r="D282" s="35" t="s">
        <v>1103</v>
      </c>
      <c r="E282" s="30">
        <v>0</v>
      </c>
      <c r="F282" s="36"/>
      <c r="P282" s="33"/>
    </row>
    <row r="283" spans="1:16">
      <c r="A283" s="36"/>
      <c r="B283" s="35" t="s">
        <v>1104</v>
      </c>
      <c r="C283" s="35" t="s">
        <v>1105</v>
      </c>
      <c r="D283" s="35" t="s">
        <v>1105</v>
      </c>
      <c r="E283" s="30">
        <v>0</v>
      </c>
      <c r="F283" s="36"/>
      <c r="P283" s="33"/>
    </row>
    <row r="284" spans="1:16">
      <c r="A284" s="36"/>
      <c r="B284" s="35" t="s">
        <v>1106</v>
      </c>
      <c r="C284" s="35" t="s">
        <v>1107</v>
      </c>
      <c r="D284" s="35" t="s">
        <v>1107</v>
      </c>
      <c r="E284" s="30">
        <v>0</v>
      </c>
      <c r="F284" s="36"/>
      <c r="P284" s="33"/>
    </row>
    <row r="285" spans="1:16">
      <c r="A285" s="36"/>
      <c r="B285" s="35" t="s">
        <v>1108</v>
      </c>
      <c r="C285" s="35" t="s">
        <v>734</v>
      </c>
      <c r="D285" s="35" t="s">
        <v>734</v>
      </c>
      <c r="E285" s="30">
        <v>0</v>
      </c>
      <c r="F285" s="36"/>
      <c r="P285" s="33"/>
    </row>
    <row r="286" spans="1:16">
      <c r="A286" s="36"/>
      <c r="B286" s="35" t="s">
        <v>1109</v>
      </c>
      <c r="C286" s="35" t="s">
        <v>720</v>
      </c>
      <c r="D286" s="35" t="s">
        <v>720</v>
      </c>
      <c r="E286" s="30">
        <v>0</v>
      </c>
      <c r="F286" s="36"/>
      <c r="P286" s="33"/>
    </row>
    <row r="287" spans="1:16">
      <c r="A287" s="36"/>
      <c r="B287" s="35" t="s">
        <v>1110</v>
      </c>
      <c r="C287" s="35" t="s">
        <v>711</v>
      </c>
      <c r="D287" s="35" t="s">
        <v>711</v>
      </c>
      <c r="E287" s="30">
        <v>0</v>
      </c>
      <c r="F287" s="36"/>
      <c r="P287" s="33"/>
    </row>
    <row r="288" spans="1:16">
      <c r="A288" s="36"/>
      <c r="B288" s="35" t="s">
        <v>1111</v>
      </c>
      <c r="C288" s="35" t="s">
        <v>1112</v>
      </c>
      <c r="D288" s="35" t="s">
        <v>1112</v>
      </c>
      <c r="E288" s="30">
        <v>0</v>
      </c>
      <c r="F288" s="36"/>
      <c r="P288" s="33"/>
    </row>
    <row r="289" spans="1:16">
      <c r="A289" s="36"/>
      <c r="B289" s="35" t="s">
        <v>1113</v>
      </c>
      <c r="C289" s="35" t="s">
        <v>787</v>
      </c>
      <c r="D289" s="35" t="s">
        <v>787</v>
      </c>
      <c r="E289" s="30">
        <v>0</v>
      </c>
      <c r="F289" s="36"/>
      <c r="P289" s="33"/>
    </row>
    <row r="290" spans="1:16">
      <c r="A290" s="36"/>
      <c r="B290" s="35" t="s">
        <v>1114</v>
      </c>
      <c r="C290" s="35" t="s">
        <v>751</v>
      </c>
      <c r="D290" s="35" t="s">
        <v>751</v>
      </c>
      <c r="E290" s="30">
        <v>0</v>
      </c>
      <c r="F290" s="36"/>
      <c r="P290" s="33"/>
    </row>
    <row r="291" spans="1:16">
      <c r="A291" s="36"/>
      <c r="B291" s="35" t="s">
        <v>1115</v>
      </c>
      <c r="C291" s="35" t="s">
        <v>759</v>
      </c>
      <c r="D291" s="35" t="s">
        <v>759</v>
      </c>
      <c r="E291" s="30">
        <v>0</v>
      </c>
      <c r="F291" s="36"/>
      <c r="P291" s="33"/>
    </row>
    <row r="292" spans="1:16">
      <c r="A292" s="36"/>
      <c r="B292" s="35" t="s">
        <v>1116</v>
      </c>
      <c r="C292" s="35" t="s">
        <v>1012</v>
      </c>
      <c r="D292" s="35" t="s">
        <v>1012</v>
      </c>
      <c r="E292" s="30">
        <v>0</v>
      </c>
      <c r="F292" s="36"/>
      <c r="P292" s="33"/>
    </row>
    <row r="293" spans="1:16">
      <c r="A293" s="36"/>
      <c r="B293" s="35" t="s">
        <v>1117</v>
      </c>
      <c r="C293" s="35" t="s">
        <v>1012</v>
      </c>
      <c r="D293" s="35" t="s">
        <v>1118</v>
      </c>
      <c r="E293" s="30">
        <v>0</v>
      </c>
      <c r="F293" s="36"/>
      <c r="P293" s="33"/>
    </row>
    <row r="294" spans="1:16">
      <c r="A294" s="36"/>
      <c r="B294" s="35" t="s">
        <v>1119</v>
      </c>
      <c r="C294" s="35" t="s">
        <v>940</v>
      </c>
      <c r="D294" s="35" t="s">
        <v>1120</v>
      </c>
      <c r="E294" s="30">
        <v>0</v>
      </c>
      <c r="F294" s="36"/>
      <c r="P294" s="33"/>
    </row>
    <row r="295" spans="1:16">
      <c r="A295" s="36"/>
      <c r="B295" s="35" t="s">
        <v>1121</v>
      </c>
      <c r="C295" s="35" t="s">
        <v>940</v>
      </c>
      <c r="D295" s="35" t="s">
        <v>823</v>
      </c>
      <c r="E295" s="30">
        <v>0</v>
      </c>
      <c r="F295" s="36"/>
      <c r="P295" s="33"/>
    </row>
    <row r="296" spans="1:16">
      <c r="A296" s="36"/>
      <c r="B296" s="35" t="s">
        <v>1122</v>
      </c>
      <c r="C296" s="35" t="s">
        <v>759</v>
      </c>
      <c r="D296" s="35" t="s">
        <v>823</v>
      </c>
      <c r="E296" s="30">
        <v>0</v>
      </c>
      <c r="F296" s="36"/>
      <c r="P296" s="33"/>
    </row>
    <row r="297" spans="1:16">
      <c r="A297" s="36"/>
      <c r="B297" s="35" t="s">
        <v>1123</v>
      </c>
      <c r="C297" s="35" t="s">
        <v>1124</v>
      </c>
      <c r="D297" s="35" t="s">
        <v>1125</v>
      </c>
      <c r="E297" s="30">
        <v>0</v>
      </c>
      <c r="F297" s="36"/>
      <c r="P297" s="33"/>
    </row>
    <row r="298" spans="1:16">
      <c r="A298" s="36"/>
      <c r="B298" s="35" t="s">
        <v>1126</v>
      </c>
      <c r="C298" s="35" t="s">
        <v>1009</v>
      </c>
      <c r="D298" s="35" t="s">
        <v>1009</v>
      </c>
      <c r="E298" s="30">
        <v>0</v>
      </c>
      <c r="F298" s="36"/>
      <c r="P298" s="33"/>
    </row>
    <row r="299" spans="1:16">
      <c r="A299" s="36"/>
      <c r="B299" s="35" t="s">
        <v>1127</v>
      </c>
      <c r="C299" s="35" t="s">
        <v>1009</v>
      </c>
      <c r="D299" s="35" t="s">
        <v>1009</v>
      </c>
      <c r="E299" s="30">
        <v>0</v>
      </c>
      <c r="F299" s="36"/>
      <c r="P299" s="33"/>
    </row>
    <row r="300" spans="1:16">
      <c r="A300" s="36"/>
      <c r="B300" s="35" t="s">
        <v>1128</v>
      </c>
      <c r="C300" s="35" t="s">
        <v>1129</v>
      </c>
      <c r="D300" s="35" t="s">
        <v>1129</v>
      </c>
      <c r="E300" s="30">
        <v>0</v>
      </c>
      <c r="F300" s="36"/>
      <c r="P300" s="33"/>
    </row>
    <row r="301" spans="1:16">
      <c r="A301" s="36"/>
      <c r="B301" s="35" t="s">
        <v>1130</v>
      </c>
      <c r="C301" s="35" t="s">
        <v>1129</v>
      </c>
      <c r="D301" s="35" t="s">
        <v>1129</v>
      </c>
      <c r="E301" s="30">
        <v>0</v>
      </c>
      <c r="F301" s="36"/>
      <c r="P301" s="33"/>
    </row>
    <row r="302" spans="1:16">
      <c r="A302" s="36"/>
      <c r="B302" s="35" t="s">
        <v>1131</v>
      </c>
      <c r="C302" s="35" t="s">
        <v>1132</v>
      </c>
      <c r="D302" s="35" t="s">
        <v>1132</v>
      </c>
      <c r="E302" s="30">
        <v>0</v>
      </c>
      <c r="F302" s="36"/>
      <c r="P302" s="33"/>
    </row>
    <row r="303" spans="1:16">
      <c r="A303" s="36"/>
      <c r="B303" s="35" t="s">
        <v>1133</v>
      </c>
      <c r="C303" s="35" t="s">
        <v>1134</v>
      </c>
      <c r="D303" s="35" t="s">
        <v>1134</v>
      </c>
      <c r="E303" s="30">
        <v>0</v>
      </c>
      <c r="F303" s="36"/>
      <c r="P303" s="33"/>
    </row>
    <row r="304" spans="1:16">
      <c r="A304" s="36"/>
      <c r="B304" s="35" t="s">
        <v>1135</v>
      </c>
      <c r="C304" s="35" t="s">
        <v>1134</v>
      </c>
      <c r="D304" s="35" t="s">
        <v>1134</v>
      </c>
      <c r="E304" s="30">
        <v>0</v>
      </c>
      <c r="F304" s="36"/>
      <c r="P304" s="33"/>
    </row>
    <row r="305" spans="1:16">
      <c r="A305" s="36"/>
      <c r="B305" s="35" t="s">
        <v>1136</v>
      </c>
      <c r="C305" s="35" t="s">
        <v>1137</v>
      </c>
      <c r="D305" s="35" t="s">
        <v>1137</v>
      </c>
      <c r="E305" s="30">
        <v>0</v>
      </c>
      <c r="F305" s="36"/>
      <c r="P305" s="33"/>
    </row>
    <row r="306" spans="1:16">
      <c r="A306" s="36"/>
      <c r="B306" s="35" t="s">
        <v>1138</v>
      </c>
      <c r="C306" s="35" t="s">
        <v>940</v>
      </c>
      <c r="D306" s="35" t="s">
        <v>940</v>
      </c>
      <c r="E306" s="30">
        <v>0</v>
      </c>
      <c r="F306" s="36"/>
      <c r="K306" s="33"/>
      <c r="P306" s="33"/>
    </row>
    <row r="307" spans="1:16">
      <c r="A307" s="36"/>
      <c r="B307" s="35" t="s">
        <v>1139</v>
      </c>
      <c r="C307" s="35" t="s">
        <v>940</v>
      </c>
      <c r="D307" s="35" t="s">
        <v>940</v>
      </c>
      <c r="E307" s="30">
        <v>0</v>
      </c>
      <c r="F307" s="36"/>
      <c r="K307" s="33"/>
      <c r="P307" s="33"/>
    </row>
    <row r="308" spans="1:16">
      <c r="A308" s="36"/>
      <c r="B308" s="35" t="s">
        <v>1140</v>
      </c>
      <c r="C308" s="35" t="s">
        <v>1141</v>
      </c>
      <c r="D308" s="35" t="s">
        <v>1141</v>
      </c>
      <c r="E308" s="30">
        <v>0</v>
      </c>
      <c r="F308" s="36"/>
      <c r="P308" s="33"/>
    </row>
    <row r="309" spans="1:16">
      <c r="A309" s="36"/>
      <c r="B309" s="35" t="s">
        <v>1142</v>
      </c>
      <c r="C309" s="35" t="s">
        <v>1143</v>
      </c>
      <c r="D309" s="35" t="s">
        <v>1143</v>
      </c>
      <c r="E309" s="30">
        <v>0</v>
      </c>
      <c r="F309" s="36"/>
      <c r="P309" s="33"/>
    </row>
    <row r="310" spans="1:16">
      <c r="A310" s="36"/>
      <c r="B310" s="35" t="s">
        <v>1144</v>
      </c>
      <c r="C310" s="35" t="s">
        <v>1143</v>
      </c>
      <c r="D310" s="35" t="s">
        <v>1143</v>
      </c>
      <c r="E310" s="30">
        <v>0</v>
      </c>
      <c r="F310" s="36"/>
      <c r="P310" s="33"/>
    </row>
    <row r="311" spans="1:16">
      <c r="A311" s="36"/>
      <c r="B311" s="35" t="s">
        <v>1145</v>
      </c>
      <c r="C311" s="35" t="s">
        <v>23</v>
      </c>
      <c r="D311" s="35" t="s">
        <v>1146</v>
      </c>
      <c r="E311" s="30">
        <v>0</v>
      </c>
      <c r="F311" s="36"/>
      <c r="P311" s="33"/>
    </row>
    <row r="312" spans="1:16">
      <c r="A312" s="36"/>
      <c r="B312" s="35" t="s">
        <v>1147</v>
      </c>
      <c r="C312" s="35" t="s">
        <v>736</v>
      </c>
      <c r="D312" s="35" t="s">
        <v>736</v>
      </c>
      <c r="E312" s="30">
        <v>0</v>
      </c>
      <c r="F312" s="36"/>
      <c r="P312" s="33"/>
    </row>
    <row r="313" spans="1:16">
      <c r="A313" s="36"/>
      <c r="B313" s="35" t="s">
        <v>1148</v>
      </c>
      <c r="C313" s="35" t="s">
        <v>738</v>
      </c>
      <c r="D313" s="35" t="s">
        <v>738</v>
      </c>
      <c r="E313" s="30">
        <v>0</v>
      </c>
      <c r="F313" s="36"/>
      <c r="P313" s="33"/>
    </row>
    <row r="314" spans="1:16">
      <c r="A314" s="36"/>
      <c r="B314" s="35" t="s">
        <v>1149</v>
      </c>
      <c r="C314" s="35" t="s">
        <v>963</v>
      </c>
      <c r="D314" s="35" t="s">
        <v>963</v>
      </c>
      <c r="E314" s="30">
        <v>0</v>
      </c>
      <c r="F314" s="36"/>
      <c r="P314" s="33"/>
    </row>
    <row r="315" spans="1:16">
      <c r="A315" s="36"/>
      <c r="B315" s="35" t="s">
        <v>1150</v>
      </c>
      <c r="C315" s="35" t="s">
        <v>963</v>
      </c>
      <c r="D315" s="35" t="s">
        <v>963</v>
      </c>
      <c r="E315" s="30">
        <v>0</v>
      </c>
      <c r="F315" s="36"/>
      <c r="P315" s="33"/>
    </row>
    <row r="316" spans="1:16">
      <c r="A316" s="36"/>
      <c r="B316" s="35" t="s">
        <v>1151</v>
      </c>
      <c r="C316" s="35" t="s">
        <v>828</v>
      </c>
      <c r="D316" s="35" t="s">
        <v>828</v>
      </c>
      <c r="E316" s="30">
        <v>0</v>
      </c>
      <c r="F316" s="36"/>
      <c r="P316" s="33"/>
    </row>
    <row r="317" spans="1:16">
      <c r="A317" s="36"/>
      <c r="B317" s="35" t="s">
        <v>1152</v>
      </c>
      <c r="C317" s="35" t="s">
        <v>828</v>
      </c>
      <c r="D317" s="35" t="s">
        <v>828</v>
      </c>
      <c r="E317" s="30">
        <v>0</v>
      </c>
      <c r="F317" s="36"/>
      <c r="P317" s="33"/>
    </row>
    <row r="318" spans="1:16">
      <c r="A318" s="36"/>
      <c r="B318" s="35" t="s">
        <v>1153</v>
      </c>
      <c r="C318" s="35" t="s">
        <v>828</v>
      </c>
      <c r="D318" s="35" t="s">
        <v>828</v>
      </c>
      <c r="E318" s="30">
        <v>0</v>
      </c>
      <c r="F318" s="36"/>
      <c r="P318" s="33"/>
    </row>
    <row r="319" spans="1:16">
      <c r="A319" s="36"/>
      <c r="B319" s="35" t="s">
        <v>1154</v>
      </c>
      <c r="C319" s="35" t="s">
        <v>828</v>
      </c>
      <c r="D319" s="35" t="s">
        <v>828</v>
      </c>
      <c r="E319" s="30">
        <v>0</v>
      </c>
      <c r="F319" s="36"/>
      <c r="P319" s="33"/>
    </row>
    <row r="320" spans="1:16">
      <c r="A320" s="36"/>
      <c r="B320" s="35" t="s">
        <v>1155</v>
      </c>
      <c r="C320" s="35" t="s">
        <v>720</v>
      </c>
      <c r="D320" s="35" t="s">
        <v>720</v>
      </c>
      <c r="E320" s="30">
        <v>0</v>
      </c>
      <c r="F320" s="36"/>
      <c r="P320" s="33"/>
    </row>
    <row r="321" spans="1:16">
      <c r="A321" s="36"/>
      <c r="B321" s="35" t="s">
        <v>1156</v>
      </c>
      <c r="C321" s="35" t="s">
        <v>679</v>
      </c>
      <c r="D321" s="35" t="s">
        <v>679</v>
      </c>
      <c r="E321" s="30">
        <v>0</v>
      </c>
      <c r="F321" s="36"/>
      <c r="P321" s="33"/>
    </row>
    <row r="322" spans="1:16">
      <c r="A322" s="36"/>
      <c r="B322" s="35" t="s">
        <v>1157</v>
      </c>
      <c r="C322" s="35" t="s">
        <v>782</v>
      </c>
      <c r="D322" s="35" t="s">
        <v>782</v>
      </c>
      <c r="E322" s="30">
        <v>0</v>
      </c>
      <c r="F322" s="36"/>
      <c r="P322" s="33"/>
    </row>
    <row r="323" spans="1:16">
      <c r="A323" s="36"/>
      <c r="B323" s="35" t="s">
        <v>1158</v>
      </c>
      <c r="C323" s="35" t="s">
        <v>1159</v>
      </c>
      <c r="D323" s="35" t="s">
        <v>1159</v>
      </c>
      <c r="E323" s="30">
        <v>0</v>
      </c>
      <c r="F323" s="36"/>
      <c r="P323" s="33"/>
    </row>
    <row r="324" spans="1:16">
      <c r="A324" s="36"/>
      <c r="B324" s="35" t="s">
        <v>1160</v>
      </c>
      <c r="C324" s="35" t="s">
        <v>1161</v>
      </c>
      <c r="D324" s="35" t="s">
        <v>1161</v>
      </c>
      <c r="E324" s="30">
        <v>0</v>
      </c>
      <c r="F324" s="36"/>
      <c r="P324" s="33"/>
    </row>
    <row r="325" spans="1:16">
      <c r="A325" s="36"/>
      <c r="B325" s="35" t="s">
        <v>1162</v>
      </c>
      <c r="C325" s="35" t="s">
        <v>1163</v>
      </c>
      <c r="D325" s="35" t="s">
        <v>1163</v>
      </c>
      <c r="E325" s="30">
        <v>0</v>
      </c>
      <c r="F325" s="36"/>
      <c r="P325" s="33"/>
    </row>
    <row r="326" spans="1:16">
      <c r="A326" s="36"/>
      <c r="B326" s="35" t="s">
        <v>1164</v>
      </c>
      <c r="C326" s="38" t="s">
        <v>1163</v>
      </c>
      <c r="D326" s="38" t="s">
        <v>1163</v>
      </c>
      <c r="E326" s="30">
        <v>0</v>
      </c>
      <c r="F326" s="36"/>
      <c r="P326" s="33"/>
    </row>
    <row r="327" spans="1:16">
      <c r="A327" s="36"/>
      <c r="B327" s="35" t="s">
        <v>1165</v>
      </c>
      <c r="C327" s="38" t="s">
        <v>1163</v>
      </c>
      <c r="D327" s="38" t="s">
        <v>1163</v>
      </c>
      <c r="E327" s="30">
        <v>0</v>
      </c>
      <c r="F327" s="36"/>
      <c r="P327" s="33"/>
    </row>
    <row r="328" spans="1:16">
      <c r="A328" s="36"/>
      <c r="B328" s="35" t="s">
        <v>1166</v>
      </c>
      <c r="C328" s="38" t="s">
        <v>1163</v>
      </c>
      <c r="D328" s="38" t="s">
        <v>1163</v>
      </c>
      <c r="E328" s="30">
        <v>0</v>
      </c>
      <c r="F328" s="36"/>
      <c r="P328" s="33"/>
    </row>
    <row r="329" spans="1:16">
      <c r="A329" s="36"/>
      <c r="B329" s="35" t="s">
        <v>1167</v>
      </c>
      <c r="C329" s="38" t="s">
        <v>1163</v>
      </c>
      <c r="D329" s="38" t="s">
        <v>1163</v>
      </c>
      <c r="E329" s="30">
        <v>0</v>
      </c>
      <c r="F329" s="36"/>
      <c r="P329" s="33"/>
    </row>
    <row r="330" spans="1:16">
      <c r="A330" s="36"/>
      <c r="B330" s="35" t="s">
        <v>1168</v>
      </c>
      <c r="C330" s="38" t="s">
        <v>1163</v>
      </c>
      <c r="D330" s="38" t="s">
        <v>1163</v>
      </c>
      <c r="E330" s="30">
        <v>0</v>
      </c>
      <c r="F330" s="36"/>
      <c r="P330" s="33"/>
    </row>
    <row r="331" spans="1:16">
      <c r="A331" s="36"/>
      <c r="B331" s="35" t="s">
        <v>1169</v>
      </c>
      <c r="C331" s="35" t="s">
        <v>782</v>
      </c>
      <c r="D331" s="35" t="s">
        <v>782</v>
      </c>
      <c r="E331" s="30">
        <v>0</v>
      </c>
      <c r="F331" s="36"/>
      <c r="P331" s="33"/>
    </row>
    <row r="332" spans="1:16">
      <c r="A332" s="36"/>
      <c r="B332" s="35" t="s">
        <v>1170</v>
      </c>
      <c r="C332" s="35" t="s">
        <v>751</v>
      </c>
      <c r="D332" s="35" t="s">
        <v>751</v>
      </c>
      <c r="E332" s="30">
        <v>0</v>
      </c>
      <c r="F332" s="36"/>
      <c r="P332" s="33"/>
    </row>
    <row r="333" spans="1:16">
      <c r="A333" s="36"/>
      <c r="B333" s="35" t="s">
        <v>1171</v>
      </c>
      <c r="C333" s="35" t="s">
        <v>1172</v>
      </c>
      <c r="D333" s="35" t="s">
        <v>1172</v>
      </c>
      <c r="E333" s="30">
        <v>0</v>
      </c>
      <c r="F333" s="36"/>
      <c r="P333" s="33"/>
    </row>
    <row r="334" spans="1:16">
      <c r="A334" s="36"/>
      <c r="B334" s="35" t="s">
        <v>1173</v>
      </c>
      <c r="C334" s="35" t="s">
        <v>1174</v>
      </c>
      <c r="D334" s="35" t="s">
        <v>1174</v>
      </c>
      <c r="E334" s="30">
        <v>0</v>
      </c>
      <c r="F334" s="36"/>
      <c r="P334" s="33"/>
    </row>
    <row r="335" spans="1:16">
      <c r="A335" s="36"/>
      <c r="B335" s="35" t="s">
        <v>1175</v>
      </c>
      <c r="C335" s="35" t="s">
        <v>1174</v>
      </c>
      <c r="D335" s="35" t="s">
        <v>1174</v>
      </c>
      <c r="E335" s="30">
        <v>0</v>
      </c>
      <c r="F335" s="36"/>
      <c r="P335" s="33"/>
    </row>
    <row r="336" spans="1:16">
      <c r="A336" s="36"/>
      <c r="B336" s="35" t="s">
        <v>1176</v>
      </c>
      <c r="C336" s="35" t="s">
        <v>996</v>
      </c>
      <c r="D336" s="35" t="s">
        <v>996</v>
      </c>
      <c r="E336" s="30">
        <v>0</v>
      </c>
      <c r="F336" s="36"/>
      <c r="P336" s="33"/>
    </row>
    <row r="337" spans="1:16">
      <c r="A337" s="36"/>
      <c r="B337" s="35" t="s">
        <v>1177</v>
      </c>
      <c r="C337" s="35" t="s">
        <v>996</v>
      </c>
      <c r="D337" s="35" t="s">
        <v>996</v>
      </c>
      <c r="E337" s="30">
        <v>0</v>
      </c>
      <c r="F337" s="36"/>
      <c r="P337" s="33"/>
    </row>
    <row r="338" spans="1:16">
      <c r="A338" s="36"/>
      <c r="B338" s="35" t="s">
        <v>1178</v>
      </c>
      <c r="C338" s="35" t="s">
        <v>996</v>
      </c>
      <c r="D338" s="35" t="s">
        <v>996</v>
      </c>
      <c r="E338" s="30">
        <v>0</v>
      </c>
      <c r="F338" s="36"/>
      <c r="P338" s="33"/>
    </row>
    <row r="339" spans="1:16">
      <c r="A339" s="36"/>
      <c r="B339" s="35" t="s">
        <v>1179</v>
      </c>
      <c r="C339" s="35" t="s">
        <v>996</v>
      </c>
      <c r="D339" s="35" t="s">
        <v>996</v>
      </c>
      <c r="E339" s="30">
        <v>0</v>
      </c>
      <c r="F339" s="36"/>
      <c r="P339" s="33"/>
    </row>
    <row r="340" spans="1:16">
      <c r="A340" s="36"/>
      <c r="B340" s="35" t="s">
        <v>1180</v>
      </c>
      <c r="C340" s="35" t="s">
        <v>996</v>
      </c>
      <c r="D340" s="35" t="s">
        <v>996</v>
      </c>
      <c r="E340" s="30">
        <v>0</v>
      </c>
      <c r="F340" s="36"/>
      <c r="P340" s="33"/>
    </row>
    <row r="341" spans="1:16">
      <c r="A341" s="36"/>
      <c r="B341" s="35" t="s">
        <v>1181</v>
      </c>
      <c r="C341" s="35" t="s">
        <v>996</v>
      </c>
      <c r="D341" s="35" t="s">
        <v>996</v>
      </c>
      <c r="E341" s="30">
        <v>0</v>
      </c>
      <c r="F341" s="36"/>
      <c r="P341" s="33"/>
    </row>
    <row r="342" spans="1:16">
      <c r="A342" s="36"/>
      <c r="B342" s="35" t="s">
        <v>1182</v>
      </c>
      <c r="C342" s="35" t="s">
        <v>894</v>
      </c>
      <c r="D342" s="35" t="s">
        <v>1040</v>
      </c>
      <c r="E342" s="30">
        <v>0</v>
      </c>
      <c r="F342" s="36"/>
      <c r="P342" s="33"/>
    </row>
    <row r="343" spans="1:16">
      <c r="A343" s="36"/>
      <c r="B343" s="35" t="s">
        <v>1183</v>
      </c>
      <c r="C343" s="35" t="s">
        <v>894</v>
      </c>
      <c r="D343" s="35" t="s">
        <v>1040</v>
      </c>
      <c r="E343" s="30">
        <v>0</v>
      </c>
      <c r="F343" s="36"/>
      <c r="P343" s="33"/>
    </row>
    <row r="344" spans="1:16">
      <c r="A344" s="36"/>
      <c r="B344" s="35" t="s">
        <v>1184</v>
      </c>
      <c r="C344" s="35" t="s">
        <v>1185</v>
      </c>
      <c r="D344" s="35" t="s">
        <v>1134</v>
      </c>
      <c r="E344" s="30">
        <v>0</v>
      </c>
      <c r="F344" s="36"/>
      <c r="P344" s="33"/>
    </row>
    <row r="345" spans="1:16">
      <c r="A345" s="36"/>
      <c r="B345" s="35" t="s">
        <v>1186</v>
      </c>
      <c r="C345" s="35" t="s">
        <v>947</v>
      </c>
      <c r="D345" s="35" t="s">
        <v>947</v>
      </c>
      <c r="E345" s="30">
        <v>0</v>
      </c>
      <c r="F345" s="36"/>
      <c r="P345" s="33"/>
    </row>
    <row r="346" spans="1:16">
      <c r="A346" s="36"/>
      <c r="B346" s="35" t="s">
        <v>1187</v>
      </c>
      <c r="C346" s="35" t="s">
        <v>949</v>
      </c>
      <c r="D346" s="35" t="s">
        <v>949</v>
      </c>
      <c r="E346" s="30">
        <v>0</v>
      </c>
      <c r="F346" s="36"/>
      <c r="P346" s="33"/>
    </row>
    <row r="347" spans="1:16">
      <c r="A347" s="36"/>
      <c r="B347" s="35" t="s">
        <v>1188</v>
      </c>
      <c r="C347" s="35" t="s">
        <v>1189</v>
      </c>
      <c r="D347" s="35" t="s">
        <v>1189</v>
      </c>
      <c r="E347" s="30">
        <v>0</v>
      </c>
      <c r="F347" s="36"/>
      <c r="P347" s="33"/>
    </row>
    <row r="348" spans="1:16">
      <c r="A348" s="36"/>
      <c r="B348" s="35" t="s">
        <v>1190</v>
      </c>
      <c r="C348" s="35" t="s">
        <v>1189</v>
      </c>
      <c r="D348" s="35" t="s">
        <v>1189</v>
      </c>
      <c r="E348" s="30">
        <v>0</v>
      </c>
      <c r="F348" s="36"/>
      <c r="P348" s="33"/>
    </row>
    <row r="349" spans="1:16">
      <c r="A349" s="36"/>
      <c r="B349" s="35" t="s">
        <v>1191</v>
      </c>
      <c r="C349" s="35" t="s">
        <v>1192</v>
      </c>
      <c r="D349" s="35" t="s">
        <v>1193</v>
      </c>
      <c r="E349" s="30">
        <v>0</v>
      </c>
      <c r="F349" s="36"/>
      <c r="P349" s="33"/>
    </row>
    <row r="350" spans="1:16">
      <c r="A350" s="36"/>
      <c r="B350" s="35" t="s">
        <v>1194</v>
      </c>
      <c r="C350" s="35" t="s">
        <v>736</v>
      </c>
      <c r="D350" s="35" t="s">
        <v>736</v>
      </c>
      <c r="E350" s="30">
        <v>0</v>
      </c>
      <c r="F350" s="36"/>
      <c r="P350" s="33"/>
    </row>
    <row r="351" spans="1:16">
      <c r="A351" s="36"/>
      <c r="B351" s="35" t="s">
        <v>1195</v>
      </c>
      <c r="C351" s="35" t="s">
        <v>738</v>
      </c>
      <c r="D351" s="35" t="s">
        <v>738</v>
      </c>
      <c r="E351" s="30">
        <v>0</v>
      </c>
      <c r="F351" s="36"/>
      <c r="P351" s="33"/>
    </row>
    <row r="352" spans="1:16">
      <c r="A352" s="36"/>
      <c r="B352" s="35" t="s">
        <v>1196</v>
      </c>
      <c r="C352" s="35" t="s">
        <v>1197</v>
      </c>
      <c r="D352" s="35" t="s">
        <v>1197</v>
      </c>
      <c r="E352" s="30">
        <v>0</v>
      </c>
      <c r="F352" s="36"/>
      <c r="P352" s="33"/>
    </row>
    <row r="353" spans="1:16">
      <c r="A353" s="36"/>
      <c r="B353" s="35" t="s">
        <v>1198</v>
      </c>
      <c r="C353" s="35" t="s">
        <v>1199</v>
      </c>
      <c r="D353" s="35" t="s">
        <v>1199</v>
      </c>
      <c r="E353" s="30">
        <v>0</v>
      </c>
      <c r="F353" s="36"/>
      <c r="P353" s="33"/>
    </row>
    <row r="354" spans="1:16">
      <c r="A354" s="36"/>
      <c r="B354" s="35" t="s">
        <v>1200</v>
      </c>
      <c r="C354" s="35" t="s">
        <v>1174</v>
      </c>
      <c r="D354" s="35" t="s">
        <v>1174</v>
      </c>
      <c r="E354" s="30">
        <v>0</v>
      </c>
      <c r="F354" s="36"/>
      <c r="P354" s="33"/>
    </row>
    <row r="355" spans="1:16">
      <c r="A355" s="36"/>
      <c r="B355" s="35" t="s">
        <v>1201</v>
      </c>
      <c r="C355" s="35" t="s">
        <v>736</v>
      </c>
      <c r="D355" s="35" t="s">
        <v>736</v>
      </c>
      <c r="E355" s="30">
        <v>0</v>
      </c>
      <c r="F355" s="36"/>
      <c r="P355" s="33"/>
    </row>
    <row r="356" spans="1:16">
      <c r="A356" s="36"/>
      <c r="B356" s="35" t="s">
        <v>1202</v>
      </c>
      <c r="C356" s="35" t="s">
        <v>738</v>
      </c>
      <c r="D356" s="35" t="s">
        <v>738</v>
      </c>
      <c r="E356" s="30">
        <v>0</v>
      </c>
      <c r="F356" s="36"/>
      <c r="P356" s="33"/>
    </row>
    <row r="357" spans="1:16">
      <c r="A357" s="36"/>
      <c r="B357" s="35" t="s">
        <v>1203</v>
      </c>
      <c r="C357" s="35" t="s">
        <v>679</v>
      </c>
      <c r="D357" s="35" t="s">
        <v>679</v>
      </c>
      <c r="E357" s="30">
        <v>0</v>
      </c>
      <c r="F357" s="36"/>
      <c r="P357" s="33"/>
    </row>
    <row r="358" spans="1:16">
      <c r="A358" s="36"/>
      <c r="B358" s="35" t="s">
        <v>1204</v>
      </c>
      <c r="C358" s="35" t="s">
        <v>681</v>
      </c>
      <c r="D358" s="35" t="s">
        <v>681</v>
      </c>
      <c r="E358" s="30">
        <v>0</v>
      </c>
      <c r="F358" s="36"/>
      <c r="P358" s="33"/>
    </row>
    <row r="359" spans="1:16">
      <c r="A359" s="36"/>
      <c r="B359" s="35" t="s">
        <v>1205</v>
      </c>
      <c r="C359" s="35" t="s">
        <v>782</v>
      </c>
      <c r="D359" s="35" t="s">
        <v>782</v>
      </c>
      <c r="E359" s="30">
        <v>0</v>
      </c>
      <c r="F359" s="36"/>
      <c r="P359" s="33"/>
    </row>
    <row r="360" spans="1:16">
      <c r="A360" s="36"/>
      <c r="B360" s="35" t="s">
        <v>1206</v>
      </c>
      <c r="C360" s="35" t="s">
        <v>782</v>
      </c>
      <c r="D360" s="35" t="s">
        <v>782</v>
      </c>
      <c r="E360" s="30">
        <v>0</v>
      </c>
      <c r="F360" s="36"/>
      <c r="P360" s="33"/>
    </row>
    <row r="361" spans="1:16">
      <c r="A361" s="36"/>
      <c r="B361" s="35" t="s">
        <v>1207</v>
      </c>
      <c r="C361" s="35" t="s">
        <v>782</v>
      </c>
      <c r="D361" s="35" t="s">
        <v>782</v>
      </c>
      <c r="E361" s="30">
        <v>0</v>
      </c>
      <c r="F361" s="36"/>
      <c r="P361" s="33"/>
    </row>
    <row r="362" spans="1:16">
      <c r="A362" s="36"/>
      <c r="B362" s="35" t="s">
        <v>1208</v>
      </c>
      <c r="C362" s="35" t="s">
        <v>782</v>
      </c>
      <c r="D362" s="35" t="s">
        <v>782</v>
      </c>
      <c r="E362" s="30">
        <v>0</v>
      </c>
      <c r="F362" s="36"/>
      <c r="P362" s="33"/>
    </row>
    <row r="363" spans="1:16">
      <c r="A363" s="36"/>
      <c r="B363" s="35" t="s">
        <v>1209</v>
      </c>
      <c r="C363" s="35" t="s">
        <v>1210</v>
      </c>
      <c r="D363" s="35" t="s">
        <v>1210</v>
      </c>
      <c r="E363" s="30">
        <v>0</v>
      </c>
      <c r="F363" s="36"/>
      <c r="P363" s="33"/>
    </row>
    <row r="364" spans="1:16">
      <c r="A364" s="36"/>
      <c r="B364" s="35" t="s">
        <v>1211</v>
      </c>
      <c r="C364" s="35" t="s">
        <v>1092</v>
      </c>
      <c r="D364" s="35" t="s">
        <v>1092</v>
      </c>
      <c r="E364" s="30">
        <v>0</v>
      </c>
      <c r="F364" s="36"/>
      <c r="P364" s="33"/>
    </row>
    <row r="365" spans="1:16">
      <c r="A365" s="36"/>
      <c r="B365" s="35" t="s">
        <v>1212</v>
      </c>
      <c r="C365" s="35" t="s">
        <v>696</v>
      </c>
      <c r="D365" s="35" t="s">
        <v>696</v>
      </c>
      <c r="E365" s="30">
        <v>0</v>
      </c>
      <c r="F365" s="36"/>
      <c r="P365" s="33"/>
    </row>
    <row r="366" spans="1:16">
      <c r="A366" s="36"/>
      <c r="B366" s="35" t="s">
        <v>1213</v>
      </c>
      <c r="C366" s="35" t="s">
        <v>1214</v>
      </c>
      <c r="D366" s="35" t="s">
        <v>1085</v>
      </c>
      <c r="E366" s="30">
        <v>0</v>
      </c>
      <c r="F366" s="36"/>
      <c r="P366" s="33"/>
    </row>
    <row r="367" spans="1:16">
      <c r="A367" s="36"/>
      <c r="B367" s="35" t="s">
        <v>1215</v>
      </c>
      <c r="C367" s="35" t="s">
        <v>1214</v>
      </c>
      <c r="D367" s="35" t="s">
        <v>1085</v>
      </c>
      <c r="E367" s="30">
        <v>0</v>
      </c>
      <c r="F367" s="36"/>
      <c r="P367" s="33"/>
    </row>
    <row r="368" spans="1:16">
      <c r="A368" s="36"/>
      <c r="B368" s="35" t="s">
        <v>1216</v>
      </c>
      <c r="C368" s="35" t="s">
        <v>1012</v>
      </c>
      <c r="D368" s="35" t="s">
        <v>1007</v>
      </c>
      <c r="E368" s="30">
        <v>0</v>
      </c>
      <c r="F368" s="36"/>
      <c r="P368" s="33"/>
    </row>
    <row r="369" spans="1:16">
      <c r="A369" s="36"/>
      <c r="B369" s="35" t="s">
        <v>1217</v>
      </c>
      <c r="C369" s="35" t="s">
        <v>679</v>
      </c>
      <c r="D369" s="35" t="s">
        <v>679</v>
      </c>
      <c r="E369" s="30">
        <v>0</v>
      </c>
      <c r="F369" s="36"/>
      <c r="P369" s="33"/>
    </row>
    <row r="370" spans="1:16">
      <c r="A370" s="36"/>
      <c r="B370" s="35" t="s">
        <v>1218</v>
      </c>
      <c r="C370" s="35" t="s">
        <v>681</v>
      </c>
      <c r="D370" s="35" t="s">
        <v>681</v>
      </c>
      <c r="E370" s="30">
        <v>0</v>
      </c>
      <c r="F370" s="36"/>
      <c r="P370" s="33"/>
    </row>
    <row r="371" spans="1:16">
      <c r="A371" s="36"/>
      <c r="B371" s="35" t="s">
        <v>1219</v>
      </c>
      <c r="C371" s="35" t="s">
        <v>685</v>
      </c>
      <c r="D371" s="35" t="s">
        <v>685</v>
      </c>
      <c r="E371" s="30">
        <v>0</v>
      </c>
      <c r="F371" s="36"/>
      <c r="P371" s="33"/>
    </row>
    <row r="372" spans="1:16">
      <c r="A372" s="36"/>
      <c r="B372" s="35" t="s">
        <v>1220</v>
      </c>
      <c r="C372" s="35" t="s">
        <v>1221</v>
      </c>
      <c r="D372" s="35" t="s">
        <v>1221</v>
      </c>
      <c r="E372" s="30">
        <v>0</v>
      </c>
      <c r="F372" s="36"/>
      <c r="P372" s="33"/>
    </row>
    <row r="373" spans="1:16">
      <c r="A373" s="36"/>
      <c r="B373" s="35" t="s">
        <v>1222</v>
      </c>
      <c r="C373" s="35" t="s">
        <v>1223</v>
      </c>
      <c r="D373" s="35" t="s">
        <v>1223</v>
      </c>
      <c r="E373" s="30">
        <v>0</v>
      </c>
      <c r="F373" s="36"/>
      <c r="P373" s="33"/>
    </row>
    <row r="374" spans="1:16">
      <c r="A374" s="36"/>
      <c r="B374" s="35" t="s">
        <v>1224</v>
      </c>
      <c r="C374" s="35" t="s">
        <v>730</v>
      </c>
      <c r="D374" s="35" t="s">
        <v>730</v>
      </c>
      <c r="E374" s="30">
        <v>0</v>
      </c>
      <c r="F374" s="36"/>
      <c r="P374" s="33"/>
    </row>
    <row r="375" spans="1:16">
      <c r="A375" s="36"/>
      <c r="B375" s="35" t="s">
        <v>1225</v>
      </c>
      <c r="C375" s="35" t="s">
        <v>1226</v>
      </c>
      <c r="D375" s="35" t="s">
        <v>1227</v>
      </c>
      <c r="E375" s="30">
        <v>0</v>
      </c>
      <c r="F375" s="36"/>
      <c r="P375" s="33"/>
    </row>
    <row r="376" spans="1:16">
      <c r="A376" s="36"/>
      <c r="B376" s="35" t="s">
        <v>1228</v>
      </c>
      <c r="C376" s="35" t="s">
        <v>1226</v>
      </c>
      <c r="D376" s="35" t="s">
        <v>1227</v>
      </c>
      <c r="E376" s="30">
        <v>0</v>
      </c>
      <c r="F376" s="36"/>
      <c r="P376" s="33"/>
    </row>
    <row r="377" spans="1:16">
      <c r="A377" s="36"/>
      <c r="B377" s="35" t="s">
        <v>1229</v>
      </c>
      <c r="C377" s="35" t="s">
        <v>889</v>
      </c>
      <c r="D377" s="35" t="s">
        <v>1230</v>
      </c>
      <c r="E377" s="30">
        <v>0</v>
      </c>
      <c r="F377" s="36"/>
      <c r="P377" s="33"/>
    </row>
    <row r="378" spans="1:16">
      <c r="A378" s="36"/>
      <c r="B378" s="35" t="s">
        <v>1231</v>
      </c>
      <c r="C378" s="35" t="s">
        <v>889</v>
      </c>
      <c r="D378" s="35" t="s">
        <v>1230</v>
      </c>
      <c r="E378" s="30">
        <v>0</v>
      </c>
      <c r="F378" s="36"/>
      <c r="P378" s="33"/>
    </row>
    <row r="379" spans="1:16">
      <c r="A379" s="36"/>
      <c r="B379" s="35" t="s">
        <v>1232</v>
      </c>
      <c r="C379" s="35" t="s">
        <v>889</v>
      </c>
      <c r="D379" s="35" t="s">
        <v>1230</v>
      </c>
      <c r="E379" s="30">
        <v>0</v>
      </c>
      <c r="F379" s="36"/>
      <c r="P379" s="33"/>
    </row>
    <row r="380" spans="1:16">
      <c r="A380" s="36"/>
      <c r="B380" s="35" t="s">
        <v>1233</v>
      </c>
      <c r="C380" s="35" t="s">
        <v>889</v>
      </c>
      <c r="D380" s="35" t="s">
        <v>1230</v>
      </c>
      <c r="E380" s="30">
        <v>0</v>
      </c>
      <c r="F380" s="36"/>
      <c r="P380" s="33"/>
    </row>
    <row r="381" spans="1:16">
      <c r="A381" s="36"/>
      <c r="B381" s="35" t="s">
        <v>1234</v>
      </c>
      <c r="C381" s="35" t="s">
        <v>924</v>
      </c>
      <c r="D381" s="35" t="s">
        <v>787</v>
      </c>
      <c r="E381" s="30">
        <v>0</v>
      </c>
      <c r="F381" s="36"/>
      <c r="P381" s="33"/>
    </row>
    <row r="382" spans="1:16">
      <c r="A382" s="36"/>
      <c r="B382" s="35" t="s">
        <v>1235</v>
      </c>
      <c r="C382" s="35" t="s">
        <v>924</v>
      </c>
      <c r="D382" s="35" t="s">
        <v>787</v>
      </c>
      <c r="E382" s="30">
        <v>0</v>
      </c>
      <c r="F382" s="36"/>
      <c r="P382" s="33"/>
    </row>
    <row r="383" spans="1:16">
      <c r="A383" s="36"/>
      <c r="B383" s="35" t="s">
        <v>1236</v>
      </c>
      <c r="C383" s="35" t="s">
        <v>996</v>
      </c>
      <c r="D383" s="35" t="s">
        <v>1237</v>
      </c>
      <c r="E383" s="30">
        <v>0</v>
      </c>
      <c r="F383" s="36"/>
      <c r="P383" s="33"/>
    </row>
    <row r="384" spans="1:16">
      <c r="A384" s="36"/>
      <c r="B384" s="35" t="s">
        <v>1238</v>
      </c>
      <c r="C384" s="35" t="s">
        <v>906</v>
      </c>
      <c r="D384" s="35" t="s">
        <v>906</v>
      </c>
      <c r="E384" s="30">
        <v>0</v>
      </c>
      <c r="F384" s="36"/>
      <c r="P384" s="33"/>
    </row>
    <row r="385" spans="1:16">
      <c r="A385" s="36"/>
      <c r="B385" s="35" t="s">
        <v>1239</v>
      </c>
      <c r="C385" s="35" t="s">
        <v>906</v>
      </c>
      <c r="D385" s="35" t="s">
        <v>922</v>
      </c>
      <c r="E385" s="30">
        <v>0</v>
      </c>
      <c r="F385" s="36"/>
      <c r="P385" s="33"/>
    </row>
    <row r="386" spans="1:16">
      <c r="A386" s="36"/>
      <c r="B386" s="35" t="s">
        <v>1240</v>
      </c>
      <c r="C386" s="35" t="s">
        <v>1241</v>
      </c>
      <c r="D386" s="35" t="s">
        <v>869</v>
      </c>
      <c r="E386" s="30">
        <v>0</v>
      </c>
      <c r="F386" s="36"/>
      <c r="P386" s="33"/>
    </row>
    <row r="387" spans="1:16">
      <c r="A387" s="36"/>
      <c r="B387" s="35" t="s">
        <v>1242</v>
      </c>
      <c r="C387" s="35" t="s">
        <v>999</v>
      </c>
      <c r="D387" s="35" t="s">
        <v>1243</v>
      </c>
      <c r="E387" s="30">
        <v>0</v>
      </c>
      <c r="F387" s="36"/>
      <c r="P387" s="33"/>
    </row>
    <row r="388" spans="1:16">
      <c r="A388" s="36"/>
      <c r="B388" s="35" t="s">
        <v>1244</v>
      </c>
      <c r="C388" s="35" t="s">
        <v>999</v>
      </c>
      <c r="D388" s="35" t="s">
        <v>1243</v>
      </c>
      <c r="E388" s="30">
        <v>0</v>
      </c>
      <c r="F388" s="36"/>
      <c r="P388" s="33"/>
    </row>
    <row r="389" spans="1:16">
      <c r="A389" s="36"/>
      <c r="B389" s="35" t="s">
        <v>1245</v>
      </c>
      <c r="C389" s="35" t="s">
        <v>1241</v>
      </c>
      <c r="D389" s="35" t="s">
        <v>1125</v>
      </c>
      <c r="E389" s="30">
        <v>0</v>
      </c>
      <c r="F389" s="36"/>
      <c r="P389" s="33"/>
    </row>
    <row r="390" spans="1:16">
      <c r="A390" s="36"/>
      <c r="B390" s="35" t="s">
        <v>1246</v>
      </c>
      <c r="C390" s="35" t="s">
        <v>1241</v>
      </c>
      <c r="D390" s="35" t="s">
        <v>1125</v>
      </c>
      <c r="E390" s="30">
        <v>0</v>
      </c>
      <c r="F390" s="36"/>
      <c r="P390" s="33"/>
    </row>
    <row r="391" spans="1:16">
      <c r="A391" s="36"/>
      <c r="B391" s="35" t="s">
        <v>1247</v>
      </c>
      <c r="C391" s="35" t="s">
        <v>1241</v>
      </c>
      <c r="D391" s="35" t="s">
        <v>1125</v>
      </c>
      <c r="E391" s="30">
        <v>0</v>
      </c>
      <c r="F391" s="36"/>
      <c r="P391" s="33"/>
    </row>
    <row r="392" spans="1:16">
      <c r="A392" s="36"/>
      <c r="B392" s="35" t="s">
        <v>1248</v>
      </c>
      <c r="C392" s="35" t="s">
        <v>1241</v>
      </c>
      <c r="D392" s="35" t="s">
        <v>1125</v>
      </c>
      <c r="E392" s="30">
        <v>0</v>
      </c>
      <c r="F392" s="36"/>
      <c r="P392" s="33"/>
    </row>
    <row r="393" spans="1:16">
      <c r="A393" s="36"/>
      <c r="B393" s="35" t="s">
        <v>1249</v>
      </c>
      <c r="C393" s="38" t="s">
        <v>689</v>
      </c>
      <c r="D393" s="38" t="s">
        <v>689</v>
      </c>
      <c r="E393" s="30">
        <v>0</v>
      </c>
      <c r="F393" s="36"/>
      <c r="P393" s="33"/>
    </row>
    <row r="394" spans="1:16">
      <c r="A394" s="36"/>
      <c r="B394" s="35" t="s">
        <v>1250</v>
      </c>
      <c r="C394" s="38" t="s">
        <v>689</v>
      </c>
      <c r="D394" s="38" t="s">
        <v>689</v>
      </c>
      <c r="E394" s="30">
        <v>0</v>
      </c>
      <c r="F394" s="36"/>
      <c r="P394" s="33"/>
    </row>
    <row r="395" spans="1:16">
      <c r="A395" s="36"/>
      <c r="B395" s="35" t="s">
        <v>1251</v>
      </c>
      <c r="C395" s="35" t="s">
        <v>996</v>
      </c>
      <c r="D395" s="35" t="s">
        <v>996</v>
      </c>
      <c r="E395" s="30">
        <v>0</v>
      </c>
      <c r="F395" s="36"/>
      <c r="P395" s="33"/>
    </row>
    <row r="396" spans="1:16">
      <c r="A396" s="36"/>
      <c r="B396" s="35" t="s">
        <v>1252</v>
      </c>
      <c r="C396" s="35" t="s">
        <v>996</v>
      </c>
      <c r="D396" s="35" t="s">
        <v>996</v>
      </c>
      <c r="E396" s="30">
        <v>0</v>
      </c>
      <c r="F396" s="36"/>
      <c r="P396" s="33"/>
    </row>
    <row r="397" spans="1:16">
      <c r="A397" s="36"/>
      <c r="B397" s="35" t="s">
        <v>1253</v>
      </c>
      <c r="C397" s="35" t="s">
        <v>969</v>
      </c>
      <c r="D397" s="35" t="s">
        <v>1254</v>
      </c>
      <c r="E397" s="30">
        <v>0</v>
      </c>
      <c r="F397" s="36"/>
      <c r="P397" s="33"/>
    </row>
    <row r="398" spans="1:16">
      <c r="A398" s="36"/>
      <c r="B398" s="35" t="s">
        <v>1255</v>
      </c>
      <c r="C398" s="38" t="s">
        <v>1082</v>
      </c>
      <c r="D398" s="38" t="s">
        <v>1082</v>
      </c>
      <c r="E398" s="30">
        <v>0</v>
      </c>
      <c r="F398" s="36"/>
      <c r="P398" s="33"/>
    </row>
    <row r="399" spans="1:16">
      <c r="A399" s="36"/>
      <c r="B399" s="35" t="s">
        <v>1256</v>
      </c>
      <c r="C399" s="38" t="s">
        <v>1082</v>
      </c>
      <c r="D399" s="38" t="s">
        <v>1082</v>
      </c>
      <c r="E399" s="30">
        <v>0</v>
      </c>
      <c r="F399" s="36"/>
      <c r="P399" s="33"/>
    </row>
    <row r="400" spans="1:16">
      <c r="A400" s="36"/>
      <c r="B400" s="35" t="s">
        <v>1257</v>
      </c>
      <c r="C400" s="35" t="s">
        <v>1258</v>
      </c>
      <c r="D400" s="35" t="s">
        <v>1258</v>
      </c>
      <c r="E400" s="30">
        <v>0</v>
      </c>
      <c r="F400" s="36"/>
      <c r="P400" s="33"/>
    </row>
    <row r="401" spans="1:16">
      <c r="A401" s="36"/>
      <c r="B401" s="35" t="s">
        <v>1259</v>
      </c>
      <c r="C401" s="35" t="s">
        <v>1258</v>
      </c>
      <c r="D401" s="35" t="s">
        <v>1258</v>
      </c>
      <c r="E401" s="30">
        <v>0</v>
      </c>
      <c r="F401" s="36"/>
      <c r="P401" s="33"/>
    </row>
    <row r="402" spans="1:16">
      <c r="A402" s="36"/>
      <c r="B402" s="35" t="s">
        <v>1260</v>
      </c>
      <c r="C402" s="35" t="s">
        <v>1261</v>
      </c>
      <c r="D402" s="35" t="s">
        <v>1261</v>
      </c>
      <c r="E402" s="30">
        <v>0</v>
      </c>
      <c r="F402" s="36"/>
      <c r="P402" s="33"/>
    </row>
    <row r="403" spans="1:16">
      <c r="A403" s="36"/>
      <c r="B403" s="35" t="s">
        <v>1262</v>
      </c>
      <c r="C403" s="35" t="s">
        <v>1263</v>
      </c>
      <c r="D403" s="35" t="s">
        <v>1263</v>
      </c>
      <c r="E403" s="30">
        <v>0</v>
      </c>
      <c r="F403" s="36"/>
      <c r="P403" s="33"/>
    </row>
    <row r="404" spans="1:16">
      <c r="A404" s="36"/>
      <c r="B404" s="35" t="s">
        <v>1264</v>
      </c>
      <c r="C404" s="35" t="s">
        <v>1265</v>
      </c>
      <c r="D404" s="35" t="s">
        <v>1265</v>
      </c>
      <c r="E404" s="30">
        <v>0</v>
      </c>
      <c r="F404" s="36"/>
      <c r="P404" s="33"/>
    </row>
    <row r="405" spans="1:16">
      <c r="A405" s="36"/>
      <c r="B405" s="35" t="s">
        <v>1266</v>
      </c>
      <c r="C405" s="35" t="s">
        <v>787</v>
      </c>
      <c r="D405" s="35" t="s">
        <v>787</v>
      </c>
      <c r="E405" s="30">
        <v>0</v>
      </c>
      <c r="F405" s="36"/>
      <c r="P405" s="33"/>
    </row>
    <row r="406" spans="1:16">
      <c r="A406" s="36"/>
      <c r="B406" s="35" t="s">
        <v>1267</v>
      </c>
      <c r="C406" s="35" t="s">
        <v>787</v>
      </c>
      <c r="D406" s="35" t="s">
        <v>787</v>
      </c>
      <c r="E406" s="30">
        <v>0</v>
      </c>
      <c r="F406" s="36"/>
      <c r="P406" s="33"/>
    </row>
    <row r="407" spans="1:16">
      <c r="A407" s="36"/>
      <c r="B407" s="35" t="s">
        <v>1268</v>
      </c>
      <c r="C407" s="35" t="s">
        <v>1125</v>
      </c>
      <c r="D407" s="35" t="s">
        <v>1125</v>
      </c>
      <c r="E407" s="30">
        <v>0</v>
      </c>
      <c r="F407" s="36"/>
      <c r="P407" s="33"/>
    </row>
    <row r="408" spans="1:16">
      <c r="A408" s="36"/>
      <c r="B408" s="35" t="s">
        <v>1269</v>
      </c>
      <c r="C408" s="35" t="s">
        <v>1125</v>
      </c>
      <c r="D408" s="35" t="s">
        <v>1125</v>
      </c>
      <c r="E408" s="30">
        <v>0</v>
      </c>
      <c r="F408" s="36"/>
      <c r="P408" s="33"/>
    </row>
    <row r="409" spans="1:16">
      <c r="A409" s="36"/>
      <c r="B409" s="35" t="s">
        <v>1270</v>
      </c>
      <c r="C409" s="35" t="s">
        <v>1125</v>
      </c>
      <c r="D409" s="35" t="s">
        <v>1125</v>
      </c>
      <c r="E409" s="30">
        <v>0</v>
      </c>
      <c r="F409" s="36"/>
      <c r="P409" s="33"/>
    </row>
    <row r="410" spans="1:16">
      <c r="A410" s="36"/>
      <c r="B410" s="35" t="s">
        <v>1271</v>
      </c>
      <c r="C410" s="35" t="s">
        <v>1125</v>
      </c>
      <c r="D410" s="35" t="s">
        <v>1125</v>
      </c>
      <c r="E410" s="30">
        <v>0</v>
      </c>
      <c r="F410" s="36"/>
      <c r="P410" s="33"/>
    </row>
    <row r="411" spans="1:16">
      <c r="A411" s="36"/>
      <c r="B411" s="35" t="s">
        <v>1272</v>
      </c>
      <c r="C411" s="35" t="s">
        <v>1095</v>
      </c>
      <c r="D411" s="35" t="s">
        <v>1095</v>
      </c>
      <c r="E411" s="30">
        <v>0</v>
      </c>
      <c r="F411" s="36"/>
      <c r="P411" s="33"/>
    </row>
    <row r="412" spans="1:16">
      <c r="A412" s="36"/>
      <c r="B412" s="35" t="s">
        <v>1273</v>
      </c>
      <c r="C412" s="35" t="s">
        <v>1274</v>
      </c>
      <c r="D412" s="35" t="s">
        <v>1274</v>
      </c>
      <c r="E412" s="30">
        <v>0</v>
      </c>
      <c r="F412" s="36"/>
      <c r="P412" s="33"/>
    </row>
    <row r="413" spans="1:16">
      <c r="A413" s="36"/>
      <c r="B413" s="35" t="s">
        <v>1275</v>
      </c>
      <c r="C413" s="35" t="s">
        <v>913</v>
      </c>
      <c r="D413" s="35" t="s">
        <v>913</v>
      </c>
      <c r="E413" s="30">
        <v>0</v>
      </c>
      <c r="F413" s="36"/>
      <c r="P413" s="33"/>
    </row>
    <row r="414" spans="1:16">
      <c r="A414" s="36"/>
      <c r="B414" s="35" t="s">
        <v>1276</v>
      </c>
      <c r="C414" s="38" t="s">
        <v>913</v>
      </c>
      <c r="D414" s="38" t="s">
        <v>913</v>
      </c>
      <c r="E414" s="30">
        <v>0</v>
      </c>
      <c r="F414" s="36"/>
      <c r="P414" s="33"/>
    </row>
    <row r="415" spans="1:16">
      <c r="A415" s="36"/>
      <c r="B415" s="35" t="s">
        <v>1277</v>
      </c>
      <c r="C415" s="38" t="s">
        <v>913</v>
      </c>
      <c r="D415" s="38" t="s">
        <v>913</v>
      </c>
      <c r="E415" s="30">
        <v>0</v>
      </c>
      <c r="F415" s="36"/>
      <c r="P415" s="33"/>
    </row>
    <row r="416" spans="1:16">
      <c r="A416" s="36"/>
      <c r="B416" s="35" t="s">
        <v>1278</v>
      </c>
      <c r="C416" s="38" t="s">
        <v>913</v>
      </c>
      <c r="D416" s="38" t="s">
        <v>913</v>
      </c>
      <c r="E416" s="30">
        <v>0</v>
      </c>
      <c r="F416" s="36"/>
      <c r="P416" s="33"/>
    </row>
    <row r="417" spans="1:16">
      <c r="A417" s="36"/>
      <c r="B417" s="35" t="s">
        <v>1279</v>
      </c>
      <c r="C417" s="35" t="s">
        <v>913</v>
      </c>
      <c r="D417" s="35" t="s">
        <v>1280</v>
      </c>
      <c r="E417" s="30">
        <v>0</v>
      </c>
      <c r="F417" s="36"/>
      <c r="P417" s="33"/>
    </row>
    <row r="418" spans="1:16">
      <c r="A418" s="36"/>
      <c r="B418" s="35" t="s">
        <v>1281</v>
      </c>
      <c r="C418" s="35" t="s">
        <v>913</v>
      </c>
      <c r="D418" s="35" t="s">
        <v>1280</v>
      </c>
      <c r="E418" s="30">
        <v>0</v>
      </c>
      <c r="F418" s="36"/>
      <c r="P418" s="33"/>
    </row>
    <row r="419" spans="1:16">
      <c r="A419" s="36"/>
      <c r="B419" s="35" t="s">
        <v>1282</v>
      </c>
      <c r="C419" s="35" t="s">
        <v>913</v>
      </c>
      <c r="D419" s="35" t="s">
        <v>1283</v>
      </c>
      <c r="E419" s="30">
        <v>0</v>
      </c>
      <c r="F419" s="36"/>
      <c r="P419" s="33"/>
    </row>
    <row r="420" spans="1:16">
      <c r="A420" s="36"/>
      <c r="B420" s="35" t="s">
        <v>1284</v>
      </c>
      <c r="C420" s="35" t="s">
        <v>913</v>
      </c>
      <c r="D420" s="35" t="s">
        <v>723</v>
      </c>
      <c r="E420" s="30">
        <v>0</v>
      </c>
      <c r="F420" s="36"/>
      <c r="P420" s="33"/>
    </row>
    <row r="421" spans="1:16">
      <c r="A421" s="36"/>
      <c r="B421" s="35" t="s">
        <v>1285</v>
      </c>
      <c r="C421" s="35" t="s">
        <v>913</v>
      </c>
      <c r="D421" s="35" t="s">
        <v>1286</v>
      </c>
      <c r="E421" s="30">
        <v>0</v>
      </c>
      <c r="F421" s="36"/>
      <c r="P421" s="33"/>
    </row>
    <row r="422" spans="1:16">
      <c r="A422" s="36"/>
      <c r="B422" s="35" t="s">
        <v>1287</v>
      </c>
      <c r="C422" s="38" t="s">
        <v>913</v>
      </c>
      <c r="D422" s="38" t="s">
        <v>1286</v>
      </c>
      <c r="E422" s="30">
        <v>0</v>
      </c>
      <c r="F422" s="36"/>
      <c r="P422" s="33"/>
    </row>
    <row r="423" spans="1:16">
      <c r="A423" s="36"/>
      <c r="B423" s="35" t="s">
        <v>1288</v>
      </c>
      <c r="C423" s="38" t="s">
        <v>913</v>
      </c>
      <c r="D423" s="38" t="s">
        <v>1286</v>
      </c>
      <c r="E423" s="30">
        <v>0</v>
      </c>
      <c r="F423" s="36"/>
      <c r="P423" s="33"/>
    </row>
    <row r="424" spans="1:16">
      <c r="A424" s="36"/>
      <c r="B424" s="35" t="s">
        <v>1289</v>
      </c>
      <c r="C424" s="38" t="s">
        <v>913</v>
      </c>
      <c r="D424" s="38" t="s">
        <v>1286</v>
      </c>
      <c r="E424" s="30">
        <v>0</v>
      </c>
      <c r="F424" s="36"/>
      <c r="P424" s="33"/>
    </row>
    <row r="425" spans="1:16">
      <c r="A425" s="36"/>
      <c r="B425" s="35" t="s">
        <v>1290</v>
      </c>
      <c r="C425" s="35" t="s">
        <v>711</v>
      </c>
      <c r="D425" s="35" t="s">
        <v>711</v>
      </c>
      <c r="E425" s="30">
        <v>0</v>
      </c>
      <c r="F425" s="36"/>
      <c r="P425" s="33"/>
    </row>
    <row r="426" spans="1:16">
      <c r="A426" s="36"/>
      <c r="B426" s="35" t="s">
        <v>1291</v>
      </c>
      <c r="C426" s="35" t="s">
        <v>917</v>
      </c>
      <c r="D426" s="35" t="s">
        <v>917</v>
      </c>
      <c r="E426" s="30">
        <v>0</v>
      </c>
      <c r="F426" s="36"/>
      <c r="P426" s="33"/>
    </row>
    <row r="427" spans="1:16">
      <c r="A427" s="36"/>
      <c r="B427" s="35" t="s">
        <v>1292</v>
      </c>
      <c r="C427" s="35" t="s">
        <v>904</v>
      </c>
      <c r="D427" s="35" t="s">
        <v>904</v>
      </c>
      <c r="E427" s="30">
        <v>0</v>
      </c>
      <c r="F427" s="36"/>
      <c r="P427" s="33"/>
    </row>
    <row r="428" spans="1:16">
      <c r="A428" s="36"/>
      <c r="B428" s="35" t="s">
        <v>1293</v>
      </c>
      <c r="C428" s="35" t="s">
        <v>1294</v>
      </c>
      <c r="D428" s="35" t="s">
        <v>1294</v>
      </c>
      <c r="E428" s="30">
        <v>0</v>
      </c>
      <c r="F428" s="36"/>
      <c r="P428" s="33"/>
    </row>
    <row r="429" spans="1:16">
      <c r="A429" s="36"/>
      <c r="B429" s="35" t="s">
        <v>1295</v>
      </c>
      <c r="C429" s="35" t="s">
        <v>1294</v>
      </c>
      <c r="D429" s="35" t="s">
        <v>1294</v>
      </c>
      <c r="E429" s="30">
        <v>0</v>
      </c>
      <c r="F429" s="36"/>
      <c r="P429" s="33"/>
    </row>
    <row r="430" spans="1:16">
      <c r="A430" s="36"/>
      <c r="B430" s="35" t="s">
        <v>1296</v>
      </c>
      <c r="C430" s="35" t="s">
        <v>1125</v>
      </c>
      <c r="D430" s="35" t="s">
        <v>1125</v>
      </c>
      <c r="E430" s="30">
        <v>0</v>
      </c>
      <c r="F430" s="36"/>
      <c r="P430" s="33"/>
    </row>
    <row r="431" spans="1:16">
      <c r="A431" s="36"/>
      <c r="B431" s="35" t="s">
        <v>1297</v>
      </c>
      <c r="C431" s="35" t="s">
        <v>863</v>
      </c>
      <c r="D431" s="35" t="s">
        <v>894</v>
      </c>
      <c r="E431" s="30">
        <v>0</v>
      </c>
      <c r="F431" s="36"/>
      <c r="P431" s="33"/>
    </row>
    <row r="432" spans="1:16">
      <c r="A432" s="36"/>
      <c r="B432" s="35" t="s">
        <v>1298</v>
      </c>
      <c r="C432" s="35" t="s">
        <v>863</v>
      </c>
      <c r="D432" s="35" t="s">
        <v>894</v>
      </c>
      <c r="E432" s="30">
        <v>0</v>
      </c>
      <c r="F432" s="36"/>
      <c r="P432" s="33"/>
    </row>
    <row r="433" spans="1:16">
      <c r="A433" s="36"/>
      <c r="B433" s="35" t="s">
        <v>1299</v>
      </c>
      <c r="C433" s="35" t="s">
        <v>922</v>
      </c>
      <c r="D433" s="35" t="s">
        <v>1300</v>
      </c>
      <c r="E433" s="30">
        <v>-3.03030303030302E-2</v>
      </c>
      <c r="F433" s="36"/>
      <c r="P433" s="33"/>
    </row>
    <row r="434" spans="1:16">
      <c r="A434" s="36"/>
      <c r="B434" s="35" t="s">
        <v>1301</v>
      </c>
      <c r="C434" s="38" t="s">
        <v>1029</v>
      </c>
      <c r="D434" s="38" t="s">
        <v>1029</v>
      </c>
      <c r="E434" s="30">
        <v>0</v>
      </c>
      <c r="F434" s="36"/>
      <c r="P434" s="33"/>
    </row>
    <row r="435" spans="1:16">
      <c r="A435" s="36"/>
      <c r="B435" s="35" t="s">
        <v>1302</v>
      </c>
      <c r="C435" s="38" t="s">
        <v>1029</v>
      </c>
      <c r="D435" s="38" t="s">
        <v>1029</v>
      </c>
      <c r="E435" s="30">
        <v>0</v>
      </c>
      <c r="F435" s="36"/>
      <c r="P435" s="33"/>
    </row>
    <row r="436" spans="1:16">
      <c r="A436" s="36"/>
      <c r="B436" s="35" t="s">
        <v>1303</v>
      </c>
      <c r="C436" s="35" t="s">
        <v>996</v>
      </c>
      <c r="D436" s="35" t="s">
        <v>996</v>
      </c>
      <c r="E436" s="30">
        <v>0</v>
      </c>
      <c r="F436" s="36"/>
      <c r="P436" s="33"/>
    </row>
    <row r="437" spans="1:16">
      <c r="A437" s="36"/>
      <c r="B437" s="35" t="s">
        <v>1304</v>
      </c>
      <c r="C437" s="35" t="s">
        <v>996</v>
      </c>
      <c r="D437" s="35" t="s">
        <v>996</v>
      </c>
      <c r="E437" s="30">
        <v>0</v>
      </c>
      <c r="F437" s="36"/>
      <c r="P437" s="33"/>
    </row>
    <row r="438" spans="1:16">
      <c r="A438" s="36"/>
      <c r="B438" s="35" t="s">
        <v>1305</v>
      </c>
      <c r="C438" s="35" t="s">
        <v>1306</v>
      </c>
      <c r="D438" s="35" t="s">
        <v>1306</v>
      </c>
      <c r="E438" s="30">
        <v>0</v>
      </c>
      <c r="F438" s="36"/>
      <c r="P438" s="33"/>
    </row>
    <row r="439" spans="1:16">
      <c r="A439" s="36"/>
      <c r="B439" s="35" t="s">
        <v>1307</v>
      </c>
      <c r="C439" s="35" t="s">
        <v>996</v>
      </c>
      <c r="D439" s="35" t="s">
        <v>996</v>
      </c>
      <c r="E439" s="30">
        <v>0</v>
      </c>
      <c r="F439" s="36"/>
      <c r="P439" s="33"/>
    </row>
    <row r="440" spans="1:16">
      <c r="A440" s="36"/>
      <c r="B440" s="35" t="s">
        <v>1308</v>
      </c>
      <c r="C440" s="35" t="s">
        <v>996</v>
      </c>
      <c r="D440" s="35" t="s">
        <v>996</v>
      </c>
      <c r="E440" s="30">
        <v>0</v>
      </c>
      <c r="F440" s="36"/>
      <c r="P440" s="33"/>
    </row>
    <row r="441" spans="1:16">
      <c r="A441" s="36"/>
      <c r="B441" s="35" t="s">
        <v>1309</v>
      </c>
      <c r="C441" s="35" t="s">
        <v>1310</v>
      </c>
      <c r="D441" s="35" t="s">
        <v>1310</v>
      </c>
      <c r="E441" s="30">
        <v>0</v>
      </c>
      <c r="F441" s="36"/>
      <c r="P441" s="33"/>
    </row>
    <row r="442" spans="1:16">
      <c r="A442" s="36"/>
      <c r="B442" s="35" t="s">
        <v>1311</v>
      </c>
      <c r="C442" s="35" t="s">
        <v>751</v>
      </c>
      <c r="D442" s="35" t="s">
        <v>751</v>
      </c>
      <c r="E442" s="30">
        <v>0</v>
      </c>
      <c r="F442" s="36"/>
      <c r="P442" s="33"/>
    </row>
    <row r="443" spans="1:16">
      <c r="A443" s="36"/>
      <c r="B443" s="35" t="s">
        <v>1312</v>
      </c>
      <c r="C443" s="35" t="s">
        <v>759</v>
      </c>
      <c r="D443" s="35" t="s">
        <v>759</v>
      </c>
      <c r="E443" s="30">
        <v>0</v>
      </c>
      <c r="F443" s="36"/>
      <c r="P443" s="33"/>
    </row>
    <row r="444" spans="1:16">
      <c r="A444" s="36"/>
      <c r="B444" s="35" t="s">
        <v>1313</v>
      </c>
      <c r="C444" s="35" t="s">
        <v>818</v>
      </c>
      <c r="D444" s="35" t="s">
        <v>818</v>
      </c>
      <c r="E444" s="30">
        <v>0</v>
      </c>
      <c r="F444" s="36"/>
      <c r="P444" s="33"/>
    </row>
    <row r="445" spans="1:16">
      <c r="A445" s="36"/>
      <c r="B445" s="35" t="s">
        <v>1314</v>
      </c>
      <c r="C445" s="35" t="s">
        <v>679</v>
      </c>
      <c r="D445" s="35" t="s">
        <v>679</v>
      </c>
      <c r="E445" s="30">
        <v>0</v>
      </c>
      <c r="F445" s="36"/>
      <c r="P445" s="33"/>
    </row>
    <row r="446" spans="1:16">
      <c r="A446" s="36"/>
      <c r="B446" s="35" t="s">
        <v>1315</v>
      </c>
      <c r="C446" s="35" t="s">
        <v>681</v>
      </c>
      <c r="D446" s="35" t="s">
        <v>681</v>
      </c>
      <c r="E446" s="30">
        <v>0</v>
      </c>
      <c r="F446" s="36"/>
      <c r="P446" s="33"/>
    </row>
    <row r="447" spans="1:16">
      <c r="A447" s="36"/>
      <c r="B447" s="35" t="s">
        <v>1316</v>
      </c>
      <c r="C447" s="35" t="s">
        <v>687</v>
      </c>
      <c r="D447" s="35" t="s">
        <v>687</v>
      </c>
      <c r="E447" s="30">
        <v>0</v>
      </c>
      <c r="F447" s="36"/>
      <c r="P447" s="33"/>
    </row>
    <row r="448" spans="1:16">
      <c r="A448" s="36"/>
      <c r="B448" s="35" t="s">
        <v>1317</v>
      </c>
      <c r="C448" s="35" t="s">
        <v>917</v>
      </c>
      <c r="D448" s="35" t="s">
        <v>917</v>
      </c>
      <c r="E448" s="30">
        <v>0</v>
      </c>
      <c r="F448" s="36"/>
      <c r="P448" s="33"/>
    </row>
    <row r="449" spans="1:16">
      <c r="A449" s="36"/>
      <c r="B449" s="35" t="s">
        <v>1318</v>
      </c>
      <c r="C449" s="35" t="s">
        <v>685</v>
      </c>
      <c r="D449" s="35" t="s">
        <v>685</v>
      </c>
      <c r="E449" s="30">
        <v>0</v>
      </c>
      <c r="F449" s="36"/>
      <c r="P449" s="33"/>
    </row>
    <row r="450" spans="1:16">
      <c r="A450" s="36"/>
      <c r="B450" s="35" t="s">
        <v>1319</v>
      </c>
      <c r="C450" s="35" t="s">
        <v>1095</v>
      </c>
      <c r="D450" s="35" t="s">
        <v>1095</v>
      </c>
      <c r="E450" s="30">
        <v>0</v>
      </c>
      <c r="F450" s="36"/>
      <c r="P450" s="33"/>
    </row>
    <row r="451" spans="1:16">
      <c r="A451" s="36"/>
      <c r="B451" s="35" t="s">
        <v>1320</v>
      </c>
      <c r="C451" s="35" t="s">
        <v>917</v>
      </c>
      <c r="D451" s="35" t="s">
        <v>917</v>
      </c>
      <c r="E451" s="30">
        <v>0</v>
      </c>
      <c r="F451" s="36"/>
      <c r="P451" s="33"/>
    </row>
    <row r="452" spans="1:16">
      <c r="A452" s="36"/>
      <c r="B452" s="35" t="s">
        <v>1321</v>
      </c>
      <c r="C452" s="35" t="s">
        <v>685</v>
      </c>
      <c r="D452" s="35" t="s">
        <v>685</v>
      </c>
      <c r="E452" s="30">
        <v>0</v>
      </c>
      <c r="F452" s="36"/>
      <c r="P452" s="33"/>
    </row>
    <row r="453" spans="1:16">
      <c r="A453" s="36"/>
      <c r="B453" s="35" t="s">
        <v>1322</v>
      </c>
      <c r="C453" s="35" t="s">
        <v>713</v>
      </c>
      <c r="D453" s="35" t="s">
        <v>713</v>
      </c>
      <c r="E453" s="30">
        <v>0</v>
      </c>
      <c r="F453" s="36"/>
      <c r="P453" s="33"/>
    </row>
    <row r="454" spans="1:16">
      <c r="A454" s="36"/>
      <c r="B454" s="35" t="s">
        <v>1323</v>
      </c>
      <c r="C454" s="35" t="s">
        <v>713</v>
      </c>
      <c r="D454" s="35" t="s">
        <v>713</v>
      </c>
      <c r="E454" s="30">
        <v>0</v>
      </c>
      <c r="F454" s="36"/>
      <c r="P454" s="33"/>
    </row>
    <row r="455" spans="1:16">
      <c r="A455" s="36"/>
      <c r="B455" s="35" t="s">
        <v>1324</v>
      </c>
      <c r="C455" s="35" t="s">
        <v>713</v>
      </c>
      <c r="D455" s="35" t="s">
        <v>713</v>
      </c>
      <c r="E455" s="30">
        <v>0</v>
      </c>
      <c r="F455" s="36"/>
      <c r="P455" s="33"/>
    </row>
    <row r="456" spans="1:16">
      <c r="A456" s="36"/>
      <c r="B456" s="35" t="s">
        <v>1325</v>
      </c>
      <c r="C456" s="35" t="s">
        <v>713</v>
      </c>
      <c r="D456" s="35" t="s">
        <v>713</v>
      </c>
      <c r="E456" s="30">
        <v>0</v>
      </c>
      <c r="F456" s="36"/>
      <c r="P456" s="33"/>
    </row>
    <row r="457" spans="1:16">
      <c r="A457" s="36"/>
      <c r="B457" s="35" t="s">
        <v>1326</v>
      </c>
      <c r="C457" s="35" t="s">
        <v>713</v>
      </c>
      <c r="D457" s="35" t="s">
        <v>713</v>
      </c>
      <c r="E457" s="30">
        <v>0</v>
      </c>
      <c r="F457" s="36"/>
      <c r="P457" s="33"/>
    </row>
    <row r="458" spans="1:16">
      <c r="A458" s="36"/>
      <c r="B458" s="35" t="s">
        <v>1327</v>
      </c>
      <c r="C458" s="35" t="s">
        <v>713</v>
      </c>
      <c r="D458" s="35" t="s">
        <v>713</v>
      </c>
      <c r="E458" s="30">
        <v>0</v>
      </c>
      <c r="F458" s="36"/>
      <c r="P458" s="33"/>
    </row>
    <row r="459" spans="1:16">
      <c r="A459" s="36"/>
      <c r="B459" s="35" t="s">
        <v>1328</v>
      </c>
      <c r="C459" s="35" t="s">
        <v>1329</v>
      </c>
      <c r="D459" s="35" t="s">
        <v>1329</v>
      </c>
      <c r="E459" s="30">
        <v>0</v>
      </c>
      <c r="F459" s="36"/>
      <c r="P459" s="33"/>
    </row>
    <row r="460" spans="1:16">
      <c r="A460" s="36"/>
      <c r="B460" s="35" t="s">
        <v>1330</v>
      </c>
      <c r="C460" s="35" t="s">
        <v>1329</v>
      </c>
      <c r="D460" s="35" t="s">
        <v>1329</v>
      </c>
      <c r="E460" s="30">
        <v>0</v>
      </c>
      <c r="F460" s="36"/>
      <c r="P460" s="33"/>
    </row>
    <row r="461" spans="1:16">
      <c r="A461" s="36"/>
      <c r="B461" s="35" t="s">
        <v>1331</v>
      </c>
      <c r="C461" s="35" t="s">
        <v>1332</v>
      </c>
      <c r="D461" s="35" t="s">
        <v>1332</v>
      </c>
      <c r="E461" s="30">
        <v>0</v>
      </c>
      <c r="F461" s="36"/>
      <c r="P461" s="33"/>
    </row>
    <row r="462" spans="1:16">
      <c r="A462" s="36"/>
      <c r="B462" s="35" t="s">
        <v>1333</v>
      </c>
      <c r="C462" s="35" t="s">
        <v>1300</v>
      </c>
      <c r="D462" s="35" t="s">
        <v>1334</v>
      </c>
      <c r="E462" s="30">
        <v>0</v>
      </c>
      <c r="F462" s="36"/>
      <c r="P462" s="33"/>
    </row>
    <row r="463" spans="1:16">
      <c r="A463" s="36"/>
      <c r="B463" s="35" t="s">
        <v>1335</v>
      </c>
      <c r="C463" s="35" t="s">
        <v>1300</v>
      </c>
      <c r="D463" s="35" t="s">
        <v>1334</v>
      </c>
      <c r="E463" s="30">
        <v>0</v>
      </c>
      <c r="F463" s="36"/>
      <c r="P463" s="33"/>
    </row>
    <row r="464" spans="1:16">
      <c r="A464" s="36"/>
      <c r="B464" s="35" t="s">
        <v>1336</v>
      </c>
      <c r="C464" s="35" t="s">
        <v>1012</v>
      </c>
      <c r="D464" s="35" t="s">
        <v>1241</v>
      </c>
      <c r="E464" s="30">
        <v>0</v>
      </c>
      <c r="F464" s="36"/>
      <c r="P464" s="33"/>
    </row>
    <row r="465" spans="1:16">
      <c r="A465" s="36"/>
      <c r="B465" s="35" t="s">
        <v>1337</v>
      </c>
      <c r="C465" s="35" t="s">
        <v>1338</v>
      </c>
      <c r="D465" s="35" t="s">
        <v>1338</v>
      </c>
      <c r="E465" s="30">
        <v>0</v>
      </c>
      <c r="F465" s="36"/>
      <c r="P465" s="33"/>
    </row>
    <row r="466" spans="1:16">
      <c r="A466" s="36"/>
      <c r="B466" s="35" t="s">
        <v>1339</v>
      </c>
      <c r="C466" s="35" t="s">
        <v>785</v>
      </c>
      <c r="D466" s="35" t="s">
        <v>785</v>
      </c>
      <c r="E466" s="30">
        <v>0</v>
      </c>
      <c r="F466" s="36"/>
      <c r="P466" s="33"/>
    </row>
    <row r="467" spans="1:16">
      <c r="A467" s="36"/>
      <c r="B467" s="35" t="s">
        <v>1340</v>
      </c>
      <c r="C467" s="35" t="s">
        <v>1092</v>
      </c>
      <c r="D467" s="35" t="s">
        <v>1092</v>
      </c>
      <c r="E467" s="30">
        <v>0</v>
      </c>
      <c r="F467" s="36"/>
      <c r="P467" s="33"/>
    </row>
    <row r="468" spans="1:16">
      <c r="A468" s="36"/>
      <c r="B468" s="35" t="s">
        <v>1341</v>
      </c>
      <c r="C468" s="35" t="s">
        <v>904</v>
      </c>
      <c r="D468" s="35" t="s">
        <v>904</v>
      </c>
      <c r="E468" s="30">
        <v>0</v>
      </c>
      <c r="F468" s="36"/>
      <c r="P468" s="33"/>
    </row>
    <row r="469" spans="1:16">
      <c r="A469" s="36"/>
      <c r="B469" s="35" t="s">
        <v>1342</v>
      </c>
      <c r="C469" s="35" t="s">
        <v>1338</v>
      </c>
      <c r="D469" s="35" t="s">
        <v>1338</v>
      </c>
      <c r="E469" s="30">
        <v>0</v>
      </c>
      <c r="F469" s="36"/>
      <c r="P469" s="33"/>
    </row>
    <row r="470" spans="1:16">
      <c r="A470" s="36"/>
      <c r="B470" s="35" t="s">
        <v>1343</v>
      </c>
      <c r="C470" s="35" t="s">
        <v>1344</v>
      </c>
      <c r="D470" s="35" t="s">
        <v>1344</v>
      </c>
      <c r="E470" s="30">
        <v>0</v>
      </c>
      <c r="F470" s="36"/>
      <c r="P470" s="33"/>
    </row>
    <row r="471" spans="1:16">
      <c r="A471" s="36"/>
      <c r="B471" s="35" t="s">
        <v>1345</v>
      </c>
      <c r="C471" s="35" t="s">
        <v>1112</v>
      </c>
      <c r="D471" s="35" t="s">
        <v>1112</v>
      </c>
      <c r="E471" s="30">
        <v>0</v>
      </c>
      <c r="F471" s="36"/>
      <c r="P471" s="33"/>
    </row>
    <row r="472" spans="1:16">
      <c r="A472" s="36"/>
      <c r="B472" s="35" t="s">
        <v>1346</v>
      </c>
      <c r="C472" s="35" t="s">
        <v>1112</v>
      </c>
      <c r="D472" s="35" t="s">
        <v>1112</v>
      </c>
      <c r="E472" s="30">
        <v>0</v>
      </c>
      <c r="F472" s="36"/>
      <c r="P472" s="33"/>
    </row>
    <row r="473" spans="1:16">
      <c r="A473" s="36"/>
      <c r="B473" s="35" t="s">
        <v>1347</v>
      </c>
      <c r="C473" s="35" t="s">
        <v>1300</v>
      </c>
      <c r="D473" s="35" t="s">
        <v>1300</v>
      </c>
      <c r="E473" s="30">
        <v>0</v>
      </c>
      <c r="F473" s="36"/>
      <c r="P473" s="33"/>
    </row>
    <row r="474" spans="1:16">
      <c r="A474" s="36"/>
      <c r="B474" s="35" t="s">
        <v>1348</v>
      </c>
      <c r="C474" s="35" t="s">
        <v>1349</v>
      </c>
      <c r="D474" s="81" t="s">
        <v>1349</v>
      </c>
      <c r="E474" s="30">
        <v>0</v>
      </c>
      <c r="F474" s="36"/>
      <c r="P474" s="33"/>
    </row>
    <row r="475" spans="1:16">
      <c r="A475" s="34" t="s">
        <v>1350</v>
      </c>
      <c r="B475" s="35" t="s">
        <v>1351</v>
      </c>
      <c r="C475" s="35" t="s">
        <v>1265</v>
      </c>
      <c r="D475" s="35" t="s">
        <v>1265</v>
      </c>
      <c r="E475" s="30">
        <v>0</v>
      </c>
      <c r="F475" s="36"/>
      <c r="P475" s="33"/>
    </row>
    <row r="476" spans="1:16">
      <c r="A476" s="36"/>
      <c r="B476" s="35" t="s">
        <v>1352</v>
      </c>
      <c r="C476" s="35" t="s">
        <v>1353</v>
      </c>
      <c r="D476" s="35" t="s">
        <v>1353</v>
      </c>
      <c r="E476" s="30">
        <v>0</v>
      </c>
      <c r="F476" s="36"/>
      <c r="P476" s="33"/>
    </row>
    <row r="477" spans="1:16">
      <c r="A477" s="39"/>
      <c r="B477" s="35" t="s">
        <v>1354</v>
      </c>
      <c r="C477" s="35" t="s">
        <v>940</v>
      </c>
      <c r="D477" s="35" t="s">
        <v>940</v>
      </c>
      <c r="E477" s="30">
        <v>0</v>
      </c>
      <c r="F477" s="39"/>
      <c r="P477" s="33"/>
    </row>
    <row r="478" spans="1:16">
      <c r="A478" s="34" t="s">
        <v>1350</v>
      </c>
      <c r="B478" s="35" t="s">
        <v>1355</v>
      </c>
      <c r="C478" s="35" t="s">
        <v>711</v>
      </c>
      <c r="D478" s="35" t="s">
        <v>711</v>
      </c>
      <c r="E478" s="30">
        <v>0</v>
      </c>
      <c r="F478" s="36"/>
      <c r="P478" s="33"/>
    </row>
    <row r="479" spans="1:16">
      <c r="A479" s="36"/>
      <c r="B479" s="35" t="s">
        <v>1356</v>
      </c>
      <c r="C479" s="35" t="s">
        <v>917</v>
      </c>
      <c r="D479" s="35" t="s">
        <v>917</v>
      </c>
      <c r="E479" s="30">
        <v>0</v>
      </c>
      <c r="F479" s="36"/>
      <c r="P479" s="33"/>
    </row>
    <row r="480" spans="1:16">
      <c r="A480" s="36"/>
      <c r="B480" s="35" t="s">
        <v>1357</v>
      </c>
      <c r="C480" s="35" t="s">
        <v>821</v>
      </c>
      <c r="D480" s="35" t="s">
        <v>821</v>
      </c>
      <c r="E480" s="30">
        <v>0</v>
      </c>
      <c r="F480" s="36"/>
      <c r="P480" s="33"/>
    </row>
    <row r="481" spans="1:16">
      <c r="A481" s="36"/>
      <c r="B481" s="35" t="s">
        <v>1358</v>
      </c>
      <c r="C481" s="35" t="s">
        <v>1359</v>
      </c>
      <c r="D481" s="35" t="s">
        <v>1359</v>
      </c>
      <c r="E481" s="30">
        <v>0</v>
      </c>
      <c r="F481" s="36"/>
      <c r="P481" s="33"/>
    </row>
    <row r="482" spans="1:16">
      <c r="A482" s="36"/>
      <c r="B482" s="35" t="s">
        <v>1360</v>
      </c>
      <c r="C482" s="35" t="s">
        <v>1359</v>
      </c>
      <c r="D482" s="35" t="s">
        <v>1359</v>
      </c>
      <c r="E482" s="30">
        <v>0</v>
      </c>
      <c r="F482" s="36"/>
      <c r="P482" s="33"/>
    </row>
    <row r="483" spans="1:16">
      <c r="A483" s="36"/>
      <c r="B483" s="35" t="s">
        <v>1361</v>
      </c>
      <c r="C483" s="35" t="s">
        <v>1362</v>
      </c>
      <c r="D483" s="35" t="s">
        <v>1362</v>
      </c>
      <c r="E483" s="30">
        <v>0</v>
      </c>
      <c r="F483" s="36"/>
      <c r="P483" s="33"/>
    </row>
    <row r="484" spans="1:16">
      <c r="A484" s="36"/>
      <c r="B484" s="35" t="s">
        <v>1363</v>
      </c>
      <c r="C484" s="35" t="s">
        <v>863</v>
      </c>
      <c r="D484" s="35" t="s">
        <v>863</v>
      </c>
      <c r="E484" s="30">
        <v>0</v>
      </c>
      <c r="F484" s="36"/>
      <c r="P484" s="33"/>
    </row>
    <row r="485" spans="1:16">
      <c r="A485" s="36"/>
      <c r="B485" s="35" t="s">
        <v>1364</v>
      </c>
      <c r="C485" s="35" t="s">
        <v>863</v>
      </c>
      <c r="D485" s="35" t="s">
        <v>863</v>
      </c>
      <c r="E485" s="30">
        <v>0</v>
      </c>
      <c r="F485" s="36"/>
      <c r="P485" s="33"/>
    </row>
    <row r="486" spans="1:16">
      <c r="A486" s="36"/>
      <c r="B486" s="35" t="s">
        <v>1365</v>
      </c>
      <c r="C486" s="35" t="s">
        <v>1003</v>
      </c>
      <c r="D486" s="35" t="s">
        <v>1003</v>
      </c>
      <c r="E486" s="30">
        <v>0</v>
      </c>
      <c r="F486" s="36"/>
      <c r="P486" s="33"/>
    </row>
    <row r="487" spans="1:16">
      <c r="A487" s="36"/>
      <c r="B487" s="35" t="s">
        <v>1366</v>
      </c>
      <c r="C487" s="35" t="s">
        <v>1367</v>
      </c>
      <c r="D487" s="35" t="s">
        <v>1367</v>
      </c>
      <c r="E487" s="30">
        <v>0</v>
      </c>
      <c r="F487" s="36"/>
      <c r="P487" s="33"/>
    </row>
    <row r="488" spans="1:16">
      <c r="A488" s="36"/>
      <c r="B488" s="35" t="s">
        <v>1368</v>
      </c>
      <c r="C488" s="35" t="s">
        <v>818</v>
      </c>
      <c r="D488" s="35" t="s">
        <v>818</v>
      </c>
      <c r="E488" s="30">
        <v>0</v>
      </c>
      <c r="F488" s="36"/>
      <c r="P488" s="33"/>
    </row>
    <row r="489" spans="1:16">
      <c r="A489" s="36"/>
      <c r="B489" s="35" t="s">
        <v>1369</v>
      </c>
      <c r="C489" s="35" t="s">
        <v>1370</v>
      </c>
      <c r="D489" s="35" t="s">
        <v>1370</v>
      </c>
      <c r="E489" s="30">
        <v>0</v>
      </c>
      <c r="F489" s="36"/>
      <c r="P489" s="33"/>
    </row>
    <row r="490" spans="1:16">
      <c r="A490" s="36"/>
      <c r="B490" s="35" t="s">
        <v>1371</v>
      </c>
      <c r="C490" s="35" t="s">
        <v>689</v>
      </c>
      <c r="D490" s="35" t="s">
        <v>689</v>
      </c>
      <c r="E490" s="30">
        <v>0</v>
      </c>
      <c r="F490" s="36"/>
      <c r="P490" s="33"/>
    </row>
    <row r="491" spans="1:16">
      <c r="A491" s="36"/>
      <c r="B491" s="35" t="s">
        <v>1372</v>
      </c>
      <c r="C491" s="35" t="s">
        <v>689</v>
      </c>
      <c r="D491" s="35" t="s">
        <v>689</v>
      </c>
      <c r="E491" s="30">
        <v>0</v>
      </c>
      <c r="F491" s="36"/>
      <c r="P491" s="33"/>
    </row>
    <row r="492" spans="1:16">
      <c r="A492" s="36"/>
      <c r="B492" s="35" t="s">
        <v>1373</v>
      </c>
      <c r="C492" s="35" t="s">
        <v>1374</v>
      </c>
      <c r="D492" s="35" t="s">
        <v>1374</v>
      </c>
      <c r="E492" s="30">
        <v>0</v>
      </c>
      <c r="F492" s="36"/>
      <c r="P492" s="33"/>
    </row>
    <row r="493" spans="1:16">
      <c r="A493" s="36"/>
      <c r="B493" s="35" t="s">
        <v>1375</v>
      </c>
      <c r="C493" s="35" t="s">
        <v>736</v>
      </c>
      <c r="D493" s="35" t="s">
        <v>736</v>
      </c>
      <c r="E493" s="30">
        <v>0</v>
      </c>
      <c r="F493" s="36"/>
      <c r="P493" s="33"/>
    </row>
    <row r="494" spans="1:16">
      <c r="A494" s="36"/>
      <c r="B494" s="35" t="s">
        <v>1376</v>
      </c>
      <c r="C494" s="35" t="s">
        <v>738</v>
      </c>
      <c r="D494" s="35" t="s">
        <v>738</v>
      </c>
      <c r="E494" s="30">
        <v>0</v>
      </c>
      <c r="F494" s="36"/>
      <c r="P494" s="33"/>
    </row>
    <row r="495" spans="1:16">
      <c r="A495" s="36"/>
      <c r="B495" s="35" t="s">
        <v>1377</v>
      </c>
      <c r="C495" s="35" t="s">
        <v>700</v>
      </c>
      <c r="D495" s="35" t="s">
        <v>700</v>
      </c>
      <c r="E495" s="30">
        <v>0</v>
      </c>
      <c r="F495" s="36"/>
      <c r="P495" s="33"/>
    </row>
    <row r="496" spans="1:16">
      <c r="A496" s="36"/>
      <c r="B496" s="35" t="s">
        <v>1378</v>
      </c>
      <c r="C496" s="35" t="s">
        <v>1379</v>
      </c>
      <c r="D496" s="35" t="s">
        <v>1379</v>
      </c>
      <c r="E496" s="30">
        <v>0</v>
      </c>
      <c r="F496" s="36"/>
      <c r="P496" s="33"/>
    </row>
    <row r="497" spans="1:16">
      <c r="A497" s="36"/>
      <c r="B497" s="35" t="s">
        <v>1380</v>
      </c>
      <c r="C497" s="35" t="s">
        <v>823</v>
      </c>
      <c r="D497" s="35" t="s">
        <v>823</v>
      </c>
      <c r="E497" s="30">
        <v>0</v>
      </c>
      <c r="F497" s="36"/>
      <c r="P497" s="33"/>
    </row>
    <row r="498" spans="1:16">
      <c r="A498" s="36"/>
      <c r="B498" s="35" t="s">
        <v>1381</v>
      </c>
      <c r="C498" s="35" t="s">
        <v>713</v>
      </c>
      <c r="D498" s="35" t="s">
        <v>1080</v>
      </c>
      <c r="E498" s="30">
        <v>0</v>
      </c>
      <c r="F498" s="36"/>
      <c r="P498" s="33"/>
    </row>
    <row r="499" spans="1:16">
      <c r="A499" s="36"/>
      <c r="B499" s="35" t="s">
        <v>1382</v>
      </c>
      <c r="C499" s="35" t="s">
        <v>742</v>
      </c>
      <c r="D499" s="35" t="s">
        <v>1080</v>
      </c>
      <c r="E499" s="30">
        <v>0</v>
      </c>
      <c r="F499" s="36"/>
      <c r="P499" s="33"/>
    </row>
    <row r="500" spans="1:16">
      <c r="A500" s="36"/>
      <c r="B500" s="35" t="s">
        <v>1383</v>
      </c>
      <c r="C500" s="35" t="s">
        <v>730</v>
      </c>
      <c r="D500" s="35" t="s">
        <v>863</v>
      </c>
      <c r="E500" s="30">
        <v>0</v>
      </c>
      <c r="F500" s="36"/>
      <c r="P500" s="33"/>
    </row>
  </sheetData>
  <phoneticPr fontId="26"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8244C-3864-D84B-A48B-B62218CD1890}">
  <dimension ref="A1:U48"/>
  <sheetViews>
    <sheetView topLeftCell="C1" workbookViewId="0">
      <selection activeCell="P24" sqref="P24"/>
    </sheetView>
  </sheetViews>
  <sheetFormatPr baseColWidth="10" defaultColWidth="8.83203125" defaultRowHeight="15"/>
  <cols>
    <col min="1" max="1" width="10.5" hidden="1" customWidth="1"/>
    <col min="2" max="2" width="36.1640625" hidden="1" customWidth="1"/>
    <col min="3" max="3" width="82.6640625" bestFit="1" customWidth="1"/>
    <col min="4" max="4" width="42.33203125" customWidth="1"/>
    <col min="6" max="10" width="0" hidden="1" customWidth="1"/>
    <col min="11" max="11" width="14.33203125" customWidth="1"/>
    <col min="12" max="12" width="11.83203125" hidden="1" customWidth="1"/>
    <col min="13" max="13" width="16.1640625" customWidth="1"/>
    <col min="14" max="14" width="17.1640625" customWidth="1"/>
    <col min="15" max="15" width="12.6640625" customWidth="1"/>
    <col min="16" max="16" width="18.6640625" style="191" customWidth="1"/>
    <col min="17" max="17" width="18.5" style="191" customWidth="1"/>
    <col min="18" max="18" width="15.33203125" customWidth="1"/>
    <col min="19" max="19" width="17.6640625" customWidth="1"/>
    <col min="20" max="20" width="46.1640625" bestFit="1" customWidth="1"/>
  </cols>
  <sheetData>
    <row r="1" spans="1:21" s="160" customFormat="1" ht="16">
      <c r="A1" s="160" t="s">
        <v>1546</v>
      </c>
      <c r="B1" s="160" t="s">
        <v>137</v>
      </c>
      <c r="C1" s="160" t="s">
        <v>1547</v>
      </c>
      <c r="D1" s="161" t="s">
        <v>124</v>
      </c>
      <c r="E1" s="162" t="s">
        <v>125</v>
      </c>
      <c r="F1" s="162" t="s">
        <v>638</v>
      </c>
      <c r="G1" s="162" t="s">
        <v>639</v>
      </c>
      <c r="H1" s="162" t="s">
        <v>640</v>
      </c>
      <c r="I1" s="162" t="s">
        <v>641</v>
      </c>
      <c r="J1" s="162" t="s">
        <v>642</v>
      </c>
      <c r="K1" s="162" t="s">
        <v>643</v>
      </c>
      <c r="L1" s="162" t="s">
        <v>644</v>
      </c>
      <c r="M1" s="162" t="s">
        <v>1548</v>
      </c>
      <c r="N1" s="162" t="s">
        <v>1549</v>
      </c>
      <c r="O1" s="162" t="s">
        <v>1550</v>
      </c>
      <c r="P1" s="162" t="s">
        <v>645</v>
      </c>
      <c r="Q1" s="162" t="s">
        <v>646</v>
      </c>
      <c r="R1" s="162" t="s">
        <v>647</v>
      </c>
      <c r="S1" s="162" t="s">
        <v>648</v>
      </c>
      <c r="T1" s="162" t="s">
        <v>649</v>
      </c>
    </row>
    <row r="2" spans="1:21">
      <c r="B2" t="s">
        <v>1551</v>
      </c>
      <c r="C2" t="s">
        <v>1552</v>
      </c>
      <c r="D2" t="s">
        <v>157</v>
      </c>
      <c r="E2" s="163">
        <v>1.5</v>
      </c>
      <c r="F2" s="164">
        <v>20.16</v>
      </c>
      <c r="G2" s="164">
        <v>16.8</v>
      </c>
      <c r="H2" s="164">
        <v>14</v>
      </c>
      <c r="I2" s="164">
        <v>11.2</v>
      </c>
      <c r="J2" s="164">
        <v>8.9600000000000009</v>
      </c>
      <c r="K2" s="165">
        <v>12</v>
      </c>
      <c r="L2" s="166">
        <v>10</v>
      </c>
      <c r="M2" s="167"/>
      <c r="N2" s="167">
        <v>13.27</v>
      </c>
      <c r="O2" s="168">
        <f t="shared" ref="O2:O31" si="0">IF(N2&gt;$F2,0,IF(N2&gt;=$G2,1+1/($F2-$G2)*($F2-N2),IF(N2&gt;=$H2,2+1/($G2-$H2)*($G2-N2),(IF(N2&gt;=$I2,3+1/($H2-$I2)*($H2-N2),IF(N2&gt;=$J2,4+1/($I2-$J2)*($I2-N2),5))))))*$E2</f>
        <v>4.8910714285714283</v>
      </c>
      <c r="P2" s="163">
        <v>14.27</v>
      </c>
      <c r="Q2" s="168">
        <f>IF(P2&gt;$F2,0,IF(P2&gt;=$G2,1+1/($F2-$G2)*($F2-P2),IF(P2&gt;=$H2,2+1/($G2-$H2)*($G2-P2),(IF(P2&gt;=$I2,3+1/($H2-$I2)*($H2-P2),IF(P2&gt;=$J2,4+1/($I2-$J2)*($I2-P2),5))))))*$E2</f>
        <v>4.3553571428571427</v>
      </c>
      <c r="R2" s="163">
        <v>12.66</v>
      </c>
      <c r="S2" s="168">
        <f>IF(R2&gt;$F2,0,IF(R2&gt;=$G2,1+1/($F2-$G2)*($F2-R2),IF(R2&gt;=$H2,2+1/($G2-$H2)*($G2-R2),(IF(R2&gt;=$I2,3+1/($H2-$I2)*($H2-R2),IF(R2&gt;=$J2,4+1/($I2-$J2)*($I2-R2),5))))))*$E2</f>
        <v>5.2178571428571425</v>
      </c>
      <c r="T2" s="126"/>
    </row>
    <row r="3" spans="1:21">
      <c r="B3" t="s">
        <v>1553</v>
      </c>
      <c r="D3" t="s">
        <v>174</v>
      </c>
      <c r="E3" s="163">
        <v>1</v>
      </c>
      <c r="F3" s="164">
        <v>31.68</v>
      </c>
      <c r="G3" s="164">
        <v>26.4</v>
      </c>
      <c r="H3" s="164">
        <v>22</v>
      </c>
      <c r="I3" s="164">
        <v>17.600000000000001</v>
      </c>
      <c r="J3" s="164">
        <v>14.08</v>
      </c>
      <c r="K3" s="165">
        <v>13</v>
      </c>
      <c r="L3" s="166">
        <v>5</v>
      </c>
      <c r="M3" s="167">
        <v>7</v>
      </c>
      <c r="N3" s="167">
        <v>9.75</v>
      </c>
      <c r="O3" s="168">
        <f t="shared" si="0"/>
        <v>5</v>
      </c>
      <c r="P3" s="163">
        <v>15.19</v>
      </c>
      <c r="Q3" s="168">
        <f t="shared" ref="Q3:S31" si="1">IF(P3&gt;$F3,0,IF(P3&gt;=$G3,1+1/($F3-$G3)*($F3-P3),IF(P3&gt;=$H3,2+1/($G3-$H3)*($G3-P3),(IF(P3&gt;=$I3,3+1/($H3-$I3)*($H3-P3),IF(P3&gt;=$J3,4+1/($I3-$J3)*($I3-P3),5))))))*$E3</f>
        <v>4.6846590909090917</v>
      </c>
      <c r="R3" s="163">
        <v>16.18</v>
      </c>
      <c r="S3" s="168">
        <f t="shared" si="1"/>
        <v>4.4034090909090917</v>
      </c>
      <c r="T3" s="126" t="s">
        <v>1554</v>
      </c>
    </row>
    <row r="4" spans="1:21">
      <c r="B4" t="s">
        <v>1555</v>
      </c>
      <c r="C4" t="s">
        <v>178</v>
      </c>
      <c r="D4" t="s">
        <v>179</v>
      </c>
      <c r="E4" s="163">
        <v>1</v>
      </c>
      <c r="F4" s="164">
        <v>27.36</v>
      </c>
      <c r="G4" s="164">
        <v>22.8</v>
      </c>
      <c r="H4" s="164">
        <v>19</v>
      </c>
      <c r="I4" s="164">
        <v>15.2</v>
      </c>
      <c r="J4" s="164">
        <v>12.16</v>
      </c>
      <c r="K4" s="165">
        <v>12</v>
      </c>
      <c r="L4" s="166">
        <v>5</v>
      </c>
      <c r="M4" s="167">
        <v>7</v>
      </c>
      <c r="N4" s="167">
        <v>11.19</v>
      </c>
      <c r="O4" s="168">
        <f t="shared" si="0"/>
        <v>5</v>
      </c>
      <c r="P4" s="163">
        <v>14.7</v>
      </c>
      <c r="Q4" s="168">
        <f t="shared" si="1"/>
        <v>4.1644736842105265</v>
      </c>
      <c r="R4" s="163">
        <v>14.6</v>
      </c>
      <c r="S4" s="168">
        <f t="shared" si="1"/>
        <v>4.1973684210526319</v>
      </c>
      <c r="T4" s="126" t="s">
        <v>1554</v>
      </c>
    </row>
    <row r="5" spans="1:21">
      <c r="A5" t="s">
        <v>194</v>
      </c>
      <c r="B5" t="s">
        <v>1556</v>
      </c>
      <c r="C5" t="s">
        <v>1557</v>
      </c>
      <c r="D5" t="s">
        <v>192</v>
      </c>
      <c r="E5" s="163">
        <v>0.5</v>
      </c>
      <c r="F5" s="164">
        <v>4.32</v>
      </c>
      <c r="G5" s="164">
        <v>3.6</v>
      </c>
      <c r="H5" s="164">
        <v>3</v>
      </c>
      <c r="I5" s="164">
        <v>2.4</v>
      </c>
      <c r="J5" s="164">
        <v>1.92</v>
      </c>
      <c r="K5" s="165">
        <v>1.86</v>
      </c>
      <c r="L5" s="169">
        <v>1.86</v>
      </c>
      <c r="M5" s="167"/>
      <c r="N5" s="167">
        <v>1.88</v>
      </c>
      <c r="O5" s="168">
        <f t="shared" si="0"/>
        <v>2.5</v>
      </c>
      <c r="P5" s="163">
        <v>1.86</v>
      </c>
      <c r="Q5" s="168">
        <f t="shared" si="1"/>
        <v>2.5</v>
      </c>
      <c r="R5" s="163">
        <v>4.51</v>
      </c>
      <c r="S5" s="168">
        <f t="shared" si="1"/>
        <v>0</v>
      </c>
      <c r="T5" s="126"/>
    </row>
    <row r="6" spans="1:21" ht="48">
      <c r="A6" s="125" t="s">
        <v>1558</v>
      </c>
      <c r="B6" t="s">
        <v>1556</v>
      </c>
      <c r="C6" t="s">
        <v>199</v>
      </c>
      <c r="D6" s="126" t="s">
        <v>197</v>
      </c>
      <c r="E6" s="163">
        <v>1</v>
      </c>
      <c r="F6" s="164">
        <v>7.2</v>
      </c>
      <c r="G6" s="164">
        <v>6</v>
      </c>
      <c r="H6" s="164">
        <v>5</v>
      </c>
      <c r="I6" s="164">
        <v>4</v>
      </c>
      <c r="J6" s="164">
        <v>3.2</v>
      </c>
      <c r="K6" s="165">
        <v>3</v>
      </c>
      <c r="L6" s="169">
        <v>3</v>
      </c>
      <c r="M6" s="167"/>
      <c r="N6" s="167">
        <v>2.5</v>
      </c>
      <c r="O6" s="168">
        <f t="shared" si="0"/>
        <v>5</v>
      </c>
      <c r="P6" s="163">
        <v>2.5499999999999998</v>
      </c>
      <c r="Q6" s="168">
        <f t="shared" si="1"/>
        <v>5</v>
      </c>
      <c r="R6" s="163">
        <v>6.28</v>
      </c>
      <c r="S6" s="168">
        <f t="shared" si="1"/>
        <v>1.7666666666666666</v>
      </c>
      <c r="T6" s="126"/>
    </row>
    <row r="7" spans="1:21">
      <c r="A7" t="s">
        <v>238</v>
      </c>
      <c r="B7" t="s">
        <v>231</v>
      </c>
      <c r="C7" t="s">
        <v>232</v>
      </c>
      <c r="D7" s="126" t="s">
        <v>650</v>
      </c>
      <c r="E7" s="163">
        <v>1</v>
      </c>
      <c r="F7" s="164">
        <v>7.2</v>
      </c>
      <c r="G7" s="164">
        <v>6</v>
      </c>
      <c r="H7" s="164">
        <v>5</v>
      </c>
      <c r="I7" s="164">
        <v>4</v>
      </c>
      <c r="J7" s="164">
        <v>3.2</v>
      </c>
      <c r="K7" s="165">
        <v>1.5</v>
      </c>
      <c r="L7" s="169">
        <v>1.5</v>
      </c>
      <c r="M7" s="167">
        <v>2.6</v>
      </c>
      <c r="N7" s="167">
        <v>1.88</v>
      </c>
      <c r="O7" s="168">
        <f t="shared" si="0"/>
        <v>5</v>
      </c>
      <c r="P7" s="163">
        <v>3</v>
      </c>
      <c r="Q7" s="168">
        <f t="shared" si="1"/>
        <v>5</v>
      </c>
      <c r="R7" s="163">
        <v>3.98</v>
      </c>
      <c r="S7" s="168">
        <f t="shared" si="1"/>
        <v>4.0250000000000004</v>
      </c>
      <c r="T7" s="126" t="s">
        <v>1559</v>
      </c>
      <c r="U7" t="s">
        <v>1560</v>
      </c>
    </row>
    <row r="8" spans="1:21">
      <c r="A8" t="s">
        <v>242</v>
      </c>
      <c r="B8" t="s">
        <v>239</v>
      </c>
      <c r="C8" t="s">
        <v>1561</v>
      </c>
      <c r="D8" s="126" t="s">
        <v>651</v>
      </c>
      <c r="E8" s="163">
        <v>0.5</v>
      </c>
      <c r="F8" s="164">
        <v>2.88</v>
      </c>
      <c r="G8" s="164">
        <v>2.4</v>
      </c>
      <c r="H8" s="164">
        <v>2</v>
      </c>
      <c r="I8" s="164">
        <v>1.6</v>
      </c>
      <c r="J8" s="164">
        <v>1.28</v>
      </c>
      <c r="K8" s="165">
        <v>1.5</v>
      </c>
      <c r="L8" s="169">
        <v>1.5</v>
      </c>
      <c r="M8" s="167">
        <v>1.5</v>
      </c>
      <c r="N8" s="167">
        <v>1.97</v>
      </c>
      <c r="O8" s="168">
        <f t="shared" si="0"/>
        <v>1.5375000000000001</v>
      </c>
      <c r="P8" s="163">
        <v>1.8</v>
      </c>
      <c r="Q8" s="168">
        <f t="shared" si="1"/>
        <v>1.75</v>
      </c>
      <c r="R8" s="163">
        <v>5.51</v>
      </c>
      <c r="S8" s="168">
        <f t="shared" si="1"/>
        <v>0</v>
      </c>
      <c r="T8" s="126" t="s">
        <v>1559</v>
      </c>
      <c r="U8" t="s">
        <v>1560</v>
      </c>
    </row>
    <row r="9" spans="1:21">
      <c r="B9" t="s">
        <v>247</v>
      </c>
      <c r="C9" t="s">
        <v>248</v>
      </c>
      <c r="D9" s="126" t="s">
        <v>245</v>
      </c>
      <c r="E9" s="163">
        <v>1</v>
      </c>
      <c r="F9" s="164">
        <v>7.2</v>
      </c>
      <c r="G9" s="164">
        <v>6</v>
      </c>
      <c r="H9" s="164">
        <v>5</v>
      </c>
      <c r="I9" s="164">
        <v>4</v>
      </c>
      <c r="J9" s="164">
        <v>3.2</v>
      </c>
      <c r="K9" s="165">
        <v>2.6</v>
      </c>
      <c r="L9" s="169">
        <v>4</v>
      </c>
      <c r="M9" s="167"/>
      <c r="N9" s="167">
        <v>3.53</v>
      </c>
      <c r="O9" s="168">
        <f t="shared" si="0"/>
        <v>4.5875000000000004</v>
      </c>
      <c r="P9" s="163">
        <v>2.6</v>
      </c>
      <c r="Q9" s="168">
        <f t="shared" si="1"/>
        <v>5</v>
      </c>
      <c r="R9" s="163">
        <v>4.38</v>
      </c>
      <c r="S9" s="168">
        <f t="shared" si="1"/>
        <v>3.62</v>
      </c>
      <c r="T9" s="126"/>
    </row>
    <row r="10" spans="1:21">
      <c r="A10" t="s">
        <v>1562</v>
      </c>
      <c r="B10" t="s">
        <v>243</v>
      </c>
      <c r="C10" t="s">
        <v>244</v>
      </c>
      <c r="D10" s="126" t="s">
        <v>241</v>
      </c>
      <c r="E10" s="163">
        <v>0.5</v>
      </c>
      <c r="F10" s="164">
        <v>4.32</v>
      </c>
      <c r="G10" s="164">
        <v>3.6</v>
      </c>
      <c r="H10" s="164">
        <v>3</v>
      </c>
      <c r="I10" s="164">
        <v>2.4</v>
      </c>
      <c r="J10" s="164">
        <v>1.92</v>
      </c>
      <c r="K10" s="165">
        <v>1.5</v>
      </c>
      <c r="L10" s="169">
        <v>1.5</v>
      </c>
      <c r="M10" s="167"/>
      <c r="N10" s="167">
        <v>1.29</v>
      </c>
      <c r="O10" s="168">
        <f t="shared" si="0"/>
        <v>2.5</v>
      </c>
      <c r="P10" s="163">
        <v>1.2</v>
      </c>
      <c r="Q10" s="168">
        <f t="shared" si="1"/>
        <v>2.5</v>
      </c>
      <c r="R10" s="163">
        <v>3.33</v>
      </c>
      <c r="S10" s="168">
        <f t="shared" si="1"/>
        <v>1.2250000000000001</v>
      </c>
      <c r="T10" s="126"/>
    </row>
    <row r="11" spans="1:21">
      <c r="A11" t="s">
        <v>290</v>
      </c>
      <c r="B11" t="s">
        <v>291</v>
      </c>
      <c r="C11" t="s">
        <v>292</v>
      </c>
      <c r="D11" s="170" t="s">
        <v>652</v>
      </c>
      <c r="E11" s="163">
        <v>1</v>
      </c>
      <c r="F11" s="164">
        <v>2.88</v>
      </c>
      <c r="G11" s="164">
        <v>2.4</v>
      </c>
      <c r="H11" s="164">
        <v>2</v>
      </c>
      <c r="I11" s="164">
        <v>1.6</v>
      </c>
      <c r="J11" s="164">
        <v>1.28</v>
      </c>
      <c r="K11" s="165">
        <v>1.3</v>
      </c>
      <c r="L11" s="169">
        <v>1.8</v>
      </c>
      <c r="M11" s="167"/>
      <c r="N11" s="167">
        <v>1.75</v>
      </c>
      <c r="O11" s="168">
        <f t="shared" si="0"/>
        <v>3.625</v>
      </c>
      <c r="P11" s="163">
        <v>1.93</v>
      </c>
      <c r="Q11" s="168">
        <f t="shared" si="1"/>
        <v>3.1750000000000003</v>
      </c>
      <c r="R11" s="163">
        <v>1.87</v>
      </c>
      <c r="S11" s="168">
        <f t="shared" si="1"/>
        <v>3.3249999999999997</v>
      </c>
      <c r="T11" s="126"/>
    </row>
    <row r="12" spans="1:21">
      <c r="A12" t="s">
        <v>290</v>
      </c>
      <c r="B12" t="s">
        <v>294</v>
      </c>
      <c r="C12" t="s">
        <v>295</v>
      </c>
      <c r="D12" s="126" t="s">
        <v>293</v>
      </c>
      <c r="E12" s="163">
        <v>1</v>
      </c>
      <c r="F12" s="164">
        <v>2.88</v>
      </c>
      <c r="G12" s="164">
        <v>2.4</v>
      </c>
      <c r="H12" s="164">
        <v>2</v>
      </c>
      <c r="I12" s="164">
        <v>1.6</v>
      </c>
      <c r="J12" s="164">
        <v>1.28</v>
      </c>
      <c r="K12" s="165">
        <v>1.56</v>
      </c>
      <c r="L12" s="169">
        <v>1.56</v>
      </c>
      <c r="M12" s="167"/>
      <c r="N12" s="167">
        <v>2.0299999999999998</v>
      </c>
      <c r="O12" s="168">
        <f t="shared" si="0"/>
        <v>2.9250000000000003</v>
      </c>
      <c r="P12" s="163">
        <v>1.44</v>
      </c>
      <c r="Q12" s="168">
        <f t="shared" si="1"/>
        <v>4.5</v>
      </c>
      <c r="R12" s="163">
        <v>1.7</v>
      </c>
      <c r="S12" s="168">
        <f t="shared" si="1"/>
        <v>3.75</v>
      </c>
      <c r="T12" s="126"/>
    </row>
    <row r="13" spans="1:21">
      <c r="A13" t="s">
        <v>290</v>
      </c>
      <c r="B13" t="s">
        <v>297</v>
      </c>
      <c r="C13" t="s">
        <v>298</v>
      </c>
      <c r="D13" s="126" t="s">
        <v>296</v>
      </c>
      <c r="E13" s="163">
        <v>1</v>
      </c>
      <c r="F13" s="164">
        <v>2.16</v>
      </c>
      <c r="G13" s="164">
        <v>1.8</v>
      </c>
      <c r="H13" s="164">
        <v>1.5</v>
      </c>
      <c r="I13" s="164">
        <v>1.2</v>
      </c>
      <c r="J13" s="164">
        <v>0.96</v>
      </c>
      <c r="K13" s="165">
        <v>0.8</v>
      </c>
      <c r="L13" s="169">
        <v>0.8</v>
      </c>
      <c r="M13" s="167"/>
      <c r="N13" s="167">
        <v>1.52</v>
      </c>
      <c r="O13" s="168">
        <f t="shared" si="0"/>
        <v>2.9333333333333336</v>
      </c>
      <c r="P13" s="163">
        <v>1.02</v>
      </c>
      <c r="Q13" s="168">
        <f t="shared" si="1"/>
        <v>4.75</v>
      </c>
      <c r="R13" s="163">
        <v>2.23</v>
      </c>
      <c r="S13" s="168">
        <f t="shared" si="1"/>
        <v>0</v>
      </c>
      <c r="T13" s="126"/>
    </row>
    <row r="14" spans="1:21">
      <c r="A14" t="s">
        <v>290</v>
      </c>
      <c r="B14" t="s">
        <v>1563</v>
      </c>
      <c r="C14" t="s">
        <v>1564</v>
      </c>
      <c r="D14" s="126" t="s">
        <v>653</v>
      </c>
      <c r="E14" s="163">
        <v>1</v>
      </c>
      <c r="F14" s="164">
        <v>2.16</v>
      </c>
      <c r="G14" s="164">
        <v>1.8</v>
      </c>
      <c r="H14" s="164">
        <v>1.5</v>
      </c>
      <c r="I14" s="164">
        <v>1.2</v>
      </c>
      <c r="J14" s="164">
        <v>0.96</v>
      </c>
      <c r="K14" s="165">
        <v>0.8</v>
      </c>
      <c r="L14" s="169">
        <v>0.8</v>
      </c>
      <c r="M14" s="167"/>
      <c r="N14" s="167">
        <v>0.76</v>
      </c>
      <c r="O14" s="168">
        <f t="shared" si="0"/>
        <v>5</v>
      </c>
      <c r="P14" s="163">
        <v>0.89</v>
      </c>
      <c r="Q14" s="168">
        <f t="shared" si="1"/>
        <v>5</v>
      </c>
      <c r="R14" s="163">
        <v>0.65</v>
      </c>
      <c r="S14" s="168">
        <f t="shared" si="1"/>
        <v>5</v>
      </c>
      <c r="T14" s="126"/>
    </row>
    <row r="15" spans="1:21">
      <c r="A15" t="s">
        <v>290</v>
      </c>
      <c r="B15" t="s">
        <v>303</v>
      </c>
      <c r="C15" t="s">
        <v>304</v>
      </c>
      <c r="D15" s="126" t="s">
        <v>302</v>
      </c>
      <c r="E15" s="163">
        <v>1</v>
      </c>
      <c r="F15" s="164">
        <v>7.2</v>
      </c>
      <c r="G15" s="164">
        <v>6</v>
      </c>
      <c r="H15" s="164">
        <v>5</v>
      </c>
      <c r="I15" s="164">
        <v>4</v>
      </c>
      <c r="J15" s="164">
        <v>3.2</v>
      </c>
      <c r="K15" s="165">
        <v>3.15</v>
      </c>
      <c r="L15" s="169">
        <v>3.15</v>
      </c>
      <c r="M15" s="167"/>
      <c r="N15" s="167">
        <v>2.4700000000000002</v>
      </c>
      <c r="O15" s="168">
        <f t="shared" si="0"/>
        <v>5</v>
      </c>
      <c r="P15" s="163">
        <v>3.15</v>
      </c>
      <c r="Q15" s="168">
        <f t="shared" si="1"/>
        <v>5</v>
      </c>
      <c r="R15" s="163">
        <v>3.2</v>
      </c>
      <c r="S15" s="168">
        <f t="shared" si="1"/>
        <v>5</v>
      </c>
      <c r="T15" s="126"/>
    </row>
    <row r="16" spans="1:21">
      <c r="A16" t="s">
        <v>290</v>
      </c>
      <c r="B16" t="s">
        <v>306</v>
      </c>
      <c r="C16" t="s">
        <v>304</v>
      </c>
      <c r="D16" s="126" t="s">
        <v>305</v>
      </c>
      <c r="E16" s="163">
        <v>1</v>
      </c>
      <c r="F16" s="164">
        <v>5.76</v>
      </c>
      <c r="G16" s="164">
        <v>4.8</v>
      </c>
      <c r="H16" s="164">
        <v>4</v>
      </c>
      <c r="I16" s="164">
        <v>3.2</v>
      </c>
      <c r="J16" s="164">
        <v>2.56</v>
      </c>
      <c r="K16" s="165">
        <v>3.64</v>
      </c>
      <c r="L16" s="169">
        <v>3.64</v>
      </c>
      <c r="M16" s="167"/>
      <c r="N16" s="167">
        <v>2.65</v>
      </c>
      <c r="O16" s="168">
        <f t="shared" si="0"/>
        <v>4.859375</v>
      </c>
      <c r="P16" s="163">
        <v>3.64</v>
      </c>
      <c r="Q16" s="168">
        <f t="shared" si="1"/>
        <v>3.4499999999999997</v>
      </c>
      <c r="R16" s="163">
        <v>2.0699999999999998</v>
      </c>
      <c r="S16" s="168">
        <f t="shared" si="1"/>
        <v>5</v>
      </c>
      <c r="T16" s="126"/>
    </row>
    <row r="17" spans="1:21">
      <c r="A17" t="s">
        <v>290</v>
      </c>
      <c r="B17" t="s">
        <v>308</v>
      </c>
      <c r="C17" t="s">
        <v>309</v>
      </c>
      <c r="D17" s="126" t="s">
        <v>307</v>
      </c>
      <c r="E17" s="163">
        <v>1</v>
      </c>
      <c r="F17" s="164">
        <v>11.52</v>
      </c>
      <c r="G17" s="164">
        <v>9.6</v>
      </c>
      <c r="H17" s="164">
        <v>8</v>
      </c>
      <c r="I17" s="164">
        <v>6.4</v>
      </c>
      <c r="J17" s="164">
        <v>5.12</v>
      </c>
      <c r="K17" s="165">
        <v>5.3</v>
      </c>
      <c r="L17" s="169">
        <v>5.3</v>
      </c>
      <c r="M17" s="167"/>
      <c r="N17" s="167">
        <v>5.64</v>
      </c>
      <c r="O17" s="168">
        <f t="shared" si="0"/>
        <v>4.59375</v>
      </c>
      <c r="P17" s="163">
        <v>13.28</v>
      </c>
      <c r="Q17" s="168">
        <f t="shared" si="1"/>
        <v>0</v>
      </c>
      <c r="R17" s="163">
        <v>3.13</v>
      </c>
      <c r="S17" s="168">
        <f t="shared" si="1"/>
        <v>5</v>
      </c>
      <c r="T17" s="126"/>
    </row>
    <row r="18" spans="1:21" ht="80">
      <c r="A18" t="s">
        <v>290</v>
      </c>
      <c r="B18" t="s">
        <v>1565</v>
      </c>
      <c r="C18" t="s">
        <v>1566</v>
      </c>
      <c r="D18" s="126" t="s">
        <v>1567</v>
      </c>
      <c r="E18" s="163">
        <v>1</v>
      </c>
      <c r="F18" s="164">
        <v>11.52</v>
      </c>
      <c r="G18" s="164">
        <v>9.6</v>
      </c>
      <c r="H18" s="164">
        <v>8</v>
      </c>
      <c r="I18" s="164">
        <v>6.4</v>
      </c>
      <c r="J18" s="164">
        <v>5.12</v>
      </c>
      <c r="K18" s="165">
        <v>6</v>
      </c>
      <c r="L18" s="169">
        <v>6</v>
      </c>
      <c r="M18" s="167">
        <v>6</v>
      </c>
      <c r="N18" s="167">
        <v>5.3</v>
      </c>
      <c r="O18" s="168">
        <f t="shared" si="0"/>
        <v>4.859375</v>
      </c>
      <c r="P18" s="163">
        <v>8.68</v>
      </c>
      <c r="Q18" s="168">
        <f t="shared" si="1"/>
        <v>2.5750000000000002</v>
      </c>
      <c r="R18" s="163">
        <v>7.61</v>
      </c>
      <c r="S18" s="168">
        <f t="shared" si="1"/>
        <v>3.2437499999999999</v>
      </c>
      <c r="T18" s="171" t="s">
        <v>1568</v>
      </c>
      <c r="U18" t="s">
        <v>1560</v>
      </c>
    </row>
    <row r="19" spans="1:21">
      <c r="A19" t="s">
        <v>290</v>
      </c>
      <c r="B19" t="s">
        <v>314</v>
      </c>
      <c r="C19" t="s">
        <v>315</v>
      </c>
      <c r="D19" s="126" t="s">
        <v>313</v>
      </c>
      <c r="E19" s="163">
        <v>1</v>
      </c>
      <c r="F19" s="164">
        <v>2.88</v>
      </c>
      <c r="G19" s="164">
        <v>2.4</v>
      </c>
      <c r="H19" s="164">
        <v>2</v>
      </c>
      <c r="I19" s="164">
        <v>1.6</v>
      </c>
      <c r="J19" s="164">
        <v>1.28</v>
      </c>
      <c r="K19" s="165">
        <v>0.5</v>
      </c>
      <c r="L19" s="169">
        <v>0.5</v>
      </c>
      <c r="M19" s="167"/>
      <c r="N19" s="167">
        <v>1.67</v>
      </c>
      <c r="O19" s="168">
        <f t="shared" si="0"/>
        <v>3.8250000000000002</v>
      </c>
      <c r="P19" s="163">
        <v>0.9</v>
      </c>
      <c r="Q19" s="168">
        <f t="shared" si="1"/>
        <v>5</v>
      </c>
      <c r="R19" s="163">
        <v>1.6</v>
      </c>
      <c r="S19" s="168">
        <f t="shared" si="1"/>
        <v>4</v>
      </c>
      <c r="T19" s="126"/>
    </row>
    <row r="20" spans="1:21">
      <c r="A20" t="s">
        <v>290</v>
      </c>
      <c r="B20" t="s">
        <v>317</v>
      </c>
      <c r="C20" t="s">
        <v>318</v>
      </c>
      <c r="D20" s="126" t="s">
        <v>316</v>
      </c>
      <c r="E20" s="163">
        <v>1</v>
      </c>
      <c r="F20" s="164">
        <v>3.6</v>
      </c>
      <c r="G20" s="164">
        <v>3</v>
      </c>
      <c r="H20" s="164">
        <v>2.5</v>
      </c>
      <c r="I20" s="164">
        <v>2</v>
      </c>
      <c r="J20" s="164">
        <v>1.6</v>
      </c>
      <c r="K20" s="165">
        <v>1.7</v>
      </c>
      <c r="L20" s="169">
        <v>1.7</v>
      </c>
      <c r="M20" s="167"/>
      <c r="N20" s="167">
        <v>0.93</v>
      </c>
      <c r="O20" s="168">
        <f t="shared" si="0"/>
        <v>5</v>
      </c>
      <c r="P20" s="163">
        <v>1.7</v>
      </c>
      <c r="Q20" s="168">
        <f t="shared" si="1"/>
        <v>4.75</v>
      </c>
      <c r="R20" s="163">
        <v>1.73</v>
      </c>
      <c r="S20" s="168">
        <f t="shared" si="1"/>
        <v>4.6749999999999998</v>
      </c>
      <c r="T20" s="126"/>
    </row>
    <row r="21" spans="1:21">
      <c r="A21" t="s">
        <v>290</v>
      </c>
      <c r="B21" t="s">
        <v>1569</v>
      </c>
      <c r="C21" t="s">
        <v>1570</v>
      </c>
      <c r="D21" s="172" t="s">
        <v>654</v>
      </c>
      <c r="E21" s="167">
        <v>1</v>
      </c>
      <c r="F21" s="173">
        <v>2.88</v>
      </c>
      <c r="G21" s="173">
        <v>2.4</v>
      </c>
      <c r="H21" s="173">
        <v>2</v>
      </c>
      <c r="I21" s="173">
        <v>1.6</v>
      </c>
      <c r="J21" s="173">
        <v>1.28</v>
      </c>
      <c r="K21" s="174">
        <v>0.5</v>
      </c>
      <c r="L21" s="175">
        <v>0.5</v>
      </c>
      <c r="M21" s="167"/>
      <c r="N21" s="167">
        <v>1.39</v>
      </c>
      <c r="O21" s="176">
        <f t="shared" si="0"/>
        <v>4.65625</v>
      </c>
      <c r="P21" s="167">
        <v>0.96</v>
      </c>
      <c r="Q21" s="176">
        <f t="shared" si="1"/>
        <v>5</v>
      </c>
      <c r="R21" s="167">
        <v>2.13</v>
      </c>
      <c r="S21" s="176">
        <f t="shared" si="1"/>
        <v>2.6750000000000003</v>
      </c>
      <c r="T21" s="172"/>
    </row>
    <row r="22" spans="1:21" s="184" customFormat="1" ht="21" customHeight="1">
      <c r="A22" s="177" t="s">
        <v>290</v>
      </c>
      <c r="B22" s="177" t="s">
        <v>1571</v>
      </c>
      <c r="C22" s="177" t="s">
        <v>340</v>
      </c>
      <c r="D22" s="177" t="s">
        <v>655</v>
      </c>
      <c r="E22" s="178">
        <v>1</v>
      </c>
      <c r="F22" s="179">
        <v>4.32</v>
      </c>
      <c r="G22" s="179">
        <v>3.6</v>
      </c>
      <c r="H22" s="179">
        <v>3</v>
      </c>
      <c r="I22" s="179">
        <v>2.4</v>
      </c>
      <c r="J22" s="179">
        <v>1.92</v>
      </c>
      <c r="K22" s="180">
        <v>1</v>
      </c>
      <c r="L22" s="181">
        <v>1</v>
      </c>
      <c r="M22" s="178"/>
      <c r="N22" s="178">
        <v>1.52</v>
      </c>
      <c r="O22" s="182">
        <f t="shared" si="0"/>
        <v>5</v>
      </c>
      <c r="P22" s="178">
        <v>1.5</v>
      </c>
      <c r="Q22" s="182">
        <f t="shared" si="1"/>
        <v>5</v>
      </c>
      <c r="R22" s="178">
        <v>1.31</v>
      </c>
      <c r="S22" s="182">
        <f t="shared" si="1"/>
        <v>5</v>
      </c>
      <c r="T22" s="183"/>
    </row>
    <row r="23" spans="1:21" s="184" customFormat="1" ht="23.25" customHeight="1">
      <c r="A23" s="177" t="s">
        <v>290</v>
      </c>
      <c r="B23" s="177" t="s">
        <v>1572</v>
      </c>
      <c r="C23" s="177" t="s">
        <v>340</v>
      </c>
      <c r="D23" s="177" t="s">
        <v>656</v>
      </c>
      <c r="E23" s="178">
        <v>1</v>
      </c>
      <c r="F23" s="179">
        <v>4.32</v>
      </c>
      <c r="G23" s="179">
        <v>3.6</v>
      </c>
      <c r="H23" s="179">
        <v>3</v>
      </c>
      <c r="I23" s="179">
        <v>2.4</v>
      </c>
      <c r="J23" s="179">
        <v>1.92</v>
      </c>
      <c r="K23" s="180">
        <v>1.5</v>
      </c>
      <c r="L23" s="181">
        <v>1.5</v>
      </c>
      <c r="M23" s="178"/>
      <c r="N23" s="178">
        <v>7.56</v>
      </c>
      <c r="O23" s="182">
        <f t="shared" si="0"/>
        <v>0</v>
      </c>
      <c r="P23" s="178">
        <v>7.91</v>
      </c>
      <c r="Q23" s="182">
        <f t="shared" si="1"/>
        <v>0</v>
      </c>
      <c r="R23" s="178">
        <v>7.54</v>
      </c>
      <c r="S23" s="182">
        <f t="shared" si="1"/>
        <v>0</v>
      </c>
      <c r="T23" s="183"/>
    </row>
    <row r="24" spans="1:21" s="177" customFormat="1" ht="19.5" customHeight="1">
      <c r="A24" s="177" t="s">
        <v>290</v>
      </c>
      <c r="B24" s="177" t="s">
        <v>1573</v>
      </c>
      <c r="C24" s="177" t="s">
        <v>340</v>
      </c>
      <c r="D24" s="177" t="s">
        <v>657</v>
      </c>
      <c r="E24" s="182">
        <v>0.5</v>
      </c>
      <c r="F24" s="185">
        <v>4.32</v>
      </c>
      <c r="G24" s="185">
        <v>3.6</v>
      </c>
      <c r="H24" s="185">
        <v>3</v>
      </c>
      <c r="I24" s="185">
        <v>2.4</v>
      </c>
      <c r="J24" s="185">
        <v>1.92</v>
      </c>
      <c r="K24" s="186">
        <v>3</v>
      </c>
      <c r="L24" s="187">
        <v>3</v>
      </c>
      <c r="M24" s="182"/>
      <c r="N24" s="182">
        <v>2.2999999999999998</v>
      </c>
      <c r="O24" s="182">
        <f t="shared" si="0"/>
        <v>2.104166666666667</v>
      </c>
      <c r="P24" s="182">
        <v>3.72</v>
      </c>
      <c r="Q24" s="182">
        <f t="shared" si="1"/>
        <v>0.91666666666666663</v>
      </c>
      <c r="R24" s="182">
        <v>1.19</v>
      </c>
      <c r="S24" s="182">
        <f t="shared" si="1"/>
        <v>2.5</v>
      </c>
      <c r="T24" s="183"/>
    </row>
    <row r="25" spans="1:21" s="177" customFormat="1" ht="27.75" customHeight="1">
      <c r="A25" s="177" t="s">
        <v>290</v>
      </c>
      <c r="B25" s="177" t="s">
        <v>1574</v>
      </c>
      <c r="C25" s="177" t="s">
        <v>340</v>
      </c>
      <c r="D25" s="177" t="s">
        <v>658</v>
      </c>
      <c r="E25" s="182">
        <v>0.5</v>
      </c>
      <c r="F25" s="185">
        <v>4.32</v>
      </c>
      <c r="G25" s="185">
        <v>3.6</v>
      </c>
      <c r="H25" s="185">
        <v>3</v>
      </c>
      <c r="I25" s="185">
        <v>2.4</v>
      </c>
      <c r="J25" s="185">
        <v>1.92</v>
      </c>
      <c r="K25" s="186">
        <v>3</v>
      </c>
      <c r="L25" s="187">
        <v>3</v>
      </c>
      <c r="M25" s="182">
        <v>3</v>
      </c>
      <c r="N25" s="182">
        <v>2.14</v>
      </c>
      <c r="O25" s="182">
        <f t="shared" si="0"/>
        <v>2.270833333333333</v>
      </c>
      <c r="P25" s="182">
        <v>11.63</v>
      </c>
      <c r="Q25" s="182">
        <f t="shared" si="1"/>
        <v>0</v>
      </c>
      <c r="R25" s="182">
        <v>2.4900000000000002</v>
      </c>
      <c r="S25" s="182">
        <f t="shared" si="1"/>
        <v>1.9249999999999998</v>
      </c>
      <c r="T25" s="183"/>
      <c r="U25" s="177" t="s">
        <v>1560</v>
      </c>
    </row>
    <row r="26" spans="1:21" s="177" customFormat="1" ht="27" customHeight="1">
      <c r="A26" s="177" t="s">
        <v>290</v>
      </c>
      <c r="B26" s="177" t="s">
        <v>1575</v>
      </c>
      <c r="C26" s="177" t="s">
        <v>340</v>
      </c>
      <c r="D26" s="177" t="s">
        <v>659</v>
      </c>
      <c r="E26" s="182">
        <v>0.5</v>
      </c>
      <c r="F26" s="185">
        <v>4.32</v>
      </c>
      <c r="G26" s="185">
        <v>3.6</v>
      </c>
      <c r="H26" s="185">
        <v>3</v>
      </c>
      <c r="I26" s="185">
        <v>2.4</v>
      </c>
      <c r="J26" s="185">
        <v>1.92</v>
      </c>
      <c r="K26" s="186">
        <v>3</v>
      </c>
      <c r="L26" s="187">
        <v>3</v>
      </c>
      <c r="M26" s="182">
        <v>3</v>
      </c>
      <c r="N26" s="182">
        <v>2.52</v>
      </c>
      <c r="O26" s="182">
        <f t="shared" si="0"/>
        <v>1.9</v>
      </c>
      <c r="P26" s="182">
        <v>0</v>
      </c>
      <c r="Q26" s="182">
        <f t="shared" si="1"/>
        <v>2.5</v>
      </c>
      <c r="R26" s="182">
        <v>3.13</v>
      </c>
      <c r="S26" s="182">
        <f t="shared" si="1"/>
        <v>1.3916666666666668</v>
      </c>
      <c r="T26" s="183"/>
      <c r="U26" s="177" t="s">
        <v>1560</v>
      </c>
    </row>
    <row r="27" spans="1:21" s="188" customFormat="1">
      <c r="A27" s="177" t="s">
        <v>290</v>
      </c>
      <c r="B27" s="177" t="s">
        <v>254</v>
      </c>
      <c r="C27" s="177" t="s">
        <v>255</v>
      </c>
      <c r="D27" s="177" t="s">
        <v>251</v>
      </c>
      <c r="E27" s="182">
        <v>1</v>
      </c>
      <c r="F27" s="185">
        <v>1.4</v>
      </c>
      <c r="G27" s="185">
        <v>1.2</v>
      </c>
      <c r="H27" s="185">
        <v>1</v>
      </c>
      <c r="I27" s="185">
        <v>0.5</v>
      </c>
      <c r="J27" s="185">
        <v>0.3</v>
      </c>
      <c r="K27" s="186">
        <v>1</v>
      </c>
      <c r="L27" s="187">
        <v>1</v>
      </c>
      <c r="M27" s="182"/>
      <c r="N27" s="182">
        <v>0.49</v>
      </c>
      <c r="O27" s="182">
        <f t="shared" si="0"/>
        <v>4.05</v>
      </c>
      <c r="P27" s="182">
        <v>0.63</v>
      </c>
      <c r="Q27" s="182">
        <f t="shared" si="1"/>
        <v>3.74</v>
      </c>
      <c r="R27" s="182">
        <v>0.63</v>
      </c>
      <c r="S27" s="182">
        <f t="shared" si="1"/>
        <v>3.74</v>
      </c>
      <c r="T27" s="183"/>
    </row>
    <row r="28" spans="1:21" s="184" customFormat="1" ht="33" customHeight="1">
      <c r="A28" s="177" t="s">
        <v>1576</v>
      </c>
      <c r="B28" s="177" t="s">
        <v>1577</v>
      </c>
      <c r="C28" s="177" t="s">
        <v>1578</v>
      </c>
      <c r="D28" s="177" t="s">
        <v>660</v>
      </c>
      <c r="E28" s="167">
        <v>1</v>
      </c>
      <c r="F28" s="173">
        <v>2.88</v>
      </c>
      <c r="G28" s="173">
        <v>2.4</v>
      </c>
      <c r="H28" s="173">
        <v>2</v>
      </c>
      <c r="I28" s="173">
        <v>1.6</v>
      </c>
      <c r="J28" s="173">
        <v>1.28</v>
      </c>
      <c r="K28" s="174">
        <v>0.5</v>
      </c>
      <c r="L28" s="175">
        <v>0.5</v>
      </c>
      <c r="M28" s="182"/>
      <c r="N28" s="182">
        <v>0.3</v>
      </c>
      <c r="O28" s="182">
        <f t="shared" si="0"/>
        <v>5</v>
      </c>
      <c r="P28" s="182">
        <v>0.7</v>
      </c>
      <c r="Q28" s="182">
        <f>IF(P28&gt;$F28,0,IF(P28&gt;=$G28,1+1/($F28-$G28)*($F28-P28),IF(P28&gt;=$H28,2+1/($G28-$H28)*($G28-P28),(IF(P28&gt;=$I28,3+1/($H28-$I28)*($H28-P28),IF(P28&gt;=$J28,4+1/($I28-$J28)*($I28-P28),5))))))*$E28</f>
        <v>5</v>
      </c>
      <c r="R28" s="182">
        <v>0.7</v>
      </c>
      <c r="S28" s="182">
        <f>IF(R28&gt;$F28,0,IF(R28&gt;=$G28,1+1/($F28-$G28)*($F28-R28),IF(R28&gt;=$H28,2+1/($G28-$H28)*($G28-R28),(IF(R28&gt;=$I28,3+1/($H28-$I28)*($H28-R28),IF(R28&gt;=$J28,4+1/($I28-$J28)*($I28-R28),5))))))*$E28</f>
        <v>5</v>
      </c>
      <c r="T28" s="183"/>
    </row>
    <row r="29" spans="1:21" s="184" customFormat="1" ht="30" customHeight="1">
      <c r="A29" s="177" t="s">
        <v>290</v>
      </c>
      <c r="B29" s="177" t="s">
        <v>1579</v>
      </c>
      <c r="C29" s="177" t="s">
        <v>1580</v>
      </c>
      <c r="D29" s="177" t="s">
        <v>661</v>
      </c>
      <c r="E29" s="182">
        <v>1</v>
      </c>
      <c r="F29" s="185">
        <v>1.4</v>
      </c>
      <c r="G29" s="185">
        <v>1.2</v>
      </c>
      <c r="H29" s="185">
        <v>1</v>
      </c>
      <c r="I29" s="185">
        <v>0.5</v>
      </c>
      <c r="J29" s="185">
        <v>0.3</v>
      </c>
      <c r="K29" s="186">
        <v>1</v>
      </c>
      <c r="L29" s="182">
        <v>1</v>
      </c>
      <c r="M29" s="182"/>
      <c r="N29" s="182">
        <v>0.68</v>
      </c>
      <c r="O29" s="182">
        <f t="shared" si="0"/>
        <v>3.6399999999999997</v>
      </c>
      <c r="P29" s="182">
        <v>0.8</v>
      </c>
      <c r="Q29" s="182">
        <f t="shared" si="1"/>
        <v>3.4</v>
      </c>
      <c r="R29" s="182">
        <v>0.8</v>
      </c>
      <c r="S29" s="182">
        <f t="shared" si="1"/>
        <v>3.4</v>
      </c>
      <c r="T29" s="183"/>
    </row>
    <row r="30" spans="1:21" s="184" customFormat="1" ht="24.75" customHeight="1">
      <c r="A30" s="177" t="s">
        <v>290</v>
      </c>
      <c r="B30" s="177" t="s">
        <v>1581</v>
      </c>
      <c r="C30" s="177" t="s">
        <v>340</v>
      </c>
      <c r="D30" s="177" t="s">
        <v>662</v>
      </c>
      <c r="E30" s="182">
        <v>0.5</v>
      </c>
      <c r="F30" s="185">
        <v>4.32</v>
      </c>
      <c r="G30" s="185">
        <v>3.6</v>
      </c>
      <c r="H30" s="185">
        <v>3</v>
      </c>
      <c r="I30" s="185">
        <v>2.4</v>
      </c>
      <c r="J30" s="185">
        <v>1.92</v>
      </c>
      <c r="K30" s="186">
        <v>3</v>
      </c>
      <c r="L30" s="182">
        <v>3</v>
      </c>
      <c r="M30" s="182"/>
      <c r="N30" s="182">
        <v>3.85</v>
      </c>
      <c r="O30" s="182">
        <f t="shared" si="0"/>
        <v>0.82638888888888895</v>
      </c>
      <c r="P30" s="182">
        <v>3.7</v>
      </c>
      <c r="Q30" s="182">
        <f t="shared" si="1"/>
        <v>0.93055555555555558</v>
      </c>
      <c r="R30" s="182">
        <v>3.7</v>
      </c>
      <c r="S30" s="182">
        <f t="shared" si="1"/>
        <v>0.93055555555555558</v>
      </c>
      <c r="T30" s="183"/>
    </row>
    <row r="31" spans="1:21" s="184" customFormat="1">
      <c r="A31" s="177" t="s">
        <v>290</v>
      </c>
      <c r="B31" s="177" t="s">
        <v>1582</v>
      </c>
      <c r="C31" s="177" t="s">
        <v>340</v>
      </c>
      <c r="D31" s="177" t="s">
        <v>663</v>
      </c>
      <c r="E31" s="182">
        <v>0.5</v>
      </c>
      <c r="F31" s="185">
        <v>4.32</v>
      </c>
      <c r="G31" s="185">
        <v>3.6</v>
      </c>
      <c r="H31" s="185">
        <v>3</v>
      </c>
      <c r="I31" s="185">
        <v>2.4</v>
      </c>
      <c r="J31" s="185">
        <v>1.92</v>
      </c>
      <c r="K31" s="186">
        <v>3</v>
      </c>
      <c r="L31" s="182">
        <v>3</v>
      </c>
      <c r="M31" s="182"/>
      <c r="N31" s="182">
        <v>1.3779999999999999</v>
      </c>
      <c r="O31" s="182">
        <f t="shared" si="0"/>
        <v>2.5</v>
      </c>
      <c r="P31" s="182">
        <v>2.5</v>
      </c>
      <c r="Q31" s="182">
        <f t="shared" si="1"/>
        <v>1.9166666666666665</v>
      </c>
      <c r="R31" s="182">
        <v>2.5</v>
      </c>
      <c r="S31" s="182">
        <f t="shared" si="1"/>
        <v>1.9166666666666665</v>
      </c>
      <c r="T31" s="183"/>
    </row>
    <row r="32" spans="1:21" s="184" customFormat="1">
      <c r="A32" s="177"/>
      <c r="B32" s="177" t="s">
        <v>1583</v>
      </c>
      <c r="C32" s="177" t="s">
        <v>1584</v>
      </c>
      <c r="D32" s="177" t="s">
        <v>664</v>
      </c>
      <c r="E32" s="189"/>
      <c r="F32" s="189"/>
      <c r="G32" s="189"/>
      <c r="H32" s="189"/>
      <c r="I32" s="189"/>
      <c r="J32" s="189"/>
      <c r="K32" s="189"/>
      <c r="L32" s="189"/>
      <c r="M32" s="183"/>
      <c r="N32" s="183"/>
      <c r="O32" s="183"/>
      <c r="P32" s="190"/>
      <c r="Q32" s="189"/>
      <c r="R32" s="189"/>
      <c r="S32" s="189"/>
      <c r="T32" s="189"/>
    </row>
    <row r="33" spans="4:20">
      <c r="Q33"/>
    </row>
    <row r="34" spans="4:20">
      <c r="D34" t="s">
        <v>665</v>
      </c>
      <c r="Q34"/>
    </row>
    <row r="35" spans="4:20">
      <c r="O35">
        <f>SUM(O2:O34)</f>
        <v>110.58454365079365</v>
      </c>
      <c r="Q35">
        <f>SUM(Q2:Q34)</f>
        <v>101.55837880686566</v>
      </c>
      <c r="S35">
        <f>SUM(S2:S34)</f>
        <v>91.92794021037443</v>
      </c>
    </row>
    <row r="41" spans="4:20">
      <c r="P41"/>
      <c r="Q41" s="192" t="s">
        <v>1585</v>
      </c>
      <c r="R41" s="193"/>
      <c r="S41" s="193"/>
      <c r="T41" s="194"/>
    </row>
    <row r="42" spans="4:20" ht="16">
      <c r="D42" t="s">
        <v>666</v>
      </c>
      <c r="F42" s="195" t="s">
        <v>667</v>
      </c>
      <c r="G42" s="195"/>
      <c r="H42" s="195"/>
      <c r="I42" s="196"/>
      <c r="P42" t="s">
        <v>1586</v>
      </c>
      <c r="Q42" s="197" t="s">
        <v>1587</v>
      </c>
      <c r="R42" s="197" t="s">
        <v>554</v>
      </c>
      <c r="S42" s="198" t="s">
        <v>1588</v>
      </c>
      <c r="T42" s="198"/>
    </row>
    <row r="43" spans="4:20" ht="16">
      <c r="D43" s="199" t="s">
        <v>668</v>
      </c>
      <c r="F43" s="196"/>
      <c r="G43" s="196"/>
      <c r="H43" s="196"/>
      <c r="I43" s="196"/>
      <c r="P43" t="s">
        <v>1589</v>
      </c>
      <c r="Q43" s="200">
        <f>S35</f>
        <v>91.92794021037443</v>
      </c>
      <c r="R43" s="200">
        <f>Q35</f>
        <v>101.55837880686566</v>
      </c>
      <c r="S43" s="200">
        <f>O35</f>
        <v>110.58454365079365</v>
      </c>
      <c r="T43" s="201"/>
    </row>
    <row r="44" spans="4:20">
      <c r="D44" s="202"/>
      <c r="F44" s="203" t="s">
        <v>669</v>
      </c>
      <c r="G44" s="204"/>
      <c r="H44" s="203"/>
      <c r="I44" s="203"/>
    </row>
    <row r="45" spans="4:20">
      <c r="D45" s="202"/>
      <c r="F45" s="205" t="s">
        <v>670</v>
      </c>
      <c r="G45" s="206"/>
      <c r="H45" s="207"/>
      <c r="I45" s="208"/>
    </row>
    <row r="46" spans="4:20">
      <c r="D46" s="202"/>
    </row>
    <row r="47" spans="4:20">
      <c r="D47" s="202"/>
    </row>
    <row r="48" spans="4:20">
      <c r="D48" s="202"/>
    </row>
  </sheetData>
  <mergeCells count="3">
    <mergeCell ref="F42:H42"/>
    <mergeCell ref="D43:D48"/>
    <mergeCell ref="F45:H45"/>
  </mergeCells>
  <phoneticPr fontId="26"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4"/>
  <sheetViews>
    <sheetView workbookViewId="0">
      <pane ySplit="13" topLeftCell="A14" activePane="bottomLeft" state="frozen"/>
      <selection pane="bottomLeft" activeCell="M11" sqref="M11"/>
    </sheetView>
  </sheetViews>
  <sheetFormatPr baseColWidth="10" defaultColWidth="9" defaultRowHeight="15"/>
  <cols>
    <col min="1" max="1" width="6.6640625" style="2" customWidth="1"/>
    <col min="2" max="2" width="12.1640625" style="2" customWidth="1"/>
    <col min="3" max="3" width="10.6640625" style="2" customWidth="1"/>
    <col min="4" max="4" width="20.1640625" style="2" customWidth="1"/>
    <col min="5" max="5" width="13.5" style="2" customWidth="1"/>
    <col min="6" max="6" width="13.1640625" style="2" customWidth="1"/>
    <col min="7" max="7" width="12.1640625" style="2" customWidth="1"/>
    <col min="8" max="9" width="14.1640625" style="2" customWidth="1"/>
    <col min="10" max="10" width="39.5" style="2" customWidth="1"/>
    <col min="11" max="11" width="19.6640625" style="2" customWidth="1"/>
    <col min="12" max="16384" width="9" style="2"/>
  </cols>
  <sheetData>
    <row r="1" spans="1:11" s="1" customFormat="1">
      <c r="A1" s="3" t="s">
        <v>0</v>
      </c>
      <c r="B1" s="4" t="s">
        <v>1</v>
      </c>
      <c r="D1" s="5"/>
    </row>
    <row r="2" spans="1:11">
      <c r="A2" s="2" t="s">
        <v>1384</v>
      </c>
    </row>
    <row r="3" spans="1:11">
      <c r="A3" s="6" t="s">
        <v>1385</v>
      </c>
      <c r="B3" s="7" t="s">
        <v>1386</v>
      </c>
      <c r="C3" s="7"/>
    </row>
    <row r="5" spans="1:11">
      <c r="A5" s="8" t="s">
        <v>1387</v>
      </c>
      <c r="B5" s="9">
        <v>60973312</v>
      </c>
      <c r="C5" s="10" t="s">
        <v>1388</v>
      </c>
      <c r="D5" s="11"/>
    </row>
    <row r="6" spans="1:11">
      <c r="A6" s="12" t="s">
        <v>1389</v>
      </c>
      <c r="B6" s="13">
        <v>98048</v>
      </c>
      <c r="C6" s="14" t="s">
        <v>1388</v>
      </c>
      <c r="D6" s="11"/>
    </row>
    <row r="7" spans="1:11">
      <c r="B7" s="15"/>
    </row>
    <row r="8" spans="1:11">
      <c r="A8" s="8" t="s">
        <v>1390</v>
      </c>
      <c r="B8" s="9" t="s">
        <v>1391</v>
      </c>
      <c r="C8" s="16">
        <v>122142720</v>
      </c>
      <c r="D8" s="11"/>
    </row>
    <row r="9" spans="1:11">
      <c r="A9" s="17" t="s">
        <v>1387</v>
      </c>
      <c r="B9" s="18">
        <v>61071360</v>
      </c>
      <c r="C9" s="19" t="s">
        <v>1388</v>
      </c>
      <c r="D9" s="11"/>
    </row>
    <row r="10" spans="1:11">
      <c r="A10" s="17"/>
      <c r="B10" s="18">
        <v>59640</v>
      </c>
      <c r="C10" s="19" t="s">
        <v>1392</v>
      </c>
      <c r="D10" s="11"/>
    </row>
    <row r="11" spans="1:11">
      <c r="A11" s="12"/>
      <c r="B11" s="13">
        <v>58.2421875</v>
      </c>
      <c r="C11" s="14" t="s">
        <v>1393</v>
      </c>
      <c r="D11" s="11"/>
    </row>
    <row r="13" spans="1:11">
      <c r="A13" s="20" t="s">
        <v>1394</v>
      </c>
      <c r="B13" s="20" t="s">
        <v>1395</v>
      </c>
      <c r="C13" s="20" t="s">
        <v>1396</v>
      </c>
      <c r="D13" s="20" t="s">
        <v>1397</v>
      </c>
      <c r="E13" s="20" t="s">
        <v>1398</v>
      </c>
      <c r="F13" s="20" t="s">
        <v>1399</v>
      </c>
      <c r="G13" s="20" t="s">
        <v>1400</v>
      </c>
      <c r="H13" s="20" t="s">
        <v>1401</v>
      </c>
      <c r="I13" s="20" t="s">
        <v>1402</v>
      </c>
      <c r="J13" s="20" t="s">
        <v>1403</v>
      </c>
      <c r="K13" s="20" t="s">
        <v>1404</v>
      </c>
    </row>
    <row r="14" spans="1:11">
      <c r="A14" s="21">
        <v>0</v>
      </c>
      <c r="B14" s="21" t="s">
        <v>1405</v>
      </c>
      <c r="C14" s="21"/>
      <c r="D14" s="21" t="s">
        <v>1406</v>
      </c>
      <c r="E14" s="21"/>
      <c r="F14" s="21"/>
      <c r="G14" s="21">
        <v>0</v>
      </c>
      <c r="H14" s="21">
        <v>65536</v>
      </c>
      <c r="I14" s="21" t="s">
        <v>59</v>
      </c>
      <c r="J14" s="21"/>
      <c r="K14" s="23" t="s">
        <v>1407</v>
      </c>
    </row>
    <row r="15" spans="1:11">
      <c r="A15" s="22">
        <v>1</v>
      </c>
      <c r="B15" s="22" t="s">
        <v>1408</v>
      </c>
      <c r="C15" s="22" t="b">
        <v>1</v>
      </c>
      <c r="D15" s="22" t="s">
        <v>1409</v>
      </c>
      <c r="E15" s="22"/>
      <c r="F15" s="22"/>
      <c r="G15" s="22"/>
      <c r="H15" s="22">
        <v>2048</v>
      </c>
      <c r="I15" s="22" t="s">
        <v>59</v>
      </c>
      <c r="J15" s="22" t="s">
        <v>1410</v>
      </c>
      <c r="K15" s="24"/>
    </row>
    <row r="16" spans="1:11">
      <c r="A16" s="22">
        <v>2</v>
      </c>
      <c r="B16" s="22" t="s">
        <v>1411</v>
      </c>
      <c r="C16" s="22" t="b">
        <v>1</v>
      </c>
      <c r="D16" s="22" t="s">
        <v>1409</v>
      </c>
      <c r="E16" s="22"/>
      <c r="F16" s="22"/>
      <c r="G16" s="22"/>
      <c r="H16" s="22">
        <v>2048</v>
      </c>
      <c r="I16" s="22" t="s">
        <v>59</v>
      </c>
      <c r="J16" s="22" t="s">
        <v>1412</v>
      </c>
      <c r="K16" s="24"/>
    </row>
    <row r="17" spans="1:11">
      <c r="A17" s="21">
        <v>3</v>
      </c>
      <c r="B17" s="21" t="s">
        <v>1413</v>
      </c>
      <c r="C17" s="21" t="b">
        <v>1</v>
      </c>
      <c r="D17" s="21" t="s">
        <v>1414</v>
      </c>
      <c r="E17" s="21"/>
      <c r="F17" s="21"/>
      <c r="G17" s="21"/>
      <c r="H17" s="21">
        <v>2048</v>
      </c>
      <c r="I17" s="21" t="s">
        <v>59</v>
      </c>
      <c r="J17" s="21" t="s">
        <v>1415</v>
      </c>
      <c r="K17" s="23" t="s">
        <v>1416</v>
      </c>
    </row>
    <row r="18" spans="1:11">
      <c r="A18" s="21">
        <v>4</v>
      </c>
      <c r="B18" s="21" t="s">
        <v>1417</v>
      </c>
      <c r="C18" s="21" t="b">
        <v>1</v>
      </c>
      <c r="D18" s="21" t="s">
        <v>1414</v>
      </c>
      <c r="E18" s="21"/>
      <c r="F18" s="21"/>
      <c r="G18" s="21"/>
      <c r="H18" s="21">
        <v>2048</v>
      </c>
      <c r="I18" s="21" t="s">
        <v>59</v>
      </c>
      <c r="J18" s="21" t="s">
        <v>1418</v>
      </c>
      <c r="K18" s="23"/>
    </row>
    <row r="19" spans="1:11">
      <c r="A19" s="22">
        <v>5</v>
      </c>
      <c r="B19" s="22" t="s">
        <v>1419</v>
      </c>
      <c r="C19" s="22" t="b">
        <v>1</v>
      </c>
      <c r="D19" s="22" t="s">
        <v>1420</v>
      </c>
      <c r="E19" s="22"/>
      <c r="F19" s="22"/>
      <c r="G19" s="22"/>
      <c r="H19" s="22">
        <v>500</v>
      </c>
      <c r="I19" s="22" t="s">
        <v>59</v>
      </c>
      <c r="J19" s="22" t="s">
        <v>1421</v>
      </c>
      <c r="K19" s="24"/>
    </row>
    <row r="20" spans="1:11">
      <c r="A20" s="22">
        <v>6</v>
      </c>
      <c r="B20" s="22" t="s">
        <v>1422</v>
      </c>
      <c r="C20" s="22" t="b">
        <v>1</v>
      </c>
      <c r="D20" s="22" t="s">
        <v>1420</v>
      </c>
      <c r="E20" s="22"/>
      <c r="F20" s="22"/>
      <c r="G20" s="22"/>
      <c r="H20" s="22">
        <v>500</v>
      </c>
      <c r="I20" s="22" t="s">
        <v>59</v>
      </c>
      <c r="J20" s="22" t="s">
        <v>1423</v>
      </c>
      <c r="K20" s="24"/>
    </row>
    <row r="21" spans="1:11">
      <c r="A21" s="21">
        <v>7</v>
      </c>
      <c r="B21" s="21" t="s">
        <v>1424</v>
      </c>
      <c r="C21" s="21" t="b">
        <v>1</v>
      </c>
      <c r="D21" s="21" t="s">
        <v>1425</v>
      </c>
      <c r="E21" s="21"/>
      <c r="F21" s="21"/>
      <c r="G21" s="21"/>
      <c r="H21" s="21">
        <v>512</v>
      </c>
      <c r="I21" s="21" t="s">
        <v>59</v>
      </c>
      <c r="J21" s="21" t="s">
        <v>1426</v>
      </c>
      <c r="K21" s="23"/>
    </row>
    <row r="22" spans="1:11">
      <c r="A22" s="21">
        <v>8</v>
      </c>
      <c r="B22" s="21" t="s">
        <v>1427</v>
      </c>
      <c r="C22" s="21" t="b">
        <v>1</v>
      </c>
      <c r="D22" s="21" t="s">
        <v>1425</v>
      </c>
      <c r="E22" s="21"/>
      <c r="F22" s="21"/>
      <c r="G22" s="21"/>
      <c r="H22" s="21">
        <v>512</v>
      </c>
      <c r="I22" s="21" t="s">
        <v>59</v>
      </c>
      <c r="J22" s="21" t="s">
        <v>1428</v>
      </c>
      <c r="K22" s="23"/>
    </row>
    <row r="23" spans="1:11">
      <c r="A23" s="22">
        <v>9</v>
      </c>
      <c r="B23" s="22" t="s">
        <v>1429</v>
      </c>
      <c r="C23" s="22" t="b">
        <v>1</v>
      </c>
      <c r="D23" s="22" t="s">
        <v>1430</v>
      </c>
      <c r="E23" s="22"/>
      <c r="F23" s="22"/>
      <c r="G23" s="22"/>
      <c r="H23" s="22">
        <v>512</v>
      </c>
      <c r="I23" s="22" t="s">
        <v>59</v>
      </c>
      <c r="J23" s="22" t="s">
        <v>1431</v>
      </c>
      <c r="K23" s="24"/>
    </row>
    <row r="24" spans="1:11">
      <c r="A24" s="22">
        <v>10</v>
      </c>
      <c r="B24" s="22" t="s">
        <v>1432</v>
      </c>
      <c r="C24" s="22" t="b">
        <v>1</v>
      </c>
      <c r="D24" s="22" t="s">
        <v>1430</v>
      </c>
      <c r="E24" s="22"/>
      <c r="F24" s="22"/>
      <c r="G24" s="22"/>
      <c r="H24" s="22">
        <v>512</v>
      </c>
      <c r="I24" s="22" t="s">
        <v>59</v>
      </c>
      <c r="J24" s="22" t="s">
        <v>1433</v>
      </c>
      <c r="K24" s="24"/>
    </row>
    <row r="25" spans="1:11">
      <c r="A25" s="21">
        <v>11</v>
      </c>
      <c r="B25" s="21" t="s">
        <v>1434</v>
      </c>
      <c r="C25" s="21" t="b">
        <v>1</v>
      </c>
      <c r="D25" s="21"/>
      <c r="E25" s="21"/>
      <c r="F25" s="21"/>
      <c r="G25" s="21"/>
      <c r="H25" s="21">
        <v>2048</v>
      </c>
      <c r="I25" s="21" t="s">
        <v>59</v>
      </c>
      <c r="J25" s="21" t="s">
        <v>1435</v>
      </c>
      <c r="K25" s="23"/>
    </row>
    <row r="26" spans="1:11">
      <c r="A26" s="22">
        <v>12</v>
      </c>
      <c r="B26" s="22" t="s">
        <v>1436</v>
      </c>
      <c r="C26" s="22" t="b">
        <v>1</v>
      </c>
      <c r="D26" s="22" t="s">
        <v>1437</v>
      </c>
      <c r="E26" s="22"/>
      <c r="F26" s="22"/>
      <c r="G26" s="22"/>
      <c r="H26" s="22">
        <v>128</v>
      </c>
      <c r="I26" s="22" t="s">
        <v>59</v>
      </c>
      <c r="J26" s="22" t="s">
        <v>1438</v>
      </c>
      <c r="K26" s="24"/>
    </row>
    <row r="27" spans="1:11">
      <c r="A27" s="22">
        <v>13</v>
      </c>
      <c r="B27" s="22" t="s">
        <v>1439</v>
      </c>
      <c r="C27" s="22" t="b">
        <v>1</v>
      </c>
      <c r="D27" s="22" t="s">
        <v>1437</v>
      </c>
      <c r="E27" s="22"/>
      <c r="F27" s="22"/>
      <c r="G27" s="22"/>
      <c r="H27" s="22">
        <v>128</v>
      </c>
      <c r="I27" s="22" t="s">
        <v>59</v>
      </c>
      <c r="J27" s="22" t="s">
        <v>1438</v>
      </c>
      <c r="K27" s="24"/>
    </row>
    <row r="28" spans="1:11">
      <c r="A28" s="21">
        <v>14</v>
      </c>
      <c r="B28" s="21" t="s">
        <v>1440</v>
      </c>
      <c r="C28" s="21" t="b">
        <v>1</v>
      </c>
      <c r="D28" s="21" t="s">
        <v>1441</v>
      </c>
      <c r="E28" s="21"/>
      <c r="F28" s="21"/>
      <c r="G28" s="21"/>
      <c r="H28" s="21">
        <v>1024</v>
      </c>
      <c r="I28" s="21" t="s">
        <v>59</v>
      </c>
      <c r="J28" s="21" t="s">
        <v>1442</v>
      </c>
      <c r="K28" s="23"/>
    </row>
    <row r="29" spans="1:11">
      <c r="A29" s="21">
        <v>15</v>
      </c>
      <c r="B29" s="21" t="s">
        <v>1443</v>
      </c>
      <c r="C29" s="21" t="b">
        <v>1</v>
      </c>
      <c r="D29" s="21" t="s">
        <v>1441</v>
      </c>
      <c r="E29" s="21"/>
      <c r="F29" s="21"/>
      <c r="G29" s="21"/>
      <c r="H29" s="21">
        <v>1024</v>
      </c>
      <c r="I29" s="21" t="s">
        <v>59</v>
      </c>
      <c r="J29" s="21" t="s">
        <v>1444</v>
      </c>
      <c r="K29" s="23"/>
    </row>
    <row r="30" spans="1:11">
      <c r="A30" s="22">
        <v>16</v>
      </c>
      <c r="B30" s="22" t="s">
        <v>1445</v>
      </c>
      <c r="C30" s="22" t="b">
        <v>1</v>
      </c>
      <c r="D30" s="22" t="s">
        <v>1446</v>
      </c>
      <c r="E30" s="22"/>
      <c r="F30" s="22"/>
      <c r="G30" s="22"/>
      <c r="H30" s="22">
        <v>65536</v>
      </c>
      <c r="I30" s="22" t="s">
        <v>59</v>
      </c>
      <c r="J30" s="22" t="s">
        <v>1447</v>
      </c>
      <c r="K30" s="24"/>
    </row>
    <row r="31" spans="1:11">
      <c r="A31" s="22">
        <v>17</v>
      </c>
      <c r="B31" s="22" t="s">
        <v>1448</v>
      </c>
      <c r="C31" s="22" t="b">
        <v>1</v>
      </c>
      <c r="D31" s="22" t="s">
        <v>1446</v>
      </c>
      <c r="E31" s="22"/>
      <c r="F31" s="22"/>
      <c r="G31" s="22"/>
      <c r="H31" s="22">
        <v>65536</v>
      </c>
      <c r="I31" s="22" t="s">
        <v>59</v>
      </c>
      <c r="J31" s="22" t="s">
        <v>1447</v>
      </c>
      <c r="K31" s="24"/>
    </row>
    <row r="32" spans="1:11">
      <c r="A32" s="21">
        <v>18</v>
      </c>
      <c r="B32" s="21" t="s">
        <v>1449</v>
      </c>
      <c r="C32" s="21" t="b">
        <v>1</v>
      </c>
      <c r="D32" s="21" t="s">
        <v>1450</v>
      </c>
      <c r="E32" s="21"/>
      <c r="F32" s="21"/>
      <c r="G32" s="21"/>
      <c r="H32" s="21">
        <v>4194304</v>
      </c>
      <c r="I32" s="21" t="s">
        <v>1451</v>
      </c>
      <c r="J32" s="21" t="s">
        <v>1452</v>
      </c>
      <c r="K32" s="23"/>
    </row>
    <row r="33" spans="1:11">
      <c r="A33" s="21">
        <v>19</v>
      </c>
      <c r="B33" s="21" t="s">
        <v>1453</v>
      </c>
      <c r="C33" s="21" t="b">
        <v>1</v>
      </c>
      <c r="D33" s="21" t="s">
        <v>1450</v>
      </c>
      <c r="E33" s="21"/>
      <c r="F33" s="21"/>
      <c r="G33" s="21"/>
      <c r="H33" s="21">
        <v>4194304</v>
      </c>
      <c r="I33" s="21" t="s">
        <v>59</v>
      </c>
      <c r="J33" s="21" t="s">
        <v>1452</v>
      </c>
      <c r="K33" s="23"/>
    </row>
    <row r="34" spans="1:11">
      <c r="A34" s="22">
        <v>20</v>
      </c>
      <c r="B34" s="22" t="s">
        <v>1454</v>
      </c>
      <c r="C34" s="22" t="b">
        <v>1</v>
      </c>
      <c r="D34" s="22" t="s">
        <v>1455</v>
      </c>
      <c r="E34" s="22"/>
      <c r="F34" s="22"/>
      <c r="G34" s="22"/>
      <c r="H34" s="22">
        <v>2097152</v>
      </c>
      <c r="I34" s="22" t="s">
        <v>1456</v>
      </c>
      <c r="J34" s="22" t="s">
        <v>1452</v>
      </c>
      <c r="K34" s="24"/>
    </row>
    <row r="35" spans="1:11">
      <c r="A35" s="22">
        <v>21</v>
      </c>
      <c r="B35" s="22" t="s">
        <v>1457</v>
      </c>
      <c r="C35" s="22" t="b">
        <v>1</v>
      </c>
      <c r="D35" s="22" t="s">
        <v>1455</v>
      </c>
      <c r="E35" s="22"/>
      <c r="F35" s="22"/>
      <c r="G35" s="22"/>
      <c r="H35" s="22">
        <v>2097152</v>
      </c>
      <c r="I35" s="22" t="s">
        <v>59</v>
      </c>
      <c r="J35" s="22" t="s">
        <v>1452</v>
      </c>
      <c r="K35" s="24"/>
    </row>
    <row r="36" spans="1:11">
      <c r="A36" s="21">
        <v>22</v>
      </c>
      <c r="B36" s="21" t="s">
        <v>1458</v>
      </c>
      <c r="C36" s="21" t="b">
        <v>1</v>
      </c>
      <c r="D36" s="21" t="s">
        <v>1459</v>
      </c>
      <c r="E36" s="21"/>
      <c r="F36" s="21"/>
      <c r="G36" s="21"/>
      <c r="H36" s="21">
        <v>512</v>
      </c>
      <c r="I36" s="21" t="s">
        <v>59</v>
      </c>
      <c r="J36" s="21" t="s">
        <v>1460</v>
      </c>
      <c r="K36" s="21"/>
    </row>
    <row r="37" spans="1:11">
      <c r="A37" s="21">
        <v>23</v>
      </c>
      <c r="B37" s="21" t="s">
        <v>1461</v>
      </c>
      <c r="C37" s="21" t="b">
        <v>1</v>
      </c>
      <c r="D37" s="21" t="s">
        <v>1459</v>
      </c>
      <c r="E37" s="21"/>
      <c r="F37" s="21"/>
      <c r="G37" s="21"/>
      <c r="H37" s="21">
        <v>512</v>
      </c>
      <c r="I37" s="21" t="s">
        <v>59</v>
      </c>
      <c r="J37" s="21" t="s">
        <v>1460</v>
      </c>
      <c r="K37" s="21"/>
    </row>
    <row r="38" spans="1:11">
      <c r="A38" s="22">
        <v>24</v>
      </c>
      <c r="B38" s="22" t="s">
        <v>1462</v>
      </c>
      <c r="C38" s="22" t="b">
        <v>1</v>
      </c>
      <c r="D38" s="22" t="s">
        <v>1463</v>
      </c>
      <c r="E38" s="22"/>
      <c r="F38" s="22"/>
      <c r="G38" s="22"/>
      <c r="H38" s="22">
        <v>256</v>
      </c>
      <c r="I38" s="22" t="s">
        <v>59</v>
      </c>
      <c r="J38" s="22" t="s">
        <v>1464</v>
      </c>
      <c r="K38" s="22"/>
    </row>
    <row r="39" spans="1:11">
      <c r="A39" s="22">
        <v>25</v>
      </c>
      <c r="B39" s="22" t="s">
        <v>1465</v>
      </c>
      <c r="C39" s="22" t="b">
        <v>1</v>
      </c>
      <c r="D39" s="22" t="s">
        <v>1463</v>
      </c>
      <c r="E39" s="22"/>
      <c r="F39" s="22"/>
      <c r="G39" s="22"/>
      <c r="H39" s="22">
        <v>256</v>
      </c>
      <c r="I39" s="22" t="s">
        <v>59</v>
      </c>
      <c r="J39" s="22" t="s">
        <v>1464</v>
      </c>
      <c r="K39" s="22"/>
    </row>
    <row r="40" spans="1:11">
      <c r="A40" s="21">
        <v>26</v>
      </c>
      <c r="B40" s="21" t="s">
        <v>1466</v>
      </c>
      <c r="C40" s="21" t="b">
        <v>1</v>
      </c>
      <c r="D40" s="21" t="s">
        <v>1467</v>
      </c>
      <c r="E40" s="21"/>
      <c r="F40" s="21"/>
      <c r="G40" s="21"/>
      <c r="H40" s="21">
        <v>512</v>
      </c>
      <c r="I40" s="21" t="s">
        <v>59</v>
      </c>
      <c r="J40" s="21" t="s">
        <v>1468</v>
      </c>
      <c r="K40" s="21"/>
    </row>
    <row r="41" spans="1:11">
      <c r="A41" s="21">
        <v>27</v>
      </c>
      <c r="B41" s="21" t="s">
        <v>1469</v>
      </c>
      <c r="C41" s="21" t="b">
        <v>1</v>
      </c>
      <c r="D41" s="21" t="s">
        <v>1467</v>
      </c>
      <c r="E41" s="21"/>
      <c r="F41" s="21"/>
      <c r="G41" s="21"/>
      <c r="H41" s="21">
        <v>512</v>
      </c>
      <c r="I41" s="21" t="s">
        <v>59</v>
      </c>
      <c r="J41" s="21" t="s">
        <v>1468</v>
      </c>
      <c r="K41" s="21"/>
    </row>
    <row r="42" spans="1:11">
      <c r="A42" s="22">
        <v>28</v>
      </c>
      <c r="B42" s="22" t="s">
        <v>1470</v>
      </c>
      <c r="C42" s="22" t="b">
        <v>1</v>
      </c>
      <c r="D42" s="22" t="s">
        <v>1471</v>
      </c>
      <c r="E42" s="22"/>
      <c r="F42" s="22"/>
      <c r="G42" s="22"/>
      <c r="H42" s="22">
        <v>97280</v>
      </c>
      <c r="I42" s="22" t="s">
        <v>59</v>
      </c>
      <c r="J42" s="22" t="s">
        <v>1472</v>
      </c>
      <c r="K42" s="22"/>
    </row>
    <row r="43" spans="1:11">
      <c r="A43" s="22">
        <v>29</v>
      </c>
      <c r="B43" s="22" t="s">
        <v>1473</v>
      </c>
      <c r="C43" s="22" t="b">
        <v>1</v>
      </c>
      <c r="D43" s="22" t="s">
        <v>1471</v>
      </c>
      <c r="E43" s="22"/>
      <c r="F43" s="22"/>
      <c r="G43" s="22"/>
      <c r="H43" s="22">
        <v>97280</v>
      </c>
      <c r="I43" s="22" t="s">
        <v>59</v>
      </c>
      <c r="J43" s="22" t="s">
        <v>1472</v>
      </c>
      <c r="K43" s="22"/>
    </row>
    <row r="44" spans="1:11">
      <c r="A44" s="21">
        <v>30</v>
      </c>
      <c r="B44" s="21" t="s">
        <v>1474</v>
      </c>
      <c r="C44" s="21" t="b">
        <v>1</v>
      </c>
      <c r="D44" s="21" t="s">
        <v>1475</v>
      </c>
      <c r="E44" s="21"/>
      <c r="F44" s="21"/>
      <c r="G44" s="21"/>
      <c r="H44" s="21">
        <v>16384</v>
      </c>
      <c r="I44" s="21" t="s">
        <v>59</v>
      </c>
      <c r="J44" s="21" t="s">
        <v>1476</v>
      </c>
      <c r="K44" s="21"/>
    </row>
    <row r="45" spans="1:11">
      <c r="A45" s="21">
        <v>31</v>
      </c>
      <c r="B45" s="21" t="s">
        <v>1477</v>
      </c>
      <c r="C45" s="21" t="b">
        <v>1</v>
      </c>
      <c r="D45" s="21" t="s">
        <v>1475</v>
      </c>
      <c r="E45" s="21"/>
      <c r="F45" s="21"/>
      <c r="G45" s="21"/>
      <c r="H45" s="21">
        <v>16384</v>
      </c>
      <c r="I45" s="21" t="s">
        <v>59</v>
      </c>
      <c r="J45" s="21" t="s">
        <v>1476</v>
      </c>
      <c r="K45" s="21"/>
    </row>
    <row r="46" spans="1:11">
      <c r="A46" s="22">
        <v>32</v>
      </c>
      <c r="B46" s="22" t="s">
        <v>1478</v>
      </c>
      <c r="C46" s="22" t="b">
        <v>1</v>
      </c>
      <c r="D46" s="22"/>
      <c r="E46" s="22"/>
      <c r="F46" s="22"/>
      <c r="G46" s="22"/>
      <c r="H46" s="22">
        <v>1024</v>
      </c>
      <c r="I46" s="22" t="s">
        <v>59</v>
      </c>
      <c r="J46" s="22" t="s">
        <v>1479</v>
      </c>
      <c r="K46" s="22"/>
    </row>
    <row r="47" spans="1:11">
      <c r="A47" s="21">
        <v>33</v>
      </c>
      <c r="B47" s="21" t="s">
        <v>1480</v>
      </c>
      <c r="C47" s="21" t="b">
        <v>1</v>
      </c>
      <c r="D47" s="21"/>
      <c r="E47" s="21"/>
      <c r="F47" s="21"/>
      <c r="G47" s="21"/>
      <c r="H47" s="21">
        <v>32768</v>
      </c>
      <c r="I47" s="21" t="s">
        <v>59</v>
      </c>
      <c r="J47" s="21" t="s">
        <v>1481</v>
      </c>
      <c r="K47" s="21"/>
    </row>
    <row r="48" spans="1:11">
      <c r="A48" s="22">
        <v>34</v>
      </c>
      <c r="B48" s="22" t="s">
        <v>1482</v>
      </c>
      <c r="C48" s="22" t="b">
        <v>1</v>
      </c>
      <c r="D48" s="22"/>
      <c r="E48" s="22"/>
      <c r="F48" s="22"/>
      <c r="G48" s="22"/>
      <c r="H48" s="22">
        <v>1</v>
      </c>
      <c r="I48" s="22" t="s">
        <v>59</v>
      </c>
      <c r="J48" s="22" t="s">
        <v>1483</v>
      </c>
      <c r="K48" s="22"/>
    </row>
    <row r="49" spans="1:11">
      <c r="A49" s="21">
        <v>35</v>
      </c>
      <c r="B49" s="21" t="s">
        <v>1484</v>
      </c>
      <c r="C49" s="21" t="b">
        <v>1</v>
      </c>
      <c r="D49" s="21"/>
      <c r="E49" s="21"/>
      <c r="F49" s="21"/>
      <c r="G49" s="21"/>
      <c r="H49" s="21">
        <v>256</v>
      </c>
      <c r="I49" s="21" t="s">
        <v>59</v>
      </c>
      <c r="J49" s="21" t="s">
        <v>1485</v>
      </c>
      <c r="K49" s="21"/>
    </row>
    <row r="50" spans="1:11">
      <c r="A50" s="22">
        <v>36</v>
      </c>
      <c r="B50" s="22" t="s">
        <v>1486</v>
      </c>
      <c r="C50" s="22" t="b">
        <v>1</v>
      </c>
      <c r="D50" s="22"/>
      <c r="E50" s="22"/>
      <c r="F50" s="22"/>
      <c r="G50" s="22"/>
      <c r="H50" s="22">
        <v>256</v>
      </c>
      <c r="I50" s="22" t="s">
        <v>59</v>
      </c>
      <c r="J50" s="22" t="s">
        <v>1487</v>
      </c>
      <c r="K50" s="22"/>
    </row>
    <row r="51" spans="1:11">
      <c r="A51" s="21">
        <v>37</v>
      </c>
      <c r="B51" s="21" t="s">
        <v>1488</v>
      </c>
      <c r="C51" s="21" t="b">
        <v>1</v>
      </c>
      <c r="D51" s="21"/>
      <c r="E51" s="21"/>
      <c r="F51" s="21"/>
      <c r="G51" s="21"/>
      <c r="H51" s="21">
        <v>1</v>
      </c>
      <c r="I51" s="21" t="s">
        <v>59</v>
      </c>
      <c r="J51" s="21" t="s">
        <v>1489</v>
      </c>
      <c r="K51" s="21"/>
    </row>
    <row r="52" spans="1:11">
      <c r="A52" s="22">
        <v>38</v>
      </c>
      <c r="B52" s="22" t="s">
        <v>1490</v>
      </c>
      <c r="C52" s="22" t="b">
        <v>1</v>
      </c>
      <c r="D52" s="22"/>
      <c r="E52" s="22"/>
      <c r="F52" s="22"/>
      <c r="G52" s="22"/>
      <c r="H52" s="22">
        <v>33424</v>
      </c>
      <c r="I52" s="22" t="s">
        <v>59</v>
      </c>
      <c r="J52" s="22" t="s">
        <v>1491</v>
      </c>
      <c r="K52" s="22"/>
    </row>
    <row r="53" spans="1:11">
      <c r="A53" s="21">
        <v>39</v>
      </c>
      <c r="B53" s="21" t="s">
        <v>1492</v>
      </c>
      <c r="C53" s="21" t="b">
        <v>1</v>
      </c>
      <c r="D53" s="21"/>
      <c r="E53" s="21"/>
      <c r="F53" s="21"/>
      <c r="G53" s="21"/>
      <c r="H53" s="21">
        <v>1024</v>
      </c>
      <c r="I53" s="21" t="s">
        <v>59</v>
      </c>
      <c r="J53" s="21" t="s">
        <v>1493</v>
      </c>
      <c r="K53" s="21"/>
    </row>
    <row r="54" spans="1:11">
      <c r="A54" s="22">
        <v>40</v>
      </c>
      <c r="B54" s="22" t="s">
        <v>1494</v>
      </c>
      <c r="C54" s="22" t="b">
        <v>1</v>
      </c>
      <c r="D54" s="22" t="s">
        <v>1495</v>
      </c>
      <c r="E54" s="22"/>
      <c r="F54" s="22"/>
      <c r="G54" s="22"/>
      <c r="H54" s="22">
        <v>128</v>
      </c>
      <c r="I54" s="22" t="s">
        <v>59</v>
      </c>
      <c r="J54" s="22" t="s">
        <v>1496</v>
      </c>
      <c r="K54" s="22"/>
    </row>
    <row r="55" spans="1:11">
      <c r="A55" s="21">
        <v>41</v>
      </c>
      <c r="B55" s="21" t="s">
        <v>1497</v>
      </c>
      <c r="C55" s="21" t="b">
        <v>1</v>
      </c>
      <c r="D55" s="21" t="s">
        <v>1498</v>
      </c>
      <c r="E55" s="21"/>
      <c r="F55" s="21"/>
      <c r="G55" s="21"/>
      <c r="H55" s="21">
        <v>1024</v>
      </c>
      <c r="I55" s="21" t="s">
        <v>59</v>
      </c>
      <c r="J55" s="21" t="s">
        <v>1499</v>
      </c>
      <c r="K55" s="21"/>
    </row>
    <row r="56" spans="1:11">
      <c r="A56" s="21">
        <v>42</v>
      </c>
      <c r="B56" s="21" t="s">
        <v>1500</v>
      </c>
      <c r="C56" s="21" t="b">
        <v>1</v>
      </c>
      <c r="D56" s="21" t="s">
        <v>1498</v>
      </c>
      <c r="E56" s="21"/>
      <c r="F56" s="21"/>
      <c r="G56" s="21"/>
      <c r="H56" s="21">
        <v>1024</v>
      </c>
      <c r="I56" s="21" t="s">
        <v>59</v>
      </c>
      <c r="J56" s="21" t="s">
        <v>1499</v>
      </c>
      <c r="K56" s="21"/>
    </row>
    <row r="57" spans="1:11">
      <c r="A57" s="22">
        <v>43</v>
      </c>
      <c r="B57" s="22" t="s">
        <v>1501</v>
      </c>
      <c r="C57" s="22" t="b">
        <v>0</v>
      </c>
      <c r="D57" s="22"/>
      <c r="E57" s="22"/>
      <c r="F57" s="22"/>
      <c r="G57" s="22"/>
      <c r="H57" s="22">
        <v>1</v>
      </c>
      <c r="I57" s="22" t="s">
        <v>59</v>
      </c>
      <c r="J57" s="22" t="s">
        <v>1502</v>
      </c>
      <c r="K57" s="22"/>
    </row>
    <row r="58" spans="1:11">
      <c r="A58" s="21">
        <v>44</v>
      </c>
      <c r="B58" s="21" t="s">
        <v>1503</v>
      </c>
      <c r="C58" s="21" t="b">
        <v>0</v>
      </c>
      <c r="D58" s="21"/>
      <c r="E58" s="21"/>
      <c r="F58" s="21"/>
      <c r="G58" s="21"/>
      <c r="H58" s="21">
        <v>8</v>
      </c>
      <c r="I58" s="21" t="s">
        <v>59</v>
      </c>
      <c r="J58" s="21" t="s">
        <v>1504</v>
      </c>
      <c r="K58" s="21"/>
    </row>
    <row r="59" spans="1:11">
      <c r="A59" s="22">
        <v>45</v>
      </c>
      <c r="B59" s="22" t="s">
        <v>1505</v>
      </c>
      <c r="C59" s="22" t="b">
        <v>0</v>
      </c>
      <c r="D59" s="22"/>
      <c r="E59" s="22"/>
      <c r="F59" s="22"/>
      <c r="G59" s="22"/>
      <c r="H59" s="22">
        <v>2048</v>
      </c>
      <c r="I59" s="22" t="s">
        <v>59</v>
      </c>
      <c r="J59" s="22" t="s">
        <v>1506</v>
      </c>
      <c r="K59" s="22"/>
    </row>
    <row r="60" spans="1:11">
      <c r="A60" s="22">
        <v>46</v>
      </c>
      <c r="B60" s="22" t="s">
        <v>1507</v>
      </c>
      <c r="C60" s="22" t="b">
        <v>0</v>
      </c>
      <c r="D60" s="22"/>
      <c r="E60" s="22"/>
      <c r="F60" s="22"/>
      <c r="G60" s="22"/>
      <c r="H60" s="22">
        <v>2048</v>
      </c>
      <c r="I60" s="22" t="s">
        <v>59</v>
      </c>
      <c r="J60" s="22" t="s">
        <v>1508</v>
      </c>
      <c r="K60" s="22"/>
    </row>
    <row r="61" spans="1:11">
      <c r="A61" s="21">
        <v>47</v>
      </c>
      <c r="B61" s="21" t="s">
        <v>1509</v>
      </c>
      <c r="C61" s="21" t="b">
        <v>0</v>
      </c>
      <c r="D61" s="21" t="s">
        <v>1510</v>
      </c>
      <c r="E61" s="21"/>
      <c r="F61" s="21"/>
      <c r="G61" s="21"/>
      <c r="H61" s="21">
        <v>32768</v>
      </c>
      <c r="I61" s="21" t="s">
        <v>59</v>
      </c>
      <c r="J61" s="21" t="s">
        <v>1511</v>
      </c>
      <c r="K61" s="21"/>
    </row>
    <row r="62" spans="1:11">
      <c r="A62" s="22">
        <v>48</v>
      </c>
      <c r="B62" s="22" t="s">
        <v>1512</v>
      </c>
      <c r="C62" s="22" t="b">
        <v>0</v>
      </c>
      <c r="D62" s="22"/>
      <c r="E62" s="22"/>
      <c r="F62" s="22"/>
      <c r="G62" s="22"/>
      <c r="H62" s="22">
        <v>1024</v>
      </c>
      <c r="I62" s="22" t="s">
        <v>59</v>
      </c>
      <c r="J62" s="22" t="s">
        <v>1513</v>
      </c>
      <c r="K62" s="22"/>
    </row>
    <row r="63" spans="1:11">
      <c r="A63" s="21">
        <v>49</v>
      </c>
      <c r="B63" s="21" t="s">
        <v>1514</v>
      </c>
      <c r="C63" s="21" t="b">
        <v>0</v>
      </c>
      <c r="D63" s="21"/>
      <c r="E63" s="21"/>
      <c r="F63" s="21"/>
      <c r="G63" s="21"/>
      <c r="H63" s="21">
        <v>512</v>
      </c>
      <c r="I63" s="21" t="s">
        <v>59</v>
      </c>
      <c r="J63" s="21" t="s">
        <v>1515</v>
      </c>
      <c r="K63" s="21"/>
    </row>
    <row r="64" spans="1:11">
      <c r="A64" s="22">
        <v>50</v>
      </c>
      <c r="B64" s="22" t="s">
        <v>1516</v>
      </c>
      <c r="C64" s="22" t="b">
        <v>0</v>
      </c>
      <c r="D64" s="22" t="s">
        <v>1517</v>
      </c>
      <c r="E64" s="22"/>
      <c r="F64" s="22"/>
      <c r="G64" s="22"/>
      <c r="H64" s="22">
        <v>128</v>
      </c>
      <c r="I64" s="22" t="s">
        <v>59</v>
      </c>
      <c r="J64" s="22" t="s">
        <v>1518</v>
      </c>
      <c r="K64" s="22"/>
    </row>
    <row r="65" spans="1:11">
      <c r="A65" s="22">
        <v>51</v>
      </c>
      <c r="B65" s="22" t="s">
        <v>1519</v>
      </c>
      <c r="C65" s="22" t="b">
        <v>0</v>
      </c>
      <c r="D65" s="22" t="s">
        <v>1517</v>
      </c>
      <c r="E65" s="22"/>
      <c r="F65" s="22"/>
      <c r="G65" s="22"/>
      <c r="H65" s="22">
        <v>128</v>
      </c>
      <c r="I65" s="22" t="s">
        <v>59</v>
      </c>
      <c r="J65" s="22" t="s">
        <v>1520</v>
      </c>
      <c r="K65" s="22"/>
    </row>
    <row r="66" spans="1:11">
      <c r="A66" s="21">
        <v>52</v>
      </c>
      <c r="B66" s="21" t="s">
        <v>1521</v>
      </c>
      <c r="C66" s="21" t="b">
        <v>0</v>
      </c>
      <c r="D66" s="21"/>
      <c r="E66" s="21"/>
      <c r="F66" s="21"/>
      <c r="G66" s="21"/>
      <c r="H66" s="21">
        <v>512</v>
      </c>
      <c r="I66" s="21" t="s">
        <v>59</v>
      </c>
      <c r="J66" s="21" t="s">
        <v>1522</v>
      </c>
      <c r="K66" s="21"/>
    </row>
    <row r="67" spans="1:11">
      <c r="A67" s="22">
        <v>53</v>
      </c>
      <c r="B67" s="22" t="s">
        <v>1523</v>
      </c>
      <c r="C67" s="22" t="b">
        <v>0</v>
      </c>
      <c r="D67" s="22"/>
      <c r="E67" s="22"/>
      <c r="F67" s="22"/>
      <c r="G67" s="22"/>
      <c r="H67" s="22">
        <v>5120</v>
      </c>
      <c r="I67" s="22" t="s">
        <v>59</v>
      </c>
      <c r="J67" s="22" t="s">
        <v>1524</v>
      </c>
      <c r="K67" s="22"/>
    </row>
    <row r="68" spans="1:11">
      <c r="A68" s="21">
        <v>54</v>
      </c>
      <c r="B68" s="21" t="s">
        <v>1525</v>
      </c>
      <c r="C68" s="21" t="b">
        <v>0</v>
      </c>
      <c r="D68" s="21"/>
      <c r="E68" s="21"/>
      <c r="F68" s="21"/>
      <c r="G68" s="21"/>
      <c r="H68" s="21">
        <v>2048</v>
      </c>
      <c r="I68" s="21" t="s">
        <v>59</v>
      </c>
      <c r="J68" s="21" t="s">
        <v>1526</v>
      </c>
      <c r="K68" s="21"/>
    </row>
    <row r="69" spans="1:11">
      <c r="A69" s="22">
        <v>55</v>
      </c>
      <c r="B69" s="22" t="s">
        <v>1527</v>
      </c>
      <c r="C69" s="22" t="b">
        <v>0</v>
      </c>
      <c r="D69" s="22" t="s">
        <v>1528</v>
      </c>
      <c r="E69" s="22" t="s">
        <v>1529</v>
      </c>
      <c r="F69" s="22"/>
      <c r="G69" s="22"/>
      <c r="H69" s="22">
        <v>16384</v>
      </c>
      <c r="I69" s="22" t="s">
        <v>59</v>
      </c>
      <c r="J69" s="22" t="s">
        <v>1530</v>
      </c>
      <c r="K69" s="22"/>
    </row>
    <row r="70" spans="1:11">
      <c r="A70" s="21">
        <v>56</v>
      </c>
      <c r="B70" s="21" t="s">
        <v>1531</v>
      </c>
      <c r="C70" s="21" t="b">
        <v>0</v>
      </c>
      <c r="D70" s="21"/>
      <c r="E70" s="21"/>
      <c r="F70" s="21"/>
      <c r="G70" s="21"/>
      <c r="H70" s="21">
        <v>16384</v>
      </c>
      <c r="I70" s="21" t="s">
        <v>59</v>
      </c>
      <c r="J70" s="21" t="s">
        <v>1532</v>
      </c>
      <c r="K70" s="21"/>
    </row>
    <row r="71" spans="1:11">
      <c r="A71" s="22">
        <v>57</v>
      </c>
      <c r="B71" s="22" t="s">
        <v>1533</v>
      </c>
      <c r="C71" s="22" t="b">
        <v>0</v>
      </c>
      <c r="D71" s="22" t="s">
        <v>1534</v>
      </c>
      <c r="E71" s="22" t="s">
        <v>1529</v>
      </c>
      <c r="F71" s="22"/>
      <c r="G71" s="22"/>
      <c r="H71" s="22">
        <v>16384</v>
      </c>
      <c r="I71" s="22" t="s">
        <v>59</v>
      </c>
      <c r="J71" s="22" t="s">
        <v>1535</v>
      </c>
      <c r="K71" s="22"/>
    </row>
    <row r="72" spans="1:11" ht="19.25" customHeight="1">
      <c r="A72" s="21">
        <v>58</v>
      </c>
      <c r="B72" s="21" t="s">
        <v>1536</v>
      </c>
      <c r="C72" s="21" t="b">
        <v>0</v>
      </c>
      <c r="D72" s="21" t="s">
        <v>1537</v>
      </c>
      <c r="E72" s="21" t="s">
        <v>1529</v>
      </c>
      <c r="F72" s="21"/>
      <c r="G72" s="21"/>
      <c r="H72" s="21">
        <v>31457280</v>
      </c>
      <c r="I72" s="21" t="s">
        <v>59</v>
      </c>
      <c r="J72" s="21" t="s">
        <v>1538</v>
      </c>
      <c r="K72" s="21"/>
    </row>
    <row r="73" spans="1:11">
      <c r="A73" s="22">
        <v>59</v>
      </c>
      <c r="B73" s="22" t="s">
        <v>1539</v>
      </c>
      <c r="C73" s="22" t="b">
        <v>0</v>
      </c>
      <c r="D73" s="22" t="s">
        <v>1540</v>
      </c>
      <c r="E73" s="22"/>
      <c r="F73" s="22"/>
      <c r="G73" s="22"/>
      <c r="H73" s="22">
        <v>16324588</v>
      </c>
      <c r="I73" s="22" t="s">
        <v>59</v>
      </c>
      <c r="J73" s="22" t="s">
        <v>1541</v>
      </c>
      <c r="K73" s="22"/>
    </row>
    <row r="74" spans="1:11">
      <c r="A74" s="21">
        <v>-1</v>
      </c>
      <c r="B74" s="21" t="s">
        <v>1542</v>
      </c>
      <c r="C74" s="21"/>
      <c r="D74" s="21" t="s">
        <v>1406</v>
      </c>
      <c r="E74" s="21"/>
      <c r="F74" s="21"/>
      <c r="G74" s="21"/>
      <c r="H74" s="21">
        <v>17</v>
      </c>
      <c r="I74" s="21" t="s">
        <v>59</v>
      </c>
      <c r="J74" s="21"/>
      <c r="K74" s="21" t="s">
        <v>1543</v>
      </c>
    </row>
  </sheetData>
  <phoneticPr fontId="2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Phase4  Overview</vt:lpstr>
      <vt:lpstr>Boot Time</vt:lpstr>
      <vt:lpstr>综合打分</vt:lpstr>
      <vt:lpstr>App Sources</vt:lpstr>
      <vt:lpstr>Response Time </vt:lpstr>
      <vt:lpstr>Baidu App</vt:lpstr>
      <vt:lpstr>系统整体流畅性</vt:lpstr>
      <vt:lpstr>Disk Partition (EMMC 64G)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Lu Lu (L.)</dc:creator>
  <cp:keywords/>
  <dc:description/>
  <cp:lastModifiedBy>Microsoft Office User</cp:lastModifiedBy>
  <cp:revision/>
  <dcterms:created xsi:type="dcterms:W3CDTF">2015-06-07T02:17:00Z</dcterms:created>
  <dcterms:modified xsi:type="dcterms:W3CDTF">2022-10-24T09:49:32Z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