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firstSheet="2" activeTab="3"/>
  </bookViews>
  <sheets>
    <sheet name="Template change_history" sheetId="8" r:id="rId1"/>
    <sheet name="report history" sheetId="10" r:id="rId2"/>
    <sheet name="S650 R07.2.HF3发版测试报告" sheetId="1" r:id="rId3"/>
    <sheet name="A.2 内外部遗留问题" sheetId="3" r:id="rId4"/>
    <sheet name="A.3 性能测试 " sheetId="9" r:id="rId5"/>
    <sheet name="A.4 定位路试专项 " sheetId="12" r:id="rId6"/>
  </sheets>
  <calcPr calcId="144525"/>
</workbook>
</file>

<file path=xl/sharedStrings.xml><?xml version="1.0" encoding="utf-8"?>
<sst xmlns="http://schemas.openxmlformats.org/spreadsheetml/2006/main" count="534" uniqueCount="342">
  <si>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</si>
  <si>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</si>
  <si>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</si>
  <si>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</si>
  <si>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</si>
  <si>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</si>
  <si>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</si>
  <si>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</si>
  <si>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</si>
  <si>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</si>
  <si>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</si>
  <si>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</si>
  <si>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江明利、苏杭</t>
  </si>
  <si>
    <t>R07.2.HF3发版测试</t>
  </si>
  <si>
    <t>一、测试报告总论</t>
  </si>
  <si>
    <t>1.测试概要</t>
  </si>
  <si>
    <t>提测内容</t>
  </si>
  <si>
    <t xml:space="preserve">1.bugfix：19个bug验证通过             2.地图主线版本更新至LTS_PL2                                                                                                                                                                                                                                           </t>
  </si>
  <si>
    <t>测试范围</t>
  </si>
  <si>
    <t>1.bugfix：19个bug验证通过                                                                                                                                                                                                                                               2.功能测试：核心功能回归                                                                                                                                                                                                                                                    3.南京实车路测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</si>
  <si>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</si>
  <si>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00B050"/>
        <rFont val="微软雅黑"/>
        <charset val="134"/>
      </rPr>
      <t>有条件Pass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</si>
  <si>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</si>
  <si>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</si>
  <si>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</si>
  <si>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</si>
  <si>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</si>
  <si>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</si>
  <si>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</si>
  <si>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</si>
  <si>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</si>
  <si>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</si>
  <si>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</si>
  <si>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</si>
  <si>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</si>
  <si>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</si>
  <si>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</si>
  <si>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</si>
  <si>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</si>
  <si>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</si>
  <si>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</si>
  <si>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</si>
  <si>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</si>
  <si>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0 ANR</t>
  </si>
  <si>
    <t>台架测试</t>
  </si>
  <si>
    <t xml:space="preserve">当前迭代无新增anr&amp;crash </t>
  </si>
  <si>
    <t>10*8小时</t>
  </si>
  <si>
    <t>UI 自动化</t>
  </si>
  <si>
    <t>600条*10次</t>
  </si>
  <si>
    <t>0 crash</t>
  </si>
  <si>
    <t>路测</t>
  </si>
  <si>
    <t>10*200km(10*8小时)
其中平均车速超过100 累计时长不少于3小时</t>
  </si>
  <si>
    <t>/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</si>
  <si>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</si>
  <si>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</si>
  <si>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</si>
  <si>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</si>
  <si>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</si>
  <si>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</si>
  <si>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</si>
  <si>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详见A.3性能测试sheet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</si>
  <si>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</si>
  <si>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</si>
  <si>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</si>
  <si>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</si>
  <si>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</si>
  <si>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</si>
  <si>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</si>
  <si>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</si>
  <si>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</si>
  <si>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</si>
  <si>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详见A.4定位路试专项sheet</t>
  </si>
  <si>
    <t>车标异常次数</t>
  </si>
  <si>
    <t>百公里不超过一次</t>
  </si>
  <si>
    <t>百公里车标异常次数</t>
  </si>
  <si>
    <t>主动偏航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</si>
  <si>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</si>
  <si>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</si>
  <si>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</si>
  <si>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</si>
  <si>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</si>
  <si>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</si>
  <si>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S650无AR导航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</si>
  <si>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</si>
  <si>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</si>
  <si>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</si>
  <si>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</si>
  <si>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</si>
  <si>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</si>
  <si>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</si>
  <si>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</si>
  <si>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</si>
  <si>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</si>
  <si>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</si>
  <si>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</si>
  <si>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</si>
  <si>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</si>
  <si>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</si>
  <si>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</si>
  <si>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</si>
  <si>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</si>
  <si>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NA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</si>
  <si>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</si>
  <si>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</si>
  <si>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</si>
  <si>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</si>
  <si>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</si>
  <si>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通过</t>
  </si>
  <si>
    <t>产品指标</t>
  </si>
  <si>
    <t>MRD</t>
  </si>
  <si>
    <t>技术文档</t>
  </si>
  <si>
    <t>单元测试报告</t>
  </si>
  <si>
    <t>Codereview结论</t>
  </si>
  <si>
    <t>二、Bug解决情况</t>
  </si>
  <si>
    <t>Jira Bug 遗留： P0 :0个；P1:1个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</si>
  <si>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</si>
  <si>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</si>
  <si>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</si>
  <si>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</si>
  <si>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</si>
  <si>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</si>
  <si>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</si>
  <si>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</si>
  <si>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</si>
  <si>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</si>
  <si>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</si>
  <si>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</si>
  <si>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</si>
  <si>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</si>
  <si>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</si>
  <si>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</si>
  <si>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</si>
  <si>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</si>
  <si>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</si>
  <si>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</si>
  <si>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</si>
  <si>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</si>
  <si>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</si>
  <si>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</si>
  <si>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</si>
  <si>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</si>
  <si>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</si>
  <si>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</si>
  <si>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20231114_1002_HF13_R07.2.PRO.HF3_User</t>
  </si>
  <si>
    <t>屏幕尺寸</t>
  </si>
  <si>
    <t>13.2寸</t>
  </si>
  <si>
    <t>ROM版本</t>
  </si>
  <si>
    <t>MCU版本</t>
  </si>
  <si>
    <t xml:space="preserve">20231102_704_PRO
</t>
  </si>
  <si>
    <t>地图版本</t>
  </si>
  <si>
    <t>5.2-S650-R07.2.HF3-11.13-LTS_PL2</t>
  </si>
  <si>
    <t>可基于GNG报告增加</t>
  </si>
  <si>
    <t>序号</t>
  </si>
  <si>
    <t>Jira号(P0/P1)</t>
  </si>
  <si>
    <t>优先级</t>
  </si>
  <si>
    <t xml:space="preserve"> AW2-33765</t>
  </si>
  <si>
    <t>【S650】【地图】【必现】大于80km/h的速度行驶，仪表显示103km/h，地图显示107km/h，相差4</t>
  </si>
  <si>
    <t>P1</t>
  </si>
  <si>
    <t>icafe问题</t>
  </si>
  <si>
    <t>编号</t>
  </si>
  <si>
    <t>标题</t>
  </si>
  <si>
    <t>Bug分析结论</t>
  </si>
  <si>
    <t>FordPhase4Scrum-78386</t>
  </si>
  <si>
    <t>[FordPhase4Scrum-78386] 【台架】【S650】【地图】【必现】进入地图设置，点击导航语音，地图闪退</t>
  </si>
  <si>
    <t>R07.2 HF2 组入</t>
  </si>
  <si>
    <t>FordPhase4Scrum-78815</t>
  </si>
  <si>
    <t>【实车】【S650】【地图】【必现】21-04当前未设置公司地址，事件详情页面进入laucher页面点击回公司，卡片被遮挡</t>
  </si>
  <si>
    <t>FordPhase4Scrum-78810</t>
  </si>
  <si>
    <t>【实车】【S650】【地图】【必现】18-46进入沿途搜后返回导航态倒计时为10s</t>
  </si>
  <si>
    <t>FordPhase4Scrum-78812</t>
  </si>
  <si>
    <t>【实车】【S650】【地图】【必现】19-05关闭比例尺开关后比例尺未消失</t>
  </si>
  <si>
    <t>FordPhase4Scrum-78706</t>
  </si>
  <si>
    <t>【实车】【S650】【地图】【必现】19-33导航中，语音设置导航音量后手动降低导航音量，导航音量实际无变化</t>
  </si>
  <si>
    <t>FordPhase4Scrum-77219</t>
  </si>
  <si>
    <t>【Monkey自动化测试】【福特phase4 wave2S650】进程com.baidu.che.codriver出现了java.lang.ExceptionInInitializerError, 具体位置
在at com.baidu.che.codriver.sdk.man</t>
  </si>
  <si>
    <t>FordPhase4Scrum-62045</t>
  </si>
  <si>
    <t>实车】【S650】【地图】【偶现】1340 导航出地下车库，车标在俩个道路直接摇摆，最后定位在非当前道路上</t>
  </si>
  <si>
    <t>低概率偶现问题，转Monitor</t>
  </si>
  <si>
    <t>FordPhase4Scrum-78901</t>
  </si>
  <si>
    <t>【实车】【S650】【地图】【偶现】22:07巡航进入内部路后行驶一段距离，车标先静止不动后偏离到大路上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</si>
  <si>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</si>
  <si>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</si>
  <si>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</si>
  <si>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</si>
  <si>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</si>
  <si>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</si>
  <si>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</si>
  <si>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</si>
  <si>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</si>
  <si>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</si>
  <si>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</si>
  <si>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</si>
  <si>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</si>
  <si>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</si>
  <si>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</si>
  <si>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</si>
  <si>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</si>
  <si>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</si>
  <si>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</si>
  <si>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</si>
  <si>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</si>
  <si>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</si>
  <si>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</si>
  <si>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</si>
  <si>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</si>
  <si>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</si>
  <si>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</si>
  <si>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</si>
  <si>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</si>
  <si>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</si>
  <si>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</si>
  <si>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</si>
  <si>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</si>
  <si>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</si>
  <si>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</si>
  <si>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</si>
  <si>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</si>
  <si>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</si>
  <si>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</si>
  <si>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</si>
  <si>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</si>
  <si>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</si>
  <si>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</si>
  <si>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</si>
  <si>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</si>
  <si>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</si>
  <si>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</si>
  <si>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</si>
  <si>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</si>
  <si>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</si>
  <si>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</si>
  <si>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</si>
  <si>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</si>
  <si>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</si>
  <si>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</si>
  <si>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</si>
  <si>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</si>
  <si>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</si>
  <si>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</si>
  <si>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</si>
  <si>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</si>
  <si>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</si>
  <si>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</si>
  <si>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</si>
  <si>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</si>
  <si>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</si>
  <si>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</si>
  <si>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</si>
  <si>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</si>
  <si>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</si>
  <si>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</si>
  <si>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</si>
  <si>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</si>
  <si>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路径规划 算路距离90km（无途径点）</t>
  </si>
  <si>
    <t>路径规划 算路距离300km（无途径点）</t>
  </si>
  <si>
    <t>测试距离的偏差在10%以内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</si>
  <si>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</si>
  <si>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</si>
  <si>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</si>
  <si>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</si>
  <si>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</si>
  <si>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</si>
  <si>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</si>
  <si>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</si>
  <si>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</si>
  <si>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</si>
  <si>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</si>
  <si>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</si>
  <si>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</si>
  <si>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</si>
  <si>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</si>
  <si>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</si>
  <si>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</si>
  <si>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</si>
  <si>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</si>
  <si>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</si>
  <si>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</si>
  <si>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</si>
  <si>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</si>
  <si>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</si>
  <si>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</si>
  <si>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</si>
  <si>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</si>
  <si>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</si>
  <si>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</si>
  <si>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</si>
  <si>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</si>
  <si>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</si>
  <si>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</si>
  <si>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</si>
  <si>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</si>
  <si>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</si>
  <si>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</si>
  <si>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</si>
  <si>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</si>
  <si>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</si>
  <si>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</si>
  <si>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</si>
  <si>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</si>
  <si>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日期</t>
  </si>
  <si>
    <t>汇总</t>
  </si>
  <si>
    <t>IV109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</si>
  <si>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</si>
  <si>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</si>
  <si>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</si>
  <si>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</si>
  <si>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</si>
  <si>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</si>
  <si>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</si>
  <si>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</si>
  <si>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FordPhase4Scrum-78394</t>
  </si>
  <si>
    <t>接近测速路段，超速后车速图标未显示红色</t>
  </si>
  <si>
    <t>非Bug</t>
  </si>
  <si>
    <t>定位更新及时性及准确性</t>
  </si>
  <si>
    <t>map5.0 支持全时惯导，任何时候车标都真实反应车型所在位置，并实时更新，
不得出现飘，卡顿/滞后/不更新等现象</t>
  </si>
  <si>
    <t>巡航进入内部路后行驶一段距离，车标先静止不动后偏离到大路上</t>
  </si>
  <si>
    <t>当前路试偶现1次</t>
  </si>
  <si>
    <t>检索与查询</t>
  </si>
  <si>
    <t>网络良好的情况下，3s内完成，POI的结果和手机百度地图基本一致</t>
  </si>
  <si>
    <t>-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</si>
  <si>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</si>
  <si>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</si>
  <si>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</si>
  <si>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FordPhase4Scrum-78393</t>
  </si>
  <si>
    <t>隧道内发起导航，定位有误</t>
  </si>
  <si>
    <t>复现概率较低，当前关闭处理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</si>
  <si>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</si>
  <si>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</si>
  <si>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</si>
  <si>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</si>
  <si>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</si>
  <si>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</si>
  <si>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FordPhase4Scrum-77160</t>
  </si>
  <si>
    <t xml:space="preserve"> 发起导航不显示仪表诱导信息</t>
  </si>
  <si>
    <t>实车问题，IV110未复现，关闭处理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</si>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</sst>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;[Red]0.0"/>
    <numFmt numFmtId="179" formatCode="0.00_ "/>
  </numFmts>
  <fonts count="46">
    <font>
      <sz val="12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name val="等线"/>
      <charset val="134"/>
      <scheme val="minor"/>
    </font>
    <font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6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B05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b/>
      <sz val="10.5"/>
      <color rgb="FF00B050"/>
      <name val="微软雅黑"/>
      <charset val="134"/>
    </font>
    <font>
      <sz val="11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1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6" borderId="18" applyNumberFormat="0" applyAlignment="0" applyProtection="0">
      <alignment vertical="center"/>
    </xf>
    <xf numFmtId="0" fontId="33" fillId="17" borderId="19" applyNumberFormat="0" applyAlignment="0" applyProtection="0">
      <alignment vertical="center"/>
    </xf>
    <xf numFmtId="0" fontId="34" fillId="17" borderId="18" applyNumberFormat="0" applyAlignment="0" applyProtection="0">
      <alignment vertical="center"/>
    </xf>
    <xf numFmtId="0" fontId="35" fillId="18" borderId="20" applyNumberFormat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</cellStyleXfs>
  <cellXfs count="160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3" applyAlignment="1">
      <alignment horizontal="center" vertical="center"/>
    </xf>
    <xf numFmtId="0" fontId="1" fillId="2" borderId="1" xfId="53" applyFont="1" applyFill="1" applyBorder="1" applyAlignment="1">
      <alignment horizontal="center" vertical="center"/>
    </xf>
    <xf numFmtId="0" fontId="2" fillId="2" borderId="2" xfId="53" applyFont="1" applyFill="1" applyBorder="1" applyAlignment="1">
      <alignment horizontal="center" vertical="center"/>
    </xf>
    <xf numFmtId="14" fontId="2" fillId="2" borderId="2" xfId="53" applyNumberFormat="1" applyFont="1" applyFill="1" applyBorder="1" applyAlignment="1">
      <alignment horizontal="center" vertical="center"/>
    </xf>
    <xf numFmtId="0" fontId="3" fillId="0" borderId="3" xfId="53" applyFont="1" applyBorder="1" applyAlignment="1">
      <alignment horizontal="center" vertical="center"/>
    </xf>
    <xf numFmtId="0" fontId="2" fillId="0" borderId="4" xfId="53" applyFont="1" applyBorder="1" applyAlignment="1">
      <alignment horizontal="center" vertical="center" wrapText="1"/>
    </xf>
    <xf numFmtId="0" fontId="2" fillId="0" borderId="4" xfId="53" applyFont="1" applyBorder="1" applyAlignment="1">
      <alignment horizontal="center" vertical="center"/>
    </xf>
    <xf numFmtId="0" fontId="2" fillId="0" borderId="0" xfId="53" applyFont="1" applyAlignment="1">
      <alignment horizontal="left" vertical="center"/>
    </xf>
    <xf numFmtId="0" fontId="1" fillId="2" borderId="1" xfId="53" applyFont="1" applyFill="1" applyBorder="1" applyAlignment="1">
      <alignment horizontal="center" vertical="center" wrapText="1"/>
    </xf>
    <xf numFmtId="0" fontId="3" fillId="0" borderId="1" xfId="53" applyFont="1" applyBorder="1" applyAlignment="1">
      <alignment horizontal="center" vertical="center" wrapText="1"/>
    </xf>
    <xf numFmtId="0" fontId="3" fillId="0" borderId="1" xfId="53" applyFont="1" applyBorder="1" applyAlignment="1">
      <alignment horizontal="left" vertical="center" wrapText="1"/>
    </xf>
    <xf numFmtId="0" fontId="4" fillId="0" borderId="0" xfId="53" applyFont="1" applyAlignment="1">
      <alignment vertical="center" wrapText="1"/>
    </xf>
    <xf numFmtId="0" fontId="4" fillId="0" borderId="0" xfId="53" applyFont="1">
      <alignment vertical="center"/>
    </xf>
    <xf numFmtId="0" fontId="5" fillId="0" borderId="0" xfId="53" applyFont="1" applyAlignment="1">
      <alignment horizontal="left" vertical="center"/>
    </xf>
    <xf numFmtId="176" fontId="2" fillId="2" borderId="2" xfId="53" applyNumberFormat="1" applyFont="1" applyFill="1" applyBorder="1" applyAlignment="1">
      <alignment horizontal="center" vertical="center"/>
    </xf>
    <xf numFmtId="0" fontId="6" fillId="0" borderId="0" xfId="53" applyFont="1">
      <alignment vertical="center"/>
    </xf>
    <xf numFmtId="0" fontId="1" fillId="0" borderId="1" xfId="53" applyFont="1" applyBorder="1" applyAlignment="1">
      <alignment horizontal="center" vertical="center" wrapText="1"/>
    </xf>
    <xf numFmtId="0" fontId="3" fillId="0" borderId="1" xfId="53" applyFont="1" applyBorder="1" applyAlignment="1">
      <alignment vertical="center" wrapText="1"/>
    </xf>
    <xf numFmtId="176" fontId="2" fillId="2" borderId="1" xfId="53" applyNumberFormat="1" applyFont="1" applyFill="1" applyBorder="1" applyAlignment="1">
      <alignment horizontal="center" vertical="center"/>
    </xf>
    <xf numFmtId="0" fontId="7" fillId="0" borderId="1" xfId="53" applyFont="1" applyBorder="1" applyAlignment="1">
      <alignment horizontal="center" vertical="center"/>
    </xf>
    <xf numFmtId="0" fontId="6" fillId="0" borderId="0" xfId="53" applyFont="1" applyAlignment="1">
      <alignment horizontal="center" vertical="center"/>
    </xf>
    <xf numFmtId="0" fontId="5" fillId="0" borderId="0" xfId="53" applyFont="1" applyAlignment="1">
      <alignment horizontal="center" vertical="center"/>
    </xf>
    <xf numFmtId="176" fontId="5" fillId="2" borderId="2" xfId="53" applyNumberFormat="1" applyFont="1" applyFill="1" applyBorder="1" applyAlignment="1">
      <alignment horizontal="center" vertical="center"/>
    </xf>
    <xf numFmtId="0" fontId="5" fillId="0" borderId="4" xfId="53" applyFont="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9" fillId="5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8" fillId="4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1" fontId="8" fillId="3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/>
    <xf numFmtId="0" fontId="8" fillId="6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wrapText="1"/>
    </xf>
    <xf numFmtId="0" fontId="10" fillId="4" borderId="1" xfId="0" applyFont="1" applyFill="1" applyBorder="1" applyAlignment="1"/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0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9" borderId="0" xfId="0" applyFont="1" applyFill="1" applyAlignment="1">
      <alignment horizontal="left" vertical="top"/>
    </xf>
    <xf numFmtId="177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8" fontId="11" fillId="10" borderId="1" xfId="0" applyNumberFormat="1" applyFont="1" applyFill="1" applyBorder="1" applyAlignment="1">
      <alignment horizontal="left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1" xfId="0" applyFont="1" applyFill="1" applyBorder="1" applyAlignment="1"/>
    <xf numFmtId="179" fontId="12" fillId="10" borderId="1" xfId="0" applyNumberFormat="1" applyFont="1" applyFill="1" applyBorder="1" applyAlignment="1">
      <alignment horizontal="left" wrapText="1"/>
    </xf>
    <xf numFmtId="177" fontId="0" fillId="4" borderId="1" xfId="0" applyNumberFormat="1" applyFill="1" applyBorder="1" applyAlignment="1">
      <alignment horizontal="left"/>
    </xf>
    <xf numFmtId="0" fontId="10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/>
    <xf numFmtId="49" fontId="0" fillId="0" borderId="0" xfId="0" applyNumberFormat="1" applyFill="1" applyBorder="1" applyAlignment="1"/>
    <xf numFmtId="49" fontId="0" fillId="11" borderId="9" xfId="0" applyNumberFormat="1" applyFill="1" applyBorder="1" applyAlignment="1"/>
    <xf numFmtId="0" fontId="0" fillId="12" borderId="1" xfId="0" applyFill="1" applyBorder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13" fillId="13" borderId="1" xfId="0" applyFont="1" applyFill="1" applyBorder="1" applyAlignment="1">
      <alignment horizontal="justify" vertical="center" wrapText="1"/>
    </xf>
    <xf numFmtId="0" fontId="13" fillId="14" borderId="1" xfId="0" applyFont="1" applyFill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justify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4" fillId="14" borderId="1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9" fillId="0" borderId="1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0" fontId="16" fillId="0" borderId="1" xfId="0" applyNumberFormat="1" applyFont="1" applyBorder="1">
      <alignment vertical="center"/>
    </xf>
    <xf numFmtId="0" fontId="23" fillId="0" borderId="0" xfId="51" applyAlignment="1">
      <alignment horizontal="left" vertical="top"/>
    </xf>
    <xf numFmtId="0" fontId="23" fillId="0" borderId="0" xfId="50" applyAlignment="1">
      <alignment horizontal="left" vertical="top"/>
    </xf>
    <xf numFmtId="0" fontId="23" fillId="0" borderId="1" xfId="50" applyBorder="1" applyAlignment="1">
      <alignment horizontal="left" vertical="top"/>
    </xf>
    <xf numFmtId="14" fontId="23" fillId="0" borderId="1" xfId="50" applyNumberFormat="1" applyBorder="1" applyAlignment="1">
      <alignment horizontal="left" vertical="top"/>
    </xf>
    <xf numFmtId="0" fontId="23" fillId="0" borderId="1" xfId="50" applyBorder="1" applyAlignment="1">
      <alignment horizontal="left" vertical="top" wrapText="1"/>
    </xf>
    <xf numFmtId="14" fontId="23" fillId="0" borderId="1" xfId="51" applyNumberFormat="1" applyBorder="1" applyAlignment="1">
      <alignment horizontal="left" vertical="top"/>
    </xf>
    <xf numFmtId="0" fontId="23" fillId="0" borderId="1" xfId="51" applyBorder="1" applyAlignment="1">
      <alignment horizontal="left" vertical="top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2" xfId="52"/>
    <cellStyle name="常规 3" xfId="53"/>
    <cellStyle name="常规 4 2" xfId="54"/>
    <cellStyle name="常规 4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19</xdr:row>
      <xdr:rowOff>165101</xdr:rowOff>
    </xdr:from>
    <xdr:ext cx="16526933" cy="29364939"/>
    <xdr:sp>
      <xdr:nvSpPr>
        <xdr:cNvPr id="2" name="TextBox 1"/>
        <xdr:cNvSpPr txBox="1"/>
      </xdr:nvSpPr>
      <xdr:spPr>
        <a:xfrm>
          <a:off x="0" y="20670520"/>
          <a:ext cx="16526510" cy="2936494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solidFill>
                <a:schemeClr val="bg1"/>
              </a:solidFill>
            </a:rPr>
            <a:t>本次</a:t>
          </a:r>
          <a:r>
            <a:rPr lang="en-US" altLang="zh-CN" sz="1600">
              <a:solidFill>
                <a:schemeClr val="bg1"/>
              </a:solidFill>
            </a:rPr>
            <a:t>S650</a:t>
          </a:r>
          <a:r>
            <a:rPr lang="zh-CN" altLang="en-US" sz="1600" baseline="0">
              <a:solidFill>
                <a:schemeClr val="bg1"/>
              </a:solidFill>
            </a:rPr>
            <a:t>南京</a:t>
          </a:r>
          <a:r>
            <a:rPr lang="zh-CN" altLang="en-US" sz="1600">
              <a:solidFill>
                <a:schemeClr val="bg1"/>
              </a:solidFill>
            </a:rPr>
            <a:t>城市地图专项路测结论为：</a:t>
          </a:r>
          <a:r>
            <a:rPr lang="en-US" altLang="zh-CN" sz="1600">
              <a:solidFill>
                <a:schemeClr val="bg1"/>
              </a:solidFill>
            </a:rPr>
            <a:t>P</a:t>
          </a:r>
          <a:r>
            <a:rPr lang="en-US" sz="1600">
              <a:solidFill>
                <a:schemeClr val="bg1"/>
              </a:solidFill>
            </a:rPr>
            <a:t>ass，</a:t>
          </a:r>
          <a:endParaRPr 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详细测试情况如下：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 b="1">
              <a:solidFill>
                <a:schemeClr val="bg1"/>
              </a:solidFill>
            </a:rPr>
            <a:t>总里程数：</a:t>
          </a:r>
          <a:r>
            <a:rPr lang="en-US" altLang="zh-CN" sz="1600" b="1">
              <a:solidFill>
                <a:schemeClr val="bg1"/>
              </a:solidFill>
            </a:rPr>
            <a:t>2015</a:t>
          </a:r>
          <a:r>
            <a:rPr lang="zh-CN" altLang="en-US" sz="1600" b="1">
              <a:solidFill>
                <a:schemeClr val="bg1"/>
              </a:solidFill>
            </a:rPr>
            <a:t>  公里，总时长：</a:t>
          </a:r>
          <a:r>
            <a:rPr lang="en-US" altLang="zh-CN" sz="1600" b="1">
              <a:solidFill>
                <a:schemeClr val="bg1"/>
              </a:solidFill>
            </a:rPr>
            <a:t>120</a:t>
          </a:r>
          <a:r>
            <a:rPr lang="zh-CN" altLang="en-US" sz="1600" b="1">
              <a:solidFill>
                <a:schemeClr val="bg1"/>
              </a:solidFill>
            </a:rPr>
            <a:t>小时</a:t>
          </a:r>
          <a:endParaRPr lang="en-US" altLang="zh-CN" sz="1600" b="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路测过程中出现</a:t>
          </a:r>
          <a:r>
            <a:rPr lang="en-US" altLang="zh-CN" sz="1600">
              <a:solidFill>
                <a:schemeClr val="bg1"/>
              </a:solidFill>
            </a:rPr>
            <a:t>2</a:t>
          </a:r>
          <a:r>
            <a:rPr lang="zh-CN" altLang="en-US" sz="1600">
              <a:solidFill>
                <a:schemeClr val="bg1"/>
              </a:solidFill>
            </a:rPr>
            <a:t>次定位问题（</a:t>
          </a:r>
          <a:r>
            <a:rPr lang="en-US" sz="1600">
              <a:solidFill>
                <a:schemeClr val="bg1"/>
              </a:solidFill>
            </a:rPr>
            <a:t>P1 </a:t>
          </a:r>
          <a:r>
            <a:rPr lang="en-US" altLang="zh-CN" sz="1600">
              <a:solidFill>
                <a:schemeClr val="bg1"/>
              </a:solidFill>
            </a:rPr>
            <a:t>2</a:t>
          </a:r>
          <a:r>
            <a:rPr lang="zh-CN" altLang="en-US" sz="1600">
              <a:solidFill>
                <a:schemeClr val="bg1"/>
              </a:solidFill>
            </a:rPr>
            <a:t>个）；误偏航</a:t>
          </a:r>
          <a:r>
            <a:rPr lang="en-US" altLang="zh-CN" sz="1600">
              <a:solidFill>
                <a:schemeClr val="bg1"/>
              </a:solidFill>
            </a:rPr>
            <a:t>1</a:t>
          </a:r>
          <a:r>
            <a:rPr lang="zh-CN" altLang="en-US" sz="1600">
              <a:solidFill>
                <a:schemeClr val="bg1"/>
              </a:solidFill>
            </a:rPr>
            <a:t>次；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次、高架下发生误偏航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次、隧道发生车标漂移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次、隧道误偏航</a:t>
          </a:r>
          <a:r>
            <a:rPr lang="en-US" altLang="zh-CN" sz="1600">
              <a:solidFill>
                <a:schemeClr val="bg1"/>
              </a:solidFill>
            </a:rPr>
            <a:t>1</a:t>
          </a:r>
          <a:r>
            <a:rPr lang="zh-CN" altLang="en-US" sz="1600">
              <a:solidFill>
                <a:schemeClr val="bg1"/>
              </a:solidFill>
            </a:rPr>
            <a:t>次、高速误偏航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次，普通道路误偏航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次，出现车标漂移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次、主动偏航绑路错误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次、定位滞后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次，底图</a:t>
          </a:r>
          <a:r>
            <a:rPr lang="en-US" altLang="zh-CN" sz="1600">
              <a:solidFill>
                <a:schemeClr val="bg1"/>
              </a:solidFill>
            </a:rPr>
            <a:t>/</a:t>
          </a:r>
          <a:r>
            <a:rPr lang="zh-CN" altLang="en-US" sz="1600">
              <a:solidFill>
                <a:schemeClr val="bg1"/>
              </a:solidFill>
            </a:rPr>
            <a:t>道路</a:t>
          </a:r>
          <a:r>
            <a:rPr lang="en-US" altLang="zh-CN" sz="1600">
              <a:solidFill>
                <a:schemeClr val="bg1"/>
              </a:solidFill>
            </a:rPr>
            <a:t>/</a:t>
          </a:r>
          <a:r>
            <a:rPr lang="zh-CN" altLang="en-US" sz="1600">
              <a:solidFill>
                <a:schemeClr val="bg1"/>
              </a:solidFill>
            </a:rPr>
            <a:t>底图元素</a:t>
          </a:r>
          <a:r>
            <a:rPr lang="en-US" altLang="zh-CN" sz="1600">
              <a:solidFill>
                <a:schemeClr val="bg1"/>
              </a:solidFill>
            </a:rPr>
            <a:t>/</a:t>
          </a:r>
          <a:r>
            <a:rPr lang="zh-CN" altLang="en-US" sz="1600">
              <a:solidFill>
                <a:schemeClr val="bg1"/>
              </a:solidFill>
            </a:rPr>
            <a:t>显示异常</a:t>
          </a:r>
          <a:r>
            <a:rPr lang="en-US" altLang="zh-CN" sz="1600">
              <a:solidFill>
                <a:schemeClr val="bg1"/>
              </a:solidFill>
            </a:rPr>
            <a:t>1</a:t>
          </a:r>
          <a:r>
            <a:rPr lang="zh-CN" altLang="en-US" sz="1600">
              <a:solidFill>
                <a:schemeClr val="bg1"/>
              </a:solidFill>
            </a:rPr>
            <a:t>次，实时路况更新不及时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次，稳定性问题</a:t>
          </a:r>
          <a:r>
            <a:rPr lang="en-US" altLang="zh-CN" sz="1600">
              <a:solidFill>
                <a:schemeClr val="bg1"/>
              </a:solidFill>
            </a:rPr>
            <a:t>1</a:t>
          </a:r>
          <a:r>
            <a:rPr lang="zh-CN" altLang="en-US" sz="1600">
              <a:solidFill>
                <a:schemeClr val="bg1"/>
              </a:solidFill>
            </a:rPr>
            <a:t>次，路口放大图延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次，路况放大图错误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次，仪表车速和导航车速不一致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次，语音引导错误</a:t>
          </a:r>
          <a:r>
            <a:rPr lang="en-US" altLang="zh-CN" sz="1600">
              <a:solidFill>
                <a:schemeClr val="bg1"/>
              </a:solidFill>
            </a:rPr>
            <a:t>/</a:t>
          </a:r>
          <a:r>
            <a:rPr lang="zh-CN" altLang="en-US" sz="1600">
              <a:solidFill>
                <a:schemeClr val="bg1"/>
              </a:solidFill>
            </a:rPr>
            <a:t>延迟</a:t>
          </a:r>
          <a:r>
            <a:rPr lang="en-US" altLang="zh-CN" sz="1600">
              <a:solidFill>
                <a:schemeClr val="bg1"/>
              </a:solidFill>
            </a:rPr>
            <a:t>1</a:t>
          </a:r>
          <a:r>
            <a:rPr lang="zh-CN" altLang="en-US" sz="1600">
              <a:solidFill>
                <a:schemeClr val="bg1"/>
              </a:solidFill>
            </a:rPr>
            <a:t>次，导航</a:t>
          </a:r>
          <a:r>
            <a:rPr lang="en-US" sz="1600">
              <a:solidFill>
                <a:schemeClr val="bg1"/>
              </a:solidFill>
            </a:rPr>
            <a:t>TBT</a:t>
          </a:r>
          <a:r>
            <a:rPr lang="zh-CN" altLang="en-US" sz="1600">
              <a:solidFill>
                <a:schemeClr val="bg1"/>
              </a:solidFill>
            </a:rPr>
            <a:t>信息错误</a:t>
          </a:r>
          <a:r>
            <a:rPr lang="en-US" altLang="zh-CN" sz="1600">
              <a:solidFill>
                <a:schemeClr val="bg1"/>
              </a:solidFill>
            </a:rPr>
            <a:t>0</a:t>
          </a:r>
          <a:r>
            <a:rPr lang="zh-CN" altLang="en-US" sz="1600">
              <a:solidFill>
                <a:schemeClr val="bg1"/>
              </a:solidFill>
            </a:rPr>
            <a:t>次</a:t>
          </a:r>
          <a:endParaRPr lang="en-US" altLang="zh-CN" sz="1600">
            <a:solidFill>
              <a:schemeClr val="bg1"/>
            </a:solidFill>
          </a:endParaRPr>
        </a:p>
        <a:p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r>
            <a:rPr lang="zh-CN" altLang="en-US" sz="1600">
              <a:solidFill>
                <a:schemeClr val="bg1"/>
              </a:solidFill>
            </a:rPr>
            <a:t>、山路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路网覆盖率：</a:t>
          </a:r>
          <a:r>
            <a:rPr lang="en-US" altLang="zh-CN" sz="1600">
              <a:solidFill>
                <a:schemeClr val="bg1"/>
              </a:solidFill>
            </a:rPr>
            <a:t>100%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路线：</a:t>
          </a:r>
          <a:endParaRPr lang="en-US" altLang="zh-CN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14</a:t>
          </a:r>
          <a:r>
            <a:rPr lang="zh-CN" altLang="en-US" sz="1600">
              <a:solidFill>
                <a:schemeClr val="bg1"/>
              </a:solidFill>
            </a:rPr>
            <a:t>日：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横江大道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银杏湖乐园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zh-CN" altLang="en-US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覆盖道路场景：城市主干道、城市快速路、连续隧道、隧道分岔路、市区复杂路口主干道、桥梁、高架枢纽、停车场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地下停车场、主辅路、景区、坡路、转盘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隧道：西安门隧道，通济门隧道，九华山隧道，玄武湖隧道、扬子江隧道</a:t>
          </a:r>
          <a:r>
            <a:rPr lang="zh-CN" alt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，夹江隧道</a:t>
          </a:r>
          <a:endParaRPr lang="en-US" altLang="zh-CN" sz="16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</a:t>
          </a:r>
          <a:r>
            <a:rPr lang="zh-CN" alt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，内环北线，机场二通道</a:t>
          </a:r>
          <a:endParaRPr lang="en-US" altLang="zh-CN" sz="16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16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苏源大道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九龙湖滨天地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西安门隧道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浦滨路隧道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沪蓉高速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高楼密集路段、内部路、大型交通枢纽出入口、地图无数据路段、高架涵洞、绕城高速、收费高速及高速出入口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高架：内环东线，内环北线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隧道：西安门隧道，通济门隧道，九华山隧道，玄武湖隧道，南京市扬子江隧道，团结路隧道，紫创路隧道，行知路隧道，夹江隧道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17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苏源大道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九龙湖滨天地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宁宣高速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八卦洲街道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横江大道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吉山软件园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地下停车场、主辅路、坡路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高架：内环东线，内环北线，溥仪公路，新庄立交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隧道：通济门隧道，西安门隧道，九华山隧道，红山路隧道，和燕路隧道，吉祥庵隧道，燕子矶长江隧道，玄武湖隧道，模范马路隧道，南京扬子江隧道，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万寿路隧道，行知路隧道，紫创路路隧道，夹江隧道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18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玄武大道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玄武湖隧道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内环东线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九龙湖滨天地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横江大道快速路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覆盖道路场景：城市主干道、城市快速路、连续隧道、隧道分岔路、市区复杂路口主干道、桥梁、高架枢纽、停车场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地下停车场、主辅路、坡路、内部路、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大型交通枢纽出入口、高架涵洞、绕城高速、收费高速及高速出入口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隧道：通济门隧道，西安门隧道，九华山隧道，玄武湖隧道，夹江隧道，行知路隧道，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高架：内环东线，内环北线，玄武大道，新庄立交，卡子门立交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19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银杏湖大道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横江大道快速路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燕子矶长江隧道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内环东线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高楼密集路段、内部路、大型交通枢纽出入口、乡村道路、绕城高速、收费高速及高速出入口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隧道：通济门隧道，西安门隧道，九华山隧道，夹江隧道，行知路隧道，紫创路隧道，万寿路隧道，燕子矶长江隧道，吉祥庵隧道，和燕路隧道，红山路隧道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高架：江北大道快速路，溥仪公路，内环东线，内环北线，新庄立交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20</a:t>
          </a:r>
          <a:r>
            <a:rPr lang="zh-CN" altLang="en-US" sz="1600">
              <a:solidFill>
                <a:schemeClr val="bg1"/>
              </a:solidFill>
            </a:rPr>
            <a:t>日：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横江大道快速路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燕子矶长江隧道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公里以上长隧道、连续隧道、隧道分岔路、市区复杂路口主干道、桥梁、高架枢纽、主辅路、江边路、坡路、转盘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>
              <a:solidFill>
                <a:schemeClr val="bg1"/>
              </a:solidFill>
            </a:rPr>
            <a:t>隧道：通济门隧道，西安门隧道，九华山隧道，夹江隧道，行知路隧道，紫创路隧道，万寿路隧道，燕子矶长江隧道，吉祥庵隧道，和燕路隧道，红山路隧道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高架：江北大道快速路，溥仪公路，内环东线，新庄立交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23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银杏湖大道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宁宣高速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嘉陵江东街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内环西线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扬子江大道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内环东线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覆盖道路场景：城市主干道、城市快速路、连续隧道、隧道分岔路、市区复杂路口主干道、桥梁、高架枢纽、主辅路、坡路、转盘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r>
            <a:rPr lang="zh-CN" altLang="en-US" sz="1600">
              <a:solidFill>
                <a:schemeClr val="bg1"/>
              </a:solidFill>
            </a:rPr>
            <a:t>、山路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隧道：夹江隧道，水西门隧道，宝船厂隧道，北河口隧道，万景园隧道，绿博园隧道，长江隧道，紫创路隧道，行知路隧道，通济门隧道，西安门隧道，九华山隧道，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玄武湖隧道，模范马路隧道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高架：应天大街高架，内环东线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24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凤台南路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内环东线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横江大道快速路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宁芜高速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公里以上长隧道、连续隧道、隧道分岔路、市区复杂路口主干道、桥梁、高架枢纽、主辅路、景区、坡路、转盘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r>
            <a:rPr lang="zh-CN" altLang="en-US" sz="1600">
              <a:solidFill>
                <a:schemeClr val="bg1"/>
              </a:solidFill>
            </a:rPr>
            <a:t>、山路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隧道：夹江隧道，通济门隧道，西安门隧道，九华山隧道，玄武湖隧道，模范马路隧道，模范马路隧道，扬子江隧道，天铺路隧道，康华路隧道，紫创路隧道，行知路隧道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高架：机场二通道，凤台南路，赛虹桥立交，内环南线，双桥门立交，内环东线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25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宁芜高速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八卦洲街道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和燕快速路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新庄立交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沪蓉高速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银杏湖大道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公里以上长隧道、连续隧道、隧道分岔路、市区复杂路口主干道、桥梁、高架枢纽、主辅路、景区、、坡路、转盘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高楼密集路段、大型交通枢纽出入口、乡村道路、绕城高速、收费高速及高速出入口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r>
            <a:rPr lang="zh-CN" altLang="en-US" sz="1600">
              <a:solidFill>
                <a:schemeClr val="bg1"/>
              </a:solidFill>
            </a:rPr>
            <a:t>、山路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隧道：夹江隧道，万寿路隧道，燕子矶长江隧道，吉祥庵隧道，和燕路隧道，模范马路隧道，玄武湖隧道，扬子江隧道，北河口隧道，万景园隧道，绿博园隧道，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高架：江北大道快速路，新庄立交，溥仪公路，内环北线，内环南线，赛虹桥立交，凤台南路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26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银杏湖大道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宁宣高速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紫创路隧道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内环南线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内环北线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公里以上长隧道、连续隧道、隧道分岔路、市区复杂路口主干道、桥梁、高架枢纽、主辅路、江边路、坡路、转盘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高楼密集路段、大型交通枢纽出入口、乡村道路、绕城高速、收费高速及高速出入口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隧道：夹江隧道，青奥轴线隧道，行知路隧道，紫创路隧道，凤台南路隧道，江东门隧道，管子桥隧道，龙江隧道，南京定淮门长江隧道，模范马路隧道，玄武湖隧道，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九华山隧道，西安门隧道，通济门隧道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高架：凤台南路，赛虹桥立交，内环北线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27</a:t>
          </a:r>
          <a:r>
            <a:rPr lang="zh-CN" altLang="en-US" sz="1600">
              <a:solidFill>
                <a:schemeClr val="bg1"/>
              </a:solidFill>
            </a:rPr>
            <a:t>日：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宁宣高速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内环南线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内环北线</a:t>
          </a:r>
          <a:r>
            <a:rPr lang="en-US" altLang="zh-C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zh-CN" altLang="en-US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覆盖道路场景：城市主干道、城市快速路、连续隧道、隧道分岔路、市区复杂路口主干道、桥梁、高架枢纽、主辅路、景区、坡路、转盘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高楼密集路段、大型交通枢纽出入口、乡村道路、高架涵洞、绕城高速、收费高速及高速出入口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隧道：夹江隧道，青奥轴线隧道，行知路隧道，紫创路隧道，凤台南路隧道，江东门隧道，管子桥隧道，龙江隧道，模范马路隧道，玄武湖隧道，九华山隧道，西安门隧道，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通济门隧道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高架：凤台南路，赛虹桥立交，内环北线，内环东线</a:t>
          </a:r>
          <a:endParaRPr lang="en-US" altLang="zh-CN" sz="1600">
            <a:solidFill>
              <a:schemeClr val="bg1"/>
            </a:solidFill>
          </a:endParaRPr>
        </a:p>
        <a:p>
          <a:endParaRPr lang="zh-CN" altLang="en-US" sz="16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28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影视大道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石臼湖特大桥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九龙湖滨天地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九龙湖滨天地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覆盖道路场景：城市主干道、国道、城市快速路、连续隧道、隧道分岔路、市区复杂路口主干道、桥梁、高架枢纽、停车场</a:t>
          </a:r>
          <a:r>
            <a:rPr lang="en-US" altLang="zh-CN" sz="1600">
              <a:solidFill>
                <a:schemeClr val="bg1"/>
              </a:solidFill>
            </a:rPr>
            <a:t>&amp;</a:t>
          </a:r>
          <a:r>
            <a:rPr lang="zh-CN" altLang="en-US" sz="1600">
              <a:solidFill>
                <a:schemeClr val="bg1"/>
              </a:solidFill>
            </a:rPr>
            <a:t>地下停车场、主辅路、江边路、坡路、转盘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高架：机场二通道</a:t>
          </a:r>
          <a:endParaRPr lang="en-US" altLang="zh-CN" sz="1600">
            <a:solidFill>
              <a:schemeClr val="bg1"/>
            </a:solidFill>
          </a:endParaRPr>
        </a:p>
        <a:p>
          <a:endParaRPr lang="en-US" altLang="zh-CN" sz="1600">
            <a:solidFill>
              <a:schemeClr val="bg1"/>
            </a:solidFill>
          </a:endParaRPr>
        </a:p>
        <a:p>
          <a:r>
            <a:rPr lang="en-US" altLang="zh-CN" sz="1600">
              <a:solidFill>
                <a:schemeClr val="bg1"/>
              </a:solidFill>
            </a:rPr>
            <a:t>10</a:t>
          </a:r>
          <a:r>
            <a:rPr lang="zh-CN" altLang="en-US" sz="1600">
              <a:solidFill>
                <a:schemeClr val="bg1"/>
              </a:solidFill>
            </a:rPr>
            <a:t>月</a:t>
          </a:r>
          <a:r>
            <a:rPr lang="en-US" altLang="zh-CN" sz="1600">
              <a:solidFill>
                <a:schemeClr val="bg1"/>
              </a:solidFill>
            </a:rPr>
            <a:t>30</a:t>
          </a:r>
          <a:r>
            <a:rPr lang="zh-CN" altLang="en-US" sz="1600">
              <a:solidFill>
                <a:schemeClr val="bg1"/>
              </a:solidFill>
            </a:rPr>
            <a:t>日：福特汽车研究所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双龙大道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宁宣高速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夹江隧道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紫创路隧道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内环东线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西安门隧道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扬子江隧道</a:t>
          </a:r>
          <a:r>
            <a:rPr lang="en-US" altLang="zh-CN" sz="1600">
              <a:solidFill>
                <a:schemeClr val="bg1"/>
              </a:solidFill>
            </a:rPr>
            <a:t>-</a:t>
          </a:r>
          <a:r>
            <a:rPr lang="zh-CN" altLang="en-US" sz="1600">
              <a:solidFill>
                <a:schemeClr val="bg1"/>
              </a:solidFill>
            </a:rPr>
            <a:t>福特汽车研究所</a:t>
          </a:r>
          <a:endParaRPr lang="en-US" altLang="zh-CN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覆盖道路场景：城市主干道、城市快速路、</a:t>
          </a:r>
          <a:r>
            <a:rPr lang="en-US" altLang="zh-CN" sz="1600">
              <a:solidFill>
                <a:schemeClr val="bg1"/>
              </a:solidFill>
            </a:rPr>
            <a:t>4</a:t>
          </a:r>
          <a:r>
            <a:rPr lang="zh-CN" altLang="en-US" sz="1600">
              <a:solidFill>
                <a:schemeClr val="bg1"/>
              </a:solidFill>
            </a:rPr>
            <a:t>公里以上长隧道、连续隧道、隧道分岔路、市区复杂路口主干道、桥梁、高架枢纽、主辅路、江边路、坡路、转盘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高楼密集路段、内部路、大型交通枢纽出入口、高架涵洞、绕城高速、收费高速及高速出入口</a:t>
          </a:r>
          <a:r>
            <a:rPr lang="en-US" altLang="zh-CN" sz="1600">
              <a:solidFill>
                <a:schemeClr val="bg1"/>
              </a:solidFill>
            </a:rPr>
            <a:t>(</a:t>
          </a:r>
          <a:r>
            <a:rPr lang="zh-CN" altLang="en-US" sz="1600">
              <a:solidFill>
                <a:schemeClr val="bg1"/>
              </a:solidFill>
            </a:rPr>
            <a:t>根据试验车实际情况</a:t>
          </a:r>
          <a:r>
            <a:rPr lang="en-US" altLang="zh-CN" sz="1600">
              <a:solidFill>
                <a:schemeClr val="bg1"/>
              </a:solidFill>
            </a:rPr>
            <a:t>)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隧道：夹江隧道，青奥轴线隧道，行知路隧道，紫创路隧道，西安门隧道，通济门隧道，九华山隧道，玄武湖隧道，模范马路隧道，扬子江隧道，管子桥隧道，江东门隧道</a:t>
          </a:r>
          <a:endParaRPr lang="zh-CN" altLang="en-US" sz="1600">
            <a:solidFill>
              <a:schemeClr val="bg1"/>
            </a:solidFill>
          </a:endParaRPr>
        </a:p>
        <a:p>
          <a:r>
            <a:rPr lang="zh-CN" altLang="en-US" sz="1600">
              <a:solidFill>
                <a:schemeClr val="bg1"/>
              </a:solidFill>
            </a:rPr>
            <a:t>高架：凤台南路，内环南线，双桥门立交，内环东线</a:t>
          </a:r>
          <a:endParaRPr lang="en-US" altLang="zh-CN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$A1:$XFD1048576"/>
    </sheetView>
  </sheetViews>
  <sheetFormatPr defaultColWidth="8.16666666666667" defaultRowHeight="16.8" outlineLevelCol="3"/>
  <cols>
    <col min="1" max="1" width="8.16666666666667" style="154"/>
    <col min="2" max="2" width="12.1666666666667" style="154" customWidth="1"/>
    <col min="3" max="3" width="23.3333333333333" style="154" customWidth="1"/>
    <col min="4" max="4" width="87.6666666666667" style="154" customWidth="1"/>
    <col min="5" max="5" width="11.6666666666667" style="154" customWidth="1"/>
    <col min="6" max="16384" width="8.16666666666667" style="154"/>
  </cols>
  <sheetData>
    <row r="1" spans="1:4">
      <c r="A1" s="155" t="s">
        <v>0</v>
      </c>
      <c r="B1" s="155" t="s">
        <v>1</v>
      </c>
      <c r="C1" s="155" t="s">
        <v>2</v>
      </c>
      <c r="D1" s="155" t="s">
        <v>3</v>
      </c>
    </row>
    <row r="2" ht="64.25" customHeight="1" spans="1:4">
      <c r="A2" s="155">
        <v>0.1</v>
      </c>
      <c r="B2" s="156">
        <v>44791</v>
      </c>
      <c r="C2" s="156" t="s">
        <v>4</v>
      </c>
      <c r="D2" s="157" t="s">
        <v>5</v>
      </c>
    </row>
    <row r="3" ht="114" customHeight="1" spans="1:4">
      <c r="A3" s="155">
        <v>0.2</v>
      </c>
      <c r="B3" s="156">
        <v>44803</v>
      </c>
      <c r="C3" s="156" t="s">
        <v>4</v>
      </c>
      <c r="D3" s="157" t="s">
        <v>6</v>
      </c>
    </row>
    <row r="4" spans="1:4">
      <c r="A4" s="155">
        <v>0.3</v>
      </c>
      <c r="B4" s="156">
        <v>44823</v>
      </c>
      <c r="C4" s="156" t="s">
        <v>4</v>
      </c>
      <c r="D4" s="155" t="s">
        <v>7</v>
      </c>
    </row>
    <row r="5" spans="1:4">
      <c r="A5" s="155">
        <v>1</v>
      </c>
      <c r="B5" s="156">
        <v>44834</v>
      </c>
      <c r="C5" s="156" t="s">
        <v>8</v>
      </c>
      <c r="D5" s="155" t="s">
        <v>9</v>
      </c>
    </row>
    <row r="6" s="153" customFormat="1" spans="1:4">
      <c r="A6" s="159">
        <v>1.1</v>
      </c>
      <c r="B6" s="158">
        <v>44992</v>
      </c>
      <c r="C6" s="159" t="s">
        <v>4</v>
      </c>
      <c r="D6" s="159" t="s">
        <v>10</v>
      </c>
    </row>
    <row r="7" spans="1:4">
      <c r="A7" s="155">
        <v>1.2</v>
      </c>
      <c r="B7" s="156">
        <v>45098</v>
      </c>
      <c r="C7" s="155" t="s">
        <v>4</v>
      </c>
      <c r="D7" s="155" t="s">
        <v>11</v>
      </c>
    </row>
    <row r="8" spans="1:4">
      <c r="A8" s="155"/>
      <c r="B8" s="156"/>
      <c r="C8" s="155"/>
      <c r="D8" s="155"/>
    </row>
    <row r="9" spans="1:4">
      <c r="A9" s="155"/>
      <c r="B9" s="156"/>
      <c r="C9" s="156"/>
      <c r="D9" s="155"/>
    </row>
    <row r="10" spans="1:4">
      <c r="A10" s="155"/>
      <c r="B10" s="155"/>
      <c r="C10" s="155"/>
      <c r="D10" s="155"/>
    </row>
    <row r="11" spans="1:4">
      <c r="A11" s="155"/>
      <c r="B11" s="155"/>
      <c r="C11" s="155"/>
      <c r="D11" s="155"/>
    </row>
    <row r="12" spans="1:4">
      <c r="A12" s="155"/>
      <c r="B12" s="155"/>
      <c r="C12" s="155"/>
      <c r="D12" s="155"/>
    </row>
    <row r="13" spans="1:4">
      <c r="A13" s="155"/>
      <c r="B13" s="155"/>
      <c r="C13" s="155"/>
      <c r="D13" s="155"/>
    </row>
    <row r="14" spans="1:4">
      <c r="A14" s="155"/>
      <c r="B14" s="155"/>
      <c r="C14" s="155"/>
      <c r="D14" s="155"/>
    </row>
    <row r="15" spans="1:4">
      <c r="A15" s="155"/>
      <c r="B15" s="155"/>
      <c r="C15" s="155"/>
      <c r="D15" s="155"/>
    </row>
    <row r="16" spans="1:4">
      <c r="A16" s="155"/>
      <c r="B16" s="155"/>
      <c r="C16" s="155"/>
      <c r="D16" s="155"/>
    </row>
    <row r="17" spans="1:4">
      <c r="A17" s="155"/>
      <c r="B17" s="155"/>
      <c r="C17" s="155"/>
      <c r="D17" s="155"/>
    </row>
    <row r="18" spans="1:4">
      <c r="A18" s="155"/>
      <c r="B18" s="155"/>
      <c r="C18" s="155"/>
      <c r="D18" s="155"/>
    </row>
    <row r="19" spans="1:4">
      <c r="A19" s="155"/>
      <c r="B19" s="155"/>
      <c r="C19" s="155"/>
      <c r="D19" s="155"/>
    </row>
    <row r="20" spans="1:4">
      <c r="A20" s="155"/>
      <c r="B20" s="155"/>
      <c r="C20" s="155"/>
      <c r="D20" s="155"/>
    </row>
    <row r="21" spans="1:4">
      <c r="A21" s="155"/>
      <c r="B21" s="155"/>
      <c r="C21" s="155"/>
      <c r="D21" s="155"/>
    </row>
    <row r="22" spans="1:4">
      <c r="A22" s="155"/>
      <c r="B22" s="155"/>
      <c r="C22" s="155"/>
      <c r="D22" s="155"/>
    </row>
    <row r="23" spans="1:4">
      <c r="A23" s="155"/>
      <c r="B23" s="155"/>
      <c r="C23" s="155"/>
      <c r="D23" s="155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3" sqref="D3"/>
    </sheetView>
  </sheetViews>
  <sheetFormatPr defaultColWidth="8.16666666666667" defaultRowHeight="16.8" outlineLevelCol="2"/>
  <cols>
    <col min="1" max="1" width="12.1666666666667" style="154" customWidth="1"/>
    <col min="2" max="2" width="23.3333333333333" style="154" customWidth="1"/>
    <col min="3" max="3" width="87.6666666666667" style="154" customWidth="1"/>
    <col min="4" max="4" width="11.6666666666667" style="154" customWidth="1"/>
    <col min="5" max="16384" width="8.16666666666667" style="154"/>
  </cols>
  <sheetData>
    <row r="1" spans="1:3">
      <c r="A1" s="155" t="s">
        <v>1</v>
      </c>
      <c r="B1" s="155" t="s">
        <v>2</v>
      </c>
      <c r="C1" s="155" t="s">
        <v>3</v>
      </c>
    </row>
    <row r="2" ht="64.25" customHeight="1" spans="1:3">
      <c r="A2" s="156">
        <v>45236</v>
      </c>
      <c r="B2" s="156" t="s">
        <v>12</v>
      </c>
      <c r="C2" s="157" t="s">
        <v>13</v>
      </c>
    </row>
    <row r="3" ht="114" customHeight="1" spans="1:3">
      <c r="A3" s="156"/>
      <c r="B3" s="156"/>
      <c r="C3" s="157"/>
    </row>
    <row r="4" spans="1:3">
      <c r="A4" s="156"/>
      <c r="B4" s="156"/>
      <c r="C4" s="155"/>
    </row>
    <row r="5" spans="1:3">
      <c r="A5" s="156"/>
      <c r="B5" s="156"/>
      <c r="C5" s="155"/>
    </row>
    <row r="6" s="153" customFormat="1" spans="1:3">
      <c r="A6" s="158"/>
      <c r="B6" s="159"/>
      <c r="C6" s="159"/>
    </row>
    <row r="7" spans="1:3">
      <c r="A7" s="156"/>
      <c r="B7" s="155"/>
      <c r="C7" s="155"/>
    </row>
    <row r="8" spans="1:3">
      <c r="A8" s="156"/>
      <c r="B8" s="155"/>
      <c r="C8" s="155"/>
    </row>
    <row r="9" spans="1:3">
      <c r="A9" s="156"/>
      <c r="B9" s="156"/>
      <c r="C9" s="155"/>
    </row>
    <row r="10" spans="1:3">
      <c r="A10" s="155"/>
      <c r="B10" s="155"/>
      <c r="C10" s="155"/>
    </row>
    <row r="11" spans="1:3">
      <c r="A11" s="155"/>
      <c r="B11" s="155"/>
      <c r="C11" s="155"/>
    </row>
    <row r="12" spans="1:3">
      <c r="A12" s="155"/>
      <c r="B12" s="155"/>
      <c r="C12" s="155"/>
    </row>
    <row r="13" spans="1:3">
      <c r="A13" s="155"/>
      <c r="B13" s="155"/>
      <c r="C13" s="155"/>
    </row>
    <row r="14" spans="1:3">
      <c r="A14" s="155"/>
      <c r="B14" s="155"/>
      <c r="C14" s="155"/>
    </row>
    <row r="15" spans="1:3">
      <c r="A15" s="155"/>
      <c r="B15" s="155"/>
      <c r="C15" s="155"/>
    </row>
    <row r="16" spans="1:3">
      <c r="A16" s="155"/>
      <c r="B16" s="155"/>
      <c r="C16" s="155"/>
    </row>
    <row r="17" spans="1:3">
      <c r="A17" s="155"/>
      <c r="B17" s="155"/>
      <c r="C17" s="155"/>
    </row>
    <row r="18" spans="1:3">
      <c r="A18" s="155"/>
      <c r="B18" s="155"/>
      <c r="C18" s="155"/>
    </row>
    <row r="19" spans="1:3">
      <c r="A19" s="155"/>
      <c r="B19" s="155"/>
      <c r="C19" s="155"/>
    </row>
    <row r="20" spans="1:3">
      <c r="A20" s="155"/>
      <c r="B20" s="155"/>
      <c r="C20" s="155"/>
    </row>
    <row r="21" spans="1:3">
      <c r="A21" s="155"/>
      <c r="B21" s="155"/>
      <c r="C21" s="155"/>
    </row>
    <row r="22" spans="1:3">
      <c r="A22" s="155"/>
      <c r="B22" s="155"/>
      <c r="C22" s="155"/>
    </row>
    <row r="23" spans="1:3">
      <c r="A23" s="155"/>
      <c r="B23" s="155"/>
      <c r="C23" s="15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zoomScale="101" zoomScaleNormal="101" topLeftCell="A66" workbookViewId="0">
      <selection activeCell="B87" sqref="B87:H87"/>
    </sheetView>
  </sheetViews>
  <sheetFormatPr defaultColWidth="11" defaultRowHeight="17.6"/>
  <cols>
    <col min="1" max="1" width="15" customWidth="1"/>
    <col min="2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spans="1:8">
      <c r="A1" s="83" t="s">
        <v>14</v>
      </c>
      <c r="B1" s="83"/>
      <c r="C1" s="83"/>
      <c r="D1" s="83"/>
      <c r="E1" s="83"/>
      <c r="F1" s="83"/>
      <c r="G1" s="83"/>
      <c r="H1" s="83"/>
    </row>
    <row r="2" ht="16" customHeight="1" spans="1:8">
      <c r="A2" s="84" t="s">
        <v>15</v>
      </c>
      <c r="B2" s="84"/>
      <c r="C2" s="84"/>
      <c r="D2" s="84"/>
      <c r="E2" s="84"/>
      <c r="F2" s="84"/>
      <c r="G2" s="84"/>
      <c r="H2" s="84"/>
    </row>
    <row r="3" ht="28" customHeight="1" spans="1:8">
      <c r="A3" s="85" t="s">
        <v>16</v>
      </c>
      <c r="B3" s="86" t="s">
        <v>17</v>
      </c>
      <c r="C3" s="86"/>
      <c r="D3" s="86"/>
      <c r="E3" s="86"/>
      <c r="F3" s="86"/>
      <c r="G3" s="86"/>
      <c r="H3" s="86"/>
    </row>
    <row r="4" ht="128" customHeight="1" spans="1:8">
      <c r="A4" s="85" t="s">
        <v>18</v>
      </c>
      <c r="B4" s="86" t="s">
        <v>19</v>
      </c>
      <c r="C4" s="86"/>
      <c r="D4" s="86"/>
      <c r="E4" s="86"/>
      <c r="F4" s="86"/>
      <c r="G4" s="86"/>
      <c r="H4" s="86"/>
    </row>
    <row r="5" ht="16" customHeight="1" spans="1:9">
      <c r="A5" s="85" t="s">
        <v>20</v>
      </c>
      <c r="B5" s="87" t="s">
        <v>21</v>
      </c>
      <c r="C5" s="86"/>
      <c r="D5" s="86"/>
      <c r="E5" s="86"/>
      <c r="F5" s="86"/>
      <c r="G5" s="86"/>
      <c r="H5" s="86"/>
      <c r="I5" s="136" t="s">
        <v>22</v>
      </c>
    </row>
    <row r="6" ht="16" customHeight="1" spans="1:8">
      <c r="A6" s="88"/>
      <c r="B6" s="88"/>
      <c r="C6" s="88"/>
      <c r="D6" s="88"/>
      <c r="E6" s="88"/>
      <c r="F6" s="88"/>
      <c r="G6" s="88"/>
      <c r="H6" s="88"/>
    </row>
    <row r="7" spans="1:8">
      <c r="A7" s="89" t="s">
        <v>23</v>
      </c>
      <c r="B7" s="89"/>
      <c r="C7" s="89"/>
      <c r="D7" s="89"/>
      <c r="E7" s="89"/>
      <c r="F7" s="89"/>
      <c r="G7" s="89"/>
      <c r="H7" s="89"/>
    </row>
    <row r="8" spans="1:8">
      <c r="A8" s="85" t="s">
        <v>24</v>
      </c>
      <c r="B8" s="90" t="s">
        <v>25</v>
      </c>
      <c r="C8" s="91"/>
      <c r="D8" s="85" t="s">
        <v>26</v>
      </c>
      <c r="E8" s="85" t="s">
        <v>27</v>
      </c>
      <c r="F8" s="88" t="s">
        <v>20</v>
      </c>
      <c r="G8" s="90" t="s">
        <v>28</v>
      </c>
      <c r="H8" s="91"/>
    </row>
    <row r="9" spans="1:8">
      <c r="A9" s="92" t="s">
        <v>29</v>
      </c>
      <c r="B9" s="93" t="s">
        <v>30</v>
      </c>
      <c r="C9" s="94"/>
      <c r="D9" s="95">
        <v>1</v>
      </c>
      <c r="E9" s="95">
        <v>1</v>
      </c>
      <c r="F9" s="112" t="s">
        <v>31</v>
      </c>
      <c r="G9" s="113"/>
      <c r="H9" s="114"/>
    </row>
    <row r="10" ht="18" customHeight="1" spans="1:8">
      <c r="A10" s="92" t="s">
        <v>32</v>
      </c>
      <c r="B10" s="93" t="s">
        <v>33</v>
      </c>
      <c r="C10" s="94"/>
      <c r="D10" s="95">
        <v>1</v>
      </c>
      <c r="E10" s="115">
        <v>0.9083</v>
      </c>
      <c r="F10" s="116" t="s">
        <v>34</v>
      </c>
      <c r="G10" s="117"/>
      <c r="H10" s="118"/>
    </row>
    <row r="11" spans="1:8">
      <c r="A11" s="92"/>
      <c r="B11" s="93" t="s">
        <v>35</v>
      </c>
      <c r="C11" s="94"/>
      <c r="D11" s="92" t="s">
        <v>36</v>
      </c>
      <c r="E11" s="115">
        <v>0.8162</v>
      </c>
      <c r="F11" s="116" t="s">
        <v>34</v>
      </c>
      <c r="G11" s="119"/>
      <c r="H11" s="120"/>
    </row>
    <row r="12" spans="1:8">
      <c r="A12" s="92"/>
      <c r="B12" s="92"/>
      <c r="C12" s="92"/>
      <c r="D12" s="92"/>
      <c r="E12" s="92"/>
      <c r="F12" s="92"/>
      <c r="G12" s="92"/>
      <c r="H12" s="92"/>
    </row>
    <row r="13" ht="14.25" customHeight="1" spans="1:8">
      <c r="A13" s="84" t="s">
        <v>37</v>
      </c>
      <c r="B13" s="84"/>
      <c r="C13" s="84"/>
      <c r="D13" s="84"/>
      <c r="E13" s="84"/>
      <c r="F13" s="84"/>
      <c r="G13" s="84"/>
      <c r="H13" s="84"/>
    </row>
    <row r="14" spans="1:8">
      <c r="A14" s="85" t="s">
        <v>38</v>
      </c>
      <c r="B14" s="85" t="s">
        <v>25</v>
      </c>
      <c r="C14" s="92" t="s">
        <v>26</v>
      </c>
      <c r="D14" s="96" t="s">
        <v>18</v>
      </c>
      <c r="E14" s="92" t="s">
        <v>27</v>
      </c>
      <c r="F14" s="88" t="s">
        <v>20</v>
      </c>
      <c r="G14" s="90" t="s">
        <v>28</v>
      </c>
      <c r="H14" s="91"/>
    </row>
    <row r="15" ht="32" spans="1:8">
      <c r="A15" s="97" t="s">
        <v>39</v>
      </c>
      <c r="B15" s="97" t="s">
        <v>40</v>
      </c>
      <c r="C15" s="92" t="s">
        <v>41</v>
      </c>
      <c r="D15" s="97" t="s">
        <v>42</v>
      </c>
      <c r="E15" s="97" t="s">
        <v>43</v>
      </c>
      <c r="F15" s="112" t="s">
        <v>31</v>
      </c>
      <c r="G15" s="113"/>
      <c r="H15" s="114"/>
    </row>
    <row r="16" spans="1:8">
      <c r="A16" s="97"/>
      <c r="B16" s="98" t="s">
        <v>44</v>
      </c>
      <c r="C16" s="99" t="s">
        <v>45</v>
      </c>
      <c r="D16" s="97" t="s">
        <v>46</v>
      </c>
      <c r="E16" s="97" t="s">
        <v>43</v>
      </c>
      <c r="F16" s="112" t="s">
        <v>31</v>
      </c>
      <c r="G16" s="117"/>
      <c r="H16" s="118"/>
    </row>
    <row r="17" spans="1:8">
      <c r="A17" s="97"/>
      <c r="B17" s="100"/>
      <c r="C17" s="99" t="s">
        <v>47</v>
      </c>
      <c r="D17" s="97" t="s">
        <v>48</v>
      </c>
      <c r="E17" s="97" t="s">
        <v>49</v>
      </c>
      <c r="F17" s="112" t="s">
        <v>31</v>
      </c>
      <c r="G17" s="117"/>
      <c r="H17" s="118"/>
    </row>
    <row r="18" ht="47" spans="1:8">
      <c r="A18" s="97"/>
      <c r="B18" s="97" t="s">
        <v>50</v>
      </c>
      <c r="C18" s="99" t="s">
        <v>45</v>
      </c>
      <c r="D18" s="97" t="s">
        <v>51</v>
      </c>
      <c r="E18" s="97" t="s">
        <v>52</v>
      </c>
      <c r="F18" s="121" t="s">
        <v>31</v>
      </c>
      <c r="G18" s="117"/>
      <c r="H18" s="118"/>
    </row>
    <row r="19" spans="1:8">
      <c r="A19" s="97"/>
      <c r="B19" s="97" t="s">
        <v>53</v>
      </c>
      <c r="C19" s="99" t="s">
        <v>54</v>
      </c>
      <c r="D19" s="97" t="s">
        <v>52</v>
      </c>
      <c r="E19" s="97" t="s">
        <v>52</v>
      </c>
      <c r="F19" s="121" t="s">
        <v>31</v>
      </c>
      <c r="G19" s="117"/>
      <c r="H19" s="118"/>
    </row>
    <row r="20" spans="1:8">
      <c r="A20" s="97"/>
      <c r="B20" s="97" t="s">
        <v>55</v>
      </c>
      <c r="C20" s="92" t="s">
        <v>56</v>
      </c>
      <c r="D20" s="97" t="s">
        <v>57</v>
      </c>
      <c r="E20" s="97" t="s">
        <v>56</v>
      </c>
      <c r="F20" s="121" t="s">
        <v>31</v>
      </c>
      <c r="G20" s="117"/>
      <c r="H20" s="118"/>
    </row>
    <row r="21" ht="16" customHeight="1" spans="1:8">
      <c r="A21" s="101" t="s">
        <v>58</v>
      </c>
      <c r="B21" s="102" t="s">
        <v>59</v>
      </c>
      <c r="C21" s="102"/>
      <c r="D21" s="103"/>
      <c r="E21" s="122"/>
      <c r="F21" s="123" t="s">
        <v>60</v>
      </c>
      <c r="G21" s="117"/>
      <c r="H21" s="118"/>
    </row>
    <row r="22" spans="1:8">
      <c r="A22" s="101"/>
      <c r="B22" s="102"/>
      <c r="C22" s="102"/>
      <c r="D22" s="104"/>
      <c r="E22" s="124"/>
      <c r="F22" s="125"/>
      <c r="G22" s="117"/>
      <c r="H22" s="118"/>
    </row>
    <row r="23" ht="16" customHeight="1" spans="1:8">
      <c r="A23" s="101"/>
      <c r="B23" s="102" t="s">
        <v>61</v>
      </c>
      <c r="C23" s="102"/>
      <c r="D23" s="103"/>
      <c r="E23" s="124"/>
      <c r="F23" s="125"/>
      <c r="G23" s="117"/>
      <c r="H23" s="118"/>
    </row>
    <row r="24" spans="1:8">
      <c r="A24" s="101"/>
      <c r="B24" s="102"/>
      <c r="C24" s="102"/>
      <c r="D24" s="104"/>
      <c r="E24" s="124"/>
      <c r="F24" s="125"/>
      <c r="G24" s="117"/>
      <c r="H24" s="118"/>
    </row>
    <row r="25" ht="16" customHeight="1" spans="1:8">
      <c r="A25" s="101"/>
      <c r="B25" s="97" t="s">
        <v>62</v>
      </c>
      <c r="C25" s="97"/>
      <c r="D25" s="103"/>
      <c r="E25" s="124"/>
      <c r="F25" s="125"/>
      <c r="G25" s="117"/>
      <c r="H25" s="118"/>
    </row>
    <row r="26" spans="1:8">
      <c r="A26" s="101"/>
      <c r="B26" s="97"/>
      <c r="C26" s="97"/>
      <c r="D26" s="104"/>
      <c r="E26" s="124"/>
      <c r="F26" s="125"/>
      <c r="G26" s="117"/>
      <c r="H26" s="118"/>
    </row>
    <row r="27" ht="16" customHeight="1" spans="1:8">
      <c r="A27" s="101"/>
      <c r="B27" s="97" t="s">
        <v>63</v>
      </c>
      <c r="C27" s="97"/>
      <c r="D27" s="103"/>
      <c r="E27" s="124"/>
      <c r="F27" s="125"/>
      <c r="G27" s="117"/>
      <c r="H27" s="118"/>
    </row>
    <row r="28" spans="1:8">
      <c r="A28" s="101"/>
      <c r="B28" s="97"/>
      <c r="C28" s="97"/>
      <c r="D28" s="104"/>
      <c r="E28" s="124"/>
      <c r="F28" s="125"/>
      <c r="G28" s="117"/>
      <c r="H28" s="118"/>
    </row>
    <row r="29" ht="16" customHeight="1" spans="1:8">
      <c r="A29" s="101"/>
      <c r="B29" s="97"/>
      <c r="C29" s="97"/>
      <c r="D29" s="103"/>
      <c r="E29" s="124"/>
      <c r="F29" s="125"/>
      <c r="G29" s="117"/>
      <c r="H29" s="118"/>
    </row>
    <row r="30" spans="1:8">
      <c r="A30" s="101"/>
      <c r="B30" s="97"/>
      <c r="C30" s="97"/>
      <c r="D30" s="104"/>
      <c r="E30" s="124"/>
      <c r="F30" s="126"/>
      <c r="G30" s="119"/>
      <c r="H30" s="120"/>
    </row>
    <row r="31" spans="1:8">
      <c r="A31" s="97"/>
      <c r="B31" s="97"/>
      <c r="C31" s="97"/>
      <c r="D31" s="97"/>
      <c r="E31" s="97"/>
      <c r="F31" s="97"/>
      <c r="G31" s="97"/>
      <c r="H31" s="97"/>
    </row>
    <row r="32" ht="14.25" customHeight="1" spans="1:8">
      <c r="A32" s="84" t="s">
        <v>64</v>
      </c>
      <c r="B32" s="84"/>
      <c r="C32" s="84"/>
      <c r="D32" s="84"/>
      <c r="E32" s="84"/>
      <c r="F32" s="84"/>
      <c r="G32" s="84"/>
      <c r="H32" s="84"/>
    </row>
    <row r="33" spans="1:8">
      <c r="A33" s="88" t="s">
        <v>65</v>
      </c>
      <c r="B33" s="85" t="s">
        <v>25</v>
      </c>
      <c r="C33" s="85" t="s">
        <v>26</v>
      </c>
      <c r="D33" s="74" t="s">
        <v>18</v>
      </c>
      <c r="E33" s="85" t="s">
        <v>27</v>
      </c>
      <c r="F33" s="88" t="s">
        <v>20</v>
      </c>
      <c r="G33" s="90" t="s">
        <v>28</v>
      </c>
      <c r="H33" s="91"/>
    </row>
    <row r="34" s="82" customFormat="1" spans="1:8">
      <c r="A34" s="97" t="s">
        <v>66</v>
      </c>
      <c r="B34" s="99" t="s">
        <v>67</v>
      </c>
      <c r="C34" s="99" t="s">
        <v>68</v>
      </c>
      <c r="D34" s="99" t="s">
        <v>69</v>
      </c>
      <c r="E34" s="99" t="s">
        <v>70</v>
      </c>
      <c r="F34" s="127"/>
      <c r="G34" s="113" t="s">
        <v>71</v>
      </c>
      <c r="H34" s="114"/>
    </row>
    <row r="35" s="82" customFormat="1" spans="1:8">
      <c r="A35" s="97"/>
      <c r="B35" s="99" t="s">
        <v>72</v>
      </c>
      <c r="C35" s="99" t="s">
        <v>73</v>
      </c>
      <c r="D35" s="99" t="s">
        <v>69</v>
      </c>
      <c r="E35" s="99" t="s">
        <v>74</v>
      </c>
      <c r="F35" s="127"/>
      <c r="G35" s="117"/>
      <c r="H35" s="118"/>
    </row>
    <row r="36" spans="1:8">
      <c r="A36" s="97"/>
      <c r="B36" s="99" t="s">
        <v>75</v>
      </c>
      <c r="C36" s="99"/>
      <c r="D36" s="92"/>
      <c r="E36" s="99"/>
      <c r="F36" s="102"/>
      <c r="G36" s="117"/>
      <c r="H36" s="118"/>
    </row>
    <row r="37" spans="1:8">
      <c r="A37" s="97"/>
      <c r="B37" s="97"/>
      <c r="C37" s="97"/>
      <c r="D37" s="92"/>
      <c r="E37" s="97"/>
      <c r="F37" s="102"/>
      <c r="G37" s="117"/>
      <c r="H37" s="118"/>
    </row>
    <row r="38" spans="1:8">
      <c r="A38" s="97"/>
      <c r="B38" s="97"/>
      <c r="C38" s="97"/>
      <c r="D38" s="92"/>
      <c r="E38" s="97"/>
      <c r="F38" s="102"/>
      <c r="G38" s="117"/>
      <c r="H38" s="118"/>
    </row>
    <row r="39" spans="1:8">
      <c r="A39" s="97"/>
      <c r="B39" s="97"/>
      <c r="C39" s="97"/>
      <c r="D39" s="92"/>
      <c r="E39" s="97"/>
      <c r="F39" s="102"/>
      <c r="G39" s="117"/>
      <c r="H39" s="118"/>
    </row>
    <row r="40" ht="14.25" customHeight="1" spans="1:8">
      <c r="A40" s="84" t="s">
        <v>76</v>
      </c>
      <c r="B40" s="84"/>
      <c r="C40" s="84"/>
      <c r="D40" s="84"/>
      <c r="E40" s="84"/>
      <c r="F40" s="84"/>
      <c r="G40" s="84"/>
      <c r="H40" s="84"/>
    </row>
    <row r="41" spans="1:8">
      <c r="A41" s="88" t="s">
        <v>65</v>
      </c>
      <c r="B41" s="85" t="s">
        <v>25</v>
      </c>
      <c r="C41" s="85" t="s">
        <v>26</v>
      </c>
      <c r="D41" s="74" t="s">
        <v>18</v>
      </c>
      <c r="E41" s="85" t="s">
        <v>27</v>
      </c>
      <c r="F41" s="88" t="s">
        <v>20</v>
      </c>
      <c r="G41" s="90" t="s">
        <v>28</v>
      </c>
      <c r="H41" s="91"/>
    </row>
    <row r="42" s="82" customFormat="1" spans="1:8">
      <c r="A42" s="97" t="s">
        <v>77</v>
      </c>
      <c r="B42" s="99" t="s">
        <v>78</v>
      </c>
      <c r="C42" s="99" t="s">
        <v>79</v>
      </c>
      <c r="D42" s="99" t="s">
        <v>80</v>
      </c>
      <c r="E42" s="99" t="s">
        <v>81</v>
      </c>
      <c r="F42" s="102" t="s">
        <v>52</v>
      </c>
      <c r="G42" s="113" t="s">
        <v>82</v>
      </c>
      <c r="H42" s="114"/>
    </row>
    <row r="43" s="82" customFormat="1" spans="1:8">
      <c r="A43" s="97"/>
      <c r="B43" s="99" t="s">
        <v>83</v>
      </c>
      <c r="C43" s="99" t="s">
        <v>84</v>
      </c>
      <c r="D43" s="99" t="s">
        <v>80</v>
      </c>
      <c r="E43" s="99" t="s">
        <v>85</v>
      </c>
      <c r="F43" s="102" t="s">
        <v>52</v>
      </c>
      <c r="G43" s="117"/>
      <c r="H43" s="118"/>
    </row>
    <row r="44" s="82" customFormat="1" spans="1:8">
      <c r="A44" s="97"/>
      <c r="B44" s="99" t="s">
        <v>86</v>
      </c>
      <c r="C44" s="99" t="s">
        <v>87</v>
      </c>
      <c r="D44" s="99" t="s">
        <v>88</v>
      </c>
      <c r="E44" s="99" t="s">
        <v>89</v>
      </c>
      <c r="F44" s="102" t="s">
        <v>52</v>
      </c>
      <c r="G44" s="117"/>
      <c r="H44" s="118"/>
    </row>
    <row r="45" ht="32" spans="1:8">
      <c r="A45" s="97"/>
      <c r="B45" s="105" t="s">
        <v>90</v>
      </c>
      <c r="C45" s="105" t="s">
        <v>87</v>
      </c>
      <c r="D45" s="105" t="s">
        <v>91</v>
      </c>
      <c r="E45" s="99" t="s">
        <v>92</v>
      </c>
      <c r="F45" s="102" t="s">
        <v>52</v>
      </c>
      <c r="G45" s="117"/>
      <c r="H45" s="118"/>
    </row>
    <row r="46" spans="1:8">
      <c r="A46" s="97"/>
      <c r="B46" s="97"/>
      <c r="C46" s="97"/>
      <c r="D46" s="92"/>
      <c r="E46" s="97"/>
      <c r="F46" s="102" t="s">
        <v>52</v>
      </c>
      <c r="G46" s="117"/>
      <c r="H46" s="118"/>
    </row>
    <row r="47" spans="1:8">
      <c r="A47" s="97"/>
      <c r="B47" s="97"/>
      <c r="C47" s="97"/>
      <c r="D47" s="97"/>
      <c r="E47" s="97"/>
      <c r="F47" s="97"/>
      <c r="G47" s="97"/>
      <c r="H47" s="97"/>
    </row>
    <row r="48" ht="15" customHeight="1" spans="1:8">
      <c r="A48" s="84" t="s">
        <v>93</v>
      </c>
      <c r="B48" s="84"/>
      <c r="C48" s="84"/>
      <c r="D48" s="84"/>
      <c r="E48" s="84"/>
      <c r="F48" s="84"/>
      <c r="G48" s="84"/>
      <c r="H48" s="84"/>
    </row>
    <row r="49" spans="1:8">
      <c r="A49" s="106" t="s">
        <v>94</v>
      </c>
      <c r="B49" s="106" t="s">
        <v>95</v>
      </c>
      <c r="C49" s="106"/>
      <c r="D49" s="106" t="s">
        <v>96</v>
      </c>
      <c r="E49" s="106" t="s">
        <v>26</v>
      </c>
      <c r="F49" s="106" t="s">
        <v>27</v>
      </c>
      <c r="G49" s="106" t="s">
        <v>20</v>
      </c>
      <c r="H49" s="106" t="s">
        <v>97</v>
      </c>
    </row>
    <row r="50" ht="16" customHeight="1" spans="1:8">
      <c r="A50" s="107" t="s">
        <v>98</v>
      </c>
      <c r="B50" s="107">
        <v>1893</v>
      </c>
      <c r="C50" s="107"/>
      <c r="D50" s="107">
        <v>1893</v>
      </c>
      <c r="E50" s="107" t="s">
        <v>52</v>
      </c>
      <c r="F50" s="107" t="s">
        <v>52</v>
      </c>
      <c r="G50" s="128" t="s">
        <v>31</v>
      </c>
      <c r="H50" s="107"/>
    </row>
    <row r="51" spans="1:8">
      <c r="A51" s="97"/>
      <c r="B51" s="97"/>
      <c r="C51" s="97"/>
      <c r="D51" s="97"/>
      <c r="E51" s="97"/>
      <c r="F51" s="97"/>
      <c r="G51" s="97"/>
      <c r="H51" s="97"/>
    </row>
    <row r="52" spans="1:8">
      <c r="A52" s="108" t="s">
        <v>99</v>
      </c>
      <c r="B52" s="108"/>
      <c r="C52" s="108"/>
      <c r="D52" s="108"/>
      <c r="E52" s="108"/>
      <c r="F52" s="108"/>
      <c r="G52" s="108"/>
      <c r="H52" s="108"/>
    </row>
    <row r="53" spans="1:8">
      <c r="A53" s="109" t="s">
        <v>94</v>
      </c>
      <c r="B53" s="109" t="s">
        <v>100</v>
      </c>
      <c r="C53" s="109"/>
      <c r="D53" s="109" t="s">
        <v>26</v>
      </c>
      <c r="E53" s="109" t="s">
        <v>20</v>
      </c>
      <c r="F53" s="129" t="s">
        <v>28</v>
      </c>
      <c r="G53" s="130"/>
      <c r="H53" s="131"/>
    </row>
    <row r="54" ht="16" customHeight="1" spans="1:8">
      <c r="A54" s="110" t="s">
        <v>98</v>
      </c>
      <c r="B54" s="110" t="s">
        <v>101</v>
      </c>
      <c r="C54" s="110"/>
      <c r="D54" s="110" t="s">
        <v>102</v>
      </c>
      <c r="E54" s="132" t="s">
        <v>31</v>
      </c>
      <c r="F54" s="133"/>
      <c r="G54" s="134"/>
      <c r="H54" s="135"/>
    </row>
    <row r="55" spans="1:8">
      <c r="A55" s="101"/>
      <c r="B55" s="101"/>
      <c r="C55" s="101"/>
      <c r="D55" s="101"/>
      <c r="E55" s="101"/>
      <c r="F55" s="101"/>
      <c r="G55" s="101"/>
      <c r="H55" s="101"/>
    </row>
    <row r="56" spans="1:8">
      <c r="A56" s="84" t="s">
        <v>103</v>
      </c>
      <c r="B56" s="84"/>
      <c r="C56" s="84"/>
      <c r="D56" s="84"/>
      <c r="E56" s="84"/>
      <c r="F56" s="84"/>
      <c r="G56" s="84"/>
      <c r="H56" s="84"/>
    </row>
    <row r="57" spans="1:8">
      <c r="A57" s="106" t="s">
        <v>104</v>
      </c>
      <c r="B57" s="106" t="s">
        <v>105</v>
      </c>
      <c r="C57" s="106"/>
      <c r="D57" s="111"/>
      <c r="E57" s="111"/>
      <c r="F57" s="111"/>
      <c r="G57" s="111"/>
      <c r="H57" s="111"/>
    </row>
    <row r="58" spans="1:8">
      <c r="A58" s="107" t="s">
        <v>106</v>
      </c>
      <c r="B58" s="107" t="s">
        <v>107</v>
      </c>
      <c r="C58" s="107"/>
      <c r="D58" s="111"/>
      <c r="E58" s="111"/>
      <c r="F58" s="111"/>
      <c r="G58" s="111"/>
      <c r="H58" s="111"/>
    </row>
    <row r="59" spans="1:8">
      <c r="A59" s="107" t="s">
        <v>108</v>
      </c>
      <c r="B59" s="107" t="s">
        <v>107</v>
      </c>
      <c r="C59" s="107"/>
      <c r="D59" s="111"/>
      <c r="E59" s="111"/>
      <c r="F59" s="111"/>
      <c r="G59" s="111"/>
      <c r="H59" s="111"/>
    </row>
    <row r="60" spans="1:8">
      <c r="A60" s="107" t="s">
        <v>109</v>
      </c>
      <c r="B60" s="107" t="s">
        <v>107</v>
      </c>
      <c r="C60" s="107"/>
      <c r="D60" s="111"/>
      <c r="E60" s="111"/>
      <c r="F60" s="111"/>
      <c r="G60" s="111"/>
      <c r="H60" s="111"/>
    </row>
    <row r="61" spans="1:8">
      <c r="A61" s="107" t="s">
        <v>110</v>
      </c>
      <c r="B61" s="107" t="s">
        <v>107</v>
      </c>
      <c r="C61" s="107"/>
      <c r="D61" s="111"/>
      <c r="E61" s="111"/>
      <c r="F61" s="111"/>
      <c r="G61" s="111"/>
      <c r="H61" s="111"/>
    </row>
    <row r="62" spans="1:8">
      <c r="A62" s="107" t="s">
        <v>111</v>
      </c>
      <c r="B62" s="107" t="s">
        <v>107</v>
      </c>
      <c r="C62" s="107"/>
      <c r="D62" s="111"/>
      <c r="E62" s="111"/>
      <c r="F62" s="111"/>
      <c r="G62" s="111"/>
      <c r="H62" s="111"/>
    </row>
    <row r="63" spans="1:8">
      <c r="A63" s="107" t="s">
        <v>112</v>
      </c>
      <c r="B63" s="107" t="s">
        <v>107</v>
      </c>
      <c r="C63" s="107"/>
      <c r="D63" s="111"/>
      <c r="E63" s="111"/>
      <c r="F63" s="111"/>
      <c r="G63" s="111"/>
      <c r="H63" s="111"/>
    </row>
    <row r="64" spans="1:8">
      <c r="A64" s="92"/>
      <c r="B64" s="92"/>
      <c r="C64" s="92"/>
      <c r="D64" s="92"/>
      <c r="E64" s="92"/>
      <c r="F64" s="92"/>
      <c r="G64" s="92"/>
      <c r="H64" s="92"/>
    </row>
    <row r="65" spans="1:8">
      <c r="A65" s="83" t="s">
        <v>113</v>
      </c>
      <c r="B65" s="83"/>
      <c r="C65" s="83"/>
      <c r="D65" s="83"/>
      <c r="E65" s="83"/>
      <c r="F65" s="83"/>
      <c r="G65" s="83"/>
      <c r="H65" s="83"/>
    </row>
    <row r="66" ht="36" customHeight="1" spans="1:8">
      <c r="A66" s="92" t="s">
        <v>114</v>
      </c>
      <c r="B66" s="92"/>
      <c r="C66" s="92"/>
      <c r="D66" s="92"/>
      <c r="E66" s="92"/>
      <c r="F66" s="92"/>
      <c r="G66" s="92"/>
      <c r="H66" s="92"/>
    </row>
    <row r="67" ht="17" customHeight="1" spans="1:8">
      <c r="A67" s="83" t="s">
        <v>115</v>
      </c>
      <c r="B67" s="83"/>
      <c r="C67" s="83"/>
      <c r="D67" s="83"/>
      <c r="E67" s="83"/>
      <c r="F67" s="83"/>
      <c r="G67" s="83"/>
      <c r="H67" s="83"/>
    </row>
    <row r="68" spans="1:8">
      <c r="A68" s="84" t="s">
        <v>116</v>
      </c>
      <c r="B68" s="84"/>
      <c r="C68" s="84"/>
      <c r="D68" s="84"/>
      <c r="E68" s="84"/>
      <c r="F68" s="84"/>
      <c r="G68" s="84"/>
      <c r="H68" s="84"/>
    </row>
    <row r="69" spans="1:8">
      <c r="A69" s="92" t="s">
        <v>101</v>
      </c>
      <c r="B69" s="92"/>
      <c r="C69" s="92"/>
      <c r="D69" s="92"/>
      <c r="E69" s="92"/>
      <c r="F69" s="92"/>
      <c r="G69" s="92"/>
      <c r="H69" s="92"/>
    </row>
    <row r="70" spans="1:8">
      <c r="A70" s="84" t="s">
        <v>117</v>
      </c>
      <c r="B70" s="84"/>
      <c r="C70" s="84"/>
      <c r="D70" s="84"/>
      <c r="E70" s="84"/>
      <c r="F70" s="84"/>
      <c r="G70" s="84"/>
      <c r="H70" s="84"/>
    </row>
    <row r="71" spans="1:8">
      <c r="A71" s="92" t="s">
        <v>101</v>
      </c>
      <c r="B71" s="92"/>
      <c r="C71" s="92"/>
      <c r="D71" s="92"/>
      <c r="E71" s="92"/>
      <c r="F71" s="92"/>
      <c r="G71" s="92"/>
      <c r="H71" s="92"/>
    </row>
    <row r="72" spans="1:8">
      <c r="A72" s="83" t="s">
        <v>118</v>
      </c>
      <c r="B72" s="83"/>
      <c r="C72" s="83"/>
      <c r="D72" s="83"/>
      <c r="E72" s="83"/>
      <c r="F72" s="83"/>
      <c r="G72" s="83"/>
      <c r="H72" s="83"/>
    </row>
    <row r="73" ht="17" customHeight="1" spans="1:8">
      <c r="A73" s="88" t="s">
        <v>119</v>
      </c>
      <c r="B73" s="85" t="s">
        <v>120</v>
      </c>
      <c r="C73" s="109" t="s">
        <v>121</v>
      </c>
      <c r="D73" s="85" t="s">
        <v>122</v>
      </c>
      <c r="E73" s="85" t="s">
        <v>123</v>
      </c>
      <c r="F73" s="85" t="s">
        <v>124</v>
      </c>
      <c r="G73" s="147" t="s">
        <v>125</v>
      </c>
      <c r="H73" s="148" t="s">
        <v>28</v>
      </c>
    </row>
    <row r="74" ht="53" spans="1:8">
      <c r="A74" s="97" t="s">
        <v>98</v>
      </c>
      <c r="B74" s="137" t="s">
        <v>126</v>
      </c>
      <c r="C74" s="138">
        <v>0.9969</v>
      </c>
      <c r="D74" s="139" t="s">
        <v>127</v>
      </c>
      <c r="E74" s="149">
        <v>0</v>
      </c>
      <c r="F74" s="112" t="s">
        <v>31</v>
      </c>
      <c r="G74" s="140">
        <f>C74</f>
        <v>0.9969</v>
      </c>
      <c r="H74" s="150"/>
    </row>
    <row r="75" ht="17" customHeight="1" spans="1:8">
      <c r="A75" s="97"/>
      <c r="B75" s="111" t="s">
        <v>128</v>
      </c>
      <c r="C75" s="140">
        <v>1</v>
      </c>
      <c r="D75" s="111"/>
      <c r="E75" s="149">
        <v>0</v>
      </c>
      <c r="F75" s="112" t="s">
        <v>31</v>
      </c>
      <c r="G75" s="140">
        <f t="shared" ref="G75:G81" si="0">C75</f>
        <v>1</v>
      </c>
      <c r="H75" s="151"/>
    </row>
    <row r="76" ht="17" customHeight="1" spans="1:8">
      <c r="A76" s="97"/>
      <c r="B76" s="111" t="s">
        <v>129</v>
      </c>
      <c r="C76" s="140">
        <v>1</v>
      </c>
      <c r="D76" s="111"/>
      <c r="E76" s="149">
        <v>0</v>
      </c>
      <c r="F76" s="112" t="s">
        <v>31</v>
      </c>
      <c r="G76" s="140">
        <f t="shared" si="0"/>
        <v>1</v>
      </c>
      <c r="H76" s="151"/>
    </row>
    <row r="77" ht="17" customHeight="1" spans="1:8">
      <c r="A77" s="97"/>
      <c r="B77" s="137" t="s">
        <v>130</v>
      </c>
      <c r="C77" s="138">
        <v>1</v>
      </c>
      <c r="D77" s="111"/>
      <c r="E77" s="149">
        <v>0</v>
      </c>
      <c r="F77" s="112" t="s">
        <v>31</v>
      </c>
      <c r="G77" s="140">
        <f t="shared" si="0"/>
        <v>1</v>
      </c>
      <c r="H77" s="151"/>
    </row>
    <row r="78" ht="17" customHeight="1" spans="1:8">
      <c r="A78" s="97"/>
      <c r="B78" s="137" t="s">
        <v>131</v>
      </c>
      <c r="C78" s="138">
        <v>0.9968</v>
      </c>
      <c r="D78" s="111"/>
      <c r="E78" s="149">
        <v>2</v>
      </c>
      <c r="F78" s="112" t="s">
        <v>34</v>
      </c>
      <c r="G78" s="140">
        <f t="shared" si="0"/>
        <v>0.9968</v>
      </c>
      <c r="H78" s="151"/>
    </row>
    <row r="79" ht="17" customHeight="1" spans="1:8">
      <c r="A79" s="97"/>
      <c r="B79" s="125" t="s">
        <v>132</v>
      </c>
      <c r="C79" s="137" t="s">
        <v>52</v>
      </c>
      <c r="D79" s="111"/>
      <c r="E79" s="149">
        <v>0</v>
      </c>
      <c r="F79" s="112" t="s">
        <v>31</v>
      </c>
      <c r="G79" s="140" t="str">
        <f t="shared" si="0"/>
        <v>/</v>
      </c>
      <c r="H79" s="151"/>
    </row>
    <row r="80" ht="17" customHeight="1" spans="1:8">
      <c r="A80" s="97"/>
      <c r="B80" s="137" t="s">
        <v>133</v>
      </c>
      <c r="C80" s="137" t="s">
        <v>52</v>
      </c>
      <c r="D80" s="111"/>
      <c r="E80" s="149">
        <v>0</v>
      </c>
      <c r="F80" s="112" t="s">
        <v>31</v>
      </c>
      <c r="G80" s="140" t="str">
        <f t="shared" si="0"/>
        <v>/</v>
      </c>
      <c r="H80" s="151"/>
    </row>
    <row r="81" ht="17" customHeight="1" spans="1:8">
      <c r="A81" s="97"/>
      <c r="B81" s="137" t="s">
        <v>134</v>
      </c>
      <c r="C81" s="138">
        <v>1</v>
      </c>
      <c r="D81" s="111"/>
      <c r="E81" s="149">
        <v>0</v>
      </c>
      <c r="F81" s="112" t="s">
        <v>31</v>
      </c>
      <c r="G81" s="140">
        <f t="shared" si="0"/>
        <v>1</v>
      </c>
      <c r="H81" s="151"/>
    </row>
    <row r="82" ht="16" customHeight="1" spans="1:8">
      <c r="A82" s="83" t="s">
        <v>135</v>
      </c>
      <c r="B82" s="83"/>
      <c r="C82" s="83"/>
      <c r="D82" s="83"/>
      <c r="E82" s="83"/>
      <c r="F82" s="83"/>
      <c r="G82" s="83"/>
      <c r="H82" s="83"/>
    </row>
    <row r="83" ht="17" customHeight="1" spans="1:8">
      <c r="A83" s="107" t="s">
        <v>136</v>
      </c>
      <c r="B83" s="107" t="s">
        <v>137</v>
      </c>
      <c r="C83" s="107"/>
      <c r="D83" s="107" t="s">
        <v>138</v>
      </c>
      <c r="E83" s="107" t="s">
        <v>139</v>
      </c>
      <c r="F83" s="133" t="s">
        <v>140</v>
      </c>
      <c r="G83" s="134"/>
      <c r="H83" s="135"/>
    </row>
    <row r="84" ht="17" customHeight="1" spans="1:8">
      <c r="A84" s="107" t="s">
        <v>98</v>
      </c>
      <c r="B84" s="107">
        <v>1762</v>
      </c>
      <c r="C84" s="107"/>
      <c r="D84" s="107">
        <v>1762</v>
      </c>
      <c r="E84" s="152">
        <f>D84/B84</f>
        <v>1</v>
      </c>
      <c r="F84" s="133"/>
      <c r="G84" s="134"/>
      <c r="H84" s="135"/>
    </row>
    <row r="85" spans="1:8">
      <c r="A85" s="97"/>
      <c r="B85" s="97"/>
      <c r="C85" s="97"/>
      <c r="D85" s="97"/>
      <c r="E85" s="97"/>
      <c r="F85" s="97"/>
      <c r="G85" s="97"/>
      <c r="H85" s="97"/>
    </row>
    <row r="86" ht="17" customHeight="1" spans="1:8">
      <c r="A86" s="83" t="s">
        <v>141</v>
      </c>
      <c r="B86" s="83"/>
      <c r="C86" s="83"/>
      <c r="D86" s="83"/>
      <c r="E86" s="83"/>
      <c r="F86" s="83"/>
      <c r="G86" s="83"/>
      <c r="H86" s="83"/>
    </row>
    <row r="87" spans="1:8">
      <c r="A87" s="105" t="s">
        <v>142</v>
      </c>
      <c r="B87" s="97" t="s">
        <v>143</v>
      </c>
      <c r="C87" s="97"/>
      <c r="D87" s="97"/>
      <c r="E87" s="97"/>
      <c r="F87" s="97"/>
      <c r="G87" s="97"/>
      <c r="H87" s="97"/>
    </row>
    <row r="88" spans="1:8">
      <c r="A88" s="105" t="s">
        <v>144</v>
      </c>
      <c r="B88" s="97" t="s">
        <v>145</v>
      </c>
      <c r="C88" s="97"/>
      <c r="D88" s="97"/>
      <c r="E88" s="97"/>
      <c r="F88" s="97"/>
      <c r="G88" s="97"/>
      <c r="H88" s="97"/>
    </row>
    <row r="89" spans="1:8">
      <c r="A89" s="105" t="s">
        <v>146</v>
      </c>
      <c r="B89" s="93" t="s">
        <v>143</v>
      </c>
      <c r="C89" s="141"/>
      <c r="D89" s="141"/>
      <c r="E89" s="141"/>
      <c r="F89" s="141"/>
      <c r="G89" s="141"/>
      <c r="H89" s="94"/>
    </row>
    <row r="90" spans="1:8">
      <c r="A90" s="105" t="s">
        <v>147</v>
      </c>
      <c r="B90" s="93" t="s">
        <v>148</v>
      </c>
      <c r="C90" s="141"/>
      <c r="D90" s="141"/>
      <c r="E90" s="141"/>
      <c r="F90" s="141"/>
      <c r="G90" s="141"/>
      <c r="H90" s="94"/>
    </row>
    <row r="91" spans="1:8">
      <c r="A91" s="105" t="s">
        <v>149</v>
      </c>
      <c r="B91" s="93" t="s">
        <v>150</v>
      </c>
      <c r="C91" s="141"/>
      <c r="D91" s="141"/>
      <c r="E91" s="141"/>
      <c r="F91" s="141"/>
      <c r="G91" s="141"/>
      <c r="H91" s="94"/>
    </row>
    <row r="92" spans="1:5">
      <c r="A92" s="142"/>
      <c r="B92" s="142"/>
      <c r="C92" s="142"/>
      <c r="D92" s="142"/>
      <c r="E92" s="142"/>
    </row>
    <row r="93" spans="1:5">
      <c r="A93" s="143"/>
      <c r="B93" s="144"/>
      <c r="C93" s="144"/>
      <c r="D93" s="144"/>
      <c r="E93" s="144"/>
    </row>
    <row r="94" spans="1:5">
      <c r="A94" s="142"/>
      <c r="B94" s="142"/>
      <c r="C94" s="142"/>
      <c r="D94" s="142"/>
      <c r="E94" s="142"/>
    </row>
    <row r="95" spans="1:5">
      <c r="A95" s="145"/>
      <c r="B95" s="146"/>
      <c r="C95" s="146"/>
      <c r="D95" s="146"/>
      <c r="E95" s="146"/>
    </row>
    <row r="110" ht="28" customHeight="1"/>
  </sheetData>
  <sheetProtection formatCells="0" insertHyperlinks="0" autoFilter="0"/>
  <mergeCells count="72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30"/>
    <mergeCell ref="H74:H81"/>
    <mergeCell ref="G9:H11"/>
    <mergeCell ref="G42:H46"/>
    <mergeCell ref="D57:H63"/>
    <mergeCell ref="G34:H38"/>
    <mergeCell ref="G15:H3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selection activeCell="B15" sqref="B15"/>
    </sheetView>
  </sheetViews>
  <sheetFormatPr defaultColWidth="8.83333333333333" defaultRowHeight="17.6" outlineLevelCol="3"/>
  <cols>
    <col min="1" max="1" width="22.8666666666667" customWidth="1"/>
    <col min="2" max="2" width="117.2" customWidth="1"/>
    <col min="4" max="4" width="27.2" customWidth="1"/>
  </cols>
  <sheetData>
    <row r="1" spans="1:1">
      <c r="A1" s="74" t="s">
        <v>151</v>
      </c>
    </row>
    <row r="2" spans="1:1">
      <c r="A2" s="74"/>
    </row>
    <row r="3" spans="1:4">
      <c r="A3" s="75" t="s">
        <v>152</v>
      </c>
      <c r="B3" s="75" t="s">
        <v>153</v>
      </c>
      <c r="C3" s="76" t="s">
        <v>154</v>
      </c>
      <c r="D3" s="77"/>
    </row>
    <row r="4" spans="1:3">
      <c r="A4" s="75" t="s">
        <v>155</v>
      </c>
      <c r="B4" s="75" t="s">
        <v>156</v>
      </c>
      <c r="C4" s="75" t="s">
        <v>157</v>
      </c>
    </row>
    <row r="18" spans="1:1">
      <c r="A18" s="74" t="s">
        <v>158</v>
      </c>
    </row>
    <row r="19" spans="1:4">
      <c r="A19" s="78" t="s">
        <v>159</v>
      </c>
      <c r="B19" s="78" t="s">
        <v>160</v>
      </c>
      <c r="C19" s="78" t="s">
        <v>154</v>
      </c>
      <c r="D19" s="78" t="s">
        <v>161</v>
      </c>
    </row>
    <row r="20" spans="1:4">
      <c r="A20" s="79" t="s">
        <v>162</v>
      </c>
      <c r="B20" s="79" t="s">
        <v>163</v>
      </c>
      <c r="C20" s="79" t="s">
        <v>157</v>
      </c>
      <c r="D20" s="79" t="s">
        <v>164</v>
      </c>
    </row>
    <row r="21" spans="1:4">
      <c r="A21" s="79" t="s">
        <v>165</v>
      </c>
      <c r="B21" s="79" t="s">
        <v>166</v>
      </c>
      <c r="C21" s="79" t="s">
        <v>157</v>
      </c>
      <c r="D21" s="79" t="s">
        <v>164</v>
      </c>
    </row>
    <row r="22" spans="1:4">
      <c r="A22" s="79" t="s">
        <v>167</v>
      </c>
      <c r="B22" s="79" t="s">
        <v>168</v>
      </c>
      <c r="C22" s="79" t="s">
        <v>157</v>
      </c>
      <c r="D22" s="79" t="s">
        <v>164</v>
      </c>
    </row>
    <row r="23" spans="1:4">
      <c r="A23" s="79" t="s">
        <v>169</v>
      </c>
      <c r="B23" s="79" t="s">
        <v>170</v>
      </c>
      <c r="C23" s="79" t="s">
        <v>157</v>
      </c>
      <c r="D23" s="79" t="s">
        <v>164</v>
      </c>
    </row>
    <row r="24" spans="1:4">
      <c r="A24" s="79" t="s">
        <v>171</v>
      </c>
      <c r="B24" s="79" t="s">
        <v>172</v>
      </c>
      <c r="C24" s="79" t="s">
        <v>157</v>
      </c>
      <c r="D24" s="79" t="s">
        <v>164</v>
      </c>
    </row>
    <row r="25" ht="36" spans="1:4">
      <c r="A25" s="79" t="s">
        <v>173</v>
      </c>
      <c r="B25" s="80" t="s">
        <v>174</v>
      </c>
      <c r="C25" s="79" t="s">
        <v>157</v>
      </c>
      <c r="D25" s="79" t="s">
        <v>164</v>
      </c>
    </row>
    <row r="26" spans="1:4">
      <c r="A26" s="75" t="s">
        <v>175</v>
      </c>
      <c r="B26" s="75" t="s">
        <v>176</v>
      </c>
      <c r="C26" s="81" t="s">
        <v>157</v>
      </c>
      <c r="D26" s="75" t="s">
        <v>177</v>
      </c>
    </row>
    <row r="27" spans="1:4">
      <c r="A27" s="75" t="s">
        <v>178</v>
      </c>
      <c r="B27" s="75" t="s">
        <v>179</v>
      </c>
      <c r="C27" s="81" t="s">
        <v>157</v>
      </c>
      <c r="D27" s="75" t="s">
        <v>177</v>
      </c>
    </row>
  </sheetData>
  <sheetProtection formatCells="0" insertHyperlinks="0" autoFilter="0"/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C12" workbookViewId="0">
      <selection activeCell="R3" sqref="R3"/>
    </sheetView>
  </sheetViews>
  <sheetFormatPr defaultColWidth="8.83333333333333" defaultRowHeight="17.6"/>
  <cols>
    <col min="1" max="1" width="10.1666666666667" style="28" customWidth="1"/>
    <col min="2" max="2" width="16.1666666666667" style="28" customWidth="1"/>
    <col min="3" max="3" width="54.8333333333333" style="28" customWidth="1"/>
    <col min="4" max="4" width="25.6666666666667" style="28" customWidth="1"/>
    <col min="5" max="5" width="5.66666666666667" style="28" customWidth="1"/>
    <col min="6" max="6" width="5.83333333333333" style="28" customWidth="1"/>
    <col min="7" max="8" width="4.16666666666667" style="28" customWidth="1"/>
    <col min="9" max="9" width="6.16666666666667" style="29" customWidth="1"/>
    <col min="10" max="10" width="4.16666666666667" style="29" customWidth="1"/>
    <col min="11" max="11" width="55.6666666666667" style="28" hidden="1" customWidth="1"/>
    <col min="12" max="13" width="8.83333333333333" style="28" hidden="1" customWidth="1"/>
    <col min="14" max="14" width="6.83333333333333" style="28" customWidth="1"/>
    <col min="15" max="15" width="6.5" style="28" customWidth="1"/>
    <col min="16" max="16" width="5.83333333333333" style="28" customWidth="1"/>
    <col min="17" max="17" width="6.16666666666667" style="28" customWidth="1"/>
    <col min="18" max="18" width="7.5" style="30" customWidth="1"/>
    <col min="19" max="19" width="5.66666666666667" style="28" customWidth="1"/>
    <col min="20" max="20" width="18" style="28" customWidth="1"/>
    <col min="21" max="16384" width="8.83333333333333" style="28"/>
  </cols>
  <sheetData>
    <row r="1" ht="76" spans="1:20">
      <c r="A1" s="27" t="s">
        <v>180</v>
      </c>
      <c r="B1" s="31" t="s">
        <v>181</v>
      </c>
      <c r="C1" s="32" t="s">
        <v>182</v>
      </c>
      <c r="D1" s="32" t="s">
        <v>183</v>
      </c>
      <c r="E1" s="32" t="s">
        <v>184</v>
      </c>
      <c r="F1" s="32" t="s">
        <v>185</v>
      </c>
      <c r="G1" s="44" t="s">
        <v>186</v>
      </c>
      <c r="H1" s="44" t="s">
        <v>187</v>
      </c>
      <c r="I1" s="48" t="s">
        <v>188</v>
      </c>
      <c r="J1" s="48" t="s">
        <v>189</v>
      </c>
      <c r="K1" s="49" t="s">
        <v>190</v>
      </c>
      <c r="L1" s="26" t="s">
        <v>191</v>
      </c>
      <c r="M1" s="26" t="s">
        <v>192</v>
      </c>
      <c r="N1" s="26"/>
      <c r="O1" s="55" t="s">
        <v>193</v>
      </c>
      <c r="P1" s="55" t="s">
        <v>194</v>
      </c>
      <c r="Q1" s="55" t="s">
        <v>195</v>
      </c>
      <c r="R1" s="63" t="s">
        <v>196</v>
      </c>
      <c r="S1" s="64" t="s">
        <v>197</v>
      </c>
      <c r="T1" s="65"/>
    </row>
    <row r="2" ht="76" spans="1:19">
      <c r="A2" s="33">
        <v>0.2</v>
      </c>
      <c r="B2" s="34" t="s">
        <v>198</v>
      </c>
      <c r="C2" s="35" t="s">
        <v>199</v>
      </c>
      <c r="D2" s="36" t="s">
        <v>200</v>
      </c>
      <c r="E2" s="35" t="s">
        <v>201</v>
      </c>
      <c r="F2" s="45">
        <v>5</v>
      </c>
      <c r="G2" s="45">
        <v>8</v>
      </c>
      <c r="H2" s="45">
        <v>12</v>
      </c>
      <c r="I2" s="50">
        <v>8</v>
      </c>
      <c r="J2" s="45">
        <f>IF(I2&lt;=$F2,100,IF(I2&lt;=$G2,(80+20/($G2-$F2)*($G2-I2)),IF(I2&lt;=$H2,(60+20/($H2-$G2)*($H2-I2)),40)))*20%/2</f>
        <v>8</v>
      </c>
      <c r="K2" s="49" t="s">
        <v>202</v>
      </c>
      <c r="L2" s="26">
        <v>5.1</v>
      </c>
      <c r="M2" s="26">
        <v>0</v>
      </c>
      <c r="N2" s="26"/>
      <c r="O2" s="55">
        <v>14.39</v>
      </c>
      <c r="P2" s="55">
        <v>15.48</v>
      </c>
      <c r="Q2" s="55">
        <v>16.07</v>
      </c>
      <c r="R2" s="66">
        <f>AVERAGE(O2,P2,Q2)</f>
        <v>15.3133333333333</v>
      </c>
      <c r="S2" s="64">
        <f>IF(R2&lt;=$F2,100,IF(R2&lt;=$G2,(80+20/($G2-$F2)*($G2-R2)),IF(R2&lt;=$H2,(60+20/($H2-$G2)*($H2-R2)),40)))*20%/2</f>
        <v>4</v>
      </c>
    </row>
    <row r="3" ht="76" spans="1:19">
      <c r="A3" s="33"/>
      <c r="B3" s="34" t="s">
        <v>198</v>
      </c>
      <c r="C3" s="35" t="s">
        <v>203</v>
      </c>
      <c r="D3" s="36" t="s">
        <v>204</v>
      </c>
      <c r="E3" s="35" t="s">
        <v>201</v>
      </c>
      <c r="F3" s="45">
        <v>2</v>
      </c>
      <c r="G3" s="45">
        <v>3</v>
      </c>
      <c r="H3" s="45">
        <v>5</v>
      </c>
      <c r="I3" s="50">
        <v>3</v>
      </c>
      <c r="J3" s="45">
        <f>IF(I3&lt;=$F3,100,IF(I3&lt;=$G3,(80+20/($G3-$F3)*($G3-I3)),IF(I3&lt;=$H3,(60+20/($H3-$G3)*($H3-I3)),40)))*20%/2</f>
        <v>8</v>
      </c>
      <c r="K3" s="49" t="s">
        <v>205</v>
      </c>
      <c r="L3" s="26">
        <v>1.88</v>
      </c>
      <c r="M3" s="26"/>
      <c r="N3" s="26"/>
      <c r="O3" s="55">
        <v>4.08</v>
      </c>
      <c r="P3" s="55">
        <v>4.99</v>
      </c>
      <c r="Q3" s="55">
        <v>4.62</v>
      </c>
      <c r="R3" s="66">
        <f>(O3+P3+Q3)/3</f>
        <v>4.56333333333333</v>
      </c>
      <c r="S3" s="64">
        <f>IF(R3&lt;=$F3,100,IF(R3&lt;=$G3,(80+20/($G3-$F3)*($G3-R3)),IF(R3&lt;=$H3,(60+20/($H3-$G3)*($H3-R3)),40)))*20%/2</f>
        <v>6.43666666666667</v>
      </c>
    </row>
    <row r="4" s="26" customFormat="1" ht="31" spans="1:19">
      <c r="A4" s="37">
        <v>0.08</v>
      </c>
      <c r="B4" s="34" t="s">
        <v>206</v>
      </c>
      <c r="C4" s="35" t="s">
        <v>207</v>
      </c>
      <c r="D4" s="35" t="s">
        <v>208</v>
      </c>
      <c r="E4" s="35" t="s">
        <v>209</v>
      </c>
      <c r="F4" s="45">
        <v>200</v>
      </c>
      <c r="G4" s="45">
        <v>350</v>
      </c>
      <c r="H4" s="45">
        <v>500</v>
      </c>
      <c r="I4" s="50">
        <v>200</v>
      </c>
      <c r="J4" s="45">
        <f>IF(I4&lt;=$F4,100,IF(I4&lt;=$G4,(80+20/($G4-$F4)*($G4-I4)),IF(I4&lt;=$H4,(60+20/($H4-$G4)*($H4-I4)),40)))*8%/2</f>
        <v>4</v>
      </c>
      <c r="K4" s="49" t="s">
        <v>210</v>
      </c>
      <c r="O4" s="55">
        <v>1600</v>
      </c>
      <c r="P4" s="55">
        <v>1630</v>
      </c>
      <c r="Q4" s="55">
        <v>1740</v>
      </c>
      <c r="R4" s="66">
        <f t="shared" ref="R4:R36" si="0">AVERAGE(O4:Q4)</f>
        <v>1656.66666666667</v>
      </c>
      <c r="S4" s="64">
        <f>IF(R4&lt;=$F4,100,IF(R4&lt;=$G4,(80+20/($G4-$F4)*($G4-R4)),IF(R4&lt;=$H4,(60+20/($H4-$G4)*($H4-R4)),40)))*8%/2</f>
        <v>1.6</v>
      </c>
    </row>
    <row r="5" s="26" customFormat="1" ht="46" spans="1:19">
      <c r="A5" s="37"/>
      <c r="B5" s="34"/>
      <c r="C5" s="35" t="s">
        <v>211</v>
      </c>
      <c r="D5" s="35" t="s">
        <v>212</v>
      </c>
      <c r="E5" s="35" t="s">
        <v>209</v>
      </c>
      <c r="F5" s="45">
        <v>200</v>
      </c>
      <c r="G5" s="45">
        <v>350</v>
      </c>
      <c r="H5" s="45">
        <v>500</v>
      </c>
      <c r="I5" s="50">
        <v>200</v>
      </c>
      <c r="J5" s="45">
        <f>IF(I5&lt;=$F5,100,IF(I5&lt;=$G5,(80+20/($G5-$F5)*($G5-I5)),IF(I5&lt;=$H5,(60+20/($H5-$G5)*($H5-I5)),40)))*8%/2</f>
        <v>4</v>
      </c>
      <c r="K5" s="49" t="s">
        <v>210</v>
      </c>
      <c r="O5" s="55">
        <v>180</v>
      </c>
      <c r="P5" s="55">
        <v>120</v>
      </c>
      <c r="Q5" s="55">
        <v>110</v>
      </c>
      <c r="R5" s="66">
        <f t="shared" si="0"/>
        <v>136.666666666667</v>
      </c>
      <c r="S5" s="64">
        <f>IF(R5&lt;=$F5,100,IF(R5&lt;=$G5,(80+20/($G5-$F5)*($G5-R5)),IF(R5&lt;=$H5,(60+20/($H5-$G5)*($H5-R5)),40)))*8%/2</f>
        <v>4</v>
      </c>
    </row>
    <row r="6" spans="1:19">
      <c r="A6" s="33">
        <v>0.04</v>
      </c>
      <c r="B6" s="34" t="s">
        <v>213</v>
      </c>
      <c r="C6" s="35" t="s">
        <v>214</v>
      </c>
      <c r="D6" s="35" t="s">
        <v>215</v>
      </c>
      <c r="E6" s="35" t="s">
        <v>216</v>
      </c>
      <c r="F6" s="45">
        <v>300</v>
      </c>
      <c r="G6" s="45">
        <v>350</v>
      </c>
      <c r="H6" s="45">
        <v>500</v>
      </c>
      <c r="I6" s="50">
        <v>500</v>
      </c>
      <c r="J6" s="45">
        <f>IF(I6&lt;=$F6,100,IF(I6&lt;=$G6,(80+20/($G6-$F6)*($G6-I6)),IF(I6&lt;=$H6,(60+20/($H6-$G6)*($H6-I6)),40)))*4%/4</f>
        <v>0.6</v>
      </c>
      <c r="K6" s="49"/>
      <c r="L6" s="26"/>
      <c r="M6" s="26"/>
      <c r="N6" s="26"/>
      <c r="O6" s="56">
        <v>529</v>
      </c>
      <c r="P6" s="57"/>
      <c r="Q6" s="67"/>
      <c r="R6" s="66">
        <f t="shared" ref="R6:R12" si="1">O6</f>
        <v>529</v>
      </c>
      <c r="S6" s="64">
        <f>IF(R6&lt;=$F6,100,IF(R6&lt;=$G6,(80+20/($G6-$F6)*($G6-R6)),IF(R6&lt;=$H6,(60+20/($H6-$G6)*($H6-R6)),40)))*4%/4</f>
        <v>0.4</v>
      </c>
    </row>
    <row r="7" spans="1:19">
      <c r="A7" s="33"/>
      <c r="B7" s="34"/>
      <c r="C7" s="35"/>
      <c r="D7" s="35" t="s">
        <v>217</v>
      </c>
      <c r="E7" s="35" t="s">
        <v>216</v>
      </c>
      <c r="F7" s="45">
        <v>300</v>
      </c>
      <c r="G7" s="45">
        <v>350</v>
      </c>
      <c r="H7" s="45">
        <v>500</v>
      </c>
      <c r="I7" s="50">
        <v>500</v>
      </c>
      <c r="J7" s="45">
        <f>IF(I7&lt;=$F7,100,IF(I7&lt;=$G7,(80+20/($G7-$F7)*($G7-I7)),IF(I7&lt;=$H7,(60+20/($H7-$G7)*($H7-I7)),40)))*4%/4</f>
        <v>0.6</v>
      </c>
      <c r="K7" s="49"/>
      <c r="L7" s="26"/>
      <c r="M7" s="26"/>
      <c r="N7" s="26"/>
      <c r="O7" s="56">
        <v>515</v>
      </c>
      <c r="P7" s="57"/>
      <c r="Q7" s="67"/>
      <c r="R7" s="66">
        <f t="shared" si="1"/>
        <v>515</v>
      </c>
      <c r="S7" s="64">
        <f>IF(R7&lt;=$F7,100,IF(R7&lt;=$G7,(80+20/($G7-$F7)*($G7-R7)),IF(R7&lt;=$H7,(60+20/($H7-$G7)*($H7-R7)),40)))*4%/4</f>
        <v>0.4</v>
      </c>
    </row>
    <row r="8" spans="1:19">
      <c r="A8" s="33"/>
      <c r="B8" s="34"/>
      <c r="C8" s="35"/>
      <c r="D8" s="35" t="s">
        <v>218</v>
      </c>
      <c r="E8" s="35" t="s">
        <v>216</v>
      </c>
      <c r="F8" s="45">
        <v>300</v>
      </c>
      <c r="G8" s="46">
        <v>350</v>
      </c>
      <c r="H8" s="45">
        <v>500</v>
      </c>
      <c r="I8" s="50">
        <v>700</v>
      </c>
      <c r="J8" s="45">
        <f>IF(I8&lt;=$F8,100,IF(I8&lt;=$G8,(80+20/($G8-$F8)*($G8-I8)),IF(I8&lt;=$H8,(60+20/($H8-$G8)*($H8-I8)),40)))*4%/4</f>
        <v>0.4</v>
      </c>
      <c r="K8" s="49"/>
      <c r="L8" s="26"/>
      <c r="M8" s="26"/>
      <c r="N8" s="26"/>
      <c r="O8" s="56">
        <v>616</v>
      </c>
      <c r="P8" s="57"/>
      <c r="Q8" s="67"/>
      <c r="R8" s="66">
        <f t="shared" si="1"/>
        <v>616</v>
      </c>
      <c r="S8" s="64">
        <f>IF(R8&lt;=$F8,100,IF(R8&lt;=$G8,(80+20/($G8-$F8)*($G8-R8)),IF(R8&lt;=$H8,(60+20/($H8-$G8)*($H8-R8)),40)))*4%/4</f>
        <v>0.4</v>
      </c>
    </row>
    <row r="9" ht="40" customHeight="1" spans="1:19">
      <c r="A9" s="33"/>
      <c r="B9" s="34"/>
      <c r="C9" s="35"/>
      <c r="D9" s="35" t="s">
        <v>219</v>
      </c>
      <c r="E9" s="35" t="s">
        <v>216</v>
      </c>
      <c r="F9" s="45">
        <v>300</v>
      </c>
      <c r="G9" s="45">
        <v>350</v>
      </c>
      <c r="H9" s="45">
        <v>500</v>
      </c>
      <c r="I9" s="50">
        <v>600</v>
      </c>
      <c r="J9" s="45">
        <f>IF(I9&lt;=$F9,100,IF(I9&lt;=$G9,(80+20/($G9-$F9)*($G9-I9)),IF(I9&lt;=$H9,(60+20/($H9-$G9)*($H9-I9)),40)))*4%/4</f>
        <v>0.4</v>
      </c>
      <c r="K9" s="49"/>
      <c r="L9" s="26"/>
      <c r="M9" s="26"/>
      <c r="N9" s="26"/>
      <c r="O9" s="56">
        <v>616</v>
      </c>
      <c r="P9" s="57"/>
      <c r="Q9" s="67"/>
      <c r="R9" s="66">
        <f t="shared" si="1"/>
        <v>616</v>
      </c>
      <c r="S9" s="64">
        <f>IF(R9&lt;=$F9,100,IF(R9&lt;=$G9,(80+20/($G9-$F9)*($G9-R9)),IF(R9&lt;=$H9,(60+20/($H9-$G9)*($H9-R9)),40)))*4%/4</f>
        <v>0.4</v>
      </c>
    </row>
    <row r="10" s="26" customFormat="1" ht="31" spans="1:19">
      <c r="A10" s="33">
        <v>0.03</v>
      </c>
      <c r="B10" s="34" t="s">
        <v>220</v>
      </c>
      <c r="C10" s="35" t="s">
        <v>221</v>
      </c>
      <c r="D10" s="35" t="s">
        <v>222</v>
      </c>
      <c r="E10" s="35" t="s">
        <v>223</v>
      </c>
      <c r="F10" s="47">
        <v>15</v>
      </c>
      <c r="G10" s="47">
        <v>12</v>
      </c>
      <c r="H10" s="47">
        <v>10</v>
      </c>
      <c r="I10" s="50">
        <v>15</v>
      </c>
      <c r="J10" s="45">
        <f>IF(I10&gt;=$F10,100,IF(I10&gt;=$G10,(80+20/($F10-$G10)*(I10-$G10)),IF(I10&gt;=$H10,(60+20/($H10-$G10)*(I10-$H10)),40)))*3%/3</f>
        <v>1</v>
      </c>
      <c r="K10" s="49" t="s">
        <v>224</v>
      </c>
      <c r="O10" s="58">
        <v>15.49</v>
      </c>
      <c r="P10" s="59"/>
      <c r="Q10" s="68"/>
      <c r="R10" s="66">
        <f t="shared" si="1"/>
        <v>15.49</v>
      </c>
      <c r="S10" s="64">
        <f>IF(R10&gt;=$F10,100,IF(R10&gt;=$G10,(80+20/($F10-$G10)*(R10-$G10)),IF(R10&gt;=$H10,(60+20/($H10-$G10)*(R10-$H10)),40)))*3%/3</f>
        <v>1</v>
      </c>
    </row>
    <row r="11" s="26" customFormat="1" ht="31" spans="1:19">
      <c r="A11" s="33"/>
      <c r="B11" s="34"/>
      <c r="C11" s="35"/>
      <c r="D11" s="35" t="s">
        <v>225</v>
      </c>
      <c r="E11" s="35" t="s">
        <v>223</v>
      </c>
      <c r="F11" s="47">
        <v>15</v>
      </c>
      <c r="G11" s="47">
        <v>12</v>
      </c>
      <c r="H11" s="47">
        <v>10</v>
      </c>
      <c r="I11" s="50">
        <v>15</v>
      </c>
      <c r="J11" s="45">
        <f>IF(I11&gt;=$F11,100,IF(I11&gt;=$G11,(80+20/($F11-$G11)*(I11-$G11)),IF(I11&gt;=$H11,(60+20/($H11-$G11)*(I11-$H11)),40)))*3%/3</f>
        <v>1</v>
      </c>
      <c r="K11" s="49" t="s">
        <v>224</v>
      </c>
      <c r="O11" s="58">
        <v>15.69</v>
      </c>
      <c r="P11" s="59"/>
      <c r="Q11" s="68"/>
      <c r="R11" s="66">
        <f t="shared" si="1"/>
        <v>15.69</v>
      </c>
      <c r="S11" s="64">
        <f>IF(R11&gt;=$F11,100,IF(R11&gt;=$G11,(80+20/($F11-$G11)*(R11-$G11)),IF(R11&gt;=$H11,(60+20/($H11-$G11)*(R11-$H11)),40)))*3%/3</f>
        <v>1</v>
      </c>
    </row>
    <row r="12" s="26" customFormat="1" ht="52" customHeight="1" spans="1:19">
      <c r="A12" s="33"/>
      <c r="B12" s="34"/>
      <c r="C12" s="35"/>
      <c r="D12" s="35" t="s">
        <v>226</v>
      </c>
      <c r="E12" s="35" t="s">
        <v>223</v>
      </c>
      <c r="F12" s="47">
        <v>15</v>
      </c>
      <c r="G12" s="47">
        <v>12</v>
      </c>
      <c r="H12" s="47">
        <v>10</v>
      </c>
      <c r="I12" s="50">
        <v>15</v>
      </c>
      <c r="J12" s="45">
        <f>IF(I12&gt;=$F12,100,IF(I12&gt;=$G12,(80+20/($F12-$G12)*(I12-$G12)),IF(I12&gt;=$H12,(60+20/($H12-$G12)*(I12-$H12)),40)))*8%/8</f>
        <v>1</v>
      </c>
      <c r="K12" s="49" t="s">
        <v>224</v>
      </c>
      <c r="O12" s="58">
        <v>18.89</v>
      </c>
      <c r="P12" s="59"/>
      <c r="Q12" s="68"/>
      <c r="R12" s="66">
        <f t="shared" si="1"/>
        <v>18.89</v>
      </c>
      <c r="S12" s="64">
        <f>IF(R12&gt;=$F12,100,IF(R12&gt;=$G12,(80+20/($F12-$G12)*(R12-$G12)),IF(R12&gt;=$H12,(60+20/($H12-$G12)*(R12-$H12)),40)))*8%/8</f>
        <v>1</v>
      </c>
    </row>
    <row r="13" ht="31" spans="1:19">
      <c r="A13" s="33">
        <v>0.03</v>
      </c>
      <c r="B13" s="34" t="s">
        <v>227</v>
      </c>
      <c r="C13" s="35" t="s">
        <v>228</v>
      </c>
      <c r="D13" s="35" t="s">
        <v>229</v>
      </c>
      <c r="E13" s="35" t="s">
        <v>209</v>
      </c>
      <c r="F13" s="45">
        <v>200</v>
      </c>
      <c r="G13" s="45">
        <v>800</v>
      </c>
      <c r="H13" s="45">
        <v>1000</v>
      </c>
      <c r="I13" s="50">
        <v>300</v>
      </c>
      <c r="J13" s="45">
        <f>IF(I13&lt;=$F13,100,IF(I13&lt;=$G13,(80+20/($G13-$F13)*($G13-I13)),IF(I13&lt;=$H13,(60+20/($H13-$G13)*($H13-I13)),40)))*3%/3</f>
        <v>0.966666666666667</v>
      </c>
      <c r="K13" s="51" t="s">
        <v>230</v>
      </c>
      <c r="L13" s="26"/>
      <c r="M13" s="26"/>
      <c r="N13" s="26"/>
      <c r="O13" s="55">
        <v>430</v>
      </c>
      <c r="P13" s="55">
        <v>400</v>
      </c>
      <c r="Q13" s="55">
        <v>420</v>
      </c>
      <c r="R13" s="66">
        <f t="shared" si="0"/>
        <v>416.666666666667</v>
      </c>
      <c r="S13" s="64">
        <f>IF(R13&lt;=$F13,100,IF(R13&lt;=$G13,(80+20/($G13-$F13)*($G13-R13)),IF(R13&lt;=$H13,(60+20/($H13-$G13)*($H13-R13)),40)))*3%/3</f>
        <v>0.927777777777778</v>
      </c>
    </row>
    <row r="14" ht="31" spans="1:19">
      <c r="A14" s="33"/>
      <c r="B14" s="34"/>
      <c r="C14" s="35" t="s">
        <v>231</v>
      </c>
      <c r="D14" s="35" t="s">
        <v>232</v>
      </c>
      <c r="E14" s="35" t="s">
        <v>209</v>
      </c>
      <c r="F14" s="45">
        <v>200</v>
      </c>
      <c r="G14" s="45">
        <v>800</v>
      </c>
      <c r="H14" s="45">
        <v>1000</v>
      </c>
      <c r="I14" s="50">
        <v>300</v>
      </c>
      <c r="J14" s="45">
        <f>IF(I14&lt;=$F14,100,IF(I14&lt;=$G14,(80+20/($G14-$F14)*($G14-I14)),IF(I14&lt;=$H14,(60+20/($H14-$G14)*($H14-I14)),40)))*3%/3</f>
        <v>0.966666666666667</v>
      </c>
      <c r="K14" s="51"/>
      <c r="L14" s="26"/>
      <c r="M14" s="26"/>
      <c r="N14" s="26"/>
      <c r="O14" s="55">
        <v>460</v>
      </c>
      <c r="P14" s="55">
        <v>430</v>
      </c>
      <c r="Q14" s="55">
        <v>470</v>
      </c>
      <c r="R14" s="66">
        <f t="shared" si="0"/>
        <v>453.333333333333</v>
      </c>
      <c r="S14" s="64">
        <f>IF(R14&lt;=$F14,100,IF(R14&lt;=$G14,(80+20/($G14-$F14)*($G14-R14)),IF(R14&lt;=$H14,(60+20/($H14-$G14)*($H14-R14)),40)))*3%/3</f>
        <v>0.915555555555556</v>
      </c>
    </row>
    <row r="15" ht="31" spans="1:19">
      <c r="A15" s="33"/>
      <c r="B15" s="34"/>
      <c r="C15" s="35" t="s">
        <v>228</v>
      </c>
      <c r="D15" s="35" t="s">
        <v>233</v>
      </c>
      <c r="E15" s="35" t="s">
        <v>209</v>
      </c>
      <c r="F15" s="45">
        <v>200</v>
      </c>
      <c r="G15" s="45">
        <v>800</v>
      </c>
      <c r="H15" s="45">
        <v>1000</v>
      </c>
      <c r="I15" s="50">
        <v>300</v>
      </c>
      <c r="J15" s="45">
        <f>IF(I15&lt;=$F15,100,IF(I15&lt;=$G15,(80+20/($G15-$F15)*($G15-I15)),IF(I15&lt;=$H15,(60+20/($H15-$G15)*($H15-I15)),40)))*3%/3</f>
        <v>0.966666666666667</v>
      </c>
      <c r="K15" s="51"/>
      <c r="L15" s="26"/>
      <c r="M15" s="26"/>
      <c r="N15" s="26"/>
      <c r="O15" s="55">
        <v>410</v>
      </c>
      <c r="P15" s="55">
        <v>460</v>
      </c>
      <c r="Q15" s="55">
        <v>480</v>
      </c>
      <c r="R15" s="66">
        <f t="shared" si="0"/>
        <v>450</v>
      </c>
      <c r="S15" s="64">
        <f>IF(R15&lt;=$F15,100,IF(R15&lt;=$G15,(80+20/($G15-$F15)*($G15-R15)),IF(R15&lt;=$H15,(60+20/($H15-$G15)*($H15-R15)),40)))*3%/3</f>
        <v>0.916666666666667</v>
      </c>
    </row>
    <row r="16" ht="31" spans="1:19">
      <c r="A16" s="33">
        <v>0.02</v>
      </c>
      <c r="B16" s="34" t="s">
        <v>234</v>
      </c>
      <c r="C16" s="35" t="s">
        <v>235</v>
      </c>
      <c r="D16" s="35" t="s">
        <v>236</v>
      </c>
      <c r="E16" s="35" t="s">
        <v>209</v>
      </c>
      <c r="F16" s="45">
        <v>200</v>
      </c>
      <c r="G16" s="45">
        <v>800</v>
      </c>
      <c r="H16" s="45">
        <v>1000</v>
      </c>
      <c r="I16" s="50">
        <v>800</v>
      </c>
      <c r="J16" s="45">
        <f>IF(I16&lt;=$F16,100,IF(I16&lt;=$G16,(80+20/($G16-$F16)*($G16-I16)),IF(I16&lt;=$H16,(60+20/($H16-$G16)*($H16-I16)),40)))*2%/2</f>
        <v>0.8</v>
      </c>
      <c r="K16" s="49" t="s">
        <v>237</v>
      </c>
      <c r="L16" s="26"/>
      <c r="M16" s="26"/>
      <c r="N16" s="26"/>
      <c r="O16" s="55">
        <v>470</v>
      </c>
      <c r="P16" s="55">
        <v>480</v>
      </c>
      <c r="Q16" s="55">
        <v>450</v>
      </c>
      <c r="R16" s="66">
        <f t="shared" si="0"/>
        <v>466.666666666667</v>
      </c>
      <c r="S16" s="64">
        <f>IF(R16&lt;=$F16,100,IF(R16&lt;=$G16,(80+20/($G16-$F16)*($G16-R16)),IF(R16&lt;=$H16,(60+20/($H16-$G16)*($H16-R16)),40)))*2%/2</f>
        <v>0.911111111111111</v>
      </c>
    </row>
    <row r="17" ht="31" spans="1:19">
      <c r="A17" s="33"/>
      <c r="B17" s="34"/>
      <c r="C17" s="35" t="s">
        <v>238</v>
      </c>
      <c r="D17" s="35" t="s">
        <v>239</v>
      </c>
      <c r="E17" s="35" t="s">
        <v>209</v>
      </c>
      <c r="F17" s="45">
        <v>200</v>
      </c>
      <c r="G17" s="45">
        <v>800</v>
      </c>
      <c r="H17" s="45">
        <v>1000</v>
      </c>
      <c r="I17" s="50">
        <v>800</v>
      </c>
      <c r="J17" s="45">
        <f>IF(I17&lt;=$F17,100,IF(I17&lt;=$G17,(80+20/($G17-$F17)*($G17-I17)),IF(I17&lt;=$H17,(60+20/($H17-$G17)*($H17-I17)),40)))*2%/2</f>
        <v>0.8</v>
      </c>
      <c r="K17" s="49"/>
      <c r="L17" s="26"/>
      <c r="M17" s="26"/>
      <c r="N17" s="26"/>
      <c r="O17" s="55">
        <v>420</v>
      </c>
      <c r="P17" s="55">
        <v>270</v>
      </c>
      <c r="Q17" s="55">
        <v>450</v>
      </c>
      <c r="R17" s="66">
        <f t="shared" si="0"/>
        <v>380</v>
      </c>
      <c r="S17" s="64">
        <f>IF(R17&lt;=$F17,100,IF(R17&lt;=$G17,(80+20/($G17-$F17)*($G17-R17)),IF(R17&lt;=$H17,(60+20/($H17-$G17)*($H17-R17)),40)))*2%/2</f>
        <v>0.94</v>
      </c>
    </row>
    <row r="18" ht="31" spans="1:19">
      <c r="A18" s="37">
        <v>0.1</v>
      </c>
      <c r="B18" s="34" t="s">
        <v>240</v>
      </c>
      <c r="C18" s="35" t="s">
        <v>241</v>
      </c>
      <c r="D18" s="35" t="s">
        <v>242</v>
      </c>
      <c r="E18" s="35" t="s">
        <v>209</v>
      </c>
      <c r="F18" s="45">
        <v>1000</v>
      </c>
      <c r="G18" s="45">
        <v>2000</v>
      </c>
      <c r="H18" s="45">
        <v>3000</v>
      </c>
      <c r="I18" s="50">
        <v>1300</v>
      </c>
      <c r="J18" s="45">
        <f>IF(I18&lt;=$F18,100,IF(I18&lt;=$G18,(80+20/($G18-$F18)*($G18-I18)),IF(I18&lt;=$H18,(60+20/($H18-$G18)*($H18-I18)),40)))*10%/4</f>
        <v>2.35</v>
      </c>
      <c r="K18" s="49" t="s">
        <v>243</v>
      </c>
      <c r="L18" s="26"/>
      <c r="M18" s="26"/>
      <c r="N18" s="26"/>
      <c r="O18" s="55">
        <v>2160</v>
      </c>
      <c r="P18" s="55">
        <v>2030</v>
      </c>
      <c r="Q18" s="69">
        <v>2170</v>
      </c>
      <c r="R18" s="66">
        <f t="shared" si="0"/>
        <v>2120</v>
      </c>
      <c r="S18" s="64">
        <f>IF(R18&lt;=$F18,100,IF(R18&lt;=$G18,(80+20/($G18-$F18)*($G18-R18)),IF(R18&lt;=$H18,(60+20/($H18-$G18)*($H18-R18)),40)))*10%/4</f>
        <v>1.94</v>
      </c>
    </row>
    <row r="19" ht="31" spans="1:19">
      <c r="A19" s="37"/>
      <c r="B19" s="34"/>
      <c r="C19" s="35" t="s">
        <v>244</v>
      </c>
      <c r="D19" s="35" t="s">
        <v>245</v>
      </c>
      <c r="E19" s="35" t="s">
        <v>209</v>
      </c>
      <c r="F19" s="45">
        <v>1000</v>
      </c>
      <c r="G19" s="45">
        <v>2000</v>
      </c>
      <c r="H19" s="45">
        <v>3000</v>
      </c>
      <c r="I19" s="50">
        <v>1300</v>
      </c>
      <c r="J19" s="45">
        <f>IF(I19&lt;=$F19,100,IF(I19&lt;=$G19,(80+20/($G19-$F19)*($G19-I19)),IF(I19&lt;=$H19,(60+20/($H19-$G19)*($H19-I19)),40)))*10%/4</f>
        <v>2.35</v>
      </c>
      <c r="K19" s="49"/>
      <c r="L19" s="26"/>
      <c r="M19" s="26"/>
      <c r="N19" s="26"/>
      <c r="O19" s="55">
        <v>2360</v>
      </c>
      <c r="P19" s="55">
        <v>2350</v>
      </c>
      <c r="Q19" s="55">
        <v>2410</v>
      </c>
      <c r="R19" s="66">
        <f t="shared" si="0"/>
        <v>2373.33333333333</v>
      </c>
      <c r="S19" s="64">
        <f>IF(R19&lt;=$F19,100,IF(R19&lt;=$G19,(80+20/($G19-$F19)*($G19-R19)),IF(R19&lt;=$H19,(60+20/($H19-$G19)*($H19-R19)),40)))*10%/4</f>
        <v>1.81333333333333</v>
      </c>
    </row>
    <row r="20" ht="31" spans="1:19">
      <c r="A20" s="37"/>
      <c r="B20" s="34"/>
      <c r="C20" s="35" t="s">
        <v>246</v>
      </c>
      <c r="D20" s="35" t="s">
        <v>247</v>
      </c>
      <c r="E20" s="35" t="s">
        <v>209</v>
      </c>
      <c r="F20" s="45">
        <v>1000</v>
      </c>
      <c r="G20" s="45">
        <v>2000</v>
      </c>
      <c r="H20" s="45">
        <v>3000</v>
      </c>
      <c r="I20" s="50">
        <v>2000</v>
      </c>
      <c r="J20" s="45">
        <f>IF(I20&lt;=$F20,100,IF(I20&lt;=$G20,(80+20/($G20-$F20)*($G20-I20)),IF(I20&lt;=$H20,(60+20/($H20-$G20)*($H20-I20)),40)))*10%/4</f>
        <v>2</v>
      </c>
      <c r="K20" s="49"/>
      <c r="L20" s="26"/>
      <c r="M20" s="26"/>
      <c r="N20" s="26"/>
      <c r="O20" s="55">
        <v>2530</v>
      </c>
      <c r="P20" s="55">
        <v>1920</v>
      </c>
      <c r="Q20" s="55">
        <v>1970</v>
      </c>
      <c r="R20" s="66">
        <f t="shared" si="0"/>
        <v>2140</v>
      </c>
      <c r="S20" s="64">
        <f>IF(R20&lt;=$F20,100,IF(R20&lt;=$G20,(80+20/($G20-$F20)*($G20-R20)),IF(R20&lt;=$H20,(60+20/($H20-$G20)*($H20-R20)),40)))*10%/4</f>
        <v>1.93</v>
      </c>
    </row>
    <row r="21" ht="31" spans="1:19">
      <c r="A21" s="37"/>
      <c r="B21" s="34"/>
      <c r="C21" s="35" t="s">
        <v>248</v>
      </c>
      <c r="D21" s="35" t="s">
        <v>249</v>
      </c>
      <c r="E21" s="35" t="s">
        <v>209</v>
      </c>
      <c r="F21" s="45">
        <v>2000</v>
      </c>
      <c r="G21" s="45">
        <v>3000</v>
      </c>
      <c r="H21" s="45">
        <v>3000</v>
      </c>
      <c r="I21" s="50">
        <v>2500</v>
      </c>
      <c r="J21" s="45">
        <f>IF(I21&lt;=$F21,100,IF(I21&lt;=$G21,(80+20/($G21-$F21)*($G21-I21)),IF(I21&lt;=$H21,(60+20/($H21-$G21)*($H21-I21)),40)))*10%/4</f>
        <v>2.25</v>
      </c>
      <c r="K21" s="49"/>
      <c r="L21" s="26"/>
      <c r="M21" s="26"/>
      <c r="N21" s="26"/>
      <c r="O21" s="55">
        <v>1690</v>
      </c>
      <c r="P21" s="55">
        <v>1720</v>
      </c>
      <c r="Q21" s="55">
        <v>2030</v>
      </c>
      <c r="R21" s="66">
        <f t="shared" si="0"/>
        <v>1813.33333333333</v>
      </c>
      <c r="S21" s="64">
        <f>IF(R21&lt;=$F21,100,IF(R21&lt;=$G21,(80+20/($G21-$F21)*($G21-R21)),IF(R21&lt;=$H21,(60+20/($H21-$G21)*($H21-R21)),40)))*10%/4</f>
        <v>2.5</v>
      </c>
    </row>
    <row r="22" ht="31" spans="1:19">
      <c r="A22" s="37">
        <v>0.2</v>
      </c>
      <c r="B22" s="34" t="s">
        <v>129</v>
      </c>
      <c r="C22" s="35" t="s">
        <v>250</v>
      </c>
      <c r="D22" s="35" t="s">
        <v>251</v>
      </c>
      <c r="E22" s="35" t="s">
        <v>201</v>
      </c>
      <c r="F22" s="45">
        <v>1</v>
      </c>
      <c r="G22" s="45">
        <v>3</v>
      </c>
      <c r="H22" s="45">
        <v>5</v>
      </c>
      <c r="I22" s="50">
        <v>1.5</v>
      </c>
      <c r="J22" s="45">
        <f t="shared" ref="J22:J32" si="2">IF(I22&lt;=$F22,100,IF(I22&lt;=$G22,(80+20/($G22-$F22)*($G22-I22)),IF(I22&lt;=$H22,(60+20/($H22-$G22)*($H22-I22)),40)))*20%/11</f>
        <v>1.72727272727273</v>
      </c>
      <c r="K22" s="49" t="s">
        <v>252</v>
      </c>
      <c r="L22" s="26"/>
      <c r="M22" s="26"/>
      <c r="N22" s="26"/>
      <c r="O22" s="55">
        <v>1.75</v>
      </c>
      <c r="P22" s="55">
        <v>3.08</v>
      </c>
      <c r="Q22" s="55">
        <v>1.74</v>
      </c>
      <c r="R22" s="66">
        <f t="shared" si="0"/>
        <v>2.19</v>
      </c>
      <c r="S22" s="64">
        <f t="shared" ref="S22:S32" si="3">IF(R22&lt;=$F22,100,IF(R22&lt;=$G22,(80+20/($G22-$F22)*($G22-R22)),IF(R22&lt;=$H22,(60+20/($H22-$G22)*($H22-R22)),40)))*20%/11</f>
        <v>1.60181818181818</v>
      </c>
    </row>
    <row r="23" ht="31" spans="1:19">
      <c r="A23" s="37"/>
      <c r="B23" s="34"/>
      <c r="C23" s="35" t="s">
        <v>250</v>
      </c>
      <c r="D23" s="35" t="s">
        <v>253</v>
      </c>
      <c r="E23" s="35" t="s">
        <v>201</v>
      </c>
      <c r="F23" s="45">
        <v>1</v>
      </c>
      <c r="G23" s="45">
        <v>3</v>
      </c>
      <c r="H23" s="45">
        <v>5</v>
      </c>
      <c r="I23" s="50">
        <v>2</v>
      </c>
      <c r="J23" s="45">
        <f t="shared" si="2"/>
        <v>1.63636363636364</v>
      </c>
      <c r="K23" s="49"/>
      <c r="L23" s="26"/>
      <c r="M23" s="26"/>
      <c r="N23" s="26"/>
      <c r="O23" s="55">
        <v>2.02</v>
      </c>
      <c r="P23" s="55">
        <v>2.32</v>
      </c>
      <c r="Q23" s="55">
        <v>2.59</v>
      </c>
      <c r="R23" s="66">
        <f t="shared" si="0"/>
        <v>2.31</v>
      </c>
      <c r="S23" s="64">
        <f t="shared" si="3"/>
        <v>1.58</v>
      </c>
    </row>
    <row r="24" s="26" customFormat="1" ht="31" spans="1:19">
      <c r="A24" s="37"/>
      <c r="B24" s="34"/>
      <c r="C24" s="35" t="s">
        <v>250</v>
      </c>
      <c r="D24" s="35" t="s">
        <v>254</v>
      </c>
      <c r="E24" s="35" t="s">
        <v>201</v>
      </c>
      <c r="F24" s="45">
        <v>3</v>
      </c>
      <c r="G24" s="45">
        <v>5</v>
      </c>
      <c r="H24" s="45">
        <v>8</v>
      </c>
      <c r="I24" s="50">
        <v>2.3</v>
      </c>
      <c r="J24" s="45">
        <f t="shared" si="2"/>
        <v>1.81818181818182</v>
      </c>
      <c r="K24" s="49" t="s">
        <v>255</v>
      </c>
      <c r="O24" s="55">
        <v>2.59</v>
      </c>
      <c r="P24" s="55">
        <v>2.38</v>
      </c>
      <c r="Q24" s="55">
        <v>2.09</v>
      </c>
      <c r="R24" s="66">
        <f t="shared" si="0"/>
        <v>2.35333333333333</v>
      </c>
      <c r="S24" s="64">
        <f t="shared" si="3"/>
        <v>1.81818181818182</v>
      </c>
    </row>
    <row r="25" s="26" customFormat="1" ht="31" spans="1:19">
      <c r="A25" s="37"/>
      <c r="B25" s="34"/>
      <c r="C25" s="35" t="s">
        <v>250</v>
      </c>
      <c r="D25" s="35" t="s">
        <v>256</v>
      </c>
      <c r="E25" s="35" t="s">
        <v>201</v>
      </c>
      <c r="F25" s="45">
        <v>3</v>
      </c>
      <c r="G25" s="45">
        <v>5</v>
      </c>
      <c r="H25" s="45">
        <v>8</v>
      </c>
      <c r="I25" s="50">
        <v>3</v>
      </c>
      <c r="J25" s="45">
        <f t="shared" si="2"/>
        <v>1.81818181818182</v>
      </c>
      <c r="K25" s="49" t="s">
        <v>255</v>
      </c>
      <c r="O25" s="55">
        <v>2.14</v>
      </c>
      <c r="P25" s="55">
        <v>2.15</v>
      </c>
      <c r="Q25" s="55">
        <v>2.21</v>
      </c>
      <c r="R25" s="66">
        <f t="shared" si="0"/>
        <v>2.16666666666667</v>
      </c>
      <c r="S25" s="64">
        <f t="shared" si="3"/>
        <v>1.81818181818182</v>
      </c>
    </row>
    <row r="26" ht="31" spans="1:19">
      <c r="A26" s="37"/>
      <c r="B26" s="34"/>
      <c r="C26" s="35" t="s">
        <v>250</v>
      </c>
      <c r="D26" s="35" t="s">
        <v>257</v>
      </c>
      <c r="E26" s="35" t="s">
        <v>201</v>
      </c>
      <c r="F26" s="45">
        <v>5</v>
      </c>
      <c r="G26" s="45">
        <v>8</v>
      </c>
      <c r="H26" s="45">
        <v>10</v>
      </c>
      <c r="I26" s="50">
        <v>4</v>
      </c>
      <c r="J26" s="45">
        <f t="shared" si="2"/>
        <v>1.81818181818182</v>
      </c>
      <c r="K26" s="49" t="s">
        <v>255</v>
      </c>
      <c r="L26" s="26"/>
      <c r="M26" s="26"/>
      <c r="N26" s="26"/>
      <c r="O26" s="55">
        <v>3.95</v>
      </c>
      <c r="P26" s="55">
        <v>5.81</v>
      </c>
      <c r="Q26" s="55">
        <v>4.24</v>
      </c>
      <c r="R26" s="66">
        <f t="shared" si="0"/>
        <v>4.66666666666667</v>
      </c>
      <c r="S26" s="64">
        <f t="shared" si="3"/>
        <v>1.81818181818182</v>
      </c>
    </row>
    <row r="27" ht="46" spans="1:19">
      <c r="A27" s="37"/>
      <c r="B27" s="34"/>
      <c r="C27" s="35" t="s">
        <v>258</v>
      </c>
      <c r="D27" s="35" t="s">
        <v>259</v>
      </c>
      <c r="E27" s="35" t="s">
        <v>201</v>
      </c>
      <c r="F27" s="45">
        <v>3</v>
      </c>
      <c r="G27" s="45">
        <v>5</v>
      </c>
      <c r="H27" s="45">
        <v>8</v>
      </c>
      <c r="I27" s="50">
        <v>3</v>
      </c>
      <c r="J27" s="45">
        <f t="shared" si="2"/>
        <v>1.81818181818182</v>
      </c>
      <c r="K27" s="49" t="s">
        <v>255</v>
      </c>
      <c r="L27" s="26"/>
      <c r="M27" s="26"/>
      <c r="N27" s="26"/>
      <c r="O27" s="55">
        <v>1.68</v>
      </c>
      <c r="P27" s="55">
        <v>1.33</v>
      </c>
      <c r="Q27" s="55">
        <v>1.47</v>
      </c>
      <c r="R27" s="66">
        <f t="shared" si="0"/>
        <v>1.49333333333333</v>
      </c>
      <c r="S27" s="64">
        <f t="shared" si="3"/>
        <v>1.81818181818182</v>
      </c>
    </row>
    <row r="28" ht="61" spans="1:19">
      <c r="A28" s="37"/>
      <c r="B28" s="34"/>
      <c r="C28" s="35" t="s">
        <v>260</v>
      </c>
      <c r="D28" s="35" t="s">
        <v>261</v>
      </c>
      <c r="E28" s="35" t="s">
        <v>201</v>
      </c>
      <c r="F28" s="45">
        <v>2</v>
      </c>
      <c r="G28" s="45">
        <v>3</v>
      </c>
      <c r="H28" s="45">
        <v>5</v>
      </c>
      <c r="I28" s="50">
        <v>1.8</v>
      </c>
      <c r="J28" s="45">
        <f t="shared" si="2"/>
        <v>1.81818181818182</v>
      </c>
      <c r="K28" s="49" t="s">
        <v>255</v>
      </c>
      <c r="L28" s="26"/>
      <c r="M28" s="26"/>
      <c r="N28" s="26"/>
      <c r="O28" s="55">
        <v>5.38</v>
      </c>
      <c r="P28" s="55">
        <v>4.67</v>
      </c>
      <c r="Q28" s="55">
        <v>4.45</v>
      </c>
      <c r="R28" s="66">
        <f t="shared" si="0"/>
        <v>4.83333333333333</v>
      </c>
      <c r="S28" s="64">
        <f t="shared" si="3"/>
        <v>1.12121212121212</v>
      </c>
    </row>
    <row r="29" ht="61" spans="1:19">
      <c r="A29" s="37"/>
      <c r="B29" s="34"/>
      <c r="C29" s="35" t="s">
        <v>260</v>
      </c>
      <c r="D29" s="35" t="s">
        <v>262</v>
      </c>
      <c r="E29" s="35" t="s">
        <v>201</v>
      </c>
      <c r="F29" s="45">
        <v>3</v>
      </c>
      <c r="G29" s="45">
        <v>5</v>
      </c>
      <c r="H29" s="45">
        <v>8</v>
      </c>
      <c r="I29" s="50">
        <v>2.3</v>
      </c>
      <c r="J29" s="45">
        <f t="shared" si="2"/>
        <v>1.81818181818182</v>
      </c>
      <c r="K29" s="49" t="s">
        <v>255</v>
      </c>
      <c r="L29" s="26"/>
      <c r="M29" s="26"/>
      <c r="N29" s="26"/>
      <c r="O29" s="55">
        <v>5.76</v>
      </c>
      <c r="P29" s="55">
        <v>4.51</v>
      </c>
      <c r="Q29" s="55">
        <v>5.33</v>
      </c>
      <c r="R29" s="66">
        <f t="shared" si="0"/>
        <v>5.2</v>
      </c>
      <c r="S29" s="64">
        <f t="shared" si="3"/>
        <v>1.43030303030303</v>
      </c>
    </row>
    <row r="30" ht="61" spans="1:19">
      <c r="A30" s="37"/>
      <c r="B30" s="34"/>
      <c r="C30" s="35" t="s">
        <v>260</v>
      </c>
      <c r="D30" s="35" t="s">
        <v>263</v>
      </c>
      <c r="E30" s="35" t="s">
        <v>201</v>
      </c>
      <c r="F30" s="45">
        <v>3</v>
      </c>
      <c r="G30" s="45">
        <v>5</v>
      </c>
      <c r="H30" s="45">
        <v>8</v>
      </c>
      <c r="I30" s="50">
        <v>2.5</v>
      </c>
      <c r="J30" s="45">
        <f t="shared" si="2"/>
        <v>1.81818181818182</v>
      </c>
      <c r="K30" s="49" t="s">
        <v>255</v>
      </c>
      <c r="L30" s="26"/>
      <c r="M30" s="26"/>
      <c r="N30" s="26"/>
      <c r="O30" s="55">
        <v>2.97</v>
      </c>
      <c r="P30" s="55">
        <v>4.22</v>
      </c>
      <c r="Q30" s="55">
        <v>2.77</v>
      </c>
      <c r="R30" s="66">
        <f t="shared" si="0"/>
        <v>3.32</v>
      </c>
      <c r="S30" s="64">
        <f t="shared" si="3"/>
        <v>1.76</v>
      </c>
    </row>
    <row r="31" ht="61" spans="1:19">
      <c r="A31" s="37"/>
      <c r="B31" s="34"/>
      <c r="C31" s="35" t="s">
        <v>260</v>
      </c>
      <c r="D31" s="35" t="s">
        <v>264</v>
      </c>
      <c r="E31" s="35" t="s">
        <v>201</v>
      </c>
      <c r="F31" s="45">
        <v>5</v>
      </c>
      <c r="G31" s="45">
        <v>8</v>
      </c>
      <c r="H31" s="45">
        <v>10</v>
      </c>
      <c r="I31" s="50">
        <v>3.3</v>
      </c>
      <c r="J31" s="45">
        <f t="shared" si="2"/>
        <v>1.81818181818182</v>
      </c>
      <c r="K31" s="49" t="s">
        <v>255</v>
      </c>
      <c r="L31" s="26"/>
      <c r="M31" s="26"/>
      <c r="N31" s="26"/>
      <c r="O31" s="55">
        <v>4.54</v>
      </c>
      <c r="P31" s="55">
        <v>3.82</v>
      </c>
      <c r="Q31" s="55">
        <v>4.08</v>
      </c>
      <c r="R31" s="66">
        <f t="shared" si="0"/>
        <v>4.14666666666667</v>
      </c>
      <c r="S31" s="64">
        <f t="shared" si="3"/>
        <v>1.81818181818182</v>
      </c>
    </row>
    <row r="32" ht="61" spans="1:19">
      <c r="A32" s="37"/>
      <c r="B32" s="34"/>
      <c r="C32" s="35" t="s">
        <v>260</v>
      </c>
      <c r="D32" s="35" t="s">
        <v>265</v>
      </c>
      <c r="E32" s="35" t="s">
        <v>201</v>
      </c>
      <c r="F32" s="45">
        <v>6</v>
      </c>
      <c r="G32" s="45">
        <v>10</v>
      </c>
      <c r="H32" s="45">
        <v>12</v>
      </c>
      <c r="I32" s="50">
        <v>4.3</v>
      </c>
      <c r="J32" s="45">
        <f t="shared" si="2"/>
        <v>1.81818181818182</v>
      </c>
      <c r="K32" s="49"/>
      <c r="L32" s="26"/>
      <c r="M32" s="26"/>
      <c r="N32" s="26"/>
      <c r="O32" s="55">
        <v>5.64</v>
      </c>
      <c r="P32" s="55">
        <v>5.59</v>
      </c>
      <c r="Q32" s="55">
        <v>5.19</v>
      </c>
      <c r="R32" s="66">
        <f t="shared" si="0"/>
        <v>5.47333333333333</v>
      </c>
      <c r="S32" s="64">
        <f t="shared" si="3"/>
        <v>1.81818181818182</v>
      </c>
    </row>
    <row r="33" ht="31" spans="1:19">
      <c r="A33" s="37">
        <v>0.2</v>
      </c>
      <c r="B33" s="34" t="s">
        <v>266</v>
      </c>
      <c r="C33" s="35" t="s">
        <v>267</v>
      </c>
      <c r="D33" s="35" t="s">
        <v>268</v>
      </c>
      <c r="E33" s="35" t="s">
        <v>201</v>
      </c>
      <c r="F33" s="45">
        <v>2</v>
      </c>
      <c r="G33" s="45">
        <v>3</v>
      </c>
      <c r="H33" s="45">
        <v>3</v>
      </c>
      <c r="I33" s="50">
        <v>3</v>
      </c>
      <c r="J33" s="45">
        <f>IF(I33&lt;=$F33,100,IF(I33&lt;=$G33,(80+20/($G33-$F33)*($G33-I33)),IF(I33&lt;=$H33,(60+20/($H33-$G33)*($H33-I33)),40)))*20%/5</f>
        <v>3.2</v>
      </c>
      <c r="K33" s="49" t="s">
        <v>255</v>
      </c>
      <c r="L33" s="26"/>
      <c r="M33" s="26"/>
      <c r="N33" s="26"/>
      <c r="O33" s="55">
        <v>0.75</v>
      </c>
      <c r="P33" s="55">
        <v>0.38</v>
      </c>
      <c r="Q33" s="55">
        <v>0.33</v>
      </c>
      <c r="R33" s="66">
        <f t="shared" si="0"/>
        <v>0.486666666666667</v>
      </c>
      <c r="S33" s="64">
        <f>IF(R33&lt;=$F33,100,IF(R33&lt;=$G33,(80+20/($G33-$F33)*($G33-R33)),IF(R33&lt;=$H33,(60+20/($H33-$G33)*($H33-R33)),40)))*20%/5</f>
        <v>4</v>
      </c>
    </row>
    <row r="34" ht="31" spans="1:19">
      <c r="A34" s="38"/>
      <c r="B34" s="34"/>
      <c r="C34" s="35" t="s">
        <v>269</v>
      </c>
      <c r="D34" s="35" t="s">
        <v>270</v>
      </c>
      <c r="E34" s="35" t="s">
        <v>201</v>
      </c>
      <c r="F34" s="45">
        <v>2</v>
      </c>
      <c r="G34" s="45">
        <v>3</v>
      </c>
      <c r="H34" s="45">
        <v>5</v>
      </c>
      <c r="I34" s="50">
        <v>3</v>
      </c>
      <c r="J34" s="45">
        <f>IF(I34&lt;=$F34,100,IF(I34&lt;=$G34,(80+20/($G34-$F34)*($G34-I34)),IF(I34&lt;=$H34,(60+20/($H34-$G34)*($H34-I34)),40)))*20%/5</f>
        <v>3.2</v>
      </c>
      <c r="K34" s="49" t="s">
        <v>255</v>
      </c>
      <c r="L34" s="26"/>
      <c r="M34" s="26"/>
      <c r="N34" s="26"/>
      <c r="O34" s="55">
        <v>0</v>
      </c>
      <c r="P34" s="55">
        <v>2.33</v>
      </c>
      <c r="Q34" s="55">
        <v>0</v>
      </c>
      <c r="R34" s="66">
        <f t="shared" si="0"/>
        <v>0.776666666666667</v>
      </c>
      <c r="S34" s="64">
        <f>IF(R34&lt;=$F34,100,IF(R34&lt;=$G34,(80+20/($G34-$F34)*($G34-R34)),IF(R34&lt;=$H34,(60+20/($H34-$G34)*($H34-R34)),40)))*20%/5</f>
        <v>4</v>
      </c>
    </row>
    <row r="35" ht="31" spans="1:19">
      <c r="A35" s="38"/>
      <c r="B35" s="34"/>
      <c r="C35" s="35" t="s">
        <v>271</v>
      </c>
      <c r="D35" s="35" t="s">
        <v>272</v>
      </c>
      <c r="E35" s="35" t="s">
        <v>201</v>
      </c>
      <c r="F35" s="45">
        <v>2</v>
      </c>
      <c r="G35" s="45">
        <v>3</v>
      </c>
      <c r="H35" s="45">
        <v>5</v>
      </c>
      <c r="I35" s="50">
        <v>3</v>
      </c>
      <c r="J35" s="45">
        <f>IF(I35&lt;=$F35,100,IF(I35&lt;=$G35,(80+20/($G35-$F35)*($G35-I35)),IF(I35&lt;=$H35,(60+20/($H35-$G35)*($H35-I35)),40)))*20%/5</f>
        <v>3.2</v>
      </c>
      <c r="K35" s="49"/>
      <c r="L35" s="26"/>
      <c r="M35" s="26"/>
      <c r="N35" s="26"/>
      <c r="O35" s="55">
        <v>0.4</v>
      </c>
      <c r="P35" s="55">
        <v>0.09</v>
      </c>
      <c r="Q35" s="55">
        <v>0.51</v>
      </c>
      <c r="R35" s="66">
        <f t="shared" si="0"/>
        <v>0.333333333333333</v>
      </c>
      <c r="S35" s="64">
        <f>IF(R35&lt;=$F35,100,IF(R35&lt;=$G35,(80+20/($G35-$F35)*($G35-R35)),IF(R35&lt;=$H35,(60+20/($H35-$G35)*($H35-R35)),40)))*20%/5</f>
        <v>4</v>
      </c>
    </row>
    <row r="36" ht="31" spans="1:19">
      <c r="A36" s="38"/>
      <c r="B36" s="34"/>
      <c r="C36" s="35" t="s">
        <v>269</v>
      </c>
      <c r="D36" s="35" t="s">
        <v>273</v>
      </c>
      <c r="E36" s="35" t="s">
        <v>201</v>
      </c>
      <c r="F36" s="45">
        <v>2</v>
      </c>
      <c r="G36" s="45">
        <v>3</v>
      </c>
      <c r="H36" s="45">
        <v>6</v>
      </c>
      <c r="I36" s="50">
        <v>3</v>
      </c>
      <c r="J36" s="45">
        <f>IF(I36&lt;=$F36,100,IF(I36&lt;=$G36,(80+20/($G36-$F36)*($G36-I36)),IF(I36&lt;=$H36,(60+20/($H36-$G36)*($H36-I36)),40)))*20%/5</f>
        <v>3.2</v>
      </c>
      <c r="K36" s="49" t="s">
        <v>255</v>
      </c>
      <c r="L36" s="26"/>
      <c r="M36" s="26"/>
      <c r="N36" s="26"/>
      <c r="O36" s="55">
        <v>0.08</v>
      </c>
      <c r="P36" s="55">
        <v>0.29</v>
      </c>
      <c r="Q36" s="55">
        <v>0.13</v>
      </c>
      <c r="R36" s="66">
        <f t="shared" si="0"/>
        <v>0.166666666666667</v>
      </c>
      <c r="S36" s="64">
        <f>IF(R36&lt;=$F36,100,IF(R36&lt;=$G36,(80+20/($G36-$F36)*($G36-R36)),IF(R36&lt;=$H36,(60+20/($H36-$G36)*($H36-R36)),40)))*20%/5</f>
        <v>4</v>
      </c>
    </row>
    <row r="37" ht="31" spans="1:19">
      <c r="A37" s="38"/>
      <c r="B37" s="34"/>
      <c r="C37" s="35" t="s">
        <v>274</v>
      </c>
      <c r="D37" s="35" t="s">
        <v>275</v>
      </c>
      <c r="E37" s="35" t="s">
        <v>201</v>
      </c>
      <c r="F37" s="45"/>
      <c r="G37" s="45"/>
      <c r="H37" s="45"/>
      <c r="I37" s="50">
        <v>3</v>
      </c>
      <c r="J37" s="45"/>
      <c r="K37" s="49"/>
      <c r="L37" s="26"/>
      <c r="M37" s="26"/>
      <c r="N37" s="26"/>
      <c r="O37" s="55">
        <v>2.91</v>
      </c>
      <c r="P37" s="55">
        <v>2.68</v>
      </c>
      <c r="Q37" s="55">
        <v>3.62</v>
      </c>
      <c r="R37" s="70"/>
      <c r="S37" s="64"/>
    </row>
    <row r="38" ht="31" spans="1:19">
      <c r="A38" s="38"/>
      <c r="B38" s="34"/>
      <c r="C38" s="35" t="s">
        <v>271</v>
      </c>
      <c r="D38" s="35" t="s">
        <v>276</v>
      </c>
      <c r="E38" s="35" t="s">
        <v>201</v>
      </c>
      <c r="F38" s="45"/>
      <c r="G38" s="45"/>
      <c r="H38" s="45"/>
      <c r="I38" s="50">
        <v>3</v>
      </c>
      <c r="J38" s="45"/>
      <c r="K38" s="49"/>
      <c r="L38" s="26"/>
      <c r="M38" s="26"/>
      <c r="N38" s="26"/>
      <c r="O38" s="55">
        <v>0.99</v>
      </c>
      <c r="P38" s="55">
        <v>0.79</v>
      </c>
      <c r="Q38" s="55">
        <v>0.63</v>
      </c>
      <c r="R38" s="70"/>
      <c r="S38" s="64"/>
    </row>
    <row r="39" ht="31" spans="1:19">
      <c r="A39" s="38"/>
      <c r="B39" s="34"/>
      <c r="C39" s="35" t="s">
        <v>267</v>
      </c>
      <c r="D39" s="35" t="s">
        <v>277</v>
      </c>
      <c r="E39" s="35" t="s">
        <v>201</v>
      </c>
      <c r="F39" s="45"/>
      <c r="G39" s="45"/>
      <c r="H39" s="45"/>
      <c r="I39" s="50">
        <v>3</v>
      </c>
      <c r="J39" s="45"/>
      <c r="K39" s="49"/>
      <c r="L39" s="26"/>
      <c r="M39" s="26"/>
      <c r="N39" s="26"/>
      <c r="O39" s="55">
        <v>4.28</v>
      </c>
      <c r="P39" s="55">
        <v>1.87</v>
      </c>
      <c r="Q39" s="55">
        <v>1.4</v>
      </c>
      <c r="R39" s="70"/>
      <c r="S39" s="64"/>
    </row>
    <row r="40" ht="31" spans="1:19">
      <c r="A40" s="38"/>
      <c r="B40" s="34"/>
      <c r="C40" s="35" t="s">
        <v>269</v>
      </c>
      <c r="D40" s="35" t="s">
        <v>278</v>
      </c>
      <c r="E40" s="35" t="s">
        <v>201</v>
      </c>
      <c r="F40" s="45"/>
      <c r="G40" s="45"/>
      <c r="H40" s="45"/>
      <c r="I40" s="50">
        <v>3</v>
      </c>
      <c r="J40" s="45"/>
      <c r="K40" s="49"/>
      <c r="L40" s="26"/>
      <c r="M40" s="26"/>
      <c r="N40" s="26"/>
      <c r="O40" s="55">
        <v>0.14</v>
      </c>
      <c r="P40" s="55">
        <v>0.23</v>
      </c>
      <c r="Q40" s="55">
        <v>0.18</v>
      </c>
      <c r="R40" s="70"/>
      <c r="S40" s="64"/>
    </row>
    <row r="41" ht="31" spans="1:19">
      <c r="A41" s="38"/>
      <c r="B41" s="34"/>
      <c r="C41" s="35" t="s">
        <v>274</v>
      </c>
      <c r="D41" s="35" t="s">
        <v>279</v>
      </c>
      <c r="E41" s="35" t="s">
        <v>201</v>
      </c>
      <c r="F41" s="45"/>
      <c r="G41" s="45"/>
      <c r="H41" s="45"/>
      <c r="I41" s="50">
        <v>3</v>
      </c>
      <c r="J41" s="45"/>
      <c r="K41" s="49"/>
      <c r="L41" s="26"/>
      <c r="M41" s="26"/>
      <c r="N41" s="26"/>
      <c r="O41" s="55">
        <v>2.34</v>
      </c>
      <c r="P41" s="55">
        <v>2.13</v>
      </c>
      <c r="Q41" s="55">
        <v>2.35</v>
      </c>
      <c r="R41" s="70"/>
      <c r="S41" s="64"/>
    </row>
    <row r="42" ht="31" spans="1:19">
      <c r="A42" s="38"/>
      <c r="B42" s="34"/>
      <c r="C42" s="35" t="s">
        <v>267</v>
      </c>
      <c r="D42" s="35" t="s">
        <v>280</v>
      </c>
      <c r="E42" s="35" t="s">
        <v>201</v>
      </c>
      <c r="F42" s="45"/>
      <c r="G42" s="45"/>
      <c r="H42" s="45"/>
      <c r="I42" s="50">
        <v>3</v>
      </c>
      <c r="J42" s="45"/>
      <c r="K42" s="49"/>
      <c r="L42" s="26"/>
      <c r="M42" s="26"/>
      <c r="N42" s="26"/>
      <c r="O42" s="55">
        <v>0.63</v>
      </c>
      <c r="P42" s="55">
        <v>0.07</v>
      </c>
      <c r="Q42" s="55">
        <v>0.13</v>
      </c>
      <c r="R42" s="70"/>
      <c r="S42" s="64"/>
    </row>
    <row r="43" ht="31" spans="1:19">
      <c r="A43" s="38"/>
      <c r="B43" s="34"/>
      <c r="C43" s="35" t="s">
        <v>274</v>
      </c>
      <c r="D43" s="35" t="s">
        <v>281</v>
      </c>
      <c r="E43" s="35" t="s">
        <v>201</v>
      </c>
      <c r="F43" s="45"/>
      <c r="G43" s="45"/>
      <c r="H43" s="45"/>
      <c r="I43" s="50">
        <v>3</v>
      </c>
      <c r="J43" s="45"/>
      <c r="K43" s="49"/>
      <c r="L43" s="26"/>
      <c r="M43" s="26"/>
      <c r="N43" s="26"/>
      <c r="O43" s="55">
        <v>1.33</v>
      </c>
      <c r="P43" s="55">
        <v>1.72</v>
      </c>
      <c r="Q43" s="55">
        <v>0</v>
      </c>
      <c r="R43" s="70"/>
      <c r="S43" s="64"/>
    </row>
    <row r="44" ht="31" spans="1:19">
      <c r="A44" s="38"/>
      <c r="B44" s="34"/>
      <c r="C44" s="35" t="s">
        <v>271</v>
      </c>
      <c r="D44" s="35" t="s">
        <v>282</v>
      </c>
      <c r="E44" s="35" t="s">
        <v>201</v>
      </c>
      <c r="F44" s="45">
        <v>3</v>
      </c>
      <c r="G44" s="45">
        <v>5</v>
      </c>
      <c r="H44" s="45">
        <v>8</v>
      </c>
      <c r="I44" s="50">
        <v>3</v>
      </c>
      <c r="J44" s="45">
        <f>IF(I44&lt;=$F44,100,IF(I44&lt;=$G44,(80+20/($G44-$F44)*($G44-I44)),IF(I44&lt;=$H44,(60+20/($H44-$G44)*($H44-I44)),40)))*20%/5</f>
        <v>4</v>
      </c>
      <c r="K44" s="49" t="s">
        <v>255</v>
      </c>
      <c r="L44" s="26"/>
      <c r="M44" s="26"/>
      <c r="N44" s="26"/>
      <c r="O44" s="55">
        <v>0.22</v>
      </c>
      <c r="P44" s="55">
        <v>0.21</v>
      </c>
      <c r="Q44" s="55">
        <v>0.52</v>
      </c>
      <c r="R44" s="70">
        <v>1.53</v>
      </c>
      <c r="S44" s="64">
        <f>IF(R44&lt;=$F44,100,IF(R44&lt;=$G44,(80+20/($G44-$F44)*($G44-R44)),IF(R44&lt;=$H44,(60+20/($H44-$G44)*($H44-R44)),40)))*20%/5</f>
        <v>4</v>
      </c>
    </row>
    <row r="45" ht="61" spans="1:19">
      <c r="A45" s="37">
        <v>0.1</v>
      </c>
      <c r="B45" s="34" t="s">
        <v>283</v>
      </c>
      <c r="C45" s="35"/>
      <c r="D45" s="35" t="s">
        <v>284</v>
      </c>
      <c r="E45" s="35" t="s">
        <v>285</v>
      </c>
      <c r="F45" s="45">
        <v>0</v>
      </c>
      <c r="G45" s="45">
        <v>1</v>
      </c>
      <c r="H45" s="45">
        <v>3</v>
      </c>
      <c r="I45" s="50">
        <v>1</v>
      </c>
      <c r="J45" s="45">
        <f>IF(I45&lt;=$F45,100,IF(I45&lt;=$G45,(80+20/($G45-$F45)*($G45-I45)),IF(I45&lt;=$H45,(60+20/($H45-$G45)*($H45-I45)),40)))*10%/1</f>
        <v>8</v>
      </c>
      <c r="K45" s="49"/>
      <c r="L45" s="26"/>
      <c r="M45" s="26"/>
      <c r="N45" s="26"/>
      <c r="O45" s="55"/>
      <c r="P45" s="55"/>
      <c r="Q45" s="55"/>
      <c r="R45" s="63">
        <v>1</v>
      </c>
      <c r="S45" s="64">
        <f>IF(R45&lt;=$F45,100,IF(R45&lt;=$G45,(80+20/($G45-$F45)*($G45-R45)),IF(R45&lt;=$H45,(60+20/($H45-$G45)*($H45-R45)),40)))*10%/1</f>
        <v>8</v>
      </c>
    </row>
    <row r="46" s="27" customFormat="1" spans="1:19">
      <c r="A46" s="39" t="s">
        <v>286</v>
      </c>
      <c r="B46" s="31"/>
      <c r="C46" s="32"/>
      <c r="D46" s="32"/>
      <c r="E46" s="32"/>
      <c r="F46" s="48"/>
      <c r="G46" s="48"/>
      <c r="H46" s="48"/>
      <c r="I46" s="48"/>
      <c r="J46" s="48">
        <f>SUM(J2:J45)</f>
        <v>86.9772727272727</v>
      </c>
      <c r="K46" s="52"/>
      <c r="R46" s="71"/>
      <c r="S46" s="64">
        <f>SUM(S2:S45)</f>
        <v>79.8335353535354</v>
      </c>
    </row>
    <row r="47" ht="45" customHeight="1" spans="1:14">
      <c r="A47" s="40" t="s">
        <v>287</v>
      </c>
      <c r="B47" s="34"/>
      <c r="C47" s="35"/>
      <c r="D47" s="35" t="s">
        <v>288</v>
      </c>
      <c r="E47" s="35" t="s">
        <v>289</v>
      </c>
      <c r="F47" s="35" t="s">
        <v>290</v>
      </c>
      <c r="G47" s="35" t="s">
        <v>291</v>
      </c>
      <c r="H47" s="35" t="s">
        <v>292</v>
      </c>
      <c r="I47" s="53">
        <v>3</v>
      </c>
      <c r="K47" s="49" t="s">
        <v>293</v>
      </c>
      <c r="L47" s="26"/>
      <c r="M47" s="26"/>
      <c r="N47" s="26"/>
    </row>
    <row r="48" ht="31" spans="1:14">
      <c r="A48" s="41"/>
      <c r="B48" s="34"/>
      <c r="C48" s="35"/>
      <c r="D48" s="35" t="s">
        <v>294</v>
      </c>
      <c r="E48" s="35" t="s">
        <v>289</v>
      </c>
      <c r="F48" s="35" t="s">
        <v>291</v>
      </c>
      <c r="G48" s="35" t="s">
        <v>292</v>
      </c>
      <c r="H48" s="35" t="s">
        <v>295</v>
      </c>
      <c r="I48" s="53">
        <v>5</v>
      </c>
      <c r="J48" s="45"/>
      <c r="K48" s="49"/>
      <c r="L48" s="26"/>
      <c r="M48" s="26"/>
      <c r="N48" s="26"/>
    </row>
    <row r="49" spans="1:9">
      <c r="A49" s="42"/>
      <c r="D49" s="43" t="s">
        <v>296</v>
      </c>
      <c r="E49" s="43" t="s">
        <v>201</v>
      </c>
      <c r="F49" s="28">
        <v>8</v>
      </c>
      <c r="G49" s="28">
        <v>15</v>
      </c>
      <c r="H49" s="28">
        <v>30</v>
      </c>
      <c r="I49" s="54">
        <v>15</v>
      </c>
    </row>
    <row r="52" spans="15:24">
      <c r="O52" s="60"/>
      <c r="P52" s="61"/>
      <c r="Q52" s="61" t="s">
        <v>297</v>
      </c>
      <c r="R52" s="61"/>
      <c r="S52" s="72"/>
      <c r="T52" s="72"/>
      <c r="U52" s="72"/>
      <c r="V52" s="72"/>
      <c r="W52" s="72"/>
      <c r="X52" s="73"/>
    </row>
    <row r="53" spans="15:24">
      <c r="O53" s="62"/>
      <c r="P53" s="61"/>
      <c r="Q53" s="61" t="s">
        <v>298</v>
      </c>
      <c r="R53" s="61"/>
      <c r="S53" s="72"/>
      <c r="T53" s="72"/>
      <c r="U53" s="72"/>
      <c r="V53" s="72"/>
      <c r="W53" s="72"/>
      <c r="X53" s="73"/>
    </row>
  </sheetData>
  <sheetProtection formatCells="0" insertHyperlinks="0" autoFilter="0"/>
  <mergeCells count="27">
    <mergeCell ref="O6:Q6"/>
    <mergeCell ref="O7:Q7"/>
    <mergeCell ref="O8:Q8"/>
    <mergeCell ref="O9:Q9"/>
    <mergeCell ref="O10:Q10"/>
    <mergeCell ref="O11:Q11"/>
    <mergeCell ref="O12:Q12"/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zoomScale="75" zoomScaleNormal="75" topLeftCell="A18" workbookViewId="0">
      <selection activeCell="E12" sqref="E12"/>
    </sheetView>
  </sheetViews>
  <sheetFormatPr defaultColWidth="11" defaultRowHeight="17.6"/>
  <cols>
    <col min="1" max="1" width="11" style="1" customWidth="1"/>
    <col min="2" max="2" width="28.5" style="1" customWidth="1"/>
    <col min="3" max="3" width="48" style="1" customWidth="1"/>
    <col min="4" max="4" width="29.6666666666667" style="1" customWidth="1"/>
    <col min="5" max="5" width="35.6666666666667" style="1" customWidth="1"/>
    <col min="6" max="6" width="64" style="1" customWidth="1"/>
    <col min="7" max="7" width="32.1666666666667" style="1" customWidth="1"/>
    <col min="8" max="8" width="15" style="1" customWidth="1"/>
    <col min="9" max="12" width="16.1666666666667" style="1" customWidth="1"/>
    <col min="13" max="13" width="16.1666666666667" style="2" customWidth="1"/>
    <col min="14" max="16" width="16.1666666666667" style="1" customWidth="1"/>
    <col min="17" max="18" width="12.3333333333333" style="1" customWidth="1"/>
    <col min="19" max="16384" width="10.8333333333333" style="1"/>
  </cols>
  <sheetData>
    <row r="1" ht="19" customHeight="1" spans="1:17">
      <c r="A1" s="3" t="s">
        <v>152</v>
      </c>
      <c r="B1" s="4" t="s">
        <v>299</v>
      </c>
      <c r="C1" s="4" t="s">
        <v>300</v>
      </c>
      <c r="D1" s="5">
        <v>45213</v>
      </c>
      <c r="E1" s="5">
        <v>45215</v>
      </c>
      <c r="F1" s="5">
        <v>45216</v>
      </c>
      <c r="G1" s="16">
        <v>45217</v>
      </c>
      <c r="H1" s="5">
        <v>45218</v>
      </c>
      <c r="I1" s="16">
        <v>45219</v>
      </c>
      <c r="J1" s="16">
        <v>45222</v>
      </c>
      <c r="K1" s="16">
        <v>45223</v>
      </c>
      <c r="L1" s="16">
        <v>45224</v>
      </c>
      <c r="M1" s="20">
        <v>45225</v>
      </c>
      <c r="N1" s="16">
        <v>45226</v>
      </c>
      <c r="O1" s="16">
        <v>45227</v>
      </c>
      <c r="P1" s="16">
        <v>45229</v>
      </c>
      <c r="Q1" s="24"/>
    </row>
    <row r="2" ht="24" spans="1:20">
      <c r="A2" s="6">
        <v>1</v>
      </c>
      <c r="B2" s="7" t="s">
        <v>301</v>
      </c>
      <c r="C2" s="7">
        <f>SUM(D2:P2)</f>
        <v>2015</v>
      </c>
      <c r="D2" s="8">
        <v>130</v>
      </c>
      <c r="E2" s="8">
        <v>150</v>
      </c>
      <c r="F2" s="8">
        <v>160</v>
      </c>
      <c r="G2" s="8">
        <v>80</v>
      </c>
      <c r="H2" s="8">
        <v>150</v>
      </c>
      <c r="I2" s="8">
        <v>150</v>
      </c>
      <c r="J2" s="8">
        <v>150</v>
      </c>
      <c r="K2" s="8">
        <v>165</v>
      </c>
      <c r="L2" s="8">
        <v>200</v>
      </c>
      <c r="M2" s="21">
        <v>165</v>
      </c>
      <c r="N2" s="8">
        <v>175</v>
      </c>
      <c r="O2" s="8">
        <v>175</v>
      </c>
      <c r="P2" s="8">
        <v>165</v>
      </c>
      <c r="Q2" s="25"/>
      <c r="R2" s="15"/>
      <c r="S2" s="15"/>
      <c r="T2" s="15"/>
    </row>
    <row r="3" ht="23.2" spans="1:20">
      <c r="A3" s="6">
        <v>2</v>
      </c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21"/>
      <c r="N3" s="8"/>
      <c r="O3" s="8"/>
      <c r="P3" s="8"/>
      <c r="Q3" s="25"/>
      <c r="R3" s="17"/>
      <c r="S3" s="17"/>
      <c r="T3" s="17"/>
    </row>
    <row r="4" ht="23.2" spans="1:20">
      <c r="A4" s="6">
        <v>3</v>
      </c>
      <c r="B4" s="8" t="s">
        <v>302</v>
      </c>
      <c r="C4" s="7"/>
      <c r="D4" s="8"/>
      <c r="E4" s="8"/>
      <c r="F4" s="8"/>
      <c r="G4" s="8"/>
      <c r="H4" s="8"/>
      <c r="I4" s="8"/>
      <c r="J4" s="8"/>
      <c r="K4" s="8"/>
      <c r="L4" s="8"/>
      <c r="M4" s="21"/>
      <c r="N4" s="8"/>
      <c r="O4" s="8"/>
      <c r="P4" s="8"/>
      <c r="Q4" s="25"/>
      <c r="R4" s="17"/>
      <c r="S4" s="17"/>
      <c r="T4" s="17"/>
    </row>
    <row r="5" ht="23.2" spans="1:20">
      <c r="A5" s="9"/>
      <c r="B5" s="9"/>
      <c r="C5" s="9"/>
      <c r="D5" s="9"/>
      <c r="E5" s="9"/>
      <c r="F5" s="9"/>
      <c r="G5" s="9"/>
      <c r="H5" s="15"/>
      <c r="I5" s="17"/>
      <c r="J5" s="17"/>
      <c r="K5" s="17"/>
      <c r="L5" s="17"/>
      <c r="M5" s="22"/>
      <c r="N5" s="17"/>
      <c r="O5" s="17"/>
      <c r="P5" s="17"/>
      <c r="Q5" s="17"/>
      <c r="R5" s="17"/>
      <c r="S5" s="17"/>
      <c r="T5" s="17"/>
    </row>
    <row r="6" ht="24" spans="1:20">
      <c r="A6" s="10" t="s">
        <v>152</v>
      </c>
      <c r="B6" s="10" t="s">
        <v>303</v>
      </c>
      <c r="C6" s="10" t="s">
        <v>304</v>
      </c>
      <c r="D6" s="10" t="s">
        <v>305</v>
      </c>
      <c r="E6" s="10" t="s">
        <v>306</v>
      </c>
      <c r="F6" s="10" t="s">
        <v>307</v>
      </c>
      <c r="G6" s="10" t="s">
        <v>28</v>
      </c>
      <c r="H6" s="17"/>
      <c r="I6" s="17"/>
      <c r="J6" s="17"/>
      <c r="K6" s="17"/>
      <c r="L6" s="17"/>
      <c r="M6" s="22"/>
      <c r="N6" s="17"/>
      <c r="O6" s="17"/>
      <c r="P6" s="17"/>
      <c r="Q6" s="17"/>
      <c r="R6" s="17"/>
      <c r="S6" s="17"/>
      <c r="T6" s="17"/>
    </row>
    <row r="7" ht="164" customHeight="1" spans="1:20">
      <c r="A7" s="11">
        <v>1</v>
      </c>
      <c r="B7" s="12" t="s">
        <v>308</v>
      </c>
      <c r="C7" s="12" t="s">
        <v>309</v>
      </c>
      <c r="D7" s="11">
        <v>1</v>
      </c>
      <c r="E7" s="11" t="s">
        <v>310</v>
      </c>
      <c r="F7" s="12" t="s">
        <v>311</v>
      </c>
      <c r="G7" s="12" t="s">
        <v>312</v>
      </c>
      <c r="H7" s="17"/>
      <c r="I7" s="17"/>
      <c r="J7" s="17"/>
      <c r="K7" s="17"/>
      <c r="L7" s="17"/>
      <c r="M7" s="22"/>
      <c r="N7" s="17"/>
      <c r="O7" s="17"/>
      <c r="P7" s="17"/>
      <c r="Q7" s="17"/>
      <c r="R7" s="17"/>
      <c r="S7" s="17"/>
      <c r="T7" s="17"/>
    </row>
    <row r="8" ht="93" spans="1:20">
      <c r="A8" s="11">
        <v>2</v>
      </c>
      <c r="B8" s="12" t="s">
        <v>313</v>
      </c>
      <c r="C8" s="12" t="s">
        <v>314</v>
      </c>
      <c r="D8" s="11">
        <v>1</v>
      </c>
      <c r="E8" s="11" t="s">
        <v>178</v>
      </c>
      <c r="F8" s="12" t="s">
        <v>315</v>
      </c>
      <c r="G8" s="12" t="s">
        <v>316</v>
      </c>
      <c r="H8" s="17"/>
      <c r="I8" s="17"/>
      <c r="J8" s="17"/>
      <c r="K8" s="17"/>
      <c r="L8" s="17"/>
      <c r="M8" s="22"/>
      <c r="N8" s="17"/>
      <c r="O8" s="17"/>
      <c r="P8" s="17"/>
      <c r="Q8" s="17"/>
      <c r="R8" s="17"/>
      <c r="S8" s="17"/>
      <c r="T8" s="17"/>
    </row>
    <row r="9" ht="47" spans="1:20">
      <c r="A9" s="11">
        <v>3</v>
      </c>
      <c r="B9" s="12" t="s">
        <v>317</v>
      </c>
      <c r="C9" s="12" t="s">
        <v>318</v>
      </c>
      <c r="D9" s="11">
        <v>0</v>
      </c>
      <c r="E9" s="18" t="s">
        <v>319</v>
      </c>
      <c r="F9" s="18" t="s">
        <v>319</v>
      </c>
      <c r="G9" s="11"/>
      <c r="H9" s="17"/>
      <c r="I9" s="17"/>
      <c r="J9" s="17"/>
      <c r="K9" s="17"/>
      <c r="L9" s="17"/>
      <c r="M9" s="22"/>
      <c r="N9" s="17"/>
      <c r="O9" s="17"/>
      <c r="P9" s="17"/>
      <c r="Q9" s="17"/>
      <c r="R9" s="17"/>
      <c r="S9" s="17"/>
      <c r="T9" s="17"/>
    </row>
    <row r="10" ht="70" spans="1:20">
      <c r="A10" s="11">
        <v>4</v>
      </c>
      <c r="B10" s="12" t="s">
        <v>129</v>
      </c>
      <c r="C10" s="12" t="s">
        <v>320</v>
      </c>
      <c r="D10" s="11">
        <v>0</v>
      </c>
      <c r="E10" s="18" t="s">
        <v>319</v>
      </c>
      <c r="F10" s="18" t="s">
        <v>319</v>
      </c>
      <c r="G10" s="11"/>
      <c r="H10" s="17"/>
      <c r="I10" s="17"/>
      <c r="J10" s="17"/>
      <c r="K10" s="17"/>
      <c r="L10" s="17"/>
      <c r="M10" s="22"/>
      <c r="N10" s="17"/>
      <c r="O10" s="17"/>
      <c r="P10" s="17"/>
      <c r="Q10" s="17"/>
      <c r="R10" s="17"/>
      <c r="S10" s="17"/>
      <c r="T10" s="17"/>
    </row>
    <row r="11" ht="47" spans="1:20">
      <c r="A11" s="11">
        <v>5</v>
      </c>
      <c r="B11" s="12" t="s">
        <v>321</v>
      </c>
      <c r="C11" s="12" t="s">
        <v>322</v>
      </c>
      <c r="D11" s="11">
        <v>1</v>
      </c>
      <c r="E11" s="11" t="s">
        <v>323</v>
      </c>
      <c r="F11" s="19" t="s">
        <v>324</v>
      </c>
      <c r="G11" s="11" t="s">
        <v>325</v>
      </c>
      <c r="H11" s="17"/>
      <c r="I11" s="17"/>
      <c r="J11" s="17"/>
      <c r="K11" s="17"/>
      <c r="L11" s="17"/>
      <c r="M11" s="22"/>
      <c r="N11" s="17"/>
      <c r="O11" s="17"/>
      <c r="P11" s="17"/>
      <c r="Q11" s="17"/>
      <c r="R11" s="17"/>
      <c r="S11" s="17"/>
      <c r="T11" s="17"/>
    </row>
    <row r="12" ht="116" spans="1:20">
      <c r="A12" s="11">
        <v>6</v>
      </c>
      <c r="B12" s="12" t="s">
        <v>326</v>
      </c>
      <c r="C12" s="12" t="s">
        <v>327</v>
      </c>
      <c r="D12" s="11">
        <v>0</v>
      </c>
      <c r="E12" s="18" t="s">
        <v>319</v>
      </c>
      <c r="F12" s="18" t="s">
        <v>319</v>
      </c>
      <c r="G12" s="11"/>
      <c r="H12" s="17"/>
      <c r="I12" s="17"/>
      <c r="J12" s="17"/>
      <c r="K12" s="17"/>
      <c r="L12" s="17"/>
      <c r="M12" s="22"/>
      <c r="N12" s="17"/>
      <c r="O12" s="17"/>
      <c r="P12" s="17"/>
      <c r="Q12" s="17"/>
      <c r="R12" s="17"/>
      <c r="S12" s="17"/>
      <c r="T12" s="17"/>
    </row>
    <row r="13" ht="47" spans="1:20">
      <c r="A13" s="11">
        <v>7</v>
      </c>
      <c r="B13" s="12" t="s">
        <v>328</v>
      </c>
      <c r="C13" s="12" t="s">
        <v>329</v>
      </c>
      <c r="D13" s="11">
        <v>0</v>
      </c>
      <c r="E13" s="18" t="s">
        <v>319</v>
      </c>
      <c r="F13" s="18" t="s">
        <v>319</v>
      </c>
      <c r="G13" s="11"/>
      <c r="H13" s="17"/>
      <c r="I13" s="17"/>
      <c r="J13" s="17"/>
      <c r="K13" s="17"/>
      <c r="L13" s="17"/>
      <c r="M13" s="22"/>
      <c r="N13" s="17"/>
      <c r="O13" s="17"/>
      <c r="P13" s="17"/>
      <c r="Q13" s="17"/>
      <c r="R13" s="17"/>
      <c r="S13" s="17"/>
      <c r="T13" s="17"/>
    </row>
    <row r="14" ht="116" spans="1:20">
      <c r="A14" s="11">
        <v>8</v>
      </c>
      <c r="B14" s="12" t="s">
        <v>330</v>
      </c>
      <c r="C14" s="12" t="s">
        <v>331</v>
      </c>
      <c r="D14" s="11">
        <v>1</v>
      </c>
      <c r="E14" s="11" t="s">
        <v>332</v>
      </c>
      <c r="F14" s="19" t="s">
        <v>333</v>
      </c>
      <c r="G14" s="11" t="s">
        <v>334</v>
      </c>
      <c r="H14" s="17"/>
      <c r="I14" s="17"/>
      <c r="J14" s="17"/>
      <c r="K14" s="17"/>
      <c r="L14" s="17"/>
      <c r="M14" s="22"/>
      <c r="N14" s="17"/>
      <c r="O14" s="17"/>
      <c r="P14" s="17"/>
      <c r="Q14" s="17"/>
      <c r="R14" s="17"/>
      <c r="S14" s="17"/>
      <c r="T14" s="17"/>
    </row>
    <row r="15" ht="116" spans="1:20">
      <c r="A15" s="11">
        <v>9</v>
      </c>
      <c r="B15" s="12" t="s">
        <v>335</v>
      </c>
      <c r="C15" s="12" t="s">
        <v>331</v>
      </c>
      <c r="D15" s="11">
        <v>0</v>
      </c>
      <c r="E15" s="18" t="s">
        <v>319</v>
      </c>
      <c r="F15" s="18" t="s">
        <v>319</v>
      </c>
      <c r="G15" s="11"/>
      <c r="H15" s="17"/>
      <c r="I15" s="17"/>
      <c r="J15" s="17"/>
      <c r="K15" s="17"/>
      <c r="L15" s="17"/>
      <c r="M15" s="22"/>
      <c r="N15" s="17"/>
      <c r="O15" s="17"/>
      <c r="P15" s="17"/>
      <c r="Q15" s="17"/>
      <c r="R15" s="17"/>
      <c r="S15" s="17"/>
      <c r="T15" s="17"/>
    </row>
    <row r="16" ht="116" spans="1:20">
      <c r="A16" s="11">
        <v>10</v>
      </c>
      <c r="B16" s="12" t="s">
        <v>336</v>
      </c>
      <c r="C16" s="12" t="s">
        <v>331</v>
      </c>
      <c r="D16" s="11">
        <v>0</v>
      </c>
      <c r="E16" s="11"/>
      <c r="F16" s="12"/>
      <c r="G16" s="11"/>
      <c r="H16" s="17"/>
      <c r="I16" s="17"/>
      <c r="J16" s="17"/>
      <c r="K16" s="17"/>
      <c r="L16" s="17"/>
      <c r="M16" s="22"/>
      <c r="N16" s="17"/>
      <c r="O16" s="17"/>
      <c r="P16" s="17"/>
      <c r="Q16" s="17"/>
      <c r="R16" s="17"/>
      <c r="S16" s="17"/>
      <c r="T16" s="17"/>
    </row>
    <row r="17" ht="115" customHeight="1" spans="1:20">
      <c r="A17" s="11">
        <v>11</v>
      </c>
      <c r="B17" s="12" t="s">
        <v>337</v>
      </c>
      <c r="C17" s="12" t="s">
        <v>338</v>
      </c>
      <c r="D17" s="11">
        <v>0</v>
      </c>
      <c r="E17" s="18" t="s">
        <v>319</v>
      </c>
      <c r="F17" s="18" t="s">
        <v>319</v>
      </c>
      <c r="G17" s="11"/>
      <c r="H17" s="14"/>
      <c r="I17" s="14"/>
      <c r="J17" s="14"/>
      <c r="K17" s="15"/>
      <c r="L17" s="15"/>
      <c r="M17" s="23"/>
      <c r="N17" s="15"/>
      <c r="O17" s="15"/>
      <c r="P17" s="15"/>
      <c r="Q17" s="15"/>
      <c r="R17" s="15"/>
      <c r="S17" s="15"/>
      <c r="T17" s="17"/>
    </row>
    <row r="18" ht="208" customHeight="1" spans="1:20">
      <c r="A18" s="11">
        <v>12</v>
      </c>
      <c r="B18" s="12" t="s">
        <v>75</v>
      </c>
      <c r="C18" s="12" t="s">
        <v>339</v>
      </c>
      <c r="D18" s="11">
        <v>0</v>
      </c>
      <c r="E18" s="18" t="s">
        <v>319</v>
      </c>
      <c r="F18" s="18" t="s">
        <v>319</v>
      </c>
      <c r="G18" s="12"/>
      <c r="H18" s="14"/>
      <c r="I18" s="14"/>
      <c r="J18" s="14"/>
      <c r="K18" s="15"/>
      <c r="L18" s="15"/>
      <c r="M18" s="23"/>
      <c r="N18" s="15"/>
      <c r="O18" s="15"/>
      <c r="P18" s="15"/>
      <c r="Q18" s="15"/>
      <c r="R18" s="15"/>
      <c r="S18" s="15"/>
      <c r="T18" s="17"/>
    </row>
    <row r="19" ht="223" customHeight="1" spans="1:20">
      <c r="A19" s="11">
        <v>13</v>
      </c>
      <c r="B19" s="12" t="s">
        <v>340</v>
      </c>
      <c r="C19" s="12" t="s">
        <v>341</v>
      </c>
      <c r="D19" s="11">
        <v>0</v>
      </c>
      <c r="E19" s="11"/>
      <c r="F19" s="19"/>
      <c r="G19" s="11"/>
      <c r="H19" s="14"/>
      <c r="I19" s="14"/>
      <c r="J19" s="14"/>
      <c r="K19" s="15"/>
      <c r="L19" s="15"/>
      <c r="M19" s="23"/>
      <c r="N19" s="15"/>
      <c r="O19" s="15"/>
      <c r="P19" s="15"/>
      <c r="Q19" s="15"/>
      <c r="R19" s="15"/>
      <c r="S19" s="15"/>
      <c r="T19" s="17"/>
    </row>
    <row r="20" spans="1:2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3"/>
      <c r="N20" s="15"/>
      <c r="O20" s="15"/>
      <c r="P20" s="15"/>
      <c r="Q20" s="15"/>
      <c r="R20" s="15"/>
      <c r="S20" s="15"/>
      <c r="T20" s="15"/>
      <c r="U20" s="15"/>
    </row>
    <row r="21" spans="1: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3"/>
      <c r="N21" s="15"/>
      <c r="O21" s="15"/>
      <c r="P21" s="15"/>
      <c r="Q21" s="15"/>
      <c r="R21" s="15"/>
      <c r="S21" s="15"/>
      <c r="T21" s="15"/>
      <c r="U21" s="15"/>
    </row>
    <row r="22" spans="1:2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3"/>
      <c r="N22" s="15"/>
      <c r="O22" s="15"/>
      <c r="P22" s="15"/>
      <c r="Q22" s="15"/>
      <c r="R22" s="15"/>
      <c r="S22" s="15"/>
      <c r="T22" s="15"/>
      <c r="U22" s="15"/>
    </row>
    <row r="23" spans="1:2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3"/>
      <c r="N23" s="15"/>
      <c r="O23" s="15"/>
      <c r="P23" s="15"/>
      <c r="Q23" s="15"/>
      <c r="R23" s="15"/>
      <c r="S23" s="15"/>
      <c r="T23" s="15"/>
      <c r="U23" s="15"/>
    </row>
    <row r="24" spans="1:2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23"/>
      <c r="N24" s="15"/>
      <c r="O24" s="15"/>
      <c r="P24" s="15"/>
      <c r="Q24" s="15"/>
      <c r="R24" s="15"/>
      <c r="S24" s="15"/>
      <c r="T24" s="15"/>
      <c r="U24" s="15"/>
    </row>
    <row r="25" spans="1:2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3"/>
      <c r="N25" s="15"/>
      <c r="O25" s="15"/>
      <c r="P25" s="15"/>
      <c r="Q25" s="15"/>
      <c r="R25" s="15"/>
      <c r="S25" s="15"/>
      <c r="T25" s="15"/>
      <c r="U25" s="15"/>
    </row>
    <row r="26" spans="1:2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3"/>
      <c r="N26" s="15"/>
      <c r="O26" s="15"/>
      <c r="P26" s="15"/>
      <c r="Q26" s="15"/>
      <c r="R26" s="15"/>
      <c r="S26" s="15"/>
      <c r="T26" s="15"/>
      <c r="U26" s="15"/>
    </row>
    <row r="27" spans="1:2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23"/>
      <c r="N27" s="15"/>
      <c r="O27" s="15"/>
      <c r="P27" s="15"/>
      <c r="Q27" s="15"/>
      <c r="R27" s="15"/>
      <c r="S27" s="15"/>
      <c r="T27" s="15"/>
      <c r="U27" s="15"/>
    </row>
    <row r="28" spans="1:2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23"/>
      <c r="N28" s="15"/>
      <c r="O28" s="15"/>
      <c r="P28" s="15"/>
      <c r="Q28" s="15"/>
      <c r="R28" s="15"/>
      <c r="S28" s="15"/>
      <c r="T28" s="15"/>
      <c r="U28" s="15"/>
    </row>
    <row r="29" spans="1:2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23"/>
      <c r="N29" s="15"/>
      <c r="O29" s="15"/>
      <c r="P29" s="15"/>
      <c r="Q29" s="15"/>
      <c r="R29" s="15"/>
      <c r="S29" s="15"/>
      <c r="T29" s="15"/>
      <c r="U29" s="15"/>
    </row>
    <row r="30" spans="1:2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23"/>
      <c r="N30" s="15"/>
      <c r="O30" s="15"/>
      <c r="P30" s="15"/>
      <c r="Q30" s="15"/>
      <c r="R30" s="15"/>
      <c r="S30" s="15"/>
      <c r="T30" s="15"/>
      <c r="U30" s="15"/>
    </row>
    <row r="31" spans="1:2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23"/>
      <c r="N31" s="15"/>
      <c r="O31" s="15"/>
      <c r="P31" s="15"/>
      <c r="Q31" s="15"/>
      <c r="R31" s="15"/>
      <c r="S31" s="15"/>
      <c r="T31" s="15"/>
      <c r="U31" s="15"/>
    </row>
    <row r="32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23"/>
      <c r="N32" s="15"/>
      <c r="O32" s="15"/>
      <c r="P32" s="15"/>
      <c r="Q32" s="15"/>
      <c r="R32" s="15"/>
      <c r="S32" s="15"/>
      <c r="T32" s="15"/>
      <c r="U32" s="15"/>
    </row>
    <row r="33" spans="1:2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23"/>
      <c r="N33" s="15"/>
      <c r="O33" s="15"/>
      <c r="P33" s="15"/>
      <c r="Q33" s="15"/>
      <c r="R33" s="15"/>
      <c r="S33" s="15"/>
      <c r="T33" s="15"/>
      <c r="U33" s="15"/>
    </row>
    <row r="34" spans="1:21">
      <c r="A34" s="14"/>
      <c r="B34" s="14"/>
      <c r="C34" s="14"/>
      <c r="D34" s="14"/>
      <c r="E34" s="14"/>
      <c r="F34" s="14"/>
      <c r="G34" s="14"/>
      <c r="H34" s="14"/>
      <c r="I34" s="14"/>
      <c r="J34" s="15"/>
      <c r="K34" s="15"/>
      <c r="L34" s="15"/>
      <c r="M34" s="23"/>
      <c r="N34" s="15"/>
      <c r="O34" s="15"/>
      <c r="P34" s="15"/>
      <c r="Q34" s="15"/>
      <c r="R34" s="15"/>
      <c r="S34" s="15"/>
      <c r="T34" s="15"/>
      <c r="U34" s="15"/>
    </row>
    <row r="35" spans="1:21">
      <c r="A35" s="14"/>
      <c r="B35" s="14"/>
      <c r="C35" s="14"/>
      <c r="D35" s="14"/>
      <c r="E35" s="14"/>
      <c r="F35" s="14"/>
      <c r="G35" s="14"/>
      <c r="H35" s="14"/>
      <c r="I35" s="14"/>
      <c r="J35" s="15"/>
      <c r="K35" s="15"/>
      <c r="L35" s="15"/>
      <c r="M35" s="23"/>
      <c r="N35" s="15"/>
      <c r="O35" s="15"/>
      <c r="P35" s="15"/>
      <c r="Q35" s="15"/>
      <c r="R35" s="15"/>
      <c r="S35" s="15"/>
      <c r="T35" s="15"/>
      <c r="U35" s="15"/>
    </row>
    <row r="36" spans="1:21">
      <c r="A36" s="14"/>
      <c r="B36" s="14"/>
      <c r="C36" s="14"/>
      <c r="D36" s="14"/>
      <c r="E36" s="14"/>
      <c r="F36" s="14"/>
      <c r="G36" s="14"/>
      <c r="H36" s="14"/>
      <c r="I36" s="14"/>
      <c r="J36" s="15"/>
      <c r="K36" s="15"/>
      <c r="L36" s="15"/>
      <c r="M36" s="23"/>
      <c r="N36" s="15"/>
      <c r="O36" s="15"/>
      <c r="P36" s="15"/>
      <c r="Q36" s="15"/>
      <c r="R36" s="15"/>
      <c r="S36" s="15"/>
      <c r="T36" s="15"/>
      <c r="U36" s="15"/>
    </row>
    <row r="37" spans="1:2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23"/>
      <c r="N37" s="15"/>
      <c r="O37" s="15"/>
      <c r="P37" s="15"/>
      <c r="Q37" s="15"/>
      <c r="R37" s="15"/>
      <c r="S37" s="15"/>
      <c r="T37" s="15"/>
      <c r="U37" s="15"/>
    </row>
    <row r="38" spans="1:2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23"/>
      <c r="N38" s="15"/>
      <c r="O38" s="15"/>
      <c r="P38" s="15"/>
      <c r="Q38" s="15"/>
      <c r="R38" s="15"/>
      <c r="S38" s="15"/>
      <c r="T38" s="15"/>
      <c r="U38" s="15"/>
    </row>
    <row r="39" spans="1:2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23"/>
      <c r="N39" s="15"/>
      <c r="O39" s="15"/>
      <c r="P39" s="15"/>
      <c r="Q39" s="15"/>
      <c r="R39" s="15"/>
      <c r="S39" s="15"/>
      <c r="T39" s="15"/>
      <c r="U39" s="15"/>
    </row>
    <row r="40" spans="1:2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23"/>
      <c r="N40" s="15"/>
      <c r="O40" s="15"/>
      <c r="P40" s="15"/>
      <c r="Q40" s="15"/>
      <c r="R40" s="15"/>
      <c r="S40" s="15"/>
      <c r="T40" s="15"/>
      <c r="U40" s="15"/>
    </row>
    <row r="41" spans="1:2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23"/>
      <c r="N41" s="15"/>
      <c r="O41" s="15"/>
      <c r="P41" s="15"/>
      <c r="Q41" s="15"/>
      <c r="R41" s="15"/>
      <c r="S41" s="15"/>
      <c r="T41" s="15"/>
      <c r="U41" s="15"/>
    </row>
    <row r="42" spans="1:2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23"/>
      <c r="N42" s="15"/>
      <c r="O42" s="15"/>
      <c r="P42" s="15"/>
      <c r="Q42" s="15"/>
      <c r="R42" s="15"/>
      <c r="S42" s="15"/>
      <c r="T42" s="15"/>
      <c r="U42" s="15"/>
    </row>
    <row r="43" spans="1:2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23"/>
      <c r="N43" s="15"/>
      <c r="O43" s="15"/>
      <c r="P43" s="15"/>
      <c r="Q43" s="15"/>
      <c r="R43" s="15"/>
      <c r="S43" s="15"/>
      <c r="T43" s="15"/>
      <c r="U43" s="15"/>
    </row>
    <row r="44" spans="1:2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23"/>
      <c r="N44" s="15"/>
      <c r="O44" s="15"/>
      <c r="P44" s="15"/>
      <c r="Q44" s="15"/>
      <c r="R44" s="15"/>
      <c r="S44" s="15"/>
      <c r="T44" s="15"/>
      <c r="U44" s="15"/>
    </row>
    <row r="45" spans="1:2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23"/>
      <c r="N45" s="15"/>
      <c r="O45" s="15"/>
      <c r="P45" s="15"/>
      <c r="Q45" s="15"/>
      <c r="R45" s="15"/>
      <c r="S45" s="15"/>
      <c r="T45" s="15"/>
      <c r="U45" s="15"/>
    </row>
    <row r="46" spans="1:2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23"/>
      <c r="N46" s="15"/>
      <c r="O46" s="15"/>
      <c r="P46" s="15"/>
      <c r="Q46" s="15"/>
      <c r="R46" s="15"/>
      <c r="S46" s="15"/>
      <c r="T46" s="15"/>
      <c r="U46" s="15"/>
    </row>
    <row r="47" spans="1:2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23"/>
      <c r="N47" s="15"/>
      <c r="O47" s="15"/>
      <c r="P47" s="15"/>
      <c r="Q47" s="15"/>
      <c r="R47" s="15"/>
      <c r="S47" s="15"/>
      <c r="T47" s="15"/>
      <c r="U47" s="15"/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23"/>
      <c r="N48" s="15"/>
      <c r="O48" s="15"/>
      <c r="P48" s="15"/>
      <c r="Q48" s="15"/>
      <c r="R48" s="15"/>
      <c r="S48" s="15"/>
      <c r="T48" s="15"/>
      <c r="U48" s="15"/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3"/>
      <c r="N49" s="15"/>
      <c r="O49" s="15"/>
      <c r="P49" s="15"/>
      <c r="Q49" s="15"/>
      <c r="R49" s="15"/>
      <c r="S49" s="15"/>
      <c r="T49" s="15"/>
      <c r="U49" s="15"/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23"/>
      <c r="N50" s="15"/>
      <c r="O50" s="15"/>
      <c r="P50" s="15"/>
      <c r="Q50" s="15"/>
      <c r="R50" s="15"/>
      <c r="S50" s="15"/>
      <c r="T50" s="15"/>
      <c r="U50" s="15"/>
    </row>
    <row r="51" spans="1:2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23"/>
      <c r="N51" s="15"/>
      <c r="O51" s="15"/>
      <c r="P51" s="15"/>
      <c r="Q51" s="15"/>
      <c r="R51" s="15"/>
      <c r="S51" s="15"/>
      <c r="T51" s="15"/>
      <c r="U51" s="15"/>
    </row>
    <row r="52" spans="1:2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3"/>
      <c r="N52" s="15"/>
      <c r="O52" s="15"/>
      <c r="P52" s="15"/>
      <c r="Q52" s="15"/>
      <c r="R52" s="15"/>
      <c r="S52" s="15"/>
      <c r="T52" s="15"/>
      <c r="U52" s="15"/>
    </row>
    <row r="53" spans="1:2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23"/>
      <c r="N53" s="15"/>
      <c r="O53" s="15"/>
      <c r="P53" s="15"/>
      <c r="Q53" s="15"/>
      <c r="R53" s="15"/>
      <c r="S53" s="15"/>
      <c r="T53" s="15"/>
      <c r="U53" s="15"/>
    </row>
    <row r="54" spans="1:2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3"/>
      <c r="N54" s="15"/>
      <c r="O54" s="15"/>
      <c r="P54" s="15"/>
      <c r="Q54" s="15"/>
      <c r="R54" s="15"/>
      <c r="S54" s="15"/>
      <c r="T54" s="15"/>
      <c r="U54" s="15"/>
    </row>
    <row r="55" spans="1:2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23"/>
      <c r="N55" s="15"/>
      <c r="O55" s="15"/>
      <c r="P55" s="15"/>
      <c r="Q55" s="15"/>
      <c r="R55" s="15"/>
      <c r="S55" s="15"/>
      <c r="T55" s="15"/>
      <c r="U55" s="15"/>
    </row>
    <row r="56" spans="1:2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23"/>
      <c r="N56" s="15"/>
      <c r="O56" s="15"/>
      <c r="P56" s="15"/>
      <c r="Q56" s="15"/>
      <c r="R56" s="15"/>
      <c r="S56" s="15"/>
      <c r="T56" s="15"/>
      <c r="U56" s="15"/>
    </row>
    <row r="57" spans="1:2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23"/>
      <c r="N57" s="15"/>
      <c r="O57" s="15"/>
      <c r="P57" s="15"/>
      <c r="Q57" s="15"/>
      <c r="R57" s="15"/>
      <c r="S57" s="15"/>
      <c r="T57" s="15"/>
      <c r="U57" s="15"/>
    </row>
    <row r="58" spans="1:2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23"/>
      <c r="N58" s="15"/>
      <c r="O58" s="15"/>
      <c r="P58" s="15"/>
      <c r="Q58" s="15"/>
      <c r="R58" s="15"/>
      <c r="S58" s="15"/>
      <c r="T58" s="15"/>
      <c r="U58" s="15"/>
    </row>
    <row r="59" spans="1:2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23"/>
      <c r="N59" s="15"/>
      <c r="O59" s="15"/>
      <c r="P59" s="15"/>
      <c r="Q59" s="15"/>
      <c r="R59" s="15"/>
      <c r="S59" s="15"/>
      <c r="T59" s="15"/>
      <c r="U59" s="15"/>
    </row>
    <row r="60" spans="1:2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23"/>
      <c r="N60" s="15"/>
      <c r="O60" s="15"/>
      <c r="P60" s="15"/>
      <c r="Q60" s="15"/>
      <c r="R60" s="15"/>
      <c r="S60" s="15"/>
      <c r="T60" s="15"/>
      <c r="U60" s="15"/>
    </row>
    <row r="61" spans="1:2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23"/>
      <c r="N61" s="15"/>
      <c r="O61" s="15"/>
      <c r="P61" s="15"/>
      <c r="Q61" s="15"/>
      <c r="R61" s="15"/>
      <c r="S61" s="15"/>
      <c r="T61" s="15"/>
      <c r="U61" s="15"/>
    </row>
    <row r="62" spans="1:2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23"/>
      <c r="N62" s="15"/>
      <c r="O62" s="15"/>
      <c r="P62" s="15"/>
      <c r="Q62" s="15"/>
      <c r="R62" s="15"/>
      <c r="S62" s="15"/>
      <c r="T62" s="15"/>
      <c r="U62" s="15"/>
    </row>
    <row r="63" spans="1:2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23"/>
      <c r="N63" s="15"/>
      <c r="O63" s="15"/>
      <c r="P63" s="15"/>
      <c r="Q63" s="15"/>
      <c r="R63" s="15"/>
      <c r="S63" s="15"/>
      <c r="T63" s="15"/>
      <c r="U63" s="15"/>
    </row>
    <row r="64" spans="1:2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23"/>
      <c r="N64" s="15"/>
      <c r="O64" s="15"/>
      <c r="P64" s="15"/>
      <c r="Q64" s="15"/>
      <c r="R64" s="15"/>
      <c r="S64" s="15"/>
      <c r="T64" s="15"/>
      <c r="U64" s="15"/>
    </row>
    <row r="65" spans="1:2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23"/>
      <c r="N65" s="15"/>
      <c r="O65" s="15"/>
      <c r="P65" s="15"/>
      <c r="Q65" s="15"/>
      <c r="R65" s="15"/>
      <c r="S65" s="15"/>
      <c r="T65" s="15"/>
      <c r="U65" s="15"/>
    </row>
    <row r="66" spans="1:2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23"/>
      <c r="N66" s="15"/>
      <c r="O66" s="15"/>
      <c r="P66" s="15"/>
      <c r="Q66" s="15"/>
      <c r="R66" s="15"/>
      <c r="S66" s="15"/>
      <c r="T66" s="15"/>
      <c r="U66" s="15"/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s h e e t S t i d = " 1 "   i s D a s h B o a r d S h e e t = " 0 "   i n t e r l i n e O n O f f = " 0 " / > 
     < w o S h e e t P r o p s   i s D b S h e e t = " 0 "   i n t e r l i n e C o l o r = " 0 "   s h e e t S t i d = " 3 "   i s D a s h B o a r d S h e e t = " 0 "   i n t e r l i n e O n O f f = " 0 " / > 
     < w o S h e e t P r o p s   i s D b S h e e t = " 0 "   i n t e r l i n e C o l o r = " 0 "   s h e e t S t i d = " 4 "   i s D a s h B o a r d S h e e t = " 0 "   i n t e r l i n e O n O f f = " 0 " / > 
     < w o S h e e t P r o p s   i s D b S h e e t = " 0 "   i n t e r l i n e C o l o r = " 0 "   s h e e t S t i d = " 5 "   i s D a s h B o a r d S h e e t = " 0 "   i n t e r l i n e O n O f f = " 0 " / > 
   < / w o S h e e t s P r o p s > 
   < w o B o o k P r o p s > 
     < b o o k S e t t i n g s   i s M e r g e T a s k s A u t o U p d a t e = " 0 "   i s A u t o U p d a t e P a u s e d = " 0 "   i s I n s e r P i c A s A t t a c h m e n t = " 0 "   i s F i l t e r S h a r e d = " 1 "   f i l t e r T y p e = " c o n n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3.xml>��< ? x m l   v e r s i o n = ' 1 . 0 '   e n c o d i n g = ' U T F - 8 '   s t a n d a l o n e = ' y e s ' ? > 
 < c o m m e n t s   x m l n s = " h t t p s : / / w e b . w p s . c n / e t / 2 0 1 8 / m a i n "   x m l n s : s = " h t t p : / / s c h e m a s . o p e n x m l f o r m a t s . o r g / s p r e a d s h e e t m l / 2 0 0 6 / m a i n " /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S650 R07.2.HF3发版测试报告</vt:lpstr>
      <vt:lpstr>A.2 内外部遗留问题</vt:lpstr>
      <vt:lpstr>A.3 性能测试 </vt:lpstr>
      <vt:lpstr>A.4 定位路试专项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2020-06-02T06:49:00Z</dcterms:created>
  <dcterms:modified xsi:type="dcterms:W3CDTF">2023-11-16T21:23:30Z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E161D7A6D4B70A68D3165665531716D0_42</vt:lpwstr>
  </property>
</Properties>
</file>