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625ICA/R13/"/>
    </mc:Choice>
  </mc:AlternateContent>
  <xr:revisionPtr revIDLastSave="0" documentId="13_ncr:1_{4B2C1554-BB71-DE45-8BA9-3B7D9F78D540}" xr6:coauthVersionLast="47" xr6:coauthVersionMax="47" xr10:uidLastSave="{00000000-0000-0000-0000-000000000000}"/>
  <bookViews>
    <workbookView xWindow="2560" yWindow="500" windowWidth="28800" windowHeight="15900" activeTab="2" xr2:uid="{00000000-000D-0000-FFFF-FFFF00000000}"/>
  </bookViews>
  <sheets>
    <sheet name="Template change_history" sheetId="8" r:id="rId1"/>
    <sheet name="report history" sheetId="10" r:id="rId2"/>
    <sheet name="A.1 U625ICA车型R13版本地图测试报告" sheetId="1" r:id="rId3"/>
    <sheet name="A.2 内外部遗留问题" sheetId="3" r:id="rId4"/>
    <sheet name="A.3 性能测试 " sheetId="9" r:id="rId5"/>
    <sheet name="A.4 定位路试专项" sheetId="12" r:id="rId6"/>
    <sheet name="WpsReserved_CellImgList" sheetId="11" state="veryHidden" r:id="rId7"/>
  </sheets>
  <definedNames>
    <definedName name="_xlnm._FilterDatabase" localSheetId="3" hidden="1">'A.2 内外部遗留问题'!$A$1:$F$26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6" i="1"/>
  <c r="G75" i="1"/>
  <c r="G74" i="1"/>
  <c r="G73" i="1"/>
  <c r="G72" i="1"/>
  <c r="G71" i="1"/>
  <c r="G70" i="1"/>
  <c r="C2" i="12"/>
  <c r="C4" i="12"/>
  <c r="S45" i="9"/>
  <c r="J45" i="9"/>
  <c r="R44" i="9"/>
  <c r="S44" i="9" s="1"/>
  <c r="J44" i="9"/>
  <c r="R43" i="9"/>
  <c r="R42" i="9"/>
  <c r="R41" i="9"/>
  <c r="R40" i="9"/>
  <c r="R39" i="9"/>
  <c r="R38" i="9"/>
  <c r="R37" i="9"/>
  <c r="R36" i="9"/>
  <c r="S36" i="9" s="1"/>
  <c r="J36" i="9"/>
  <c r="R35" i="9"/>
  <c r="S35" i="9" s="1"/>
  <c r="J35" i="9"/>
  <c r="R34" i="9"/>
  <c r="S34" i="9" s="1"/>
  <c r="J34" i="9"/>
  <c r="R33" i="9"/>
  <c r="S33" i="9" s="1"/>
  <c r="J33" i="9"/>
  <c r="S32" i="9"/>
  <c r="R32" i="9"/>
  <c r="J32" i="9"/>
  <c r="S31" i="9"/>
  <c r="R31" i="9"/>
  <c r="J31" i="9"/>
  <c r="R30" i="9"/>
  <c r="S30" i="9" s="1"/>
  <c r="J30" i="9"/>
  <c r="R29" i="9"/>
  <c r="S29" i="9" s="1"/>
  <c r="J29" i="9"/>
  <c r="R28" i="9"/>
  <c r="S28" i="9" s="1"/>
  <c r="J28" i="9"/>
  <c r="R27" i="9"/>
  <c r="S27" i="9" s="1"/>
  <c r="J27" i="9"/>
  <c r="R26" i="9"/>
  <c r="S26" i="9" s="1"/>
  <c r="J26" i="9"/>
  <c r="R25" i="9"/>
  <c r="S25" i="9" s="1"/>
  <c r="J25" i="9"/>
  <c r="S24" i="9"/>
  <c r="R24" i="9"/>
  <c r="J24" i="9"/>
  <c r="S23" i="9"/>
  <c r="R23" i="9"/>
  <c r="J23" i="9"/>
  <c r="R22" i="9"/>
  <c r="S22" i="9" s="1"/>
  <c r="J22" i="9"/>
  <c r="R21" i="9"/>
  <c r="S21" i="9" s="1"/>
  <c r="J21" i="9"/>
  <c r="R20" i="9"/>
  <c r="S20" i="9" s="1"/>
  <c r="J20" i="9"/>
  <c r="R19" i="9"/>
  <c r="S19" i="9" s="1"/>
  <c r="J19" i="9"/>
  <c r="R18" i="9"/>
  <c r="S18" i="9" s="1"/>
  <c r="J18" i="9"/>
  <c r="R17" i="9"/>
  <c r="S17" i="9" s="1"/>
  <c r="J17" i="9"/>
  <c r="S16" i="9"/>
  <c r="R16" i="9"/>
  <c r="J16" i="9"/>
  <c r="S15" i="9"/>
  <c r="R15" i="9"/>
  <c r="J15" i="9"/>
  <c r="R14" i="9"/>
  <c r="S14" i="9" s="1"/>
  <c r="J14" i="9"/>
  <c r="R13" i="9"/>
  <c r="S13" i="9" s="1"/>
  <c r="J13" i="9"/>
  <c r="S12" i="9"/>
  <c r="J12" i="9"/>
  <c r="S11" i="9"/>
  <c r="J11" i="9"/>
  <c r="S10" i="9"/>
  <c r="J10" i="9"/>
  <c r="S9" i="9"/>
  <c r="J9" i="9"/>
  <c r="S8" i="9"/>
  <c r="J8" i="9"/>
  <c r="S7" i="9"/>
  <c r="J7" i="9"/>
  <c r="S6" i="9"/>
  <c r="J6" i="9"/>
  <c r="R5" i="9"/>
  <c r="S5" i="9" s="1"/>
  <c r="J5" i="9"/>
  <c r="R4" i="9"/>
  <c r="S4" i="9" s="1"/>
  <c r="J4" i="9"/>
  <c r="J46" i="9" s="1"/>
  <c r="S3" i="9"/>
  <c r="R3" i="9"/>
  <c r="J3" i="9"/>
  <c r="S2" i="9"/>
  <c r="R2" i="9"/>
  <c r="J2" i="9"/>
  <c r="S46" i="9" l="1"/>
</calcChain>
</file>

<file path=xl/sharedStrings.xml><?xml version="1.0" encoding="utf-8"?>
<sst xmlns="http://schemas.openxmlformats.org/spreadsheetml/2006/main" count="442" uniqueCount="297">
  <si>
    <t>Revision</t>
  </si>
  <si>
    <t>Date</t>
  </si>
  <si>
    <t>Author</t>
  </si>
  <si>
    <t>Change History</t>
  </si>
  <si>
    <t>Zhang Daorong</t>
  </si>
  <si>
    <r>
      <rPr>
        <sz val="11"/>
        <color theme="1"/>
        <rFont val="等线"/>
        <family val="4"/>
        <charset val="134"/>
        <scheme val="minor"/>
      </rPr>
      <t xml:space="preserve">Create first version based on Ford SPEC, </t>
    </r>
    <r>
      <rPr>
        <sz val="10"/>
        <color theme="1"/>
        <rFont val="等线"/>
        <family val="4"/>
        <charset val="134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family val="4"/>
        <charset val="134"/>
        <scheme val="minor"/>
      </rPr>
      <t xml:space="preserve">China GB standard; 
</t>
    </r>
    <r>
      <rPr>
        <sz val="11"/>
        <rFont val="等线"/>
        <family val="4"/>
        <charset val="134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family val="4"/>
        <charset val="134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</si>
  <si>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</si>
  <si>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</si>
  <si>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</si>
  <si>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</si>
  <si>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导航冷启动及稳定启动时间和Ford 性能团队 测试方法统一</t>
  </si>
  <si>
    <t>定位路试专项sheet 增加</t>
  </si>
  <si>
    <t>一、测试报告总论</t>
  </si>
  <si>
    <t>1.测试概要</t>
  </si>
  <si>
    <t>提测内容</t>
  </si>
  <si>
    <t>R13.PRO地图全功能测试报告</t>
  </si>
  <si>
    <t>测试范围</t>
  </si>
  <si>
    <t>功能测试，性能测试，稳定性测试，路试</t>
  </si>
  <si>
    <t>测试结论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</si>
  <si>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</si>
  <si>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</si>
  <si>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</si>
  <si>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</si>
  <si>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</si>
  <si>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</si>
  <si>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</si>
  <si>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</si>
  <si>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</si>
  <si>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</si>
  <si>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</si>
  <si>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</si>
  <si>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</si>
  <si>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</si>
  <si>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</si>
  <si>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</si>
  <si>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</si>
  <si>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</si>
  <si>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</si>
  <si>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台架测试</t>
  </si>
  <si>
    <t xml:space="preserve">当前迭代无新增anr&amp;crash </t>
  </si>
  <si>
    <t>10*8小时</t>
  </si>
  <si>
    <t>UI 自动化</t>
  </si>
  <si>
    <t>600条*10次</t>
  </si>
  <si>
    <t>路测</t>
  </si>
  <si>
    <t>10*200km(10*8小时)
其中平均车速超过100 累计时长不少于3小时</t>
  </si>
  <si>
    <t>遗留crash&amp;anr</t>
  </si>
  <si>
    <t>无遗留anr&amp;crash</t>
  </si>
  <si>
    <t>/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</si>
  <si>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</si>
  <si>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</si>
  <si>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</si>
  <si>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</si>
  <si>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</si>
  <si>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</si>
  <si>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</si>
  <si>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</si>
  <si>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</si>
  <si>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</si>
  <si>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</si>
  <si>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</si>
  <si>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</si>
  <si>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</si>
  <si>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具体测试内容见定位专项sheet</t>
  </si>
  <si>
    <t>车标异常次数</t>
  </si>
  <si>
    <t>百公里不超过一次</t>
  </si>
  <si>
    <t>4.效果类标达成情况</t>
  </si>
  <si>
    <t>AR导航评测</t>
  </si>
  <si>
    <t>公交车车道识别</t>
  </si>
  <si>
    <t>准确率90%</t>
  </si>
  <si>
    <t>总成功次数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</si>
  <si>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</si>
  <si>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</si>
  <si>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</si>
  <si>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</si>
  <si>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</si>
  <si>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</si>
  <si>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</si>
  <si>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</si>
  <si>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r>
      <rPr>
        <b/>
        <sz val="10.5"/>
        <color theme="1"/>
        <rFont val="微软雅黑"/>
        <family val="2"/>
        <charset val="134"/>
      </rPr>
      <t>7.流程质量符合情况：</t>
    </r>
    <r>
      <rPr>
        <sz val="10.5"/>
        <color rgb="FF000000"/>
        <rFont val="微软雅黑"/>
        <family val="2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</si>
  <si>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</si>
  <si>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</si>
  <si>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</si>
  <si>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</si>
  <si>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</si>
  <si>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</si>
  <si>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</si>
  <si>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</si>
  <si>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</si>
  <si>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</si>
  <si>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</si>
  <si>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严重问题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</si>
  <si>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</si>
  <si>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</si>
  <si>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</si>
  <si>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</si>
  <si>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</si>
  <si>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</si>
  <si>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</si>
  <si>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</si>
  <si>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</si>
  <si>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 P1 bug，P2&lt;20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</si>
  <si>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</si>
  <si>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</si>
  <si>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</si>
  <si>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</si>
  <si>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</si>
  <si>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</si>
  <si>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是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</si>
  <si>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</si>
  <si>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</si>
  <si>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</si>
  <si>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</si>
  <si>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</si>
  <si>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</si>
  <si>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</si>
  <si>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</si>
  <si>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</si>
  <si>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</si>
  <si>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ROM版本</t>
  </si>
  <si>
    <t>MCU版本</t>
  </si>
  <si>
    <t>编号</t>
  </si>
  <si>
    <t>标题</t>
  </si>
  <si>
    <t>类型</t>
  </si>
  <si>
    <t>流程状态</t>
  </si>
  <si>
    <t>负责人</t>
  </si>
  <si>
    <t>创建时间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</si>
  <si>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</si>
  <si>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</si>
  <si>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</si>
  <si>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</si>
  <si>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</si>
  <si>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</si>
  <si>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</si>
  <si>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</si>
  <si>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</si>
  <si>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</si>
  <si>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</si>
  <si>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</si>
  <si>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</si>
  <si>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</si>
  <si>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</si>
  <si>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</si>
  <si>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</si>
  <si>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</si>
  <si>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</si>
  <si>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</si>
  <si>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</si>
  <si>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</si>
  <si>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</si>
  <si>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t>9，17</t>
  </si>
  <si>
    <r>
      <rPr>
        <sz val="10"/>
        <color theme="1"/>
        <rFont val="Microsoft YaHei"/>
        <family val="2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family val="2"/>
        <charset val="134"/>
      </rPr>
      <t>3</t>
    </r>
    <r>
      <rPr>
        <sz val="10"/>
        <color theme="1"/>
        <rFont val="Microsoft YaHei"/>
        <family val="2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</si>
  <si>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</si>
  <si>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</si>
  <si>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</si>
  <si>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</si>
  <si>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</si>
  <si>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</si>
  <si>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</si>
  <si>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</si>
  <si>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</si>
  <si>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</si>
  <si>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运行抓性能数据脚本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</si>
  <si>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</si>
  <si>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</si>
  <si>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</si>
  <si>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</si>
  <si>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</si>
  <si>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</si>
  <si>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</si>
  <si>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</si>
  <si>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</si>
  <si>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</si>
  <si>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</si>
  <si>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</si>
  <si>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</si>
  <si>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</si>
  <si>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</si>
  <si>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</si>
  <si>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</si>
  <si>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</si>
  <si>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</si>
  <si>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</si>
  <si>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</si>
  <si>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</si>
  <si>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</si>
  <si>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</si>
  <si>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</si>
  <si>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</si>
  <si>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</si>
  <si>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</si>
  <si>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</si>
  <si>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</si>
  <si>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市内POI（新街口）</t>
  </si>
  <si>
    <t>1.进入地图，进行精确搜跨市POI
2.记录操作视频，逐帧分析从点击检索按钮到底图加载完成的时间</t>
  </si>
  <si>
    <t>跨市POI（瘦西湖）</t>
  </si>
  <si>
    <t>1.进入地图，进行精确搜跨省POI
2.记录操作视频，逐帧分析从点击检索按钮到底图加载完成的时间</t>
  </si>
  <si>
    <t>跨省POI（上海虹桥机场）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</si>
  <si>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</si>
  <si>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算路距离30km（无途径点）（燕子矶公园）</t>
  </si>
  <si>
    <t>GB/T 39744-2021 要求不大于100km的目的地，算路＜5s</t>
  </si>
  <si>
    <t>路径规划 算路距离90km（无途径点）（高淳地铁站）</t>
  </si>
  <si>
    <t>路径规划 算路距离300km（无途径点）（杭州东站）</t>
  </si>
  <si>
    <t>测试距离的偏差在10%以内</t>
  </si>
  <si>
    <t>路径规划 算路距离500km（无途径点）（日照高铁站）</t>
  </si>
  <si>
    <t>路径规划 算路距离1500km（无途径点）（呼和浩特高铁站）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</si>
  <si>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</si>
  <si>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</si>
  <si>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</si>
  <si>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30km（新街口途径福特研发中心）</t>
  </si>
  <si>
    <t>加1个途经点，路径距离 90km（高淳地铁站途径福特研发中心）</t>
  </si>
  <si>
    <t>加1个途经点 ，路径距离300km（杭州高铁站途径杭州西湖）</t>
  </si>
  <si>
    <t>加1个途经点 ，路径距离500km（武汉高铁站途径新街口）</t>
  </si>
  <si>
    <t>加1个途经点，路径距离 1500km（呼和浩特途径新街口）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</si>
  <si>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</si>
  <si>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</si>
  <si>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</si>
  <si>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0</t>
  </si>
  <si>
    <t>0.6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</si>
  <si>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</si>
  <si>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</si>
  <si>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</si>
  <si>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</si>
  <si>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</si>
  <si>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</si>
  <si>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</si>
  <si>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</si>
  <si>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</si>
  <si>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</si>
  <si>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</si>
  <si>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</si>
  <si>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</si>
  <si>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</si>
  <si>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</si>
  <si>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</si>
  <si>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</si>
  <si>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4/2180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</si>
  <si>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</si>
  <si>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</si>
  <si>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</si>
  <si>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</si>
  <si>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</si>
  <si>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</si>
  <si>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</si>
  <si>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</si>
  <si>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</si>
  <si>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</si>
  <si>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</si>
  <si>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</si>
  <si>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</si>
  <si>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序号</t>
  </si>
  <si>
    <t>日期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</si>
  <si>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</si>
  <si>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</si>
  <si>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</si>
  <si>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</si>
  <si>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</si>
  <si>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</si>
  <si>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</si>
  <si>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</si>
  <si>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>如 bug 较多，可在下方插入行填写</t>
  </si>
  <si>
    <t>定位更新及时性及准确性</t>
  </si>
  <si>
    <t>map5.0 支持全时惯导，任何时候车标都真实反应车型所在位置，并实时更新，
不得出现飘，卡顿/滞后/不更新等现象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</si>
  <si>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</si>
  <si>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</si>
  <si>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</si>
  <si>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</si>
  <si>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</si>
  <si>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</si>
  <si>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</si>
  <si>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</si>
  <si>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</si>
  <si>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</si>
  <si>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</si>
  <si>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</si>
  <si>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</si>
  <si>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</si>
  <si>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</si>
  <si>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主动偏航</t>
  </si>
  <si>
    <t>可靠性/稳定性</t>
  </si>
  <si>
    <t>长时间（其中连续3小时平均车速超过100km/h）运行无卡死，闪退，识别到误操作能够正常退出。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</si>
  <si>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  <phoneticPr fontId="25" type="noConversion"/>
  </si>
  <si>
    <t>夹江隧道内发生偏航</t>
    <phoneticPr fontId="25" type="noConversion"/>
  </si>
  <si>
    <t>FordPhase4Scrum-73004</t>
    <phoneticPr fontId="25" type="noConversion"/>
  </si>
  <si>
    <t>LV980</t>
    <phoneticPr fontId="25" type="noConversion"/>
  </si>
  <si>
    <t>汇总</t>
    <phoneticPr fontId="25" type="noConversion"/>
  </si>
  <si>
    <t>1/2245</t>
    <phoneticPr fontId="23" type="noConversion"/>
  </si>
  <si>
    <t>0/2245</t>
    <phoneticPr fontId="23" type="noConversion"/>
  </si>
  <si>
    <t>NA</t>
    <phoneticPr fontId="23" type="noConversion"/>
  </si>
  <si>
    <t>不涉及</t>
    <phoneticPr fontId="23" type="noConversion"/>
  </si>
  <si>
    <t>无高危漏洞</t>
    <phoneticPr fontId="23" type="noConversion"/>
  </si>
  <si>
    <t>zhangbin</t>
    <phoneticPr fontId="23" type="noConversion"/>
  </si>
  <si>
    <t>刷新R13 PRO HF2最新状态</t>
    <phoneticPr fontId="23" type="noConversion"/>
  </si>
  <si>
    <t>无</t>
    <phoneticPr fontId="23" type="noConversion"/>
  </si>
  <si>
    <t>暂无遗留问题</t>
    <phoneticPr fontId="23" type="noConversion"/>
  </si>
  <si>
    <t>20231216_1021_B2F27_R13.PRO.HF2_Debug</t>
    <phoneticPr fontId="23" type="noConversion"/>
  </si>
  <si>
    <t>20231023_695_PRO</t>
    <phoneticPr fontId="25" type="noConversion"/>
  </si>
  <si>
    <r>
      <t>本次测试结论为</t>
    </r>
    <r>
      <rPr>
        <b/>
        <sz val="10.5"/>
        <color theme="9"/>
        <rFont val="微软雅黑"/>
        <family val="2"/>
        <charset val="134"/>
      </rPr>
      <t>通过</t>
    </r>
    <r>
      <rPr>
        <b/>
        <sz val="10.5"/>
        <color rgb="FF000000"/>
        <rFont val="微软雅黑"/>
        <family val="2"/>
        <charset val="134"/>
      </rPr>
      <t>，测试标准为无P0, P1,P2 BUG &lt;20（R06及以后），整体修复率&gt;95%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</si>
</sst>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\ hh:mm:ss"/>
    <numFmt numFmtId="177" formatCode="0.0;[Red]0.0"/>
    <numFmt numFmtId="178" formatCode="0.000;[Red]0.000"/>
    <numFmt numFmtId="179" formatCode="yyyy\-mm\-dd;@"/>
    <numFmt numFmtId="180" formatCode="0.0%"/>
  </numFmts>
  <fonts count="32">
    <font>
      <sz val="12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rgb="FF000000"/>
      <name val="微软雅黑"/>
      <family val="2"/>
      <charset val="134"/>
    </font>
    <font>
      <sz val="9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9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0.5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name val="等线"/>
      <family val="4"/>
      <charset val="134"/>
      <scheme val="minor"/>
    </font>
    <font>
      <sz val="10"/>
      <color rgb="FFFFC000"/>
      <name val="Microsoft YaHei"/>
      <family val="2"/>
      <charset val="134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u/>
      <sz val="11"/>
      <color indexed="12"/>
      <name val="Calibri"/>
      <family val="2"/>
    </font>
    <font>
      <sz val="11"/>
      <color rgb="FF000000"/>
      <name val="SimSun"/>
      <family val="3"/>
      <charset val="134"/>
    </font>
    <font>
      <b/>
      <sz val="12"/>
      <color rgb="FF000000"/>
      <name val="等线"/>
      <family val="4"/>
      <charset val="134"/>
      <scheme val="minor"/>
    </font>
    <font>
      <sz val="12"/>
      <color theme="1"/>
      <name val="Arial"/>
      <family val="2"/>
    </font>
    <font>
      <b/>
      <sz val="10.5"/>
      <color theme="9"/>
      <name val="微软雅黑"/>
      <family val="2"/>
      <charset val="134"/>
    </font>
    <font>
      <u/>
      <sz val="11"/>
      <color rgb="FF0000FF"/>
      <name val="Microsoft YaHe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206518753624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1" fillId="0" borderId="0">
      <alignment vertical="center"/>
    </xf>
  </cellStyleXfs>
  <cellXfs count="161">
    <xf numFmtId="0" fontId="0" fillId="0" borderId="0" xfId="0">
      <alignment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178" fontId="0" fillId="0" borderId="1" xfId="0" applyNumberForma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7" fillId="4" borderId="1" xfId="0" applyFont="1" applyFill="1" applyBorder="1" applyAlignment="1">
      <alignment horizontal="justify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1" fontId="7" fillId="3" borderId="1" xfId="0" applyNumberFormat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/>
    <xf numFmtId="0" fontId="7" fillId="6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wrapText="1"/>
    </xf>
    <xf numFmtId="0" fontId="9" fillId="4" borderId="1" xfId="0" applyFont="1" applyFill="1" applyBorder="1" applyAlignment="1"/>
    <xf numFmtId="0" fontId="7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/>
    <xf numFmtId="0" fontId="10" fillId="8" borderId="1" xfId="1" applyFill="1" applyBorder="1"/>
    <xf numFmtId="0" fontId="0" fillId="8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9" fillId="8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9" fillId="9" borderId="0" xfId="0" applyFont="1" applyFill="1" applyAlignment="1">
      <alignment horizontal="left" vertical="top"/>
    </xf>
    <xf numFmtId="178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1" xfId="0" applyBorder="1" applyAlignment="1">
      <alignment wrapText="1"/>
    </xf>
    <xf numFmtId="177" fontId="11" fillId="10" borderId="1" xfId="0" applyNumberFormat="1" applyFont="1" applyFill="1" applyBorder="1" applyAlignment="1">
      <alignment horizontal="left"/>
    </xf>
    <xf numFmtId="178" fontId="0" fillId="4" borderId="1" xfId="0" applyNumberFormat="1" applyFill="1" applyBorder="1" applyAlignment="1">
      <alignment horizontal="left"/>
    </xf>
    <xf numFmtId="0" fontId="9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12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 wrapText="1"/>
    </xf>
    <xf numFmtId="9" fontId="14" fillId="0" borderId="1" xfId="0" applyNumberFormat="1" applyFont="1" applyBorder="1" applyAlignment="1">
      <alignment horizontal="justify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3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0" fillId="0" borderId="0" xfId="4" applyAlignment="1">
      <alignment horizontal="left" vertical="top"/>
    </xf>
    <xf numFmtId="0" fontId="10" fillId="0" borderId="0" xfId="3" applyAlignment="1">
      <alignment horizontal="left" vertical="top"/>
    </xf>
    <xf numFmtId="0" fontId="10" fillId="0" borderId="1" xfId="3" applyBorder="1" applyAlignment="1">
      <alignment horizontal="left" vertical="top"/>
    </xf>
    <xf numFmtId="14" fontId="10" fillId="0" borderId="1" xfId="3" applyNumberFormat="1" applyBorder="1" applyAlignment="1">
      <alignment horizontal="left" vertical="top"/>
    </xf>
    <xf numFmtId="0" fontId="10" fillId="0" borderId="1" xfId="3" applyBorder="1" applyAlignment="1">
      <alignment horizontal="left" vertical="top" wrapText="1"/>
    </xf>
    <xf numFmtId="14" fontId="10" fillId="0" borderId="1" xfId="4" applyNumberFormat="1" applyBorder="1" applyAlignment="1">
      <alignment horizontal="left" vertical="top"/>
    </xf>
    <xf numFmtId="0" fontId="10" fillId="0" borderId="1" xfId="4" applyBorder="1" applyAlignment="1">
      <alignment horizontal="left" vertical="top"/>
    </xf>
    <xf numFmtId="0" fontId="1" fillId="0" borderId="0" xfId="6">
      <alignment vertical="center"/>
    </xf>
    <xf numFmtId="0" fontId="1" fillId="0" borderId="0" xfId="6" applyAlignment="1">
      <alignment horizontal="center" vertical="center"/>
    </xf>
    <xf numFmtId="0" fontId="3" fillId="0" borderId="0" xfId="6" applyFont="1" applyAlignment="1">
      <alignment horizontal="left" vertical="center"/>
    </xf>
    <xf numFmtId="0" fontId="3" fillId="0" borderId="0" xfId="6" applyFont="1" applyAlignment="1">
      <alignment horizontal="center" vertical="center"/>
    </xf>
    <xf numFmtId="0" fontId="5" fillId="0" borderId="0" xfId="6" applyFont="1">
      <alignment vertical="center"/>
    </xf>
    <xf numFmtId="0" fontId="5" fillId="0" borderId="0" xfId="6" applyFont="1" applyAlignment="1">
      <alignment vertical="center" wrapText="1"/>
    </xf>
    <xf numFmtId="0" fontId="4" fillId="0" borderId="0" xfId="6" applyFont="1">
      <alignment vertical="center"/>
    </xf>
    <xf numFmtId="0" fontId="4" fillId="0" borderId="1" xfId="6" applyFont="1" applyBorder="1" applyAlignment="1">
      <alignment horizontal="center" vertical="center" wrapText="1"/>
    </xf>
    <xf numFmtId="0" fontId="4" fillId="0" borderId="1" xfId="6" applyFont="1" applyBorder="1" applyAlignment="1">
      <alignment vertical="center" wrapText="1"/>
    </xf>
    <xf numFmtId="0" fontId="4" fillId="0" borderId="1" xfId="6" applyFont="1" applyBorder="1" applyAlignment="1">
      <alignment horizontal="left" vertical="center" wrapText="1"/>
    </xf>
    <xf numFmtId="0" fontId="4" fillId="0" borderId="0" xfId="6" applyFont="1" applyAlignment="1">
      <alignment horizontal="center" vertical="center"/>
    </xf>
    <xf numFmtId="0" fontId="6" fillId="0" borderId="1" xfId="6" applyFont="1" applyBorder="1" applyAlignment="1">
      <alignment horizontal="left" vertical="center" wrapText="1"/>
    </xf>
    <xf numFmtId="0" fontId="2" fillId="2" borderId="1" xfId="6" applyFont="1" applyFill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0" fontId="3" fillId="0" borderId="4" xfId="6" applyFont="1" applyBorder="1" applyAlignment="1">
      <alignment horizontal="center" vertical="center" wrapText="1"/>
    </xf>
    <xf numFmtId="0" fontId="4" fillId="0" borderId="3" xfId="6" applyFont="1" applyBorder="1" applyAlignment="1">
      <alignment horizontal="center" vertical="center"/>
    </xf>
    <xf numFmtId="179" fontId="3" fillId="2" borderId="2" xfId="6" applyNumberFormat="1" applyFont="1" applyFill="1" applyBorder="1" applyAlignment="1">
      <alignment horizontal="center" vertical="center"/>
    </xf>
    <xf numFmtId="179" fontId="3" fillId="2" borderId="1" xfId="6" applyNumberFormat="1" applyFont="1" applyFill="1" applyBorder="1" applyAlignment="1">
      <alignment horizontal="center" vertical="center"/>
    </xf>
    <xf numFmtId="14" fontId="3" fillId="2" borderId="2" xfId="6" applyNumberFormat="1" applyFont="1" applyFill="1" applyBorder="1" applyAlignment="1">
      <alignment horizontal="center" vertical="center"/>
    </xf>
    <xf numFmtId="0" fontId="3" fillId="2" borderId="2" xfId="6" applyFont="1" applyFill="1" applyBorder="1" applyAlignment="1">
      <alignment horizontal="center" vertical="center"/>
    </xf>
    <xf numFmtId="0" fontId="2" fillId="2" borderId="1" xfId="6" applyFont="1" applyFill="1" applyBorder="1" applyAlignment="1">
      <alignment horizontal="center" vertical="center"/>
    </xf>
    <xf numFmtId="49" fontId="0" fillId="0" borderId="14" xfId="0" applyNumberFormat="1" applyBorder="1" applyAlignment="1"/>
    <xf numFmtId="49" fontId="26" fillId="0" borderId="14" xfId="0" applyNumberFormat="1" applyFont="1" applyBorder="1" applyAlignment="1"/>
    <xf numFmtId="176" fontId="0" fillId="0" borderId="14" xfId="0" applyNumberFormat="1" applyBorder="1" applyAlignment="1"/>
    <xf numFmtId="49" fontId="11" fillId="0" borderId="14" xfId="0" applyNumberFormat="1" applyFont="1" applyBorder="1" applyAlignment="1"/>
    <xf numFmtId="0" fontId="19" fillId="0" borderId="1" xfId="0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9" fontId="15" fillId="0" borderId="1" xfId="0" applyNumberFormat="1" applyFont="1" applyBorder="1">
      <alignment vertical="center"/>
    </xf>
    <xf numFmtId="0" fontId="28" fillId="0" borderId="4" xfId="6" applyFont="1" applyBorder="1" applyAlignment="1">
      <alignment horizontal="center" vertical="center" wrapText="1"/>
    </xf>
    <xf numFmtId="180" fontId="29" fillId="0" borderId="14" xfId="0" applyNumberFormat="1" applyFont="1" applyBorder="1" applyAlignment="1">
      <alignment horizontal="center" vertical="center"/>
    </xf>
    <xf numFmtId="0" fontId="12" fillId="11" borderId="1" xfId="0" applyFont="1" applyFill="1" applyBorder="1" applyAlignment="1">
      <alignment horizontal="justify" vertical="center" wrapText="1"/>
    </xf>
    <xf numFmtId="0" fontId="12" fillId="12" borderId="1" xfId="0" applyFont="1" applyFill="1" applyBorder="1" applyAlignment="1">
      <alignment horizontal="justify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 wrapText="1"/>
    </xf>
    <xf numFmtId="0" fontId="13" fillId="12" borderId="1" xfId="0" applyFont="1" applyFill="1" applyBorder="1" applyAlignment="1">
      <alignment horizontal="justify" vertical="center" wrapText="1"/>
    </xf>
    <xf numFmtId="9" fontId="0" fillId="3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5" borderId="5" xfId="0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49" fontId="31" fillId="0" borderId="14" xfId="0" applyNumberFormat="1" applyFont="1" applyBorder="1" applyAlignment="1"/>
  </cellXfs>
  <cellStyles count="7">
    <cellStyle name="Normal 2" xfId="5" xr:uid="{00000000-0005-0000-0000-000031000000}"/>
    <cellStyle name="Normal 3" xfId="3" xr:uid="{00000000-0005-0000-0000-00001E000000}"/>
    <cellStyle name="Normal 4" xfId="4" xr:uid="{00000000-0005-0000-0000-00002D000000}"/>
    <cellStyle name="常规" xfId="0" builtinId="0"/>
    <cellStyle name="常规 2" xfId="6" xr:uid="{E66331FC-D2FB-1E4F-B050-9E4524E04D80}"/>
    <cellStyle name="常规 4 2" xfId="2" xr:uid="{00000000-0005-0000-0000-000002000000}"/>
    <cellStyle name="常规 4 2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7050" y="1174115"/>
          <a:ext cx="1102995" cy="121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165100</xdr:rowOff>
    </xdr:from>
    <xdr:ext cx="13873217" cy="215571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C2B441-975D-B645-A036-59F4E30DBE33}"/>
            </a:ext>
          </a:extLst>
        </xdr:cNvPr>
        <xdr:cNvSpPr txBox="1"/>
      </xdr:nvSpPr>
      <xdr:spPr>
        <a:xfrm>
          <a:off x="0" y="4025900"/>
          <a:ext cx="13873217" cy="21557183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 b="0" baseline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南京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城市地图专项路测结论为：</a:t>
          </a:r>
          <a:r>
            <a:rPr 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pass，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详细测试情况如下：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总里程数：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2245KM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  公里、误偏航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1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次；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具体表现如下：其中高架桥上发生误偏航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次、高架下发生误偏航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次、隧道发生车标漂移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次、隧道误偏航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1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次、高速误偏航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次，普通道路误偏航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次，出现车标漂移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次、停车场（含地下无网络场景）定位错误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次、主动偏航绑路错误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次、定位滞后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次，底图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道路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底图元素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显示异常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次，实时路况更新不及时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次，稳定性问题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次，路口放大图延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1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次，路况放大图错误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次，仪表车速和导航车速不一致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次，语音引导错误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/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延迟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次，导航</a:t>
          </a:r>
          <a:r>
            <a:rPr 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TBT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信息错误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次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覆盖道路场景：城市主干道、国道、城市快速路、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公里以上长隧道、连续隧道、隧道分岔路、市区复杂路口主干道、桥梁、高架枢纽、停车场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地下停车场、主辅路、景区、江边路、坡路、转盘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(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根据试验车实际情况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)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、山路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路网覆盖率：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100%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路线：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8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28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九龙湖滨天地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七仙山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紫创路隧道路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覆盖道路：普通道路、市区道路、二叉路、平行路、高速路、交通枢纽、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乡村道路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隧道：紫创路隧道路，团结路隧道，行知路隧道，夹江隧道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高架：机场二通道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8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月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29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日：福特汽车研究所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九龙湖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内环东线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西安门隧道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浦滨路隧道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红山路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八卦洲街道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沪蓉高速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福特汽车研究所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覆盖道路：城市主干道、城市快速路、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公里以上长隧道、连续隧道、隧道分岔路、市区复杂路口主干道、高架枢纽、主辅路、江边路、坡路、转盘、停车场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地下停车场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、大型交通枢纽出入口、高架涵洞、绕城高速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隧道：西安门隧道，通济门隧道，九华山隧道，玄武湖隧道，模范马路隧道，扬子江隧道，红山路隧道，和燕路隧道，吉祥庵隧道，燕子矶长江隧道，玉兰路隧道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高架：内环东线，内环北线，新庄立交，栖霞大道，花神庙枢纽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8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月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30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日 ：福特汽车研究所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宁宣高速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内环东线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横江大道快速路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银杏湖大道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影视大道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-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福特汽车研究所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覆盖道路：城市主干道、国道、城市快速路、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公里以上长隧道、连续隧道、隧道分岔路、市区复杂路口主干道、桥梁、高架枢纽、主辅路、江边路、坡路、转盘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高楼密集路段、内部路、大型交通枢纽出入口、乡村道路、高架涵洞、绕城高速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隧道：西安门隧道，通济门隧道，九华山隧道，玄武湖隧道，模范马路隧道，扬子江隧道，康华路隧道，天铺路隧道，团结路隧道，行知路隧道，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高架：花神庙枢纽，内环东线，内环北线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8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31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沪蓉高速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覆盖道路：普通道路、市区道路、二叉路、平行路、高速路、交通枢纽、隧道、主辅路、平行路、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大型交通枢纽出入口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隧道：夹江隧道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高架：机场二通道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1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 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银杏湖大道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南京南站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八卦洲街道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新庄立交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覆盖道路：城市主干道、国道、城市快速路、连续隧道、隧道分岔路、高架枢纽、停车场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地下停车场、主辅路、江边路、坡路、转盘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高楼密集路段、大型交通枢纽出入口、乡村道路、高架涵洞、绕城高速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隧道：玉兰路隧道，通济门隧道，西安门隧道，九华山隧道，红山路隧道，和燕路隧道，吉祥庵隧道，燕子矶长江隧道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高架：花神庙枢纽，卡子门大街高架，内环东线，内环北线，新庄立交，红山快速路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5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日：光一科技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沪蓉高速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顾家百货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南京南站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扬子江隧道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紫创路隧道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光一科技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覆盖道路：城市主干道、城市快速路、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公里以上长隧道、连续隧道、隧道分岔路、市区复杂路口主干道、桥梁、高架枢纽、主辅路、坡路、转盘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、内部路、大型交通枢纽出入口、高架涵洞、绕城高速</a:t>
          </a:r>
          <a:endParaRPr lang="zh-CN" altLang="en-US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隧道：双龙街隧道，集庆门隧道，清凉门隧道，水西门隧道，清凉山通道，草场门隧道，扬子江隧道，浦滨路隧道，万寿路隧道，行知路隧道，紫创路隧道，团结路隧道，夹江隧道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高架：卡子门大街高架，双桥门立交，内环南线，赛虹桥立交，江北大道快速路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6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日：光一科技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九华山隧道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湖滨天地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光一科技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覆盖道路：城市主干道、连续隧道、隧道分岔路、市区复杂路口主干道、桥梁、高架枢纽、停车场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地下停车场、主辅路、内部路、大型交通枢纽出入口、、高架涵洞、绕城高速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隧道：西安门隧道*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，通济门隧道*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，九华山隧道*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高架：内环东线*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，卡子门大街高架，双龙大道高架</a:t>
          </a: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7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日：光一科技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西安门隧道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扬子江隧道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光一科技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覆盖道路：城市主干道、城市快速路、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公里以上长隧道、连续隧道、隧道分岔路、市区复杂路口主干道、桥梁、高架枢纽、主辅路、江边路、坡路、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高楼密集路段、内部路、大型交通枢纽出入口、绕城高速、</a:t>
          </a:r>
          <a:endParaRPr lang="zh-CN" altLang="en-US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隧道：通济门隧道，九华山隧道，西安门隧道，玄武湖隧道，模范马路隧道，扬子江隧道*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，北河口隧道，绿博园隧道，万景园隧道，奥体新城隧道，夹江隧道*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高架：内环东线，内环北线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13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 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西安门隧道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浦滨路隧道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覆盖道路：城市主干道、城市快速路、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公里以上长隧道、连续隧道、隧道分岔路、市区复杂路口主干道、桥梁、高架枢纽、主辅路、坡路、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内部路、大型交通枢纽出入口、高架涵洞、绕城高速、</a:t>
          </a:r>
          <a:endParaRPr lang="zh-CN" altLang="en-US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隧道：西安门隧道，浦滨路隧道，夹江隧道，玄武湖隧道，通济门隧道，九华山隧道，宝船厂隧道，北河口隧道，万景园隧道，绿博园隧道，奥体新城隧道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高架：内环东线，内环北线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14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内环东线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新庄立交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八卦洲街道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横江大道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银杏湖乐园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覆盖道路：城市主干道、国道、城市快速路、连续隧道、隧道分岔路、市区复杂路口主干道、桥梁、高架枢纽、主辅路、景区、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内部路、大型交通枢纽出入口、地图无数据路段、乡村道路、高架涵洞、绕城高速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隧道：通济门隧道，西安门隧道，九华山隧道，红山路隧道，和燕路隧道，吉祥庵隧道，燕子矶长江隧道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高架：内环东线，内环北线，新庄立交，溥仪公路*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，江北大道快速路，夹江隧道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15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紫创路隧道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覆盖道路：普通道路、市区道路、二叉路、平行路、高速路、交通枢纽、隧道、主辅路、平行路、三叉路、隧道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隧道：夹江隧道，紫创路隧道，行知路隧道，团结路隧道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高架：机场二通道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18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日：福特汽车研发中心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扬子江大道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南京扬子江隧道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江心洲大桥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福特汽车研发中心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覆盖道路：高架、普通道路、市区道路、二叉路、三叉路、内部路、高速、桥梁、隧道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隧道：夹江隧道*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，南京扬子江隧道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高架：江北快速路</a:t>
          </a: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19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东山软件园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东善桥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银杏湖大道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</a:t>
          </a:r>
          <a:r>
            <a:rPr lang="zh-CN" alt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普通道路、二叉路、平行路、主辅路、平行路、三叉路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20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日：光一科技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湖滨天地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西安门隧道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浦滨路隧道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横江大道快速路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江苏软件园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光一科技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覆盖道路：城市主干道、城市快速路、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4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公里以上长隧道、连续隧道、隧道分岔路、市区复杂路口主干道、桥梁、高架枢纽、停车场</a:t>
          </a:r>
          <a:r>
            <a:rPr lang="en-US" altLang="zh-CN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&amp;</a:t>
          </a: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地下停车场、主辅路、坡路、转盘</a:t>
          </a: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内部路、大型交通枢纽出入口、高架涵洞、绕城高速</a:t>
          </a:r>
          <a:endParaRPr lang="zh-CN" altLang="en-US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高架：双龙大道，卡子门大街高架，内环东线，内环北线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隧道：通济门隧道，西安门隧道，九华山隧道，玄武湖隧道，模范马路隧道，扬子江隧道，天铺路隧道，团结路隧道，行知路隧道*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，紫创路隧道*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，夹江隧道，凤台南路隧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21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日：光一科技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光一科技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新庄立交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八卦洲街道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横江大道快速路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南京大学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光一科技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覆盖道路：城市主干道、城市快速路、连续隧道、隧道分岔路、市区复杂路口主干道、桥梁、高架枢纽、主辅路、江边路、坡路、转盘、内部路、大型交通枢纽出入口、乡村道路、高架涵洞、绕城高速</a:t>
          </a:r>
          <a:endParaRPr lang="en-US" altLang="zh-CN" sz="1100" b="0">
            <a:solidFill>
              <a:schemeClr val="bg1"/>
            </a:solidFill>
            <a:latin typeface="SimSun" panose="02010600030101010101" pitchFamily="2" charset="-122"/>
            <a:ea typeface="SimSun" panose="02010600030101010101" pitchFamily="2" charset="-122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高架：内环东线，内环北线*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，新庄立交*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，溥仪公路，江北大道快速路，玄武大道，智谷大道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夹江隧道，通济门隧道，西安门隧道，九华山隧道，红山路隧道，和燕路隧道，燕子矶长江隧道，吉祥庵隧道，万寿路隧道，紫创路隧道，行知路隧道，团结路隧道，长江隧道，绿博园隧道，北河口隧道，宝船厂隧道，模范马路隧道，玄武湖隧道，仙鹤山隧道，玉兰路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22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日：光一科技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银杏湖大道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机场二通道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光一科技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覆盖道路：城市快速路、隧道分岔路、市区复杂路口主干道主辅路、转盘、乡村道路、高架涵洞</a:t>
          </a:r>
          <a:endParaRPr lang="zh-CN" altLang="en-US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高架：机厂二通道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隧道：夹江隧道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25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西安门隧道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横江大道快速路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紫创路隧道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宁宣高速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福特汽车研究所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覆盖道路：城市主干道、城市快速路、连续隧道、隧道分岔路、市区复杂路口主干道、桥梁、高架枢纽、主辅路、江边路、坡路、转盘、内部路、大型交通枢纽出入口、乡村道路、高架涵洞、绕城高速</a:t>
          </a:r>
          <a:endParaRPr lang="zh-CN" altLang="en-US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高架：内环东线，内环北线，</a:t>
          </a:r>
        </a:p>
        <a:p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隧道：夹江隧道，通济门隧道，西安门隧道，九华山隧道，紫创路隧道，行知路隧道，团结路隧道，扬子江隧道，模范马路隧道</a:t>
          </a:r>
        </a:p>
        <a:p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26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扬子江大道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光一科技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覆盖道路：城市快速路、隧道分岔路、市区复杂路口主干道主辅路、转盘、乡村道路、高架涵洞</a:t>
          </a:r>
          <a:endParaRPr lang="zh-CN" altLang="en-US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高架：机场二通道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隧道：夹江隧道，万寿路隧道，宝船厂隧道，扬子江隧道，天浦路隧道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9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月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27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日：福特汽车研究所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湖滨天地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江宁万达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玄武湖隧道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横江大道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-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夹江隧道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>
              <a:solidFill>
                <a:schemeClr val="bg1"/>
              </a:solidFill>
              <a:latin typeface="SimSun" panose="02010600030101010101" pitchFamily="2" charset="-122"/>
              <a:ea typeface="SimSun" panose="02010600030101010101" pitchFamily="2" charset="-122"/>
            </a:rPr>
            <a:t>覆盖道路：城市主干道、城市快速路、连续隧道、隧道分岔路、市区复杂路口主干道、桥梁、高架枢纽、主辅路、江边路、坡路、转盘、内部路、大型交通枢纽出入口、乡村道路、高架涵洞、绕城高速</a:t>
          </a:r>
          <a:endParaRPr lang="zh-CN" altLang="en-US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高架：卡子门大街高架，内环北线，内环东线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隧道：双龙街立交隧道，西安门隧道，通济门隧道，九华山隧道，玄武湖隧道，模范马路隧道</a:t>
          </a:r>
          <a:r>
            <a:rPr lang="en-US" altLang="zh-CN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,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SimSun" panose="02010600030101010101" pitchFamily="2" charset="-122"/>
              <a:ea typeface="SimSun" panose="02010600030101010101" pitchFamily="2" charset="-122"/>
              <a:cs typeface="+mn-cs"/>
            </a:rPr>
            <a:t>天铺路隧道，康华路隧道，团结路隧道，行知路隧道，紫创路隧道，夹江隧道</a:t>
          </a: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SimSun" panose="02010600030101010101" pitchFamily="2" charset="-122"/>
            <a:ea typeface="SimSun" panose="02010600030101010101" pitchFamily="2" charset="-122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606425</xdr:colOff>
      <xdr:row>50</xdr:row>
      <xdr:rowOff>57150</xdr:rowOff>
    </xdr:to>
    <xdr:pic>
      <xdr:nvPicPr>
        <xdr:cNvPr id="2" name="ID_D93DC895334248A5B95C74A14334557A" descr="upload_post_object_v2_51809032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6442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D17" sqref="D17"/>
    </sheetView>
  </sheetViews>
  <sheetFormatPr baseColWidth="10" defaultColWidth="8.1640625" defaultRowHeight="15"/>
  <cols>
    <col min="1" max="1" width="8.1640625" style="66"/>
    <col min="2" max="2" width="12.1640625" style="66" customWidth="1"/>
    <col min="3" max="3" width="23.33203125" style="66" customWidth="1"/>
    <col min="4" max="4" width="87.6640625" style="66" customWidth="1"/>
    <col min="5" max="5" width="11.6640625" style="66" customWidth="1"/>
    <col min="6" max="16384" width="8.1640625" style="66"/>
  </cols>
  <sheetData>
    <row r="1" spans="1:4">
      <c r="A1" s="67" t="s">
        <v>0</v>
      </c>
      <c r="B1" s="67" t="s">
        <v>1</v>
      </c>
      <c r="C1" s="67" t="s">
        <v>2</v>
      </c>
      <c r="D1" s="67" t="s">
        <v>3</v>
      </c>
    </row>
    <row r="2" spans="1:4" ht="64.25" customHeight="1">
      <c r="A2" s="67">
        <v>0.1</v>
      </c>
      <c r="B2" s="68">
        <v>44791</v>
      </c>
      <c r="C2" s="68" t="s">
        <v>4</v>
      </c>
      <c r="D2" s="69" t="s">
        <v>5</v>
      </c>
    </row>
    <row r="3" spans="1:4" ht="114" customHeight="1">
      <c r="A3" s="67">
        <v>0.2</v>
      </c>
      <c r="B3" s="68">
        <v>44803</v>
      </c>
      <c r="C3" s="68" t="s">
        <v>4</v>
      </c>
      <c r="D3" s="69" t="s">
        <v>6</v>
      </c>
    </row>
    <row r="4" spans="1:4">
      <c r="A4" s="67">
        <v>0.3</v>
      </c>
      <c r="B4" s="68">
        <v>44823</v>
      </c>
      <c r="C4" s="68" t="s">
        <v>4</v>
      </c>
      <c r="D4" s="67" t="s">
        <v>7</v>
      </c>
    </row>
    <row r="5" spans="1:4">
      <c r="A5" s="67">
        <v>1</v>
      </c>
      <c r="B5" s="68">
        <v>44834</v>
      </c>
      <c r="C5" s="68" t="s">
        <v>8</v>
      </c>
      <c r="D5" s="67" t="s">
        <v>9</v>
      </c>
    </row>
    <row r="6" spans="1:4" s="65" customFormat="1">
      <c r="A6" s="71">
        <v>1.1000000000000001</v>
      </c>
      <c r="B6" s="70">
        <v>44992</v>
      </c>
      <c r="C6" s="71" t="s">
        <v>4</v>
      </c>
      <c r="D6" s="71" t="s">
        <v>10</v>
      </c>
    </row>
    <row r="7" spans="1:4">
      <c r="A7" s="67">
        <v>1.2</v>
      </c>
      <c r="B7" s="68">
        <v>45098</v>
      </c>
      <c r="C7" s="67" t="s">
        <v>4</v>
      </c>
      <c r="D7" s="67" t="s">
        <v>11</v>
      </c>
    </row>
    <row r="8" spans="1:4">
      <c r="A8" s="67"/>
      <c r="B8" s="68"/>
      <c r="C8" s="67"/>
      <c r="D8" s="67"/>
    </row>
    <row r="9" spans="1:4">
      <c r="A9" s="67"/>
      <c r="B9" s="68"/>
      <c r="C9" s="68"/>
      <c r="D9" s="67"/>
    </row>
    <row r="10" spans="1:4">
      <c r="A10" s="67"/>
      <c r="B10" s="67"/>
      <c r="C10" s="67"/>
      <c r="D10" s="67"/>
    </row>
    <row r="11" spans="1:4">
      <c r="A11" s="67"/>
      <c r="B11" s="67"/>
      <c r="C11" s="67"/>
      <c r="D11" s="67"/>
    </row>
    <row r="12" spans="1:4">
      <c r="A12" s="67"/>
      <c r="B12" s="67"/>
      <c r="C12" s="67"/>
      <c r="D12" s="67"/>
    </row>
    <row r="13" spans="1:4">
      <c r="A13" s="67"/>
      <c r="B13" s="67"/>
      <c r="C13" s="67"/>
      <c r="D13" s="67"/>
    </row>
    <row r="14" spans="1:4">
      <c r="A14" s="67"/>
      <c r="B14" s="67"/>
      <c r="C14" s="67"/>
      <c r="D14" s="67"/>
    </row>
    <row r="15" spans="1:4">
      <c r="A15" s="67"/>
      <c r="B15" s="67"/>
      <c r="C15" s="67"/>
      <c r="D15" s="67"/>
    </row>
    <row r="16" spans="1:4">
      <c r="A16" s="67"/>
      <c r="B16" s="67"/>
      <c r="C16" s="67"/>
      <c r="D16" s="67"/>
    </row>
    <row r="17" spans="1:4">
      <c r="A17" s="67"/>
      <c r="B17" s="67"/>
      <c r="C17" s="67"/>
      <c r="D17" s="67"/>
    </row>
    <row r="18" spans="1:4">
      <c r="A18" s="67"/>
      <c r="B18" s="67"/>
      <c r="C18" s="67"/>
      <c r="D18" s="67"/>
    </row>
    <row r="19" spans="1:4">
      <c r="A19" s="67"/>
      <c r="B19" s="67"/>
      <c r="C19" s="67"/>
      <c r="D19" s="67"/>
    </row>
    <row r="20" spans="1:4">
      <c r="A20" s="67"/>
      <c r="B20" s="67"/>
      <c r="C20" s="67"/>
      <c r="D20" s="67"/>
    </row>
    <row r="21" spans="1:4">
      <c r="A21" s="67"/>
      <c r="B21" s="67"/>
      <c r="C21" s="67"/>
      <c r="D21" s="67"/>
    </row>
    <row r="22" spans="1:4">
      <c r="A22" s="67"/>
      <c r="B22" s="67"/>
      <c r="C22" s="67"/>
      <c r="D22" s="67"/>
    </row>
    <row r="23" spans="1:4">
      <c r="A23" s="67"/>
      <c r="B23" s="67"/>
      <c r="C23" s="67"/>
      <c r="D23" s="67"/>
    </row>
  </sheetData>
  <sheetProtection formatCells="0" insertHyperlinks="0" autoFilter="0"/>
  <phoneticPr fontId="23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A3" sqref="A3"/>
    </sheetView>
  </sheetViews>
  <sheetFormatPr baseColWidth="10" defaultColWidth="8.1640625" defaultRowHeight="15"/>
  <cols>
    <col min="1" max="1" width="12.1640625" style="66" customWidth="1"/>
    <col min="2" max="2" width="23.33203125" style="66" customWidth="1"/>
    <col min="3" max="3" width="87.6640625" style="66" customWidth="1"/>
    <col min="4" max="4" width="11.6640625" style="66" customWidth="1"/>
    <col min="5" max="16384" width="8.1640625" style="66"/>
  </cols>
  <sheetData>
    <row r="1" spans="1:3">
      <c r="A1" s="67" t="s">
        <v>1</v>
      </c>
      <c r="B1" s="67" t="s">
        <v>2</v>
      </c>
      <c r="C1" s="67" t="s">
        <v>3</v>
      </c>
    </row>
    <row r="2" spans="1:3" ht="64.25" customHeight="1">
      <c r="A2" s="68">
        <v>45281</v>
      </c>
      <c r="B2" s="68" t="s">
        <v>290</v>
      </c>
      <c r="C2" s="69" t="s">
        <v>291</v>
      </c>
    </row>
    <row r="3" spans="1:3" ht="114" customHeight="1">
      <c r="A3" s="68"/>
      <c r="B3" s="68"/>
      <c r="C3" s="69"/>
    </row>
    <row r="4" spans="1:3">
      <c r="A4" s="68"/>
      <c r="B4" s="68"/>
      <c r="C4" s="67"/>
    </row>
    <row r="5" spans="1:3">
      <c r="A5" s="68"/>
      <c r="B5" s="68"/>
      <c r="C5" s="67"/>
    </row>
    <row r="6" spans="1:3" s="65" customFormat="1">
      <c r="A6" s="70"/>
      <c r="B6" s="71"/>
      <c r="C6" s="71"/>
    </row>
    <row r="7" spans="1:3">
      <c r="A7" s="68"/>
      <c r="B7" s="67"/>
      <c r="C7" s="67"/>
    </row>
    <row r="8" spans="1:3">
      <c r="A8" s="68"/>
      <c r="B8" s="67"/>
      <c r="C8" s="67"/>
    </row>
    <row r="9" spans="1:3">
      <c r="A9" s="68"/>
      <c r="B9" s="68"/>
      <c r="C9" s="67"/>
    </row>
    <row r="10" spans="1:3">
      <c r="A10" s="67"/>
      <c r="B10" s="67"/>
      <c r="C10" s="67"/>
    </row>
    <row r="11" spans="1:3">
      <c r="A11" s="67"/>
      <c r="B11" s="67"/>
      <c r="C11" s="67"/>
    </row>
    <row r="12" spans="1:3">
      <c r="A12" s="67"/>
      <c r="B12" s="67"/>
      <c r="C12" s="67"/>
    </row>
    <row r="13" spans="1:3">
      <c r="A13" s="67"/>
      <c r="B13" s="67"/>
      <c r="C13" s="67"/>
    </row>
    <row r="14" spans="1:3">
      <c r="A14" s="67"/>
      <c r="B14" s="67"/>
      <c r="C14" s="67"/>
    </row>
    <row r="15" spans="1:3">
      <c r="A15" s="67"/>
      <c r="B15" s="67"/>
      <c r="C15" s="67"/>
    </row>
    <row r="16" spans="1:3">
      <c r="A16" s="67"/>
      <c r="B16" s="67"/>
      <c r="C16" s="67"/>
    </row>
    <row r="17" spans="1:3">
      <c r="A17" s="67"/>
      <c r="B17" s="67"/>
      <c r="C17" s="67"/>
    </row>
    <row r="18" spans="1:3">
      <c r="A18" s="67"/>
      <c r="B18" s="67"/>
      <c r="C18" s="67"/>
    </row>
    <row r="19" spans="1:3">
      <c r="A19" s="67"/>
      <c r="B19" s="67"/>
      <c r="C19" s="67"/>
    </row>
    <row r="20" spans="1:3">
      <c r="A20" s="67"/>
      <c r="B20" s="67"/>
      <c r="C20" s="67"/>
    </row>
    <row r="21" spans="1:3">
      <c r="A21" s="67"/>
      <c r="B21" s="67"/>
      <c r="C21" s="67"/>
    </row>
    <row r="22" spans="1:3">
      <c r="A22" s="67"/>
      <c r="B22" s="67"/>
      <c r="C22" s="67"/>
    </row>
    <row r="23" spans="1:3">
      <c r="A23" s="67"/>
      <c r="B23" s="67"/>
      <c r="C23" s="67"/>
    </row>
  </sheetData>
  <sheetProtection formatCells="0" insertHyperlinks="0" autoFilter="0"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5"/>
  <sheetViews>
    <sheetView tabSelected="1" zoomScaleNormal="100" workbookViewId="0">
      <selection activeCell="A6" sqref="A6:H6"/>
    </sheetView>
  </sheetViews>
  <sheetFormatPr baseColWidth="10" defaultColWidth="11" defaultRowHeight="16"/>
  <cols>
    <col min="1" max="1" width="15" customWidth="1"/>
    <col min="2" max="3" width="24.83203125" customWidth="1"/>
    <col min="4" max="4" width="26.6640625" customWidth="1"/>
    <col min="5" max="5" width="22.33203125" customWidth="1"/>
    <col min="6" max="7" width="16" customWidth="1"/>
    <col min="8" max="8" width="26.33203125" customWidth="1"/>
  </cols>
  <sheetData>
    <row r="1" spans="1:8" ht="17">
      <c r="A1" s="105" t="s">
        <v>12</v>
      </c>
      <c r="B1" s="105"/>
      <c r="C1" s="105"/>
      <c r="D1" s="105"/>
      <c r="E1" s="105"/>
      <c r="F1" s="105"/>
      <c r="G1" s="105"/>
      <c r="H1" s="105"/>
    </row>
    <row r="2" spans="1:8" ht="16" customHeight="1">
      <c r="A2" s="106" t="s">
        <v>13</v>
      </c>
      <c r="B2" s="106"/>
      <c r="C2" s="106"/>
      <c r="D2" s="106"/>
      <c r="E2" s="106"/>
      <c r="F2" s="106"/>
      <c r="G2" s="106"/>
      <c r="H2" s="106"/>
    </row>
    <row r="3" spans="1:8" ht="16" customHeight="1">
      <c r="A3" s="39" t="s">
        <v>14</v>
      </c>
      <c r="B3" s="107" t="s">
        <v>15</v>
      </c>
      <c r="C3" s="108"/>
      <c r="D3" s="108"/>
      <c r="E3" s="108"/>
      <c r="F3" s="108"/>
      <c r="G3" s="108"/>
      <c r="H3" s="109"/>
    </row>
    <row r="4" spans="1:8" ht="18">
      <c r="A4" s="39" t="s">
        <v>16</v>
      </c>
      <c r="B4" s="110" t="s">
        <v>17</v>
      </c>
      <c r="C4" s="110"/>
      <c r="D4" s="110"/>
      <c r="E4" s="110"/>
      <c r="F4" s="110"/>
      <c r="G4" s="110"/>
      <c r="H4" s="110"/>
    </row>
    <row r="5" spans="1:8" ht="16" customHeight="1">
      <c r="A5" s="39" t="s">
        <v>18</v>
      </c>
      <c r="B5" s="111" t="s">
        <v>296</v>
      </c>
      <c r="C5" s="110"/>
      <c r="D5" s="110"/>
      <c r="E5" s="110"/>
      <c r="F5" s="110"/>
      <c r="G5" s="110"/>
      <c r="H5" s="110"/>
    </row>
    <row r="6" spans="1:8" ht="16" customHeight="1">
      <c r="A6" s="112"/>
      <c r="B6" s="112"/>
      <c r="C6" s="112"/>
      <c r="D6" s="112"/>
      <c r="E6" s="112"/>
      <c r="F6" s="112"/>
      <c r="G6" s="112"/>
      <c r="H6" s="112"/>
    </row>
    <row r="7" spans="1:8" ht="17">
      <c r="A7" s="113" t="s">
        <v>19</v>
      </c>
      <c r="B7" s="113"/>
      <c r="C7" s="113"/>
      <c r="D7" s="113"/>
      <c r="E7" s="113"/>
      <c r="F7" s="113"/>
      <c r="G7" s="113"/>
      <c r="H7" s="113"/>
    </row>
    <row r="8" spans="1:8" ht="18">
      <c r="A8" s="39" t="s">
        <v>20</v>
      </c>
      <c r="B8" s="114" t="s">
        <v>21</v>
      </c>
      <c r="C8" s="115"/>
      <c r="D8" s="39" t="s">
        <v>22</v>
      </c>
      <c r="E8" s="39" t="s">
        <v>23</v>
      </c>
      <c r="F8" s="40" t="s">
        <v>18</v>
      </c>
      <c r="G8" s="114" t="s">
        <v>24</v>
      </c>
      <c r="H8" s="115"/>
    </row>
    <row r="9" spans="1:8" ht="18">
      <c r="A9" s="41" t="s">
        <v>25</v>
      </c>
      <c r="B9" s="116" t="s">
        <v>26</v>
      </c>
      <c r="C9" s="117"/>
      <c r="D9" s="42">
        <v>1</v>
      </c>
      <c r="E9" s="42">
        <v>1</v>
      </c>
      <c r="F9" s="46" t="s">
        <v>27</v>
      </c>
      <c r="G9" s="119"/>
      <c r="H9" s="120"/>
    </row>
    <row r="10" spans="1:8" ht="18" customHeight="1">
      <c r="A10" s="118" t="s">
        <v>28</v>
      </c>
      <c r="B10" s="116" t="s">
        <v>29</v>
      </c>
      <c r="C10" s="117"/>
      <c r="D10" s="42">
        <v>1</v>
      </c>
      <c r="E10" s="99">
        <v>1</v>
      </c>
      <c r="F10" s="46" t="s">
        <v>27</v>
      </c>
      <c r="G10" s="121"/>
      <c r="H10" s="122"/>
    </row>
    <row r="11" spans="1:8" ht="18">
      <c r="A11" s="118"/>
      <c r="B11" s="116" t="s">
        <v>30</v>
      </c>
      <c r="C11" s="117"/>
      <c r="D11" s="41" t="s">
        <v>31</v>
      </c>
      <c r="E11" s="99">
        <v>0.95</v>
      </c>
      <c r="F11" s="46" t="s">
        <v>27</v>
      </c>
      <c r="G11" s="123"/>
      <c r="H11" s="124"/>
    </row>
    <row r="12" spans="1:8" ht="17">
      <c r="A12" s="118"/>
      <c r="B12" s="118"/>
      <c r="C12" s="118"/>
      <c r="D12" s="118"/>
      <c r="E12" s="118"/>
      <c r="F12" s="118"/>
      <c r="G12" s="118"/>
      <c r="H12" s="118"/>
    </row>
    <row r="13" spans="1:8" ht="14.25" customHeight="1">
      <c r="A13" s="106" t="s">
        <v>32</v>
      </c>
      <c r="B13" s="106"/>
      <c r="C13" s="106"/>
      <c r="D13" s="106"/>
      <c r="E13" s="106"/>
      <c r="F13" s="106"/>
      <c r="G13" s="106"/>
      <c r="H13" s="106"/>
    </row>
    <row r="14" spans="1:8" ht="18">
      <c r="A14" s="39" t="s">
        <v>33</v>
      </c>
      <c r="B14" s="39" t="s">
        <v>21</v>
      </c>
      <c r="C14" s="41" t="s">
        <v>22</v>
      </c>
      <c r="D14" s="43" t="s">
        <v>16</v>
      </c>
      <c r="E14" s="41" t="s">
        <v>23</v>
      </c>
      <c r="F14" s="40" t="s">
        <v>18</v>
      </c>
      <c r="G14" s="114" t="s">
        <v>24</v>
      </c>
      <c r="H14" s="115"/>
    </row>
    <row r="15" spans="1:8" ht="36">
      <c r="A15" s="133" t="s">
        <v>34</v>
      </c>
      <c r="B15" s="44" t="s">
        <v>35</v>
      </c>
      <c r="C15" s="41" t="s">
        <v>36</v>
      </c>
      <c r="D15" s="44" t="s">
        <v>37</v>
      </c>
      <c r="E15" s="44">
        <v>0</v>
      </c>
      <c r="F15" s="46" t="s">
        <v>27</v>
      </c>
      <c r="G15" s="150"/>
      <c r="H15" s="120"/>
    </row>
    <row r="16" spans="1:8" ht="18">
      <c r="A16" s="133"/>
      <c r="B16" s="139" t="s">
        <v>38</v>
      </c>
      <c r="C16" s="45" t="s">
        <v>39</v>
      </c>
      <c r="D16" s="44" t="s">
        <v>40</v>
      </c>
      <c r="E16" s="44">
        <v>0</v>
      </c>
      <c r="F16" s="46" t="s">
        <v>27</v>
      </c>
      <c r="G16" s="121"/>
      <c r="H16" s="122"/>
    </row>
    <row r="17" spans="1:8" ht="18">
      <c r="A17" s="133"/>
      <c r="B17" s="140"/>
      <c r="C17" s="45" t="s">
        <v>41</v>
      </c>
      <c r="D17" s="44" t="s">
        <v>42</v>
      </c>
      <c r="E17" s="44">
        <v>0</v>
      </c>
      <c r="F17" s="46" t="s">
        <v>27</v>
      </c>
      <c r="G17" s="121"/>
      <c r="H17" s="122"/>
    </row>
    <row r="18" spans="1:8" ht="54">
      <c r="A18" s="133"/>
      <c r="B18" s="44" t="s">
        <v>43</v>
      </c>
      <c r="C18" s="45" t="s">
        <v>39</v>
      </c>
      <c r="D18" s="44" t="s">
        <v>44</v>
      </c>
      <c r="E18" s="44">
        <v>0</v>
      </c>
      <c r="F18" s="46" t="s">
        <v>27</v>
      </c>
      <c r="G18" s="121"/>
      <c r="H18" s="122"/>
    </row>
    <row r="19" spans="1:8" ht="18">
      <c r="A19" s="133"/>
      <c r="B19" s="44" t="s">
        <v>45</v>
      </c>
      <c r="C19" s="45" t="s">
        <v>46</v>
      </c>
      <c r="D19" s="44" t="s">
        <v>47</v>
      </c>
      <c r="E19" s="44">
        <v>0</v>
      </c>
      <c r="F19" s="46" t="s">
        <v>27</v>
      </c>
      <c r="G19" s="121"/>
      <c r="H19" s="122"/>
    </row>
    <row r="20" spans="1:8" ht="18">
      <c r="A20" s="133"/>
      <c r="B20" s="44" t="s">
        <v>48</v>
      </c>
      <c r="C20" s="41" t="s">
        <v>49</v>
      </c>
      <c r="D20" s="44" t="s">
        <v>50</v>
      </c>
      <c r="E20" s="44">
        <v>0</v>
      </c>
      <c r="F20" s="46" t="s">
        <v>27</v>
      </c>
      <c r="G20" s="121"/>
      <c r="H20" s="122"/>
    </row>
    <row r="21" spans="1:8" ht="16" customHeight="1">
      <c r="A21" s="138" t="s">
        <v>51</v>
      </c>
      <c r="B21" s="141" t="s">
        <v>52</v>
      </c>
      <c r="C21" s="46"/>
      <c r="D21" s="142"/>
      <c r="E21" s="56"/>
      <c r="F21" s="144"/>
      <c r="G21" s="121"/>
      <c r="H21" s="122"/>
    </row>
    <row r="22" spans="1:8" ht="18">
      <c r="A22" s="138"/>
      <c r="B22" s="141"/>
      <c r="C22" s="46"/>
      <c r="D22" s="143"/>
      <c r="E22" s="57"/>
      <c r="F22" s="145"/>
      <c r="G22" s="121"/>
      <c r="H22" s="122"/>
    </row>
    <row r="23" spans="1:8" ht="16" customHeight="1">
      <c r="A23" s="138"/>
      <c r="B23" s="141" t="s">
        <v>53</v>
      </c>
      <c r="C23" s="46"/>
      <c r="D23" s="142"/>
      <c r="E23" s="57"/>
      <c r="F23" s="146"/>
      <c r="G23" s="121"/>
      <c r="H23" s="122"/>
    </row>
    <row r="24" spans="1:8" ht="18">
      <c r="A24" s="138"/>
      <c r="B24" s="141"/>
      <c r="C24" s="46"/>
      <c r="D24" s="143"/>
      <c r="E24" s="57"/>
      <c r="F24" s="146"/>
      <c r="G24" s="121"/>
      <c r="H24" s="122"/>
    </row>
    <row r="25" spans="1:8" ht="16" customHeight="1">
      <c r="A25" s="138"/>
      <c r="B25" s="133" t="s">
        <v>54</v>
      </c>
      <c r="C25" s="44"/>
      <c r="D25" s="142"/>
      <c r="E25" s="57"/>
      <c r="F25" s="146"/>
      <c r="G25" s="121"/>
      <c r="H25" s="122"/>
    </row>
    <row r="26" spans="1:8" ht="18">
      <c r="A26" s="138"/>
      <c r="B26" s="133"/>
      <c r="C26" s="44"/>
      <c r="D26" s="143"/>
      <c r="E26" s="57"/>
      <c r="F26" s="146"/>
      <c r="G26" s="121"/>
      <c r="H26" s="122"/>
    </row>
    <row r="27" spans="1:8" ht="16" customHeight="1">
      <c r="A27" s="138"/>
      <c r="B27" s="133" t="s">
        <v>55</v>
      </c>
      <c r="C27" s="44"/>
      <c r="D27" s="142"/>
      <c r="E27" s="57"/>
      <c r="F27" s="146"/>
      <c r="G27" s="121"/>
      <c r="H27" s="122"/>
    </row>
    <row r="28" spans="1:8" ht="18">
      <c r="A28" s="138"/>
      <c r="B28" s="133"/>
      <c r="C28" s="44"/>
      <c r="D28" s="143"/>
      <c r="E28" s="57"/>
      <c r="F28" s="146"/>
      <c r="G28" s="121"/>
      <c r="H28" s="122"/>
    </row>
    <row r="29" spans="1:8" ht="16" customHeight="1">
      <c r="A29" s="138"/>
      <c r="B29" s="133"/>
      <c r="C29" s="44"/>
      <c r="D29" s="142"/>
      <c r="E29" s="57"/>
      <c r="F29" s="146"/>
      <c r="G29" s="121"/>
      <c r="H29" s="122"/>
    </row>
    <row r="30" spans="1:8" ht="18">
      <c r="A30" s="138"/>
      <c r="B30" s="133"/>
      <c r="C30" s="44"/>
      <c r="D30" s="143"/>
      <c r="E30" s="57"/>
      <c r="F30" s="146"/>
      <c r="G30" s="123"/>
      <c r="H30" s="124"/>
    </row>
    <row r="31" spans="1:8" ht="17">
      <c r="A31" s="133"/>
      <c r="B31" s="133"/>
      <c r="C31" s="133"/>
      <c r="D31" s="133"/>
      <c r="E31" s="133"/>
      <c r="F31" s="133"/>
      <c r="G31" s="133"/>
      <c r="H31" s="133"/>
    </row>
    <row r="32" spans="1:8" ht="14.25" customHeight="1">
      <c r="A32" s="106" t="s">
        <v>56</v>
      </c>
      <c r="B32" s="106"/>
      <c r="C32" s="106"/>
      <c r="D32" s="106"/>
      <c r="E32" s="106"/>
      <c r="F32" s="106"/>
      <c r="G32" s="106"/>
      <c r="H32" s="106"/>
    </row>
    <row r="33" spans="1:8" ht="18">
      <c r="A33" s="40" t="s">
        <v>57</v>
      </c>
      <c r="B33" s="39" t="s">
        <v>21</v>
      </c>
      <c r="C33" s="39" t="s">
        <v>22</v>
      </c>
      <c r="D33" s="47" t="s">
        <v>16</v>
      </c>
      <c r="E33" s="39" t="s">
        <v>23</v>
      </c>
      <c r="F33" s="40" t="s">
        <v>18</v>
      </c>
      <c r="G33" s="114" t="s">
        <v>24</v>
      </c>
      <c r="H33" s="115"/>
    </row>
    <row r="34" spans="1:8" s="38" customFormat="1" ht="18">
      <c r="A34" s="133" t="s">
        <v>58</v>
      </c>
      <c r="B34" s="45" t="s">
        <v>59</v>
      </c>
      <c r="C34" s="45" t="s">
        <v>60</v>
      </c>
      <c r="D34" s="45" t="s">
        <v>61</v>
      </c>
      <c r="E34" s="45" t="s">
        <v>285</v>
      </c>
      <c r="F34" s="100" t="s">
        <v>27</v>
      </c>
      <c r="G34" s="150" t="s">
        <v>62</v>
      </c>
      <c r="H34" s="120"/>
    </row>
    <row r="35" spans="1:8" s="38" customFormat="1" ht="18">
      <c r="A35" s="133"/>
      <c r="B35" s="45" t="s">
        <v>63</v>
      </c>
      <c r="C35" s="45" t="s">
        <v>64</v>
      </c>
      <c r="D35" s="45" t="s">
        <v>61</v>
      </c>
      <c r="E35" s="45" t="s">
        <v>286</v>
      </c>
      <c r="F35" s="100" t="s">
        <v>27</v>
      </c>
      <c r="G35" s="121"/>
      <c r="H35" s="122"/>
    </row>
    <row r="36" spans="1:8" ht="17">
      <c r="A36" s="133"/>
      <c r="B36" s="45"/>
      <c r="C36" s="45"/>
      <c r="D36" s="41"/>
      <c r="E36" s="45"/>
      <c r="F36" s="46"/>
      <c r="G36" s="121"/>
      <c r="H36" s="122"/>
    </row>
    <row r="37" spans="1:8" ht="17">
      <c r="A37" s="133"/>
      <c r="B37" s="44"/>
      <c r="C37" s="44"/>
      <c r="D37" s="41"/>
      <c r="E37" s="44"/>
      <c r="F37" s="46"/>
      <c r="G37" s="121"/>
      <c r="H37" s="122"/>
    </row>
    <row r="38" spans="1:8" ht="17">
      <c r="A38" s="133"/>
      <c r="B38" s="44"/>
      <c r="C38" s="44"/>
      <c r="D38" s="41"/>
      <c r="E38" s="44"/>
      <c r="F38" s="46"/>
      <c r="G38" s="121"/>
      <c r="H38" s="122"/>
    </row>
    <row r="39" spans="1:8" ht="17">
      <c r="A39" s="44"/>
      <c r="B39" s="44"/>
      <c r="C39" s="44"/>
      <c r="D39" s="41"/>
      <c r="E39" s="44"/>
      <c r="F39" s="46"/>
      <c r="G39" s="54"/>
      <c r="H39" s="55"/>
    </row>
    <row r="40" spans="1:8" ht="14.25" customHeight="1">
      <c r="A40" s="106" t="s">
        <v>65</v>
      </c>
      <c r="B40" s="106"/>
      <c r="C40" s="106"/>
      <c r="D40" s="106"/>
      <c r="E40" s="106"/>
      <c r="F40" s="106"/>
      <c r="G40" s="106"/>
      <c r="H40" s="106"/>
    </row>
    <row r="41" spans="1:8" ht="18">
      <c r="A41" s="40" t="s">
        <v>57</v>
      </c>
      <c r="B41" s="39" t="s">
        <v>21</v>
      </c>
      <c r="C41" s="39" t="s">
        <v>22</v>
      </c>
      <c r="D41" s="47" t="s">
        <v>16</v>
      </c>
      <c r="E41" s="39" t="s">
        <v>23</v>
      </c>
      <c r="F41" s="40" t="s">
        <v>18</v>
      </c>
      <c r="G41" s="114" t="s">
        <v>24</v>
      </c>
      <c r="H41" s="115"/>
    </row>
    <row r="42" spans="1:8" s="38" customFormat="1" ht="18">
      <c r="A42" s="44" t="s">
        <v>66</v>
      </c>
      <c r="B42" s="48" t="s">
        <v>67</v>
      </c>
      <c r="C42" s="48" t="s">
        <v>68</v>
      </c>
      <c r="D42" s="48" t="s">
        <v>69</v>
      </c>
      <c r="E42" s="45" t="s">
        <v>287</v>
      </c>
      <c r="F42" s="101" t="s">
        <v>287</v>
      </c>
      <c r="G42" s="119" t="s">
        <v>288</v>
      </c>
      <c r="H42" s="120"/>
    </row>
    <row r="43" spans="1:8" ht="17">
      <c r="A43" s="133"/>
      <c r="B43" s="133"/>
      <c r="C43" s="133"/>
      <c r="D43" s="133"/>
      <c r="E43" s="133"/>
      <c r="F43" s="133"/>
      <c r="G43" s="133"/>
      <c r="H43" s="133"/>
    </row>
    <row r="44" spans="1:8" ht="15" customHeight="1">
      <c r="A44" s="106" t="s">
        <v>70</v>
      </c>
      <c r="B44" s="106"/>
      <c r="C44" s="106"/>
      <c r="D44" s="106"/>
      <c r="E44" s="106"/>
      <c r="F44" s="106"/>
      <c r="G44" s="106"/>
      <c r="H44" s="106"/>
    </row>
    <row r="45" spans="1:8" ht="17">
      <c r="A45" s="49" t="s">
        <v>71</v>
      </c>
      <c r="B45" s="49" t="s">
        <v>72</v>
      </c>
      <c r="C45" s="49"/>
      <c r="D45" s="49" t="s">
        <v>73</v>
      </c>
      <c r="E45" s="49" t="s">
        <v>22</v>
      </c>
      <c r="F45" s="49" t="s">
        <v>23</v>
      </c>
      <c r="G45" s="49" t="s">
        <v>18</v>
      </c>
      <c r="H45" s="49" t="s">
        <v>74</v>
      </c>
    </row>
    <row r="46" spans="1:8" ht="16" customHeight="1">
      <c r="A46" s="50" t="s">
        <v>75</v>
      </c>
      <c r="B46" s="50">
        <v>1893</v>
      </c>
      <c r="C46" s="50"/>
      <c r="D46" s="50">
        <v>1893</v>
      </c>
      <c r="E46" s="102">
        <v>1</v>
      </c>
      <c r="F46" s="102">
        <v>1</v>
      </c>
      <c r="G46" s="50" t="s">
        <v>27</v>
      </c>
      <c r="H46" s="50"/>
    </row>
    <row r="47" spans="1:8" ht="17">
      <c r="A47" s="133"/>
      <c r="B47" s="133"/>
      <c r="C47" s="133"/>
      <c r="D47" s="133"/>
      <c r="E47" s="133"/>
      <c r="F47" s="133"/>
      <c r="G47" s="133"/>
      <c r="H47" s="133"/>
    </row>
    <row r="48" spans="1:8" ht="17">
      <c r="A48" s="151" t="s">
        <v>76</v>
      </c>
      <c r="B48" s="151"/>
      <c r="C48" s="151"/>
      <c r="D48" s="151"/>
      <c r="E48" s="151"/>
      <c r="F48" s="151"/>
      <c r="G48" s="151"/>
      <c r="H48" s="151"/>
    </row>
    <row r="49" spans="1:8" ht="18">
      <c r="A49" s="51" t="s">
        <v>71</v>
      </c>
      <c r="B49" s="51" t="s">
        <v>77</v>
      </c>
      <c r="C49" s="51"/>
      <c r="D49" s="51" t="s">
        <v>22</v>
      </c>
      <c r="E49" s="51" t="s">
        <v>18</v>
      </c>
      <c r="F49" s="147" t="s">
        <v>24</v>
      </c>
      <c r="G49" s="148"/>
      <c r="H49" s="149"/>
    </row>
    <row r="50" spans="1:8" ht="16" customHeight="1">
      <c r="A50" s="52" t="s">
        <v>75</v>
      </c>
      <c r="B50" s="52" t="s">
        <v>287</v>
      </c>
      <c r="C50" s="52"/>
      <c r="D50" s="52" t="s">
        <v>289</v>
      </c>
      <c r="E50" s="101" t="s">
        <v>287</v>
      </c>
      <c r="F50" s="125"/>
      <c r="G50" s="126"/>
      <c r="H50" s="127"/>
    </row>
    <row r="51" spans="1:8" ht="17">
      <c r="A51" s="138"/>
      <c r="B51" s="138"/>
      <c r="C51" s="138"/>
      <c r="D51" s="138"/>
      <c r="E51" s="138"/>
      <c r="F51" s="138"/>
      <c r="G51" s="138"/>
      <c r="H51" s="138"/>
    </row>
    <row r="52" spans="1:8" ht="17">
      <c r="A52" s="106" t="s">
        <v>78</v>
      </c>
      <c r="B52" s="106"/>
      <c r="C52" s="106"/>
      <c r="D52" s="106"/>
      <c r="E52" s="106"/>
      <c r="F52" s="106"/>
      <c r="G52" s="106"/>
      <c r="H52" s="106"/>
    </row>
    <row r="53" spans="1:8" ht="17">
      <c r="A53" s="49" t="s">
        <v>79</v>
      </c>
      <c r="B53" s="49" t="s">
        <v>80</v>
      </c>
      <c r="C53" s="49"/>
      <c r="D53" s="132"/>
      <c r="E53" s="132"/>
      <c r="F53" s="132"/>
      <c r="G53" s="132"/>
      <c r="H53" s="132"/>
    </row>
    <row r="54" spans="1:8" ht="17">
      <c r="A54" s="50" t="s">
        <v>81</v>
      </c>
      <c r="B54" s="50"/>
      <c r="C54" s="50"/>
      <c r="D54" s="132"/>
      <c r="E54" s="132"/>
      <c r="F54" s="132"/>
      <c r="G54" s="132"/>
      <c r="H54" s="132"/>
    </row>
    <row r="55" spans="1:8" ht="17">
      <c r="A55" s="50" t="s">
        <v>82</v>
      </c>
      <c r="B55" s="50"/>
      <c r="C55" s="50"/>
      <c r="D55" s="132"/>
      <c r="E55" s="132"/>
      <c r="F55" s="132"/>
      <c r="G55" s="132"/>
      <c r="H55" s="132"/>
    </row>
    <row r="56" spans="1:8" ht="17">
      <c r="A56" s="50" t="s">
        <v>83</v>
      </c>
      <c r="B56" s="50"/>
      <c r="C56" s="50"/>
      <c r="D56" s="132"/>
      <c r="E56" s="132"/>
      <c r="F56" s="132"/>
      <c r="G56" s="132"/>
      <c r="H56" s="132"/>
    </row>
    <row r="57" spans="1:8" ht="17">
      <c r="A57" s="50" t="s">
        <v>84</v>
      </c>
      <c r="B57" s="50"/>
      <c r="C57" s="50"/>
      <c r="D57" s="132"/>
      <c r="E57" s="132"/>
      <c r="F57" s="132"/>
      <c r="G57" s="132"/>
      <c r="H57" s="132"/>
    </row>
    <row r="58" spans="1:8" ht="17">
      <c r="A58" s="50" t="s">
        <v>85</v>
      </c>
      <c r="B58" s="50"/>
      <c r="C58" s="50"/>
      <c r="D58" s="132"/>
      <c r="E58" s="132"/>
      <c r="F58" s="132"/>
      <c r="G58" s="132"/>
      <c r="H58" s="132"/>
    </row>
    <row r="59" spans="1:8" ht="17">
      <c r="A59" s="50" t="s">
        <v>86</v>
      </c>
      <c r="B59" s="50"/>
      <c r="C59" s="50"/>
      <c r="D59" s="132"/>
      <c r="E59" s="132"/>
      <c r="F59" s="132"/>
      <c r="G59" s="132"/>
      <c r="H59" s="132"/>
    </row>
    <row r="60" spans="1:8" ht="17">
      <c r="A60" s="118"/>
      <c r="B60" s="118"/>
      <c r="C60" s="118"/>
      <c r="D60" s="118"/>
      <c r="E60" s="118"/>
      <c r="F60" s="118"/>
      <c r="G60" s="118"/>
      <c r="H60" s="118"/>
    </row>
    <row r="61" spans="1:8" ht="17">
      <c r="A61" s="105" t="s">
        <v>87</v>
      </c>
      <c r="B61" s="105"/>
      <c r="C61" s="105"/>
      <c r="D61" s="105"/>
      <c r="E61" s="105"/>
      <c r="F61" s="105"/>
      <c r="G61" s="105"/>
      <c r="H61" s="105"/>
    </row>
    <row r="62" spans="1:8" ht="18" customHeight="1">
      <c r="A62" s="130" t="s">
        <v>293</v>
      </c>
      <c r="B62" s="118"/>
      <c r="C62" s="118"/>
      <c r="D62" s="118"/>
      <c r="E62" s="118"/>
      <c r="F62" s="118"/>
      <c r="G62" s="118"/>
      <c r="H62" s="118"/>
    </row>
    <row r="63" spans="1:8" ht="26" customHeight="1">
      <c r="A63" s="105" t="s">
        <v>88</v>
      </c>
      <c r="B63" s="105"/>
      <c r="C63" s="105"/>
      <c r="D63" s="105"/>
      <c r="E63" s="105"/>
      <c r="F63" s="105"/>
      <c r="G63" s="105"/>
      <c r="H63" s="105"/>
    </row>
    <row r="64" spans="1:8" ht="17">
      <c r="A64" s="106" t="s">
        <v>89</v>
      </c>
      <c r="B64" s="106"/>
      <c r="C64" s="106"/>
      <c r="D64" s="106"/>
      <c r="E64" s="106"/>
      <c r="F64" s="106"/>
      <c r="G64" s="106"/>
      <c r="H64" s="106"/>
    </row>
    <row r="65" spans="1:8" ht="17">
      <c r="A65" s="130" t="s">
        <v>292</v>
      </c>
      <c r="B65" s="118"/>
      <c r="C65" s="118"/>
      <c r="D65" s="118"/>
      <c r="E65" s="118"/>
      <c r="F65" s="118"/>
      <c r="G65" s="118"/>
      <c r="H65" s="118"/>
    </row>
    <row r="66" spans="1:8" ht="17">
      <c r="A66" s="106" t="s">
        <v>90</v>
      </c>
      <c r="B66" s="106"/>
      <c r="C66" s="106"/>
      <c r="D66" s="106"/>
      <c r="E66" s="106"/>
      <c r="F66" s="106"/>
      <c r="G66" s="106"/>
      <c r="H66" s="106"/>
    </row>
    <row r="67" spans="1:8" ht="17">
      <c r="A67" s="118" t="s">
        <v>292</v>
      </c>
      <c r="B67" s="118"/>
      <c r="C67" s="118"/>
      <c r="D67" s="118"/>
      <c r="E67" s="118"/>
      <c r="F67" s="118"/>
      <c r="G67" s="118"/>
      <c r="H67" s="118"/>
    </row>
    <row r="68" spans="1:8" ht="17">
      <c r="A68" s="105" t="s">
        <v>91</v>
      </c>
      <c r="B68" s="105"/>
      <c r="C68" s="105"/>
      <c r="D68" s="105"/>
      <c r="E68" s="105"/>
      <c r="F68" s="105"/>
      <c r="G68" s="105"/>
      <c r="H68" s="105"/>
    </row>
    <row r="69" spans="1:8" ht="17" customHeight="1">
      <c r="A69" s="40" t="s">
        <v>92</v>
      </c>
      <c r="B69" s="39" t="s">
        <v>93</v>
      </c>
      <c r="C69" s="51" t="s">
        <v>94</v>
      </c>
      <c r="D69" s="39" t="s">
        <v>95</v>
      </c>
      <c r="E69" s="39" t="s">
        <v>96</v>
      </c>
      <c r="F69" s="39" t="s">
        <v>97</v>
      </c>
      <c r="G69" s="63" t="s">
        <v>98</v>
      </c>
      <c r="H69" s="64" t="s">
        <v>24</v>
      </c>
    </row>
    <row r="70" spans="1:8" ht="57">
      <c r="A70" s="133" t="s">
        <v>75</v>
      </c>
      <c r="B70" s="58" t="s">
        <v>99</v>
      </c>
      <c r="C70" s="104">
        <v>1</v>
      </c>
      <c r="D70" s="131" t="s">
        <v>100</v>
      </c>
      <c r="E70" s="53">
        <v>0</v>
      </c>
      <c r="F70" s="98" t="s">
        <v>107</v>
      </c>
      <c r="G70" s="104">
        <f>C70</f>
        <v>1</v>
      </c>
      <c r="H70" s="128"/>
    </row>
    <row r="71" spans="1:8" ht="17" customHeight="1">
      <c r="A71" s="133"/>
      <c r="B71" s="53" t="s">
        <v>101</v>
      </c>
      <c r="C71" s="104">
        <v>1</v>
      </c>
      <c r="D71" s="132"/>
      <c r="E71" s="53">
        <v>0</v>
      </c>
      <c r="F71" s="98" t="s">
        <v>107</v>
      </c>
      <c r="G71" s="104">
        <f t="shared" ref="G71:G77" si="0">C71</f>
        <v>1</v>
      </c>
      <c r="H71" s="129"/>
    </row>
    <row r="72" spans="1:8" ht="17" customHeight="1">
      <c r="A72" s="133"/>
      <c r="B72" s="53" t="s">
        <v>102</v>
      </c>
      <c r="C72" s="104">
        <v>1</v>
      </c>
      <c r="D72" s="132"/>
      <c r="E72" s="53">
        <v>0</v>
      </c>
      <c r="F72" s="98" t="s">
        <v>107</v>
      </c>
      <c r="G72" s="104">
        <f t="shared" si="0"/>
        <v>1</v>
      </c>
      <c r="H72" s="129"/>
    </row>
    <row r="73" spans="1:8" ht="17" customHeight="1">
      <c r="A73" s="133"/>
      <c r="B73" s="58" t="s">
        <v>103</v>
      </c>
      <c r="C73" s="104">
        <v>1</v>
      </c>
      <c r="D73" s="132"/>
      <c r="E73" s="53">
        <v>0</v>
      </c>
      <c r="F73" s="98" t="s">
        <v>107</v>
      </c>
      <c r="G73" s="104">
        <f t="shared" si="0"/>
        <v>1</v>
      </c>
      <c r="H73" s="129"/>
    </row>
    <row r="74" spans="1:8" ht="17" customHeight="1">
      <c r="A74" s="133"/>
      <c r="B74" s="58" t="s">
        <v>104</v>
      </c>
      <c r="C74" s="104">
        <v>0.99199999999999999</v>
      </c>
      <c r="D74" s="132"/>
      <c r="E74" s="53">
        <v>1</v>
      </c>
      <c r="F74" s="98" t="s">
        <v>107</v>
      </c>
      <c r="G74" s="104">
        <f t="shared" si="0"/>
        <v>0.99199999999999999</v>
      </c>
      <c r="H74" s="129"/>
    </row>
    <row r="75" spans="1:8" ht="17" customHeight="1">
      <c r="A75" s="133"/>
      <c r="B75" s="59" t="s">
        <v>105</v>
      </c>
      <c r="C75" s="104">
        <v>1</v>
      </c>
      <c r="D75" s="132"/>
      <c r="E75" s="53">
        <v>0</v>
      </c>
      <c r="F75" s="98" t="s">
        <v>107</v>
      </c>
      <c r="G75" s="104">
        <f t="shared" si="0"/>
        <v>1</v>
      </c>
      <c r="H75" s="129"/>
    </row>
    <row r="76" spans="1:8" ht="17" customHeight="1">
      <c r="A76" s="133"/>
      <c r="B76" s="58" t="s">
        <v>106</v>
      </c>
      <c r="C76" s="104">
        <v>1</v>
      </c>
      <c r="D76" s="132"/>
      <c r="E76" s="53">
        <v>0</v>
      </c>
      <c r="F76" s="98" t="s">
        <v>107</v>
      </c>
      <c r="G76" s="104">
        <f t="shared" si="0"/>
        <v>1</v>
      </c>
      <c r="H76" s="129"/>
    </row>
    <row r="77" spans="1:8" ht="17" customHeight="1">
      <c r="A77" s="133"/>
      <c r="B77" s="58" t="s">
        <v>108</v>
      </c>
      <c r="C77" s="104">
        <v>0.996</v>
      </c>
      <c r="D77" s="132"/>
      <c r="E77" s="53">
        <v>0</v>
      </c>
      <c r="F77" s="98" t="s">
        <v>107</v>
      </c>
      <c r="G77" s="104">
        <f t="shared" si="0"/>
        <v>0.996</v>
      </c>
      <c r="H77" s="129"/>
    </row>
    <row r="78" spans="1:8" ht="16" customHeight="1">
      <c r="A78" s="105" t="s">
        <v>109</v>
      </c>
      <c r="B78" s="105"/>
      <c r="C78" s="105"/>
      <c r="D78" s="105"/>
      <c r="E78" s="105"/>
      <c r="F78" s="105"/>
      <c r="G78" s="105"/>
      <c r="H78" s="105"/>
    </row>
    <row r="79" spans="1:8" ht="17" customHeight="1">
      <c r="A79" s="50" t="s">
        <v>110</v>
      </c>
      <c r="B79" s="50" t="s">
        <v>111</v>
      </c>
      <c r="C79" s="50"/>
      <c r="D79" s="50" t="s">
        <v>112</v>
      </c>
      <c r="E79" s="50" t="s">
        <v>113</v>
      </c>
      <c r="F79" s="125" t="s">
        <v>114</v>
      </c>
      <c r="G79" s="126"/>
      <c r="H79" s="127"/>
    </row>
    <row r="80" spans="1:8" ht="17" customHeight="1">
      <c r="A80" s="50" t="s">
        <v>75</v>
      </c>
      <c r="B80" s="50">
        <v>1533</v>
      </c>
      <c r="C80" s="50"/>
      <c r="D80" s="50">
        <v>1533</v>
      </c>
      <c r="E80" s="102">
        <v>1</v>
      </c>
      <c r="F80" s="125"/>
      <c r="G80" s="126"/>
      <c r="H80" s="127"/>
    </row>
    <row r="81" spans="1:8" ht="17">
      <c r="A81" s="133"/>
      <c r="B81" s="133"/>
      <c r="C81" s="133"/>
      <c r="D81" s="133"/>
      <c r="E81" s="133"/>
      <c r="F81" s="133"/>
      <c r="G81" s="133"/>
      <c r="H81" s="133"/>
    </row>
    <row r="82" spans="1:8" ht="17" customHeight="1">
      <c r="A82" s="105" t="s">
        <v>115</v>
      </c>
      <c r="B82" s="105"/>
      <c r="C82" s="105"/>
      <c r="D82" s="105"/>
      <c r="E82" s="105"/>
      <c r="F82" s="105"/>
      <c r="G82" s="105"/>
      <c r="H82" s="105"/>
    </row>
    <row r="83" spans="1:8" ht="18">
      <c r="A83" s="48" t="s">
        <v>116</v>
      </c>
      <c r="B83" s="116" t="s">
        <v>294</v>
      </c>
      <c r="C83" s="134"/>
      <c r="D83" s="134"/>
      <c r="E83" s="134"/>
      <c r="F83" s="134"/>
      <c r="G83" s="134"/>
      <c r="H83" s="117"/>
    </row>
    <row r="84" spans="1:8" ht="18">
      <c r="A84" s="48" t="s">
        <v>117</v>
      </c>
      <c r="B84" s="116">
        <v>27</v>
      </c>
      <c r="C84" s="134"/>
      <c r="D84" s="134"/>
      <c r="E84" s="134"/>
      <c r="F84" s="134"/>
      <c r="G84" s="134"/>
      <c r="H84" s="117"/>
    </row>
    <row r="85" spans="1:8" ht="19" customHeight="1" thickBot="1">
      <c r="A85" s="48" t="s">
        <v>118</v>
      </c>
      <c r="B85" s="116" t="s">
        <v>294</v>
      </c>
      <c r="C85" s="134"/>
      <c r="D85" s="134"/>
      <c r="E85" s="134"/>
      <c r="F85" s="134"/>
      <c r="G85" s="134"/>
      <c r="H85" s="117"/>
    </row>
    <row r="86" spans="1:8" ht="19" thickBot="1">
      <c r="A86" s="48" t="s">
        <v>119</v>
      </c>
      <c r="B86" s="135" t="s">
        <v>295</v>
      </c>
      <c r="C86" s="136"/>
      <c r="D86" s="136"/>
      <c r="E86" s="136"/>
      <c r="F86" s="136"/>
      <c r="G86" s="136"/>
      <c r="H86" s="137"/>
    </row>
    <row r="87" spans="1:8">
      <c r="A87" s="60"/>
      <c r="B87" s="60"/>
      <c r="C87" s="60"/>
      <c r="D87" s="60"/>
      <c r="E87" s="60"/>
    </row>
    <row r="88" spans="1:8">
      <c r="A88" s="61"/>
      <c r="B88" s="61"/>
      <c r="C88" s="61"/>
      <c r="D88" s="61"/>
      <c r="E88" s="61"/>
    </row>
    <row r="89" spans="1:8">
      <c r="A89" s="60"/>
      <c r="B89" s="60"/>
      <c r="C89" s="60"/>
      <c r="D89" s="60"/>
      <c r="E89" s="60"/>
    </row>
    <row r="90" spans="1:8">
      <c r="A90" s="62"/>
      <c r="B90" s="62"/>
      <c r="C90" s="62"/>
      <c r="D90" s="62"/>
      <c r="E90" s="62"/>
    </row>
    <row r="105" ht="28" customHeight="1"/>
  </sheetData>
  <sheetProtection formatCells="0" insertHyperlinks="0" autoFilter="0"/>
  <mergeCells count="74">
    <mergeCell ref="G42:H42"/>
    <mergeCell ref="A43:H43"/>
    <mergeCell ref="G15:H30"/>
    <mergeCell ref="D53:H59"/>
    <mergeCell ref="D25:D26"/>
    <mergeCell ref="D27:D28"/>
    <mergeCell ref="D29:D30"/>
    <mergeCell ref="A44:H44"/>
    <mergeCell ref="A47:H47"/>
    <mergeCell ref="A48:H48"/>
    <mergeCell ref="A31:H31"/>
    <mergeCell ref="A32:H32"/>
    <mergeCell ref="G33:H33"/>
    <mergeCell ref="A40:H40"/>
    <mergeCell ref="G41:H41"/>
    <mergeCell ref="G34:H38"/>
    <mergeCell ref="F49:H49"/>
    <mergeCell ref="F50:H50"/>
    <mergeCell ref="A51:H51"/>
    <mergeCell ref="A52:H52"/>
    <mergeCell ref="A60:H60"/>
    <mergeCell ref="F21:F22"/>
    <mergeCell ref="F23:F24"/>
    <mergeCell ref="F25:F26"/>
    <mergeCell ref="F27:F28"/>
    <mergeCell ref="F29:F30"/>
    <mergeCell ref="B85:H85"/>
    <mergeCell ref="B86:H86"/>
    <mergeCell ref="A10:A11"/>
    <mergeCell ref="A15:A20"/>
    <mergeCell ref="A21:A30"/>
    <mergeCell ref="A34:A38"/>
    <mergeCell ref="A70:A77"/>
    <mergeCell ref="B16:B17"/>
    <mergeCell ref="B21:B22"/>
    <mergeCell ref="B23:B24"/>
    <mergeCell ref="B25:B26"/>
    <mergeCell ref="B27:B28"/>
    <mergeCell ref="B29:B30"/>
    <mergeCell ref="D21:D22"/>
    <mergeCell ref="D23:D24"/>
    <mergeCell ref="F80:H80"/>
    <mergeCell ref="A81:H81"/>
    <mergeCell ref="A82:H82"/>
    <mergeCell ref="B83:H83"/>
    <mergeCell ref="B84:H84"/>
    <mergeCell ref="A78:H78"/>
    <mergeCell ref="F79:H79"/>
    <mergeCell ref="H70:H77"/>
    <mergeCell ref="A61:H61"/>
    <mergeCell ref="A62:H62"/>
    <mergeCell ref="A63:H63"/>
    <mergeCell ref="A64:H64"/>
    <mergeCell ref="A65:H65"/>
    <mergeCell ref="D70:D77"/>
    <mergeCell ref="A66:H66"/>
    <mergeCell ref="A67:H67"/>
    <mergeCell ref="A68:H68"/>
    <mergeCell ref="B10:C10"/>
    <mergeCell ref="B11:C11"/>
    <mergeCell ref="A12:H12"/>
    <mergeCell ref="A13:H13"/>
    <mergeCell ref="G14:H14"/>
    <mergeCell ref="G9:H11"/>
    <mergeCell ref="A6:H6"/>
    <mergeCell ref="A7:H7"/>
    <mergeCell ref="B8:C8"/>
    <mergeCell ref="G8:H8"/>
    <mergeCell ref="B9:C9"/>
    <mergeCell ref="A1:H1"/>
    <mergeCell ref="A2:H2"/>
    <mergeCell ref="B3:H3"/>
    <mergeCell ref="B4:H4"/>
    <mergeCell ref="B5:H5"/>
  </mergeCells>
  <phoneticPr fontId="2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B5" sqref="B5"/>
    </sheetView>
  </sheetViews>
  <sheetFormatPr baseColWidth="10" defaultColWidth="8.83203125" defaultRowHeight="16"/>
  <cols>
    <col min="1" max="1" width="22.1640625" bestFit="1" customWidth="1"/>
    <col min="2" max="2" width="122.6640625" customWidth="1"/>
    <col min="3" max="3" width="10.1640625" customWidth="1"/>
    <col min="5" max="5" width="22.5" customWidth="1"/>
    <col min="6" max="6" width="34.1640625" customWidth="1"/>
  </cols>
  <sheetData>
    <row r="1" spans="1:6" s="47" customFormat="1">
      <c r="A1" s="97" t="s">
        <v>120</v>
      </c>
      <c r="B1" s="97" t="s">
        <v>121</v>
      </c>
      <c r="C1" s="97" t="s">
        <v>122</v>
      </c>
      <c r="D1" s="97" t="s">
        <v>123</v>
      </c>
      <c r="E1" s="97" t="s">
        <v>124</v>
      </c>
      <c r="F1" s="97" t="s">
        <v>125</v>
      </c>
    </row>
    <row r="2" spans="1:6" ht="17">
      <c r="A2" s="160" t="s">
        <v>292</v>
      </c>
      <c r="B2" s="95"/>
      <c r="C2" s="94"/>
      <c r="D2" s="94"/>
      <c r="E2" s="94"/>
      <c r="F2" s="96"/>
    </row>
    <row r="3" spans="1:6">
      <c r="A3" s="95"/>
      <c r="B3" s="95"/>
      <c r="C3" s="94"/>
      <c r="D3" s="94"/>
      <c r="E3" s="94"/>
      <c r="F3" s="96"/>
    </row>
    <row r="4" spans="1:6">
      <c r="A4" s="95"/>
      <c r="B4" s="95"/>
      <c r="C4" s="94"/>
      <c r="D4" s="94"/>
      <c r="E4" s="94"/>
      <c r="F4" s="96"/>
    </row>
    <row r="5" spans="1:6">
      <c r="A5" s="95"/>
      <c r="B5" s="95"/>
      <c r="C5" s="94"/>
      <c r="D5" s="94"/>
      <c r="E5" s="94"/>
      <c r="F5" s="96"/>
    </row>
    <row r="6" spans="1:6">
      <c r="A6" s="95"/>
      <c r="B6" s="95"/>
      <c r="C6" s="94"/>
      <c r="D6" s="94"/>
      <c r="E6" s="94"/>
      <c r="F6" s="96"/>
    </row>
    <row r="7" spans="1:6">
      <c r="A7" s="95"/>
      <c r="B7" s="95"/>
      <c r="C7" s="94"/>
      <c r="D7" s="94"/>
      <c r="E7" s="94"/>
      <c r="F7" s="96"/>
    </row>
    <row r="8" spans="1:6">
      <c r="A8" s="95"/>
      <c r="B8" s="95"/>
      <c r="C8" s="94"/>
      <c r="D8" s="94"/>
      <c r="E8" s="94"/>
      <c r="F8" s="96"/>
    </row>
    <row r="9" spans="1:6">
      <c r="A9" s="95"/>
      <c r="B9" s="95"/>
      <c r="C9" s="94"/>
      <c r="D9" s="94"/>
      <c r="E9" s="94"/>
      <c r="F9" s="96"/>
    </row>
    <row r="10" spans="1:6">
      <c r="A10" s="95"/>
      <c r="B10" s="95"/>
      <c r="C10" s="94"/>
      <c r="D10" s="94"/>
      <c r="E10" s="94"/>
      <c r="F10" s="96"/>
    </row>
    <row r="11" spans="1:6">
      <c r="A11" s="95"/>
      <c r="B11" s="95"/>
      <c r="C11" s="94"/>
      <c r="D11" s="94"/>
      <c r="E11" s="94"/>
      <c r="F11" s="96"/>
    </row>
    <row r="12" spans="1:6">
      <c r="A12" s="95"/>
      <c r="B12" s="95"/>
      <c r="C12" s="94"/>
      <c r="D12" s="94"/>
      <c r="E12" s="94"/>
      <c r="F12" s="96"/>
    </row>
    <row r="13" spans="1:6">
      <c r="A13" s="95"/>
      <c r="B13" s="95"/>
      <c r="C13" s="94"/>
      <c r="D13" s="94"/>
      <c r="E13" s="94"/>
      <c r="F13" s="96"/>
    </row>
    <row r="14" spans="1:6">
      <c r="A14" s="95"/>
      <c r="B14" s="95"/>
      <c r="C14" s="94"/>
      <c r="D14" s="94"/>
      <c r="E14" s="94"/>
      <c r="F14" s="96"/>
    </row>
    <row r="15" spans="1:6">
      <c r="A15" s="95"/>
      <c r="B15" s="95"/>
      <c r="C15" s="94"/>
      <c r="D15" s="94"/>
      <c r="E15" s="94"/>
      <c r="F15" s="96"/>
    </row>
    <row r="16" spans="1:6">
      <c r="A16" s="95"/>
      <c r="B16" s="95"/>
      <c r="C16" s="94"/>
      <c r="D16" s="94"/>
      <c r="E16" s="94"/>
      <c r="F16" s="96"/>
    </row>
    <row r="17" spans="1:6">
      <c r="A17" s="95"/>
      <c r="B17" s="95"/>
      <c r="C17" s="94"/>
      <c r="D17" s="94"/>
      <c r="E17" s="94"/>
      <c r="F17" s="96"/>
    </row>
    <row r="18" spans="1:6">
      <c r="A18" s="95"/>
      <c r="B18" s="95"/>
      <c r="C18" s="94"/>
      <c r="D18" s="94"/>
      <c r="E18" s="94"/>
      <c r="F18" s="96"/>
    </row>
    <row r="19" spans="1:6">
      <c r="A19" s="95"/>
      <c r="B19" s="95"/>
      <c r="C19" s="94"/>
      <c r="D19" s="94"/>
      <c r="E19" s="94"/>
      <c r="F19" s="96"/>
    </row>
    <row r="20" spans="1:6">
      <c r="A20" s="95"/>
      <c r="B20" s="95"/>
      <c r="C20" s="94"/>
      <c r="D20" s="94"/>
      <c r="E20" s="94"/>
      <c r="F20" s="96"/>
    </row>
    <row r="21" spans="1:6">
      <c r="A21" s="95"/>
      <c r="B21" s="95"/>
      <c r="C21" s="94"/>
      <c r="D21" s="94"/>
      <c r="E21" s="94"/>
      <c r="F21" s="96"/>
    </row>
    <row r="22" spans="1:6">
      <c r="A22" s="95"/>
      <c r="B22" s="95"/>
      <c r="C22" s="94"/>
      <c r="D22" s="94"/>
      <c r="E22" s="94"/>
      <c r="F22" s="96"/>
    </row>
    <row r="23" spans="1:6">
      <c r="A23" s="95"/>
      <c r="B23" s="95"/>
      <c r="C23" s="94"/>
      <c r="D23" s="94"/>
      <c r="E23" s="94"/>
      <c r="F23" s="96"/>
    </row>
    <row r="24" spans="1:6">
      <c r="A24" s="95"/>
      <c r="B24" s="95"/>
      <c r="C24" s="94"/>
      <c r="D24" s="94"/>
      <c r="E24" s="94"/>
      <c r="F24" s="96"/>
    </row>
    <row r="25" spans="1:6">
      <c r="A25" s="95"/>
      <c r="B25" s="95"/>
      <c r="C25" s="94"/>
      <c r="D25" s="94"/>
      <c r="E25" s="94"/>
      <c r="F25" s="96"/>
    </row>
    <row r="26" spans="1:6">
      <c r="A26" s="95"/>
      <c r="B26" s="95"/>
      <c r="C26" s="94"/>
      <c r="D26" s="94"/>
      <c r="E26" s="94"/>
      <c r="F26" s="96"/>
    </row>
  </sheetData>
  <sheetProtection formatCells="0" insertHyperlinks="0" autoFilter="0"/>
  <autoFilter ref="A1:F26" xr:uid="{00000000-0001-0000-0300-000000000000}"/>
  <phoneticPr fontId="23" type="noConversion"/>
  <conditionalFormatting sqref="A1:A26">
    <cfRule type="duplicateValues" dxfId="0" priority="1"/>
  </conditionalFormatting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3"/>
  <sheetViews>
    <sheetView workbookViewId="0">
      <selection activeCell="R12" sqref="R12"/>
    </sheetView>
  </sheetViews>
  <sheetFormatPr baseColWidth="10" defaultColWidth="8.83203125" defaultRowHeight="16"/>
  <cols>
    <col min="1" max="1" width="10.1640625" style="3" customWidth="1"/>
    <col min="2" max="2" width="16.1640625" style="3" customWidth="1"/>
    <col min="3" max="3" width="54.83203125" style="3" customWidth="1"/>
    <col min="4" max="4" width="25.6640625" style="3" customWidth="1"/>
    <col min="5" max="5" width="5.6640625" style="3" customWidth="1"/>
    <col min="6" max="6" width="5.83203125" style="3" customWidth="1"/>
    <col min="7" max="8" width="4.1640625" style="3" customWidth="1"/>
    <col min="9" max="9" width="6.1640625" style="4" customWidth="1"/>
    <col min="10" max="10" width="4.1640625" style="4" customWidth="1"/>
    <col min="11" max="11" width="55.6640625" style="3" hidden="1" customWidth="1"/>
    <col min="12" max="13" width="8.83203125" style="3" hidden="1" customWidth="1"/>
    <col min="14" max="14" width="6.83203125" style="3" customWidth="1"/>
    <col min="15" max="15" width="6.5" style="3" customWidth="1"/>
    <col min="16" max="16" width="5.83203125" style="3" customWidth="1"/>
    <col min="17" max="17" width="6.1640625" style="3" customWidth="1"/>
    <col min="18" max="18" width="7.5" style="5" customWidth="1"/>
    <col min="19" max="19" width="5.6640625" style="3" customWidth="1"/>
    <col min="20" max="20" width="18" style="3" customWidth="1"/>
    <col min="21" max="16384" width="8.83203125" style="3"/>
  </cols>
  <sheetData>
    <row r="1" spans="1:20" ht="85">
      <c r="A1" s="2" t="s">
        <v>126</v>
      </c>
      <c r="B1" s="6" t="s">
        <v>127</v>
      </c>
      <c r="C1" s="7" t="s">
        <v>128</v>
      </c>
      <c r="D1" s="7" t="s">
        <v>129</v>
      </c>
      <c r="E1" s="7" t="s">
        <v>130</v>
      </c>
      <c r="F1" s="7" t="s">
        <v>131</v>
      </c>
      <c r="G1" s="13" t="s">
        <v>132</v>
      </c>
      <c r="H1" s="13" t="s">
        <v>133</v>
      </c>
      <c r="I1" s="17" t="s">
        <v>134</v>
      </c>
      <c r="J1" s="17" t="s">
        <v>135</v>
      </c>
      <c r="K1" s="18" t="s">
        <v>136</v>
      </c>
      <c r="L1" s="1" t="s">
        <v>137</v>
      </c>
      <c r="M1" s="1" t="s">
        <v>138</v>
      </c>
      <c r="N1" s="1"/>
      <c r="O1" s="24" t="s">
        <v>139</v>
      </c>
      <c r="P1" s="24" t="s">
        <v>140</v>
      </c>
      <c r="Q1" s="24" t="s">
        <v>141</v>
      </c>
      <c r="R1" s="31" t="s">
        <v>142</v>
      </c>
      <c r="S1" s="32" t="s">
        <v>143</v>
      </c>
      <c r="T1" s="33"/>
    </row>
    <row r="2" spans="1:20" ht="85">
      <c r="A2" s="152">
        <v>0.2</v>
      </c>
      <c r="B2" s="8" t="s">
        <v>144</v>
      </c>
      <c r="C2" s="9" t="s">
        <v>145</v>
      </c>
      <c r="D2" s="10" t="s">
        <v>146</v>
      </c>
      <c r="E2" s="9" t="s">
        <v>147</v>
      </c>
      <c r="F2" s="14">
        <v>5</v>
      </c>
      <c r="G2" s="14">
        <v>8</v>
      </c>
      <c r="H2" s="14">
        <v>12</v>
      </c>
      <c r="I2" s="19">
        <v>8</v>
      </c>
      <c r="J2" s="14">
        <f>IF(I2&lt;=$F2,100,IF(I2&lt;=$G2,(80+20/($G2-$F2)*($G2-I2)),IF(I2&lt;=$H2,(60+20/($H2-$G2)*($H2-I2)),40)))*20%/2</f>
        <v>8</v>
      </c>
      <c r="K2" s="18" t="s">
        <v>148</v>
      </c>
      <c r="L2" s="1">
        <v>5.0999999999999996</v>
      </c>
      <c r="M2" s="1">
        <v>0</v>
      </c>
      <c r="N2" s="1"/>
      <c r="O2" s="25">
        <v>9.8000000000000007</v>
      </c>
      <c r="P2" s="24">
        <v>8.81</v>
      </c>
      <c r="Q2" s="25" t="s">
        <v>149</v>
      </c>
      <c r="R2" s="34">
        <f>AVERAGE(O2:Q2)</f>
        <v>9.3049999999999997</v>
      </c>
      <c r="S2" s="32">
        <f>IF(R2&lt;=$F2,100,IF(R2&lt;=$G2,(80+20/($G2-$F2)*($G2-R2)),IF(R2&lt;=$H2,(60+20/($H2-$G2)*($H2-R2)),40)))*20%/2</f>
        <v>7.3475000000000001</v>
      </c>
    </row>
    <row r="3" spans="1:20" ht="85">
      <c r="A3" s="152"/>
      <c r="B3" s="8" t="s">
        <v>144</v>
      </c>
      <c r="C3" s="9" t="s">
        <v>150</v>
      </c>
      <c r="D3" s="10" t="s">
        <v>151</v>
      </c>
      <c r="E3" s="9" t="s">
        <v>147</v>
      </c>
      <c r="F3" s="14">
        <v>2</v>
      </c>
      <c r="G3" s="14">
        <v>3</v>
      </c>
      <c r="H3" s="14">
        <v>5</v>
      </c>
      <c r="I3" s="19">
        <v>3</v>
      </c>
      <c r="J3" s="14">
        <f>IF(I3&lt;=$F3,100,IF(I3&lt;=$G3,(80+20/($G3-$F3)*($G3-I3)),IF(I3&lt;=$H3,(60+20/($H3-$G3)*($H3-I3)),40)))*20%/2</f>
        <v>8</v>
      </c>
      <c r="K3" s="18" t="s">
        <v>152</v>
      </c>
      <c r="L3" s="1">
        <v>1.88</v>
      </c>
      <c r="M3" s="1"/>
      <c r="N3" s="1"/>
      <c r="O3" s="24">
        <v>4.0999999999999996</v>
      </c>
      <c r="P3" s="24">
        <v>4.03</v>
      </c>
      <c r="Q3" s="24">
        <v>4</v>
      </c>
      <c r="R3" s="34">
        <f t="shared" ref="R3:R44" si="0">AVERAGE(O3:Q3)</f>
        <v>4.043333333333333</v>
      </c>
      <c r="S3" s="32">
        <f>IF(R3&lt;=$F3,100,IF(R3&lt;=$G3,(80+20/($G3-$F3)*($G3-R3)),IF(R3&lt;=$H3,(60+20/($H3-$G3)*($H3-R3)),40)))*20%/2</f>
        <v>6.956666666666667</v>
      </c>
    </row>
    <row r="4" spans="1:20" s="1" customFormat="1" ht="34">
      <c r="A4" s="153">
        <v>0.08</v>
      </c>
      <c r="B4" s="158" t="s">
        <v>153</v>
      </c>
      <c r="C4" s="9" t="s">
        <v>154</v>
      </c>
      <c r="D4" s="9" t="s">
        <v>155</v>
      </c>
      <c r="E4" s="9" t="s">
        <v>156</v>
      </c>
      <c r="F4" s="14">
        <v>200</v>
      </c>
      <c r="G4" s="14">
        <v>350</v>
      </c>
      <c r="H4" s="14">
        <v>500</v>
      </c>
      <c r="I4" s="19">
        <v>200</v>
      </c>
      <c r="J4" s="14">
        <f>IF(I4&lt;=$F4,100,IF(I4&lt;=$G4,(80+20/($G4-$F4)*($G4-I4)),IF(I4&lt;=$H4,(60+20/($H4-$G4)*($H4-I4)),40)))*8%/2</f>
        <v>4</v>
      </c>
      <c r="K4" s="18" t="s">
        <v>157</v>
      </c>
      <c r="O4" s="24">
        <v>633</v>
      </c>
      <c r="P4" s="24">
        <v>500</v>
      </c>
      <c r="Q4" s="24">
        <v>366</v>
      </c>
      <c r="R4" s="34">
        <f t="shared" si="0"/>
        <v>499.66666666666669</v>
      </c>
      <c r="S4" s="32">
        <f>IF(R4&lt;=$F4,100,IF(R4&lt;=$G4,(80+20/($G4-$F4)*($G4-R4)),IF(R4&lt;=$H4,(60+20/($H4-$G4)*($H4-R4)),40)))*8%/2</f>
        <v>2.4017777777777778</v>
      </c>
    </row>
    <row r="5" spans="1:20" s="1" customFormat="1" ht="51">
      <c r="A5" s="153"/>
      <c r="B5" s="158"/>
      <c r="C5" s="9" t="s">
        <v>158</v>
      </c>
      <c r="D5" s="9" t="s">
        <v>159</v>
      </c>
      <c r="E5" s="9" t="s">
        <v>156</v>
      </c>
      <c r="F5" s="14">
        <v>200</v>
      </c>
      <c r="G5" s="14">
        <v>350</v>
      </c>
      <c r="H5" s="14">
        <v>500</v>
      </c>
      <c r="I5" s="19">
        <v>200</v>
      </c>
      <c r="J5" s="14">
        <f>IF(I5&lt;=$F5,100,IF(I5&lt;=$G5,(80+20/($G5-$F5)*($G5-I5)),IF(I5&lt;=$H5,(60+20/($H5-$G5)*($H5-I5)),40)))*8%/2</f>
        <v>4</v>
      </c>
      <c r="K5" s="18" t="s">
        <v>157</v>
      </c>
      <c r="O5" s="24">
        <v>100</v>
      </c>
      <c r="P5" s="24">
        <v>100</v>
      </c>
      <c r="Q5" s="24">
        <v>134</v>
      </c>
      <c r="R5" s="34">
        <f t="shared" si="0"/>
        <v>111.33333333333333</v>
      </c>
      <c r="S5" s="32">
        <f>IF(R5&lt;=$F5,100,IF(R5&lt;=$G5,(80+20/($G5-$F5)*($G5-R5)),IF(R5&lt;=$H5,(60+20/($H5-$G5)*($H5-R5)),40)))*8%/2</f>
        <v>4</v>
      </c>
    </row>
    <row r="6" spans="1:20" ht="17">
      <c r="A6" s="152">
        <v>0.04</v>
      </c>
      <c r="B6" s="158" t="s">
        <v>160</v>
      </c>
      <c r="C6" s="159" t="s">
        <v>161</v>
      </c>
      <c r="D6" s="9" t="s">
        <v>162</v>
      </c>
      <c r="E6" s="9" t="s">
        <v>163</v>
      </c>
      <c r="F6" s="14">
        <v>300</v>
      </c>
      <c r="G6" s="14">
        <v>350</v>
      </c>
      <c r="H6" s="14">
        <v>500</v>
      </c>
      <c r="I6" s="19">
        <v>500</v>
      </c>
      <c r="J6" s="14">
        <f>IF(I6&lt;=$F6,100,IF(I6&lt;=$G6,(80+20/($G6-$F6)*($G6-I6)),IF(I6&lt;=$H6,(60+20/($H6-$G6)*($H6-I6)),40)))*4%/4</f>
        <v>0.6</v>
      </c>
      <c r="K6" s="18"/>
      <c r="L6" s="1"/>
      <c r="M6" s="1"/>
      <c r="N6" s="1"/>
      <c r="O6" s="26"/>
      <c r="P6" s="24"/>
      <c r="Q6" s="24"/>
      <c r="R6" s="31">
        <v>470.8</v>
      </c>
      <c r="S6" s="32">
        <f>IF(R6&lt;=$F6,100,IF(R6&lt;=$G6,(80+20/($G6-$F6)*($G6-R6)),IF(R6&lt;=$H6,(60+20/($H6-$G6)*($H6-R6)),40)))*4%/4</f>
        <v>0.63893333333333335</v>
      </c>
    </row>
    <row r="7" spans="1:20" ht="17">
      <c r="A7" s="152"/>
      <c r="B7" s="158"/>
      <c r="C7" s="159"/>
      <c r="D7" s="9" t="s">
        <v>164</v>
      </c>
      <c r="E7" s="9" t="s">
        <v>163</v>
      </c>
      <c r="F7" s="14">
        <v>300</v>
      </c>
      <c r="G7" s="14">
        <v>350</v>
      </c>
      <c r="H7" s="14">
        <v>500</v>
      </c>
      <c r="I7" s="19">
        <v>500</v>
      </c>
      <c r="J7" s="14">
        <f>IF(I7&lt;=$F7,100,IF(I7&lt;=$G7,(80+20/($G7-$F7)*($G7-I7)),IF(I7&lt;=$H7,(60+20/($H7-$G7)*($H7-I7)),40)))*4%/4</f>
        <v>0.6</v>
      </c>
      <c r="K7" s="18"/>
      <c r="L7" s="1"/>
      <c r="M7" s="1"/>
      <c r="N7" s="1"/>
      <c r="O7" s="26"/>
      <c r="P7" s="24"/>
      <c r="Q7" s="24"/>
      <c r="R7" s="31">
        <v>378.1</v>
      </c>
      <c r="S7" s="32">
        <f>IF(R7&lt;=$F7,100,IF(R7&lt;=$G7,(80+20/($G7-$F7)*($G7-R7)),IF(R7&lt;=$H7,(60+20/($H7-$G7)*($H7-R7)),40)))*4%/4</f>
        <v>0.76253333333333329</v>
      </c>
    </row>
    <row r="8" spans="1:20" ht="17">
      <c r="A8" s="152"/>
      <c r="B8" s="158"/>
      <c r="C8" s="159"/>
      <c r="D8" s="9" t="s">
        <v>165</v>
      </c>
      <c r="E8" s="9" t="s">
        <v>163</v>
      </c>
      <c r="F8" s="14">
        <v>300</v>
      </c>
      <c r="G8" s="15">
        <v>350</v>
      </c>
      <c r="H8" s="14">
        <v>500</v>
      </c>
      <c r="I8" s="19">
        <v>700</v>
      </c>
      <c r="J8" s="14">
        <f>IF(I8&lt;=$F8,100,IF(I8&lt;=$G8,(80+20/($G8-$F8)*($G8-I8)),IF(I8&lt;=$H8,(60+20/($H8-$G8)*($H8-I8)),40)))*4%/4</f>
        <v>0.4</v>
      </c>
      <c r="K8" s="18"/>
      <c r="L8" s="1"/>
      <c r="M8" s="1"/>
      <c r="N8" s="1"/>
      <c r="O8" s="26"/>
      <c r="P8" s="24"/>
      <c r="Q8" s="24"/>
      <c r="R8" s="31">
        <v>598.29999999999995</v>
      </c>
      <c r="S8" s="32">
        <f>IF(R8&lt;=$F8,100,IF(R8&lt;=$G8,(80+20/($G8-$F8)*($G8-R8)),IF(R8&lt;=$H8,(60+20/($H8-$G8)*($H8-R8)),40)))*4%/4</f>
        <v>0.4</v>
      </c>
    </row>
    <row r="9" spans="1:20" ht="40" customHeight="1">
      <c r="A9" s="152"/>
      <c r="B9" s="158"/>
      <c r="C9" s="159"/>
      <c r="D9" s="9" t="s">
        <v>166</v>
      </c>
      <c r="E9" s="9" t="s">
        <v>163</v>
      </c>
      <c r="F9" s="14">
        <v>300</v>
      </c>
      <c r="G9" s="14">
        <v>350</v>
      </c>
      <c r="H9" s="14">
        <v>500</v>
      </c>
      <c r="I9" s="19">
        <v>600</v>
      </c>
      <c r="J9" s="14">
        <f>IF(I9&lt;=$F9,100,IF(I9&lt;=$G9,(80+20/($G9-$F9)*($G9-I9)),IF(I9&lt;=$H9,(60+20/($H9-$G9)*($H9-I9)),40)))*4%/4</f>
        <v>0.4</v>
      </c>
      <c r="K9" s="18"/>
      <c r="L9" s="1"/>
      <c r="M9" s="1"/>
      <c r="N9" s="1"/>
      <c r="O9" s="26"/>
      <c r="P9" s="24"/>
      <c r="Q9" s="24"/>
      <c r="R9" s="31">
        <v>586.5</v>
      </c>
      <c r="S9" s="32">
        <f>IF(R9&lt;=$F9,100,IF(R9&lt;=$G9,(80+20/($G9-$F9)*($G9-R9)),IF(R9&lt;=$H9,(60+20/($H9-$G9)*($H9-R9)),40)))*4%/4</f>
        <v>0.4</v>
      </c>
    </row>
    <row r="10" spans="1:20" s="1" customFormat="1" ht="34">
      <c r="A10" s="152">
        <v>0.03</v>
      </c>
      <c r="B10" s="158" t="s">
        <v>167</v>
      </c>
      <c r="C10" s="159" t="s">
        <v>168</v>
      </c>
      <c r="D10" s="9" t="s">
        <v>169</v>
      </c>
      <c r="E10" s="9" t="s">
        <v>170</v>
      </c>
      <c r="F10" s="16">
        <v>15</v>
      </c>
      <c r="G10" s="16">
        <v>12</v>
      </c>
      <c r="H10" s="16">
        <v>10</v>
      </c>
      <c r="I10" s="19">
        <v>15</v>
      </c>
      <c r="J10" s="14">
        <f>IF(I10&gt;=$F10,100,IF(I10&gt;=$G10,(80+20/($F10-$G10)*(I10-$G10)),IF(I10&gt;=$H10,(60+20/($H10-$G10)*(I10-$H10)),40)))*3%/3</f>
        <v>1</v>
      </c>
      <c r="K10" s="18" t="s">
        <v>171</v>
      </c>
      <c r="O10" s="24"/>
      <c r="P10" s="24"/>
      <c r="Q10" s="24"/>
      <c r="R10" s="31">
        <v>15.3</v>
      </c>
      <c r="S10" s="32">
        <f>IF(R10&gt;=$F10,100,IF(R10&gt;=$G10,(80+20/($F10-$G10)*(R10-$G10)),IF(R10&gt;=$H10,(60+20/($H10-$G10)*(R10-$H10)),40)))*3%/3</f>
        <v>1</v>
      </c>
    </row>
    <row r="11" spans="1:20" s="1" customFormat="1" ht="34">
      <c r="A11" s="152"/>
      <c r="B11" s="158"/>
      <c r="C11" s="159"/>
      <c r="D11" s="9" t="s">
        <v>172</v>
      </c>
      <c r="E11" s="9" t="s">
        <v>170</v>
      </c>
      <c r="F11" s="16">
        <v>15</v>
      </c>
      <c r="G11" s="16">
        <v>12</v>
      </c>
      <c r="H11" s="16">
        <v>10</v>
      </c>
      <c r="I11" s="19">
        <v>15</v>
      </c>
      <c r="J11" s="14">
        <f>IF(I11&gt;=$F11,100,IF(I11&gt;=$G11,(80+20/($F11-$G11)*(I11-$G11)),IF(I11&gt;=$H11,(60+20/($H11-$G11)*(I11-$H11)),40)))*3%/3</f>
        <v>1</v>
      </c>
      <c r="K11" s="18" t="s">
        <v>171</v>
      </c>
      <c r="O11" s="24"/>
      <c r="P11" s="24"/>
      <c r="Q11" s="24"/>
      <c r="R11" s="31">
        <v>14</v>
      </c>
      <c r="S11" s="32">
        <f>IF(R11&gt;=$F11,100,IF(R11&gt;=$G11,(80+20/($F11-$G11)*(R11-$G11)),IF(R11&gt;=$H11,(60+20/($H11-$G11)*(R11-$H11)),40)))*3%/3</f>
        <v>0.93333333333333324</v>
      </c>
    </row>
    <row r="12" spans="1:20" s="1" customFormat="1" ht="52" customHeight="1">
      <c r="A12" s="152"/>
      <c r="B12" s="158"/>
      <c r="C12" s="159"/>
      <c r="D12" s="9" t="s">
        <v>173</v>
      </c>
      <c r="E12" s="9" t="s">
        <v>170</v>
      </c>
      <c r="F12" s="16">
        <v>15</v>
      </c>
      <c r="G12" s="16">
        <v>12</v>
      </c>
      <c r="H12" s="16">
        <v>10</v>
      </c>
      <c r="I12" s="19">
        <v>15</v>
      </c>
      <c r="J12" s="14">
        <f>IF(I12&gt;=$F12,100,IF(I12&gt;=$G12,(80+20/($F12-$G12)*(I12-$G12)),IF(I12&gt;=$H12,(60+20/($H12-$G12)*(I12-$H12)),40)))*8%/8</f>
        <v>1</v>
      </c>
      <c r="K12" s="18" t="s">
        <v>171</v>
      </c>
      <c r="O12" s="24"/>
      <c r="P12" s="24"/>
      <c r="Q12" s="24"/>
      <c r="R12" s="31">
        <v>28.402999999999999</v>
      </c>
      <c r="S12" s="32">
        <f>IF(R12&gt;=$F12,100,IF(R12&gt;=$G12,(80+20/($F12-$G12)*(R12-$G12)),IF(R12&gt;=$H12,(60+20/($H12-$G12)*(R12-$H12)),40)))*8%/8</f>
        <v>1</v>
      </c>
    </row>
    <row r="13" spans="1:20" ht="34">
      <c r="A13" s="152">
        <v>0.03</v>
      </c>
      <c r="B13" s="158" t="s">
        <v>174</v>
      </c>
      <c r="C13" s="9" t="s">
        <v>175</v>
      </c>
      <c r="D13" s="9" t="s">
        <v>176</v>
      </c>
      <c r="E13" s="9" t="s">
        <v>156</v>
      </c>
      <c r="F13" s="14">
        <v>200</v>
      </c>
      <c r="G13" s="14">
        <v>800</v>
      </c>
      <c r="H13" s="14">
        <v>1000</v>
      </c>
      <c r="I13" s="19">
        <v>300</v>
      </c>
      <c r="J13" s="14">
        <f>IF(I13&lt;=$F13,100,IF(I13&lt;=$G13,(80+20/($G13-$F13)*($G13-I13)),IF(I13&lt;=$H13,(60+20/($H13-$G13)*($H13-I13)),40)))*3%/3</f>
        <v>0.96666666666666667</v>
      </c>
      <c r="K13" s="20" t="s">
        <v>177</v>
      </c>
      <c r="L13" s="1"/>
      <c r="M13" s="1"/>
      <c r="N13" s="1"/>
      <c r="O13" s="24">
        <v>333</v>
      </c>
      <c r="P13" s="24">
        <v>434</v>
      </c>
      <c r="Q13" s="24">
        <v>367</v>
      </c>
      <c r="R13" s="34">
        <f t="shared" si="0"/>
        <v>378</v>
      </c>
      <c r="S13" s="32">
        <f>IF(R13&lt;=$F13,100,IF(R13&lt;=$G13,(80+20/($G13-$F13)*($G13-R13)),IF(R13&lt;=$H13,(60+20/($H13-$G13)*($H13-R13)),40)))*3%/3</f>
        <v>0.94066666666666654</v>
      </c>
    </row>
    <row r="14" spans="1:20" ht="34">
      <c r="A14" s="152"/>
      <c r="B14" s="158"/>
      <c r="C14" s="9" t="s">
        <v>178</v>
      </c>
      <c r="D14" s="9" t="s">
        <v>179</v>
      </c>
      <c r="E14" s="9" t="s">
        <v>156</v>
      </c>
      <c r="F14" s="14">
        <v>200</v>
      </c>
      <c r="G14" s="14">
        <v>800</v>
      </c>
      <c r="H14" s="14">
        <v>1000</v>
      </c>
      <c r="I14" s="19">
        <v>300</v>
      </c>
      <c r="J14" s="14">
        <f>IF(I14&lt;=$F14,100,IF(I14&lt;=$G14,(80+20/($G14-$F14)*($G14-I14)),IF(I14&lt;=$H14,(60+20/($H14-$G14)*($H14-I14)),40)))*3%/3</f>
        <v>0.96666666666666667</v>
      </c>
      <c r="K14" s="20"/>
      <c r="L14" s="1"/>
      <c r="M14" s="1"/>
      <c r="N14" s="1"/>
      <c r="O14" s="24">
        <v>367</v>
      </c>
      <c r="P14" s="24">
        <v>334</v>
      </c>
      <c r="Q14" s="24">
        <v>400</v>
      </c>
      <c r="R14" s="34">
        <f t="shared" si="0"/>
        <v>367</v>
      </c>
      <c r="S14" s="32">
        <f>IF(R14&lt;=$F14,100,IF(R14&lt;=$G14,(80+20/($G14-$F14)*($G14-R14)),IF(R14&lt;=$H14,(60+20/($H14-$G14)*($H14-R14)),40)))*3%/3</f>
        <v>0.94433333333333336</v>
      </c>
    </row>
    <row r="15" spans="1:20" ht="34">
      <c r="A15" s="152"/>
      <c r="B15" s="158"/>
      <c r="C15" s="9" t="s">
        <v>175</v>
      </c>
      <c r="D15" s="9" t="s">
        <v>180</v>
      </c>
      <c r="E15" s="9" t="s">
        <v>156</v>
      </c>
      <c r="F15" s="14">
        <v>200</v>
      </c>
      <c r="G15" s="14">
        <v>800</v>
      </c>
      <c r="H15" s="14">
        <v>1000</v>
      </c>
      <c r="I15" s="19">
        <v>300</v>
      </c>
      <c r="J15" s="14">
        <f>IF(I15&lt;=$F15,100,IF(I15&lt;=$G15,(80+20/($G15-$F15)*($G15-I15)),IF(I15&lt;=$H15,(60+20/($H15-$G15)*($H15-I15)),40)))*3%/3</f>
        <v>0.96666666666666667</v>
      </c>
      <c r="K15" s="20"/>
      <c r="L15" s="1"/>
      <c r="M15" s="1"/>
      <c r="N15" s="1"/>
      <c r="O15" s="24">
        <v>533</v>
      </c>
      <c r="P15" s="24">
        <v>600</v>
      </c>
      <c r="Q15" s="24">
        <v>467</v>
      </c>
      <c r="R15" s="34">
        <f t="shared" si="0"/>
        <v>533.33333333333337</v>
      </c>
      <c r="S15" s="32">
        <f>IF(R15&lt;=$F15,100,IF(R15&lt;=$G15,(80+20/($G15-$F15)*($G15-R15)),IF(R15&lt;=$H15,(60+20/($H15-$G15)*($H15-R15)),40)))*3%/3</f>
        <v>0.88888888888888884</v>
      </c>
    </row>
    <row r="16" spans="1:20" ht="34">
      <c r="A16" s="152">
        <v>0.02</v>
      </c>
      <c r="B16" s="158" t="s">
        <v>181</v>
      </c>
      <c r="C16" s="9" t="s">
        <v>182</v>
      </c>
      <c r="D16" s="9" t="s">
        <v>183</v>
      </c>
      <c r="E16" s="9" t="s">
        <v>156</v>
      </c>
      <c r="F16" s="14">
        <v>200</v>
      </c>
      <c r="G16" s="14">
        <v>800</v>
      </c>
      <c r="H16" s="14">
        <v>1000</v>
      </c>
      <c r="I16" s="19">
        <v>800</v>
      </c>
      <c r="J16" s="14">
        <f>IF(I16&lt;=$F16,100,IF(I16&lt;=$G16,(80+20/($G16-$F16)*($G16-I16)),IF(I16&lt;=$H16,(60+20/($H16-$G16)*($H16-I16)),40)))*2%/2</f>
        <v>0.8</v>
      </c>
      <c r="K16" s="18" t="s">
        <v>184</v>
      </c>
      <c r="L16" s="1"/>
      <c r="M16" s="1"/>
      <c r="N16" s="1"/>
      <c r="O16" s="24">
        <v>166</v>
      </c>
      <c r="P16" s="24">
        <v>167</v>
      </c>
      <c r="Q16" s="24">
        <v>200</v>
      </c>
      <c r="R16" s="34">
        <f t="shared" si="0"/>
        <v>177.66666666666666</v>
      </c>
      <c r="S16" s="32">
        <f>IF(R16&lt;=$F16,100,IF(R16&lt;=$G16,(80+20/($G16-$F16)*($G16-R16)),IF(R16&lt;=$H16,(60+20/($H16-$G16)*($H16-R16)),40)))*2%/2</f>
        <v>1</v>
      </c>
    </row>
    <row r="17" spans="1:19" ht="34">
      <c r="A17" s="152"/>
      <c r="B17" s="158"/>
      <c r="C17" s="9" t="s">
        <v>185</v>
      </c>
      <c r="D17" s="9" t="s">
        <v>186</v>
      </c>
      <c r="E17" s="9" t="s">
        <v>156</v>
      </c>
      <c r="F17" s="14">
        <v>200</v>
      </c>
      <c r="G17" s="14">
        <v>800</v>
      </c>
      <c r="H17" s="14">
        <v>1000</v>
      </c>
      <c r="I17" s="19">
        <v>800</v>
      </c>
      <c r="J17" s="14">
        <f>IF(I17&lt;=$F17,100,IF(I17&lt;=$G17,(80+20/($G17-$F17)*($G17-I17)),IF(I17&lt;=$H17,(60+20/($H17-$G17)*($H17-I17)),40)))*2%/2</f>
        <v>0.8</v>
      </c>
      <c r="K17" s="18"/>
      <c r="L17" s="1"/>
      <c r="M17" s="1"/>
      <c r="N17" s="1"/>
      <c r="O17" s="24">
        <v>466</v>
      </c>
      <c r="P17" s="24">
        <v>266</v>
      </c>
      <c r="Q17" s="24">
        <v>200</v>
      </c>
      <c r="R17" s="34">
        <f t="shared" si="0"/>
        <v>310.66666666666669</v>
      </c>
      <c r="S17" s="32">
        <f>IF(R17&lt;=$F17,100,IF(R17&lt;=$G17,(80+20/($G17-$F17)*($G17-R17)),IF(R17&lt;=$H17,(60+20/($H17-$G17)*($H17-R17)),40)))*2%/2</f>
        <v>0.96311111111111103</v>
      </c>
    </row>
    <row r="18" spans="1:19" ht="34">
      <c r="A18" s="153">
        <v>0.1</v>
      </c>
      <c r="B18" s="158" t="s">
        <v>187</v>
      </c>
      <c r="C18" s="9" t="s">
        <v>188</v>
      </c>
      <c r="D18" s="9" t="s">
        <v>189</v>
      </c>
      <c r="E18" s="9" t="s">
        <v>156</v>
      </c>
      <c r="F18" s="14">
        <v>1000</v>
      </c>
      <c r="G18" s="14">
        <v>2000</v>
      </c>
      <c r="H18" s="14">
        <v>3000</v>
      </c>
      <c r="I18" s="19">
        <v>1300</v>
      </c>
      <c r="J18" s="14">
        <f>IF(I18&lt;=$F18,100,IF(I18&lt;=$G18,(80+20/($G18-$F18)*($G18-I18)),IF(I18&lt;=$H18,(60+20/($H18-$G18)*($H18-I18)),40)))*10%/4</f>
        <v>2.35</v>
      </c>
      <c r="K18" s="18" t="s">
        <v>190</v>
      </c>
      <c r="L18" s="1"/>
      <c r="M18" s="1"/>
      <c r="N18" s="1"/>
      <c r="O18" s="24">
        <v>1300</v>
      </c>
      <c r="P18" s="24">
        <v>767</v>
      </c>
      <c r="Q18" s="24">
        <v>1034</v>
      </c>
      <c r="R18" s="34">
        <f t="shared" si="0"/>
        <v>1033.6666666666667</v>
      </c>
      <c r="S18" s="32">
        <f>IF(R18&lt;=$F18,100,IF(R18&lt;=$G18,(80+20/($G18-$F18)*($G18-R18)),IF(R18&lt;=$H18,(60+20/($H18-$G18)*($H18-R18)),40)))*10%/4</f>
        <v>2.483166666666667</v>
      </c>
    </row>
    <row r="19" spans="1:19" ht="34">
      <c r="A19" s="153"/>
      <c r="B19" s="158"/>
      <c r="C19" s="9" t="s">
        <v>191</v>
      </c>
      <c r="D19" s="9" t="s">
        <v>192</v>
      </c>
      <c r="E19" s="9" t="s">
        <v>156</v>
      </c>
      <c r="F19" s="14">
        <v>1000</v>
      </c>
      <c r="G19" s="14">
        <v>2000</v>
      </c>
      <c r="H19" s="14">
        <v>3000</v>
      </c>
      <c r="I19" s="19">
        <v>1300</v>
      </c>
      <c r="J19" s="14">
        <f>IF(I19&lt;=$F19,100,IF(I19&lt;=$G19,(80+20/($G19-$F19)*($G19-I19)),IF(I19&lt;=$H19,(60+20/($H19-$G19)*($H19-I19)),40)))*10%/4</f>
        <v>2.35</v>
      </c>
      <c r="K19" s="18"/>
      <c r="L19" s="1"/>
      <c r="M19" s="1"/>
      <c r="N19" s="1"/>
      <c r="O19" s="24">
        <v>1400</v>
      </c>
      <c r="P19" s="24">
        <v>1001</v>
      </c>
      <c r="Q19" s="24">
        <v>1000</v>
      </c>
      <c r="R19" s="34">
        <f t="shared" si="0"/>
        <v>1133.6666666666667</v>
      </c>
      <c r="S19" s="32">
        <f>IF(R19&lt;=$F19,100,IF(R19&lt;=$G19,(80+20/($G19-$F19)*($G19-R19)),IF(R19&lt;=$H19,(60+20/($H19-$G19)*($H19-R19)),40)))*10%/4</f>
        <v>2.4331666666666667</v>
      </c>
    </row>
    <row r="20" spans="1:19" ht="34">
      <c r="A20" s="153"/>
      <c r="B20" s="158"/>
      <c r="C20" s="9" t="s">
        <v>193</v>
      </c>
      <c r="D20" s="9" t="s">
        <v>194</v>
      </c>
      <c r="E20" s="9" t="s">
        <v>156</v>
      </c>
      <c r="F20" s="14">
        <v>1000</v>
      </c>
      <c r="G20" s="14">
        <v>2000</v>
      </c>
      <c r="H20" s="14">
        <v>3000</v>
      </c>
      <c r="I20" s="19">
        <v>2000</v>
      </c>
      <c r="J20" s="14">
        <f>IF(I20&lt;=$F20,100,IF(I20&lt;=$G20,(80+20/($G20-$F20)*($G20-I20)),IF(I20&lt;=$H20,(60+20/($H20-$G20)*($H20-I20)),40)))*10%/4</f>
        <v>2</v>
      </c>
      <c r="K20" s="18"/>
      <c r="L20" s="1"/>
      <c r="M20" s="1"/>
      <c r="N20" s="1"/>
      <c r="O20" s="24">
        <v>1067</v>
      </c>
      <c r="P20" s="24">
        <v>1300</v>
      </c>
      <c r="Q20" s="24">
        <v>1033</v>
      </c>
      <c r="R20" s="34">
        <f t="shared" si="0"/>
        <v>1133.3333333333333</v>
      </c>
      <c r="S20" s="32">
        <f>IF(R20&lt;=$F20,100,IF(R20&lt;=$G20,(80+20/($G20-$F20)*($G20-R20)),IF(R20&lt;=$H20,(60+20/($H20-$G20)*($H20-R20)),40)))*10%/4</f>
        <v>2.4333333333333336</v>
      </c>
    </row>
    <row r="21" spans="1:19" ht="34">
      <c r="A21" s="153"/>
      <c r="B21" s="158"/>
      <c r="C21" s="9" t="s">
        <v>195</v>
      </c>
      <c r="D21" s="9" t="s">
        <v>196</v>
      </c>
      <c r="E21" s="9" t="s">
        <v>156</v>
      </c>
      <c r="F21" s="14">
        <v>2000</v>
      </c>
      <c r="G21" s="14">
        <v>3000</v>
      </c>
      <c r="H21" s="14">
        <v>3000</v>
      </c>
      <c r="I21" s="19">
        <v>2500</v>
      </c>
      <c r="J21" s="14">
        <f>IF(I21&lt;=$F21,100,IF(I21&lt;=$G21,(80+20/($G21-$F21)*($G21-I21)),IF(I21&lt;=$H21,(60+20/($H21-$G21)*($H21-I21)),40)))*10%/4</f>
        <v>2.25</v>
      </c>
      <c r="K21" s="18"/>
      <c r="L21" s="1"/>
      <c r="M21" s="1"/>
      <c r="N21" s="1"/>
      <c r="O21" s="24">
        <v>1400</v>
      </c>
      <c r="P21" s="24">
        <v>1000</v>
      </c>
      <c r="Q21" s="24">
        <v>1200</v>
      </c>
      <c r="R21" s="34">
        <f t="shared" si="0"/>
        <v>1200</v>
      </c>
      <c r="S21" s="32">
        <f>IF(R21&lt;=$F21,100,IF(R21&lt;=$G21,(80+20/($G21-$F21)*($G21-R21)),IF(R21&lt;=$H21,(60+20/($H21-$G21)*($H21-R21)),40)))*10%/4</f>
        <v>2.5</v>
      </c>
    </row>
    <row r="22" spans="1:19" ht="34">
      <c r="A22" s="153">
        <v>0.2</v>
      </c>
      <c r="B22" s="158" t="s">
        <v>102</v>
      </c>
      <c r="C22" s="9" t="s">
        <v>197</v>
      </c>
      <c r="D22" s="9" t="s">
        <v>198</v>
      </c>
      <c r="E22" s="9" t="s">
        <v>147</v>
      </c>
      <c r="F22" s="14">
        <v>1</v>
      </c>
      <c r="G22" s="14">
        <v>3</v>
      </c>
      <c r="H22" s="14">
        <v>5</v>
      </c>
      <c r="I22" s="19">
        <v>1.5</v>
      </c>
      <c r="J22" s="14">
        <f t="shared" ref="J22:J32" si="1">IF(I22&lt;=$F22,100,IF(I22&lt;=$G22,(80+20/($G22-$F22)*($G22-I22)),IF(I22&lt;=$H22,(60+20/($H22-$G22)*($H22-I22)),40)))*20%/11</f>
        <v>1.7272727272727273</v>
      </c>
      <c r="K22" s="18" t="s">
        <v>199</v>
      </c>
      <c r="L22" s="1"/>
      <c r="M22" s="1"/>
      <c r="N22" s="1"/>
      <c r="O22" s="24">
        <v>1.43</v>
      </c>
      <c r="P22" s="24">
        <v>1.133</v>
      </c>
      <c r="Q22" s="24">
        <v>1.3680000000000001</v>
      </c>
      <c r="R22" s="34">
        <f t="shared" si="0"/>
        <v>1.3103333333333333</v>
      </c>
      <c r="S22" s="32">
        <f t="shared" ref="S22:S32" si="2">IF(R22&lt;=$F22,100,IF(R22&lt;=$G22,(80+20/($G22-$F22)*($G22-R22)),IF(R22&lt;=$H22,(60+20/($H22-$G22)*($H22-R22)),40)))*20%/11</f>
        <v>1.7617575757575759</v>
      </c>
    </row>
    <row r="23" spans="1:19" ht="34">
      <c r="A23" s="153"/>
      <c r="B23" s="158"/>
      <c r="C23" s="9" t="s">
        <v>197</v>
      </c>
      <c r="D23" s="9" t="s">
        <v>200</v>
      </c>
      <c r="E23" s="9" t="s">
        <v>147</v>
      </c>
      <c r="F23" s="14">
        <v>1</v>
      </c>
      <c r="G23" s="14">
        <v>3</v>
      </c>
      <c r="H23" s="14">
        <v>5</v>
      </c>
      <c r="I23" s="19">
        <v>2</v>
      </c>
      <c r="J23" s="14">
        <f t="shared" si="1"/>
        <v>1.6363636363636365</v>
      </c>
      <c r="K23" s="18"/>
      <c r="L23" s="1"/>
      <c r="M23" s="1"/>
      <c r="N23" s="1"/>
      <c r="O23" s="24">
        <v>1.5</v>
      </c>
      <c r="P23" s="24">
        <v>1.333</v>
      </c>
      <c r="Q23" s="24">
        <v>1.3340000000000001</v>
      </c>
      <c r="R23" s="34">
        <f t="shared" si="0"/>
        <v>1.389</v>
      </c>
      <c r="S23" s="32">
        <f t="shared" si="2"/>
        <v>1.7474545454545456</v>
      </c>
    </row>
    <row r="24" spans="1:19" s="1" customFormat="1" ht="34">
      <c r="A24" s="153"/>
      <c r="B24" s="158"/>
      <c r="C24" s="9" t="s">
        <v>197</v>
      </c>
      <c r="D24" s="9" t="s">
        <v>201</v>
      </c>
      <c r="E24" s="9" t="s">
        <v>147</v>
      </c>
      <c r="F24" s="14">
        <v>3</v>
      </c>
      <c r="G24" s="14">
        <v>5</v>
      </c>
      <c r="H24" s="14">
        <v>8</v>
      </c>
      <c r="I24" s="19">
        <v>2.2999999999999998</v>
      </c>
      <c r="J24" s="14">
        <f t="shared" si="1"/>
        <v>1.8181818181818181</v>
      </c>
      <c r="K24" s="18" t="s">
        <v>202</v>
      </c>
      <c r="O24" s="24">
        <v>1.7669999999999999</v>
      </c>
      <c r="P24" s="24">
        <v>1.833</v>
      </c>
      <c r="Q24" s="24">
        <v>1.5669999999999999</v>
      </c>
      <c r="R24" s="34">
        <f t="shared" si="0"/>
        <v>1.7223333333333333</v>
      </c>
      <c r="S24" s="32">
        <f t="shared" si="2"/>
        <v>1.8181818181818181</v>
      </c>
    </row>
    <row r="25" spans="1:19" s="1" customFormat="1" ht="34">
      <c r="A25" s="153"/>
      <c r="B25" s="158"/>
      <c r="C25" s="9" t="s">
        <v>197</v>
      </c>
      <c r="D25" s="9" t="s">
        <v>203</v>
      </c>
      <c r="E25" s="9" t="s">
        <v>147</v>
      </c>
      <c r="F25" s="14">
        <v>3</v>
      </c>
      <c r="G25" s="14">
        <v>5</v>
      </c>
      <c r="H25" s="14">
        <v>8</v>
      </c>
      <c r="I25" s="19">
        <v>3</v>
      </c>
      <c r="J25" s="14">
        <f t="shared" si="1"/>
        <v>1.8181818181818181</v>
      </c>
      <c r="K25" s="18" t="s">
        <v>202</v>
      </c>
      <c r="O25" s="24">
        <v>1.667</v>
      </c>
      <c r="P25" s="24">
        <v>1.3660000000000001</v>
      </c>
      <c r="Q25" s="24">
        <v>1.7</v>
      </c>
      <c r="R25" s="34">
        <f t="shared" si="0"/>
        <v>1.5776666666666668</v>
      </c>
      <c r="S25" s="32">
        <f t="shared" si="2"/>
        <v>1.8181818181818181</v>
      </c>
    </row>
    <row r="26" spans="1:19" ht="34">
      <c r="A26" s="153"/>
      <c r="B26" s="158"/>
      <c r="C26" s="9" t="s">
        <v>197</v>
      </c>
      <c r="D26" s="9" t="s">
        <v>204</v>
      </c>
      <c r="E26" s="9" t="s">
        <v>147</v>
      </c>
      <c r="F26" s="14">
        <v>5</v>
      </c>
      <c r="G26" s="14">
        <v>8</v>
      </c>
      <c r="H26" s="14">
        <v>10</v>
      </c>
      <c r="I26" s="19">
        <v>4</v>
      </c>
      <c r="J26" s="14">
        <f t="shared" si="1"/>
        <v>1.8181818181818181</v>
      </c>
      <c r="K26" s="18" t="s">
        <v>202</v>
      </c>
      <c r="L26" s="1"/>
      <c r="M26" s="1"/>
      <c r="N26" s="1"/>
      <c r="O26" s="24">
        <v>3.4670000000000001</v>
      </c>
      <c r="P26" s="24">
        <v>3.4</v>
      </c>
      <c r="Q26" s="24">
        <v>4.133</v>
      </c>
      <c r="R26" s="34">
        <f t="shared" si="0"/>
        <v>3.6666666666666665</v>
      </c>
      <c r="S26" s="32">
        <f t="shared" si="2"/>
        <v>1.8181818181818181</v>
      </c>
    </row>
    <row r="27" spans="1:19" ht="51">
      <c r="A27" s="153"/>
      <c r="B27" s="158"/>
      <c r="C27" s="9" t="s">
        <v>205</v>
      </c>
      <c r="D27" s="9" t="s">
        <v>206</v>
      </c>
      <c r="E27" s="9" t="s">
        <v>147</v>
      </c>
      <c r="F27" s="14">
        <v>3</v>
      </c>
      <c r="G27" s="14">
        <v>5</v>
      </c>
      <c r="H27" s="14">
        <v>8</v>
      </c>
      <c r="I27" s="19">
        <v>3</v>
      </c>
      <c r="J27" s="14">
        <f t="shared" si="1"/>
        <v>1.8181818181818181</v>
      </c>
      <c r="K27" s="18" t="s">
        <v>202</v>
      </c>
      <c r="L27" s="1"/>
      <c r="M27" s="1"/>
      <c r="N27" s="1"/>
      <c r="O27" s="24">
        <v>2.9</v>
      </c>
      <c r="P27" s="24">
        <v>2.2000000000000002</v>
      </c>
      <c r="Q27" s="24">
        <v>2.367</v>
      </c>
      <c r="R27" s="34">
        <f t="shared" si="0"/>
        <v>2.4889999999999999</v>
      </c>
      <c r="S27" s="32">
        <f t="shared" si="2"/>
        <v>1.8181818181818181</v>
      </c>
    </row>
    <row r="28" spans="1:19" ht="68">
      <c r="A28" s="153"/>
      <c r="B28" s="158"/>
      <c r="C28" s="9" t="s">
        <v>207</v>
      </c>
      <c r="D28" s="9" t="s">
        <v>208</v>
      </c>
      <c r="E28" s="9" t="s">
        <v>147</v>
      </c>
      <c r="F28" s="14">
        <v>2</v>
      </c>
      <c r="G28" s="14">
        <v>3</v>
      </c>
      <c r="H28" s="14">
        <v>5</v>
      </c>
      <c r="I28" s="19">
        <v>1.8</v>
      </c>
      <c r="J28" s="14">
        <f t="shared" si="1"/>
        <v>1.8181818181818181</v>
      </c>
      <c r="K28" s="18" t="s">
        <v>202</v>
      </c>
      <c r="L28" s="1"/>
      <c r="M28" s="1"/>
      <c r="N28" s="1"/>
      <c r="O28" s="24">
        <v>3.367</v>
      </c>
      <c r="P28" s="24">
        <v>4.4000000000000004</v>
      </c>
      <c r="Q28" s="24">
        <v>4.16</v>
      </c>
      <c r="R28" s="34">
        <f t="shared" si="0"/>
        <v>3.9756666666666667</v>
      </c>
      <c r="S28" s="32">
        <f t="shared" si="2"/>
        <v>1.2771515151515154</v>
      </c>
    </row>
    <row r="29" spans="1:19" ht="68">
      <c r="A29" s="153"/>
      <c r="B29" s="158"/>
      <c r="C29" s="9" t="s">
        <v>207</v>
      </c>
      <c r="D29" s="9" t="s">
        <v>209</v>
      </c>
      <c r="E29" s="9" t="s">
        <v>147</v>
      </c>
      <c r="F29" s="14">
        <v>3</v>
      </c>
      <c r="G29" s="14">
        <v>5</v>
      </c>
      <c r="H29" s="14">
        <v>8</v>
      </c>
      <c r="I29" s="19">
        <v>2.2999999999999998</v>
      </c>
      <c r="J29" s="14">
        <f t="shared" si="1"/>
        <v>1.8181818181818181</v>
      </c>
      <c r="K29" s="18" t="s">
        <v>202</v>
      </c>
      <c r="L29" s="1"/>
      <c r="M29" s="1"/>
      <c r="N29" s="1"/>
      <c r="O29" s="24">
        <v>4.0350000000000001</v>
      </c>
      <c r="P29" s="24">
        <v>3.3</v>
      </c>
      <c r="Q29" s="24">
        <v>3.6</v>
      </c>
      <c r="R29" s="34">
        <f t="shared" si="0"/>
        <v>3.645</v>
      </c>
      <c r="S29" s="32">
        <f t="shared" si="2"/>
        <v>1.7009090909090909</v>
      </c>
    </row>
    <row r="30" spans="1:19" ht="68">
      <c r="A30" s="153"/>
      <c r="B30" s="158"/>
      <c r="C30" s="9" t="s">
        <v>207</v>
      </c>
      <c r="D30" s="9" t="s">
        <v>210</v>
      </c>
      <c r="E30" s="9" t="s">
        <v>147</v>
      </c>
      <c r="F30" s="14">
        <v>3</v>
      </c>
      <c r="G30" s="14">
        <v>5</v>
      </c>
      <c r="H30" s="14">
        <v>8</v>
      </c>
      <c r="I30" s="19">
        <v>2.5</v>
      </c>
      <c r="J30" s="14">
        <f t="shared" si="1"/>
        <v>1.8181818181818181</v>
      </c>
      <c r="K30" s="18" t="s">
        <v>202</v>
      </c>
      <c r="L30" s="1"/>
      <c r="M30" s="1"/>
      <c r="N30" s="1"/>
      <c r="O30" s="24">
        <v>3.53</v>
      </c>
      <c r="P30" s="24">
        <v>4</v>
      </c>
      <c r="Q30" s="24">
        <v>3.9009999999999998</v>
      </c>
      <c r="R30" s="34">
        <f t="shared" si="0"/>
        <v>3.8103333333333329</v>
      </c>
      <c r="S30" s="32">
        <f t="shared" si="2"/>
        <v>1.670848484848485</v>
      </c>
    </row>
    <row r="31" spans="1:19" ht="68">
      <c r="A31" s="153"/>
      <c r="B31" s="158"/>
      <c r="C31" s="9" t="s">
        <v>207</v>
      </c>
      <c r="D31" s="9" t="s">
        <v>211</v>
      </c>
      <c r="E31" s="9" t="s">
        <v>147</v>
      </c>
      <c r="F31" s="14">
        <v>5</v>
      </c>
      <c r="G31" s="14">
        <v>8</v>
      </c>
      <c r="H31" s="14">
        <v>10</v>
      </c>
      <c r="I31" s="19">
        <v>3.3</v>
      </c>
      <c r="J31" s="14">
        <f t="shared" si="1"/>
        <v>1.8181818181818181</v>
      </c>
      <c r="K31" s="18" t="s">
        <v>202</v>
      </c>
      <c r="L31" s="1"/>
      <c r="M31" s="1"/>
      <c r="N31" s="1"/>
      <c r="O31" s="24">
        <v>4.0679999999999996</v>
      </c>
      <c r="P31" s="24">
        <v>4.4669999999999996</v>
      </c>
      <c r="Q31" s="24">
        <v>4.1349999999999998</v>
      </c>
      <c r="R31" s="34">
        <f t="shared" si="0"/>
        <v>4.2233333333333336</v>
      </c>
      <c r="S31" s="32">
        <f t="shared" si="2"/>
        <v>1.8181818181818181</v>
      </c>
    </row>
    <row r="32" spans="1:19" ht="68">
      <c r="A32" s="153"/>
      <c r="B32" s="158"/>
      <c r="C32" s="9" t="s">
        <v>207</v>
      </c>
      <c r="D32" s="9" t="s">
        <v>212</v>
      </c>
      <c r="E32" s="9" t="s">
        <v>147</v>
      </c>
      <c r="F32" s="14">
        <v>6</v>
      </c>
      <c r="G32" s="14">
        <v>10</v>
      </c>
      <c r="H32" s="14">
        <v>12</v>
      </c>
      <c r="I32" s="19">
        <v>4.3</v>
      </c>
      <c r="J32" s="14">
        <f t="shared" si="1"/>
        <v>1.8181818181818181</v>
      </c>
      <c r="K32" s="18"/>
      <c r="L32" s="1"/>
      <c r="M32" s="1"/>
      <c r="N32" s="1"/>
      <c r="O32" s="24">
        <v>3.569</v>
      </c>
      <c r="P32" s="24">
        <v>3.6659999999999999</v>
      </c>
      <c r="Q32" s="24">
        <v>4.1020000000000003</v>
      </c>
      <c r="R32" s="34">
        <f t="shared" si="0"/>
        <v>3.7789999999999999</v>
      </c>
      <c r="S32" s="32">
        <f t="shared" si="2"/>
        <v>1.8181818181818181</v>
      </c>
    </row>
    <row r="33" spans="1:20" ht="34">
      <c r="A33" s="153">
        <v>0.2</v>
      </c>
      <c r="B33" s="158" t="s">
        <v>213</v>
      </c>
      <c r="C33" s="9" t="s">
        <v>214</v>
      </c>
      <c r="D33" s="9" t="s">
        <v>215</v>
      </c>
      <c r="E33" s="9" t="s">
        <v>147</v>
      </c>
      <c r="F33" s="14">
        <v>2</v>
      </c>
      <c r="G33" s="14">
        <v>3</v>
      </c>
      <c r="H33" s="14">
        <v>3</v>
      </c>
      <c r="I33" s="19">
        <v>3</v>
      </c>
      <c r="J33" s="14">
        <f>IF(I33&lt;=$F33,100,IF(I33&lt;=$G33,(80+20/($G33-$F33)*($G33-I33)),IF(I33&lt;=$H33,(60+20/($H33-$G33)*($H33-I33)),40)))*20%/5</f>
        <v>3.2</v>
      </c>
      <c r="K33" s="18" t="s">
        <v>202</v>
      </c>
      <c r="L33" s="1"/>
      <c r="M33" s="1"/>
      <c r="N33" s="1"/>
      <c r="O33" s="27">
        <v>0.74</v>
      </c>
      <c r="P33" s="27" t="s">
        <v>216</v>
      </c>
      <c r="Q33" s="27" t="s">
        <v>217</v>
      </c>
      <c r="R33" s="34">
        <f t="shared" si="0"/>
        <v>0.74</v>
      </c>
      <c r="S33" s="32">
        <f>IF(R33&lt;=$F33,100,IF(R33&lt;=$G33,(80+20/($G33-$F33)*($G33-R33)),IF(R33&lt;=$H33,(60+20/($H33-$G33)*($H33-R33)),40)))*20%/5</f>
        <v>4</v>
      </c>
    </row>
    <row r="34" spans="1:20" ht="34">
      <c r="A34" s="154"/>
      <c r="B34" s="158"/>
      <c r="C34" s="9" t="s">
        <v>218</v>
      </c>
      <c r="D34" s="9" t="s">
        <v>219</v>
      </c>
      <c r="E34" s="9" t="s">
        <v>147</v>
      </c>
      <c r="F34" s="14">
        <v>2</v>
      </c>
      <c r="G34" s="14">
        <v>3</v>
      </c>
      <c r="H34" s="14">
        <v>5</v>
      </c>
      <c r="I34" s="19">
        <v>3</v>
      </c>
      <c r="J34" s="14">
        <f>IF(I34&lt;=$F34,100,IF(I34&lt;=$G34,(80+20/($G34-$F34)*($G34-I34)),IF(I34&lt;=$H34,(60+20/($H34-$G34)*($H34-I34)),40)))*20%/5</f>
        <v>3.2</v>
      </c>
      <c r="K34" s="18" t="s">
        <v>202</v>
      </c>
      <c r="L34" s="1"/>
      <c r="M34" s="1"/>
      <c r="N34" s="1"/>
      <c r="O34" s="27">
        <v>1.1399999999999999</v>
      </c>
      <c r="P34" s="27">
        <v>0.62</v>
      </c>
      <c r="Q34" s="27">
        <v>1.48</v>
      </c>
      <c r="R34" s="34">
        <f t="shared" si="0"/>
        <v>1.0799999999999998</v>
      </c>
      <c r="S34" s="32">
        <f>IF(R34&lt;=$F34,100,IF(R34&lt;=$G34,(80+20/($G34-$F34)*($G34-R34)),IF(R34&lt;=$H34,(60+20/($H34-$G34)*($H34-R34)),40)))*20%/5</f>
        <v>4</v>
      </c>
    </row>
    <row r="35" spans="1:20" ht="34">
      <c r="A35" s="154"/>
      <c r="B35" s="158"/>
      <c r="C35" s="9" t="s">
        <v>220</v>
      </c>
      <c r="D35" s="9" t="s">
        <v>221</v>
      </c>
      <c r="E35" s="9" t="s">
        <v>147</v>
      </c>
      <c r="F35" s="14">
        <v>2</v>
      </c>
      <c r="G35" s="14">
        <v>3</v>
      </c>
      <c r="H35" s="14">
        <v>5</v>
      </c>
      <c r="I35" s="19">
        <v>3</v>
      </c>
      <c r="J35" s="14">
        <f>IF(I35&lt;=$F35,100,IF(I35&lt;=$G35,(80+20/($G35-$F35)*($G35-I35)),IF(I35&lt;=$H35,(60+20/($H35-$G35)*($H35-I35)),40)))*20%/5</f>
        <v>3.2</v>
      </c>
      <c r="K35" s="18"/>
      <c r="L35" s="1"/>
      <c r="M35" s="1"/>
      <c r="N35" s="1"/>
      <c r="O35" s="27">
        <v>0</v>
      </c>
      <c r="P35" s="27">
        <v>0.25</v>
      </c>
      <c r="Q35" s="27">
        <v>0.34</v>
      </c>
      <c r="R35" s="34">
        <f t="shared" si="0"/>
        <v>0.19666666666666668</v>
      </c>
      <c r="S35" s="32">
        <f>IF(R35&lt;=$F35,100,IF(R35&lt;=$G35,(80+20/($G35-$F35)*($G35-R35)),IF(R35&lt;=$H35,(60+20/($H35-$G35)*($H35-R35)),40)))*20%/5</f>
        <v>4</v>
      </c>
    </row>
    <row r="36" spans="1:20" ht="34">
      <c r="A36" s="154"/>
      <c r="B36" s="158"/>
      <c r="C36" s="9" t="s">
        <v>218</v>
      </c>
      <c r="D36" s="9" t="s">
        <v>222</v>
      </c>
      <c r="E36" s="9" t="s">
        <v>147</v>
      </c>
      <c r="F36" s="14">
        <v>2</v>
      </c>
      <c r="G36" s="14">
        <v>3</v>
      </c>
      <c r="H36" s="14">
        <v>6</v>
      </c>
      <c r="I36" s="19">
        <v>3</v>
      </c>
      <c r="J36" s="14">
        <f>IF(I36&lt;=$F36,100,IF(I36&lt;=$G36,(80+20/($G36-$F36)*($G36-I36)),IF(I36&lt;=$H36,(60+20/($H36-$G36)*($H36-I36)),40)))*20%/5</f>
        <v>3.2</v>
      </c>
      <c r="K36" s="18" t="s">
        <v>202</v>
      </c>
      <c r="L36" s="1"/>
      <c r="M36" s="1"/>
      <c r="N36" s="1"/>
      <c r="O36" s="27">
        <v>0.79</v>
      </c>
      <c r="P36" s="27">
        <v>0.8</v>
      </c>
      <c r="Q36" s="27">
        <v>1.33</v>
      </c>
      <c r="R36" s="34">
        <f t="shared" si="0"/>
        <v>0.97333333333333327</v>
      </c>
      <c r="S36" s="32">
        <f>IF(R36&lt;=$F36,100,IF(R36&lt;=$G36,(80+20/($G36-$F36)*($G36-R36)),IF(R36&lt;=$H36,(60+20/($H36-$G36)*($H36-R36)),40)))*20%/5</f>
        <v>4</v>
      </c>
    </row>
    <row r="37" spans="1:20" ht="34">
      <c r="A37" s="154"/>
      <c r="B37" s="158"/>
      <c r="C37" s="9" t="s">
        <v>223</v>
      </c>
      <c r="D37" s="9" t="s">
        <v>224</v>
      </c>
      <c r="E37" s="9" t="s">
        <v>147</v>
      </c>
      <c r="F37" s="14"/>
      <c r="G37" s="14"/>
      <c r="H37" s="14"/>
      <c r="I37" s="19">
        <v>3</v>
      </c>
      <c r="J37" s="14"/>
      <c r="K37" s="18"/>
      <c r="L37" s="1"/>
      <c r="M37" s="1"/>
      <c r="N37" s="1"/>
      <c r="O37" s="27">
        <v>0.86</v>
      </c>
      <c r="P37" s="27">
        <v>2.96</v>
      </c>
      <c r="Q37" s="27">
        <v>2.23</v>
      </c>
      <c r="R37" s="34">
        <f t="shared" si="0"/>
        <v>2.0166666666666666</v>
      </c>
      <c r="S37" s="32"/>
    </row>
    <row r="38" spans="1:20" ht="34">
      <c r="A38" s="154"/>
      <c r="B38" s="158"/>
      <c r="C38" s="9" t="s">
        <v>220</v>
      </c>
      <c r="D38" s="9" t="s">
        <v>225</v>
      </c>
      <c r="E38" s="9" t="s">
        <v>147</v>
      </c>
      <c r="F38" s="14"/>
      <c r="G38" s="14"/>
      <c r="H38" s="14"/>
      <c r="I38" s="19">
        <v>3</v>
      </c>
      <c r="J38" s="14"/>
      <c r="K38" s="18"/>
      <c r="L38" s="1"/>
      <c r="M38" s="1"/>
      <c r="N38" s="1"/>
      <c r="O38" s="27">
        <v>2.02</v>
      </c>
      <c r="P38" s="27">
        <v>1.45</v>
      </c>
      <c r="Q38" s="27">
        <v>2.19</v>
      </c>
      <c r="R38" s="34">
        <f t="shared" si="0"/>
        <v>1.8866666666666667</v>
      </c>
      <c r="S38" s="32"/>
    </row>
    <row r="39" spans="1:20" ht="34">
      <c r="A39" s="154"/>
      <c r="B39" s="158"/>
      <c r="C39" s="9" t="s">
        <v>214</v>
      </c>
      <c r="D39" s="9" t="s">
        <v>226</v>
      </c>
      <c r="E39" s="9" t="s">
        <v>147</v>
      </c>
      <c r="F39" s="14"/>
      <c r="G39" s="14"/>
      <c r="H39" s="14"/>
      <c r="I39" s="19">
        <v>3</v>
      </c>
      <c r="J39" s="14"/>
      <c r="K39" s="18"/>
      <c r="L39" s="1"/>
      <c r="M39" s="1"/>
      <c r="N39" s="1"/>
      <c r="O39" s="27">
        <v>2.5</v>
      </c>
      <c r="P39" s="27">
        <v>1.46</v>
      </c>
      <c r="Q39" s="27">
        <v>2.2599999999999998</v>
      </c>
      <c r="R39" s="34">
        <f t="shared" si="0"/>
        <v>2.0733333333333333</v>
      </c>
      <c r="S39" s="32"/>
    </row>
    <row r="40" spans="1:20" ht="34">
      <c r="A40" s="154"/>
      <c r="B40" s="158"/>
      <c r="C40" s="9" t="s">
        <v>218</v>
      </c>
      <c r="D40" s="9" t="s">
        <v>227</v>
      </c>
      <c r="E40" s="9" t="s">
        <v>147</v>
      </c>
      <c r="F40" s="14"/>
      <c r="G40" s="14"/>
      <c r="H40" s="14"/>
      <c r="I40" s="19">
        <v>3</v>
      </c>
      <c r="J40" s="14"/>
      <c r="K40" s="18"/>
      <c r="L40" s="1"/>
      <c r="M40" s="1"/>
      <c r="N40" s="1"/>
      <c r="O40" s="27">
        <v>1.28</v>
      </c>
      <c r="P40" s="27">
        <v>0.92</v>
      </c>
      <c r="Q40" s="27">
        <v>1.32</v>
      </c>
      <c r="R40" s="34">
        <f t="shared" si="0"/>
        <v>1.1733333333333336</v>
      </c>
      <c r="S40" s="32"/>
    </row>
    <row r="41" spans="1:20" ht="34">
      <c r="A41" s="154"/>
      <c r="B41" s="158"/>
      <c r="C41" s="9" t="s">
        <v>223</v>
      </c>
      <c r="D41" s="9" t="s">
        <v>228</v>
      </c>
      <c r="E41" s="9" t="s">
        <v>147</v>
      </c>
      <c r="F41" s="14"/>
      <c r="G41" s="14"/>
      <c r="H41" s="14"/>
      <c r="I41" s="19">
        <v>3</v>
      </c>
      <c r="J41" s="14"/>
      <c r="K41" s="18"/>
      <c r="L41" s="1"/>
      <c r="M41" s="1"/>
      <c r="N41" s="1"/>
      <c r="O41" s="27">
        <v>1.1499999999999999</v>
      </c>
      <c r="P41" s="27">
        <v>1.75</v>
      </c>
      <c r="Q41" s="27">
        <v>2.12</v>
      </c>
      <c r="R41" s="34">
        <f t="shared" si="0"/>
        <v>1.6733333333333331</v>
      </c>
      <c r="S41" s="32"/>
    </row>
    <row r="42" spans="1:20" ht="34">
      <c r="A42" s="154"/>
      <c r="B42" s="158"/>
      <c r="C42" s="9" t="s">
        <v>214</v>
      </c>
      <c r="D42" s="9" t="s">
        <v>229</v>
      </c>
      <c r="E42" s="9" t="s">
        <v>147</v>
      </c>
      <c r="F42" s="14"/>
      <c r="G42" s="14"/>
      <c r="H42" s="14"/>
      <c r="I42" s="19">
        <v>3</v>
      </c>
      <c r="J42" s="14"/>
      <c r="K42" s="18"/>
      <c r="L42" s="1"/>
      <c r="M42" s="1"/>
      <c r="N42" s="1"/>
      <c r="O42" s="27">
        <v>1.07</v>
      </c>
      <c r="P42" s="27">
        <v>1.22</v>
      </c>
      <c r="Q42" s="27">
        <v>0.74</v>
      </c>
      <c r="R42" s="34">
        <f t="shared" si="0"/>
        <v>1.01</v>
      </c>
      <c r="S42" s="32"/>
    </row>
    <row r="43" spans="1:20" ht="34">
      <c r="A43" s="154"/>
      <c r="B43" s="158"/>
      <c r="C43" s="9" t="s">
        <v>223</v>
      </c>
      <c r="D43" s="9" t="s">
        <v>230</v>
      </c>
      <c r="E43" s="9" t="s">
        <v>147</v>
      </c>
      <c r="F43" s="14"/>
      <c r="G43" s="14"/>
      <c r="H43" s="14"/>
      <c r="I43" s="19">
        <v>3</v>
      </c>
      <c r="J43" s="14"/>
      <c r="K43" s="18"/>
      <c r="L43" s="1"/>
      <c r="M43" s="1"/>
      <c r="N43" s="1"/>
      <c r="O43" s="27">
        <v>1.1100000000000001</v>
      </c>
      <c r="P43" s="27">
        <v>0.14000000000000001</v>
      </c>
      <c r="Q43" s="27">
        <v>1.46</v>
      </c>
      <c r="R43" s="34">
        <f t="shared" si="0"/>
        <v>0.90333333333333332</v>
      </c>
      <c r="S43" s="32"/>
    </row>
    <row r="44" spans="1:20" ht="34">
      <c r="A44" s="154"/>
      <c r="B44" s="158"/>
      <c r="C44" s="9" t="s">
        <v>220</v>
      </c>
      <c r="D44" s="9" t="s">
        <v>231</v>
      </c>
      <c r="E44" s="9" t="s">
        <v>147</v>
      </c>
      <c r="F44" s="14">
        <v>3</v>
      </c>
      <c r="G44" s="14">
        <v>5</v>
      </c>
      <c r="H44" s="14">
        <v>8</v>
      </c>
      <c r="I44" s="19">
        <v>3</v>
      </c>
      <c r="J44" s="14">
        <f>IF(I44&lt;=$F44,100,IF(I44&lt;=$G44,(80+20/($G44-$F44)*($G44-I44)),IF(I44&lt;=$H44,(60+20/($H44-$G44)*($H44-I44)),40)))*20%/5</f>
        <v>4</v>
      </c>
      <c r="K44" s="18" t="s">
        <v>202</v>
      </c>
      <c r="L44" s="1"/>
      <c r="M44" s="1"/>
      <c r="N44" s="1"/>
      <c r="O44" s="27">
        <v>2.0099999999999998</v>
      </c>
      <c r="P44" s="27">
        <v>2.5099999999999998</v>
      </c>
      <c r="Q44" s="27">
        <v>2.21</v>
      </c>
      <c r="R44" s="34">
        <f t="shared" si="0"/>
        <v>2.2433333333333332</v>
      </c>
      <c r="S44" s="32">
        <f>IF(R44&lt;=$F44,100,IF(R44&lt;=$G44,(80+20/($G44-$F44)*($G44-R44)),IF(R44&lt;=$H44,(60+20/($H44-$G44)*($H44-R44)),40)))*20%/5</f>
        <v>4</v>
      </c>
    </row>
    <row r="45" spans="1:20" ht="68">
      <c r="A45" s="11">
        <v>0.1</v>
      </c>
      <c r="B45" s="8" t="s">
        <v>232</v>
      </c>
      <c r="C45" s="9"/>
      <c r="D45" s="9" t="s">
        <v>233</v>
      </c>
      <c r="E45" s="9" t="s">
        <v>234</v>
      </c>
      <c r="F45" s="14">
        <v>0</v>
      </c>
      <c r="G45" s="14">
        <v>1</v>
      </c>
      <c r="H45" s="14">
        <v>3</v>
      </c>
      <c r="I45" s="19">
        <v>1</v>
      </c>
      <c r="J45" s="14">
        <f>IF(I45&lt;=$F45,100,IF(I45&lt;=$G45,(80+20/($G45-$F45)*($G45-I45)),IF(I45&lt;=$H45,(60+20/($H45-$G45)*($H45-I45)),40)))*10%/1</f>
        <v>8</v>
      </c>
      <c r="K45" s="18"/>
      <c r="L45" s="1"/>
      <c r="M45" s="1"/>
      <c r="N45" s="1"/>
      <c r="O45" s="24"/>
      <c r="P45" s="24"/>
      <c r="Q45" s="24"/>
      <c r="R45" s="31">
        <v>0.183</v>
      </c>
      <c r="S45" s="32">
        <f>IF(R45&lt;=$F45,100,IF(R45&lt;=$G45,(80+20/($G45-$F45)*($G45-R45)),IF(R45&lt;=$H45,(60+20/($H45-$G45)*($H45-R45)),40)))*10%/1</f>
        <v>9.6340000000000003</v>
      </c>
      <c r="T45" s="3" t="s">
        <v>235</v>
      </c>
    </row>
    <row r="46" spans="1:20" s="2" customFormat="1">
      <c r="A46" s="12" t="s">
        <v>236</v>
      </c>
      <c r="B46" s="6"/>
      <c r="C46" s="7"/>
      <c r="D46" s="7"/>
      <c r="E46" s="7"/>
      <c r="F46" s="17"/>
      <c r="G46" s="17"/>
      <c r="H46" s="17"/>
      <c r="I46" s="17"/>
      <c r="J46" s="17">
        <f>SUM(J2:J45)</f>
        <v>86.977272727272748</v>
      </c>
      <c r="K46" s="21"/>
      <c r="R46" s="35"/>
      <c r="S46" s="32">
        <f>SUM(S2:S45)</f>
        <v>89.12862323232325</v>
      </c>
    </row>
    <row r="47" spans="1:20" ht="45" customHeight="1">
      <c r="A47" s="155" t="s">
        <v>237</v>
      </c>
      <c r="B47" s="8"/>
      <c r="C47" s="9"/>
      <c r="D47" s="9" t="s">
        <v>238</v>
      </c>
      <c r="E47" s="9" t="s">
        <v>239</v>
      </c>
      <c r="F47" s="9" t="s">
        <v>240</v>
      </c>
      <c r="G47" s="9" t="s">
        <v>241</v>
      </c>
      <c r="H47" s="9" t="s">
        <v>242</v>
      </c>
      <c r="I47" s="22">
        <v>3</v>
      </c>
      <c r="K47" s="18" t="s">
        <v>243</v>
      </c>
      <c r="L47" s="1"/>
      <c r="M47" s="1"/>
      <c r="N47" s="1"/>
    </row>
    <row r="48" spans="1:20" ht="34">
      <c r="A48" s="156"/>
      <c r="B48" s="8"/>
      <c r="C48" s="9"/>
      <c r="D48" s="9" t="s">
        <v>244</v>
      </c>
      <c r="E48" s="9" t="s">
        <v>239</v>
      </c>
      <c r="F48" s="9" t="s">
        <v>241</v>
      </c>
      <c r="G48" s="9" t="s">
        <v>242</v>
      </c>
      <c r="H48" s="9" t="s">
        <v>245</v>
      </c>
      <c r="I48" s="22">
        <v>5</v>
      </c>
      <c r="J48" s="14"/>
      <c r="K48" s="18"/>
      <c r="L48" s="1"/>
      <c r="M48" s="1"/>
      <c r="N48" s="1"/>
    </row>
    <row r="49" spans="1:24">
      <c r="A49" s="157"/>
      <c r="D49" s="3" t="s">
        <v>246</v>
      </c>
      <c r="E49" s="3" t="s">
        <v>147</v>
      </c>
      <c r="F49" s="3">
        <v>8</v>
      </c>
      <c r="G49" s="3">
        <v>15</v>
      </c>
      <c r="H49" s="3">
        <v>30</v>
      </c>
      <c r="I49" s="23">
        <v>15</v>
      </c>
    </row>
    <row r="52" spans="1:24">
      <c r="O52" s="28"/>
      <c r="P52" s="29"/>
      <c r="Q52" s="29" t="s">
        <v>247</v>
      </c>
      <c r="R52" s="29"/>
      <c r="S52" s="36"/>
      <c r="T52" s="36"/>
      <c r="U52" s="36"/>
      <c r="V52" s="36"/>
      <c r="W52" s="36"/>
      <c r="X52" s="37"/>
    </row>
    <row r="53" spans="1:24">
      <c r="O53" s="30"/>
      <c r="P53" s="29"/>
      <c r="Q53" s="29" t="s">
        <v>248</v>
      </c>
      <c r="R53" s="29"/>
      <c r="S53" s="36"/>
      <c r="T53" s="36"/>
      <c r="U53" s="36"/>
      <c r="V53" s="36"/>
      <c r="W53" s="36"/>
      <c r="X53" s="37"/>
    </row>
  </sheetData>
  <sheetProtection formatCells="0" insertHyperlinks="0" autoFilter="0"/>
  <mergeCells count="20">
    <mergeCell ref="B18:B21"/>
    <mergeCell ref="B22:B32"/>
    <mergeCell ref="B33:B44"/>
    <mergeCell ref="C6:C9"/>
    <mergeCell ref="C10:C12"/>
    <mergeCell ref="B4:B5"/>
    <mergeCell ref="B6:B9"/>
    <mergeCell ref="B10:B12"/>
    <mergeCell ref="B13:B15"/>
    <mergeCell ref="B16:B17"/>
    <mergeCell ref="A16:A17"/>
    <mergeCell ref="A18:A21"/>
    <mergeCell ref="A22:A32"/>
    <mergeCell ref="A33:A44"/>
    <mergeCell ref="A47:A49"/>
    <mergeCell ref="A2:A3"/>
    <mergeCell ref="A4:A5"/>
    <mergeCell ref="A6:A9"/>
    <mergeCell ref="A10:A12"/>
    <mergeCell ref="A13:A15"/>
  </mergeCells>
  <phoneticPr fontId="23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5264-4F34-8742-A064-B8D4FB7BDC80}">
  <dimension ref="A1:V66"/>
  <sheetViews>
    <sheetView zoomScale="116" workbookViewId="0">
      <selection activeCell="B128" sqref="B128"/>
    </sheetView>
  </sheetViews>
  <sheetFormatPr baseColWidth="10" defaultRowHeight="16"/>
  <cols>
    <col min="1" max="1" width="11" style="72" bestFit="1" customWidth="1"/>
    <col min="2" max="2" width="28.5" style="72" customWidth="1"/>
    <col min="3" max="3" width="48" style="72" customWidth="1"/>
    <col min="4" max="4" width="29.6640625" style="72" customWidth="1"/>
    <col min="5" max="5" width="35.6640625" style="72" customWidth="1"/>
    <col min="6" max="6" width="64" style="72" customWidth="1"/>
    <col min="7" max="7" width="32.1640625" style="72" customWidth="1"/>
    <col min="8" max="10" width="12.6640625" style="72" bestFit="1" customWidth="1"/>
    <col min="11" max="12" width="12.33203125" style="72" bestFit="1" customWidth="1"/>
    <col min="13" max="13" width="12.33203125" style="73" bestFit="1" customWidth="1"/>
    <col min="14" max="17" width="12.33203125" style="72" bestFit="1" customWidth="1"/>
    <col min="18" max="21" width="12" style="72" bestFit="1" customWidth="1"/>
    <col min="22" max="16384" width="10.83203125" style="72"/>
  </cols>
  <sheetData>
    <row r="1" spans="1:22">
      <c r="A1" s="93" t="s">
        <v>249</v>
      </c>
      <c r="B1" s="92" t="s">
        <v>250</v>
      </c>
      <c r="C1" s="92" t="s">
        <v>284</v>
      </c>
      <c r="D1" s="91">
        <v>45166</v>
      </c>
      <c r="E1" s="91">
        <v>45167</v>
      </c>
      <c r="F1" s="91">
        <v>45168</v>
      </c>
      <c r="G1" s="89">
        <v>45169</v>
      </c>
      <c r="H1" s="91">
        <v>45170</v>
      </c>
      <c r="I1" s="89">
        <v>45174</v>
      </c>
      <c r="J1" s="89">
        <v>45175</v>
      </c>
      <c r="K1" s="89">
        <v>45176</v>
      </c>
      <c r="L1" s="89">
        <v>45182</v>
      </c>
      <c r="M1" s="90">
        <v>45183</v>
      </c>
      <c r="N1" s="89">
        <v>45184</v>
      </c>
      <c r="O1" s="89">
        <v>45187</v>
      </c>
      <c r="P1" s="89">
        <v>45188</v>
      </c>
      <c r="Q1" s="89">
        <v>45189</v>
      </c>
      <c r="R1" s="89">
        <v>45190</v>
      </c>
      <c r="S1" s="89">
        <v>45191</v>
      </c>
      <c r="T1" s="89">
        <v>45194</v>
      </c>
      <c r="U1" s="89">
        <v>45195</v>
      </c>
      <c r="V1" s="89">
        <v>45196</v>
      </c>
    </row>
    <row r="2" spans="1:22" ht="17">
      <c r="A2" s="88">
        <v>1</v>
      </c>
      <c r="B2" s="87" t="s">
        <v>283</v>
      </c>
      <c r="C2" s="87">
        <f>SUM(D2:V2)</f>
        <v>2245</v>
      </c>
      <c r="D2" s="85">
        <v>50</v>
      </c>
      <c r="E2" s="85">
        <v>130</v>
      </c>
      <c r="F2" s="85">
        <v>185</v>
      </c>
      <c r="G2" s="85">
        <v>45</v>
      </c>
      <c r="H2" s="85">
        <v>160</v>
      </c>
      <c r="I2" s="85">
        <v>195</v>
      </c>
      <c r="J2" s="85">
        <v>70</v>
      </c>
      <c r="K2" s="85">
        <v>120</v>
      </c>
      <c r="L2" s="85">
        <v>90</v>
      </c>
      <c r="M2" s="86">
        <v>165</v>
      </c>
      <c r="N2" s="85">
        <v>70</v>
      </c>
      <c r="O2" s="85">
        <v>100</v>
      </c>
      <c r="P2" s="85">
        <v>60</v>
      </c>
      <c r="Q2" s="85">
        <v>180</v>
      </c>
      <c r="R2" s="85">
        <v>210</v>
      </c>
      <c r="S2" s="85">
        <v>100</v>
      </c>
      <c r="T2" s="85">
        <v>110</v>
      </c>
      <c r="U2" s="85">
        <v>75</v>
      </c>
      <c r="V2" s="85">
        <v>130</v>
      </c>
    </row>
    <row r="3" spans="1:22">
      <c r="A3" s="88">
        <v>2</v>
      </c>
      <c r="B3" s="87"/>
      <c r="C3" s="87"/>
      <c r="D3" s="85"/>
      <c r="E3" s="85"/>
      <c r="F3" s="85"/>
      <c r="G3" s="85"/>
      <c r="H3" s="85"/>
      <c r="I3" s="85"/>
      <c r="J3" s="85"/>
      <c r="K3" s="85"/>
      <c r="L3" s="85"/>
      <c r="M3" s="86"/>
      <c r="N3" s="85"/>
      <c r="O3" s="85"/>
      <c r="P3" s="85"/>
      <c r="Q3" s="85"/>
      <c r="R3" s="85"/>
      <c r="S3" s="85"/>
      <c r="T3" s="85"/>
      <c r="U3" s="85"/>
      <c r="V3" s="85"/>
    </row>
    <row r="4" spans="1:22">
      <c r="A4" s="88">
        <v>3</v>
      </c>
      <c r="B4" s="85" t="s">
        <v>251</v>
      </c>
      <c r="C4" s="103">
        <f>SUM(D4:V4)</f>
        <v>2245</v>
      </c>
      <c r="D4" s="85">
        <v>50</v>
      </c>
      <c r="E4" s="85">
        <v>130</v>
      </c>
      <c r="F4" s="85">
        <v>185</v>
      </c>
      <c r="G4" s="85">
        <v>45</v>
      </c>
      <c r="H4" s="85">
        <v>160</v>
      </c>
      <c r="I4" s="85">
        <v>195</v>
      </c>
      <c r="J4" s="85">
        <v>70</v>
      </c>
      <c r="K4" s="85">
        <v>120</v>
      </c>
      <c r="L4" s="85">
        <v>90</v>
      </c>
      <c r="M4" s="86">
        <v>165</v>
      </c>
      <c r="N4" s="85">
        <v>70</v>
      </c>
      <c r="O4" s="85">
        <v>100</v>
      </c>
      <c r="P4" s="85">
        <v>60</v>
      </c>
      <c r="Q4" s="85">
        <v>180</v>
      </c>
      <c r="R4" s="85">
        <v>210</v>
      </c>
      <c r="S4" s="85">
        <v>100</v>
      </c>
      <c r="T4" s="85">
        <v>110</v>
      </c>
      <c r="U4" s="85">
        <v>75</v>
      </c>
      <c r="V4" s="85">
        <v>130</v>
      </c>
    </row>
    <row r="5" spans="1:22">
      <c r="A5" s="74"/>
      <c r="B5" s="74"/>
      <c r="C5" s="74"/>
      <c r="D5" s="74"/>
      <c r="E5" s="74"/>
      <c r="F5" s="74"/>
      <c r="G5" s="74"/>
      <c r="H5" s="74"/>
      <c r="I5" s="78"/>
      <c r="J5" s="78"/>
      <c r="K5" s="78"/>
      <c r="L5" s="78"/>
      <c r="M5" s="82"/>
      <c r="N5" s="78"/>
      <c r="O5" s="78"/>
      <c r="P5" s="78"/>
      <c r="Q5" s="78"/>
      <c r="R5" s="78"/>
      <c r="S5" s="78"/>
    </row>
    <row r="6" spans="1:22" ht="17">
      <c r="A6" s="84" t="s">
        <v>249</v>
      </c>
      <c r="B6" s="84" t="s">
        <v>252</v>
      </c>
      <c r="C6" s="84" t="s">
        <v>253</v>
      </c>
      <c r="D6" s="84" t="s">
        <v>254</v>
      </c>
      <c r="E6" s="84" t="s">
        <v>255</v>
      </c>
      <c r="F6" s="84" t="s">
        <v>256</v>
      </c>
      <c r="G6" s="84" t="s">
        <v>24</v>
      </c>
      <c r="H6" s="78"/>
      <c r="I6" s="78"/>
      <c r="J6" s="78"/>
      <c r="K6" s="78"/>
      <c r="L6" s="78"/>
      <c r="M6" s="82"/>
      <c r="N6" s="78"/>
      <c r="O6" s="78"/>
      <c r="P6" s="78"/>
      <c r="Q6" s="78"/>
      <c r="R6" s="78"/>
      <c r="S6" s="78"/>
    </row>
    <row r="7" spans="1:22" ht="51">
      <c r="A7" s="79">
        <v>1</v>
      </c>
      <c r="B7" s="81" t="s">
        <v>257</v>
      </c>
      <c r="C7" s="81" t="s">
        <v>258</v>
      </c>
      <c r="D7" s="79">
        <v>0</v>
      </c>
      <c r="E7" s="79"/>
      <c r="F7" s="80"/>
      <c r="G7" s="83" t="s">
        <v>259</v>
      </c>
      <c r="H7" s="78"/>
      <c r="I7" s="78"/>
      <c r="J7" s="78"/>
      <c r="K7" s="78"/>
      <c r="L7" s="78"/>
      <c r="M7" s="82"/>
      <c r="N7" s="78"/>
      <c r="O7" s="78"/>
      <c r="P7" s="78"/>
      <c r="Q7" s="78"/>
      <c r="R7" s="78"/>
      <c r="S7" s="78"/>
    </row>
    <row r="8" spans="1:22" ht="51">
      <c r="A8" s="79">
        <v>2</v>
      </c>
      <c r="B8" s="81" t="s">
        <v>260</v>
      </c>
      <c r="C8" s="81" t="s">
        <v>261</v>
      </c>
      <c r="D8" s="79">
        <v>0</v>
      </c>
      <c r="E8" s="79"/>
      <c r="F8" s="80"/>
      <c r="G8" s="79"/>
      <c r="H8" s="78"/>
      <c r="I8" s="78"/>
      <c r="J8" s="78"/>
      <c r="K8" s="78"/>
      <c r="L8" s="78"/>
      <c r="M8" s="82"/>
      <c r="N8" s="78"/>
      <c r="O8" s="78"/>
      <c r="P8" s="78"/>
      <c r="Q8" s="78"/>
      <c r="R8" s="78"/>
      <c r="S8" s="78"/>
    </row>
    <row r="9" spans="1:22" ht="34">
      <c r="A9" s="79">
        <v>3</v>
      </c>
      <c r="B9" s="81" t="s">
        <v>262</v>
      </c>
      <c r="C9" s="81" t="s">
        <v>263</v>
      </c>
      <c r="D9" s="79">
        <v>0</v>
      </c>
      <c r="E9" s="79"/>
      <c r="F9" s="80"/>
      <c r="G9" s="79"/>
      <c r="H9" s="78"/>
      <c r="I9" s="78"/>
      <c r="J9" s="78"/>
      <c r="K9" s="78"/>
      <c r="L9" s="78"/>
      <c r="M9" s="82"/>
      <c r="N9" s="78"/>
      <c r="O9" s="78"/>
      <c r="P9" s="78"/>
      <c r="Q9" s="78"/>
      <c r="R9" s="78"/>
      <c r="S9" s="78"/>
    </row>
    <row r="10" spans="1:22" ht="34">
      <c r="A10" s="79">
        <v>4</v>
      </c>
      <c r="B10" s="81" t="s">
        <v>102</v>
      </c>
      <c r="C10" s="81" t="s">
        <v>264</v>
      </c>
      <c r="D10" s="79">
        <v>0</v>
      </c>
      <c r="E10" s="79"/>
      <c r="F10" s="80"/>
      <c r="G10" s="79"/>
      <c r="H10" s="78"/>
      <c r="I10" s="78"/>
      <c r="J10" s="78"/>
      <c r="K10" s="78"/>
      <c r="L10" s="78"/>
      <c r="M10" s="82"/>
      <c r="N10" s="78"/>
      <c r="O10" s="78"/>
      <c r="P10" s="78"/>
      <c r="Q10" s="78"/>
      <c r="R10" s="78"/>
      <c r="S10" s="78"/>
    </row>
    <row r="11" spans="1:22" ht="34">
      <c r="A11" s="79">
        <v>5</v>
      </c>
      <c r="B11" s="81" t="s">
        <v>265</v>
      </c>
      <c r="C11" s="81" t="s">
        <v>266</v>
      </c>
      <c r="D11" s="79">
        <v>1</v>
      </c>
      <c r="E11" s="79" t="s">
        <v>282</v>
      </c>
      <c r="F11" s="80" t="s">
        <v>281</v>
      </c>
      <c r="G11" s="79"/>
      <c r="H11" s="78"/>
      <c r="I11" s="78"/>
      <c r="J11" s="78"/>
      <c r="K11" s="78"/>
      <c r="L11" s="78"/>
      <c r="M11" s="82"/>
      <c r="N11" s="78"/>
      <c r="O11" s="78"/>
      <c r="P11" s="78"/>
      <c r="Q11" s="78"/>
      <c r="R11" s="78"/>
      <c r="S11" s="78"/>
    </row>
    <row r="12" spans="1:22" ht="51">
      <c r="A12" s="79">
        <v>6</v>
      </c>
      <c r="B12" s="81" t="s">
        <v>267</v>
      </c>
      <c r="C12" s="81" t="s">
        <v>268</v>
      </c>
      <c r="D12" s="79">
        <v>0</v>
      </c>
      <c r="E12" s="79"/>
      <c r="F12" s="80"/>
      <c r="G12" s="79"/>
      <c r="H12" s="78"/>
      <c r="I12" s="78"/>
      <c r="J12" s="78"/>
      <c r="K12" s="78"/>
      <c r="L12" s="78"/>
      <c r="M12" s="82"/>
      <c r="N12" s="78"/>
      <c r="O12" s="78"/>
      <c r="P12" s="78"/>
      <c r="Q12" s="78"/>
      <c r="R12" s="78"/>
      <c r="S12" s="78"/>
    </row>
    <row r="13" spans="1:22" ht="34">
      <c r="A13" s="79">
        <v>7</v>
      </c>
      <c r="B13" s="81" t="s">
        <v>269</v>
      </c>
      <c r="C13" s="81" t="s">
        <v>270</v>
      </c>
      <c r="D13" s="79">
        <v>0</v>
      </c>
      <c r="E13" s="79"/>
      <c r="F13" s="80"/>
      <c r="G13" s="79"/>
      <c r="H13" s="78"/>
      <c r="I13" s="78"/>
      <c r="J13" s="78"/>
      <c r="K13" s="78"/>
      <c r="L13" s="78"/>
      <c r="M13" s="82"/>
      <c r="N13" s="78"/>
      <c r="O13" s="78"/>
      <c r="P13" s="78"/>
      <c r="Q13" s="78"/>
      <c r="R13" s="78"/>
      <c r="S13" s="78"/>
    </row>
    <row r="14" spans="1:22" ht="51">
      <c r="A14" s="79">
        <v>8</v>
      </c>
      <c r="B14" s="81" t="s">
        <v>271</v>
      </c>
      <c r="C14" s="81" t="s">
        <v>272</v>
      </c>
      <c r="D14" s="79">
        <v>0</v>
      </c>
      <c r="E14" s="79"/>
      <c r="F14" s="80"/>
      <c r="G14" s="79"/>
      <c r="H14" s="78"/>
      <c r="I14" s="78"/>
      <c r="J14" s="78"/>
      <c r="K14" s="78"/>
      <c r="L14" s="78"/>
      <c r="M14" s="82"/>
      <c r="N14" s="78"/>
      <c r="O14" s="78"/>
      <c r="P14" s="78"/>
      <c r="Q14" s="78"/>
      <c r="R14" s="78"/>
      <c r="S14" s="78"/>
    </row>
    <row r="15" spans="1:22" ht="51">
      <c r="A15" s="79">
        <v>9</v>
      </c>
      <c r="B15" s="81" t="s">
        <v>273</v>
      </c>
      <c r="C15" s="81" t="s">
        <v>272</v>
      </c>
      <c r="D15" s="79">
        <v>0</v>
      </c>
      <c r="E15" s="79"/>
      <c r="F15" s="80"/>
      <c r="G15" s="79"/>
      <c r="H15" s="78"/>
      <c r="I15" s="78"/>
      <c r="J15" s="78"/>
      <c r="K15" s="78"/>
      <c r="L15" s="78"/>
      <c r="M15" s="82"/>
      <c r="N15" s="78"/>
      <c r="O15" s="78"/>
      <c r="P15" s="78"/>
      <c r="Q15" s="78"/>
      <c r="R15" s="78"/>
      <c r="S15" s="78"/>
    </row>
    <row r="16" spans="1:22" ht="51">
      <c r="A16" s="79">
        <v>10</v>
      </c>
      <c r="B16" s="81" t="s">
        <v>274</v>
      </c>
      <c r="C16" s="81" t="s">
        <v>272</v>
      </c>
      <c r="D16" s="79">
        <v>0</v>
      </c>
      <c r="E16" s="79"/>
      <c r="F16" s="80"/>
      <c r="G16" s="79"/>
      <c r="H16" s="78"/>
      <c r="I16" s="78"/>
      <c r="J16" s="78"/>
      <c r="K16" s="78"/>
      <c r="L16" s="78"/>
      <c r="M16" s="82"/>
      <c r="N16" s="78"/>
      <c r="O16" s="78"/>
      <c r="P16" s="78"/>
      <c r="Q16" s="78"/>
      <c r="R16" s="78"/>
      <c r="S16" s="78"/>
    </row>
    <row r="17" spans="1:20" ht="68">
      <c r="A17" s="79">
        <v>11</v>
      </c>
      <c r="B17" s="81" t="s">
        <v>275</v>
      </c>
      <c r="C17" s="81" t="s">
        <v>276</v>
      </c>
      <c r="D17" s="79">
        <v>0</v>
      </c>
      <c r="E17" s="79"/>
      <c r="F17" s="80"/>
      <c r="G17" s="79"/>
      <c r="H17" s="76"/>
      <c r="I17" s="76"/>
      <c r="J17" s="76"/>
      <c r="K17" s="74"/>
      <c r="L17" s="74"/>
      <c r="M17" s="75"/>
      <c r="N17" s="74"/>
      <c r="O17" s="74"/>
      <c r="P17" s="74"/>
      <c r="Q17" s="74"/>
      <c r="R17" s="74"/>
      <c r="S17" s="78"/>
    </row>
    <row r="18" spans="1:20" ht="153">
      <c r="A18" s="79">
        <v>12</v>
      </c>
      <c r="B18" s="81" t="s">
        <v>277</v>
      </c>
      <c r="C18" s="81" t="s">
        <v>280</v>
      </c>
      <c r="D18" s="79">
        <v>0</v>
      </c>
      <c r="E18" s="79"/>
      <c r="F18" s="80"/>
      <c r="G18" s="81"/>
      <c r="H18" s="76"/>
      <c r="I18" s="76"/>
      <c r="J18" s="76"/>
      <c r="K18" s="74"/>
      <c r="L18" s="74"/>
      <c r="M18" s="75"/>
      <c r="N18" s="74"/>
      <c r="O18" s="74"/>
      <c r="P18" s="74"/>
      <c r="Q18" s="74"/>
      <c r="R18" s="74"/>
      <c r="S18" s="78"/>
    </row>
    <row r="19" spans="1:20" ht="34">
      <c r="A19" s="79">
        <v>13</v>
      </c>
      <c r="B19" s="81" t="s">
        <v>278</v>
      </c>
      <c r="C19" s="81" t="s">
        <v>279</v>
      </c>
      <c r="D19" s="79">
        <v>0</v>
      </c>
      <c r="E19" s="79"/>
      <c r="F19" s="80"/>
      <c r="G19" s="79"/>
      <c r="H19" s="76"/>
      <c r="I19" s="76"/>
      <c r="J19" s="76"/>
      <c r="K19" s="74"/>
      <c r="L19" s="74"/>
      <c r="M19" s="75"/>
      <c r="N19" s="74"/>
      <c r="O19" s="74"/>
      <c r="P19" s="74"/>
      <c r="Q19" s="74"/>
      <c r="R19" s="74"/>
      <c r="S19" s="78"/>
    </row>
    <row r="20" spans="1:20" ht="18">
      <c r="A20" s="77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5"/>
      <c r="N20" s="74"/>
      <c r="O20" s="74"/>
      <c r="P20" s="74"/>
      <c r="Q20" s="74"/>
      <c r="R20" s="74"/>
      <c r="S20" s="74"/>
      <c r="T20" s="74"/>
    </row>
    <row r="21" spans="1:20" ht="18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5"/>
      <c r="N21" s="74"/>
      <c r="O21" s="74"/>
      <c r="P21" s="74"/>
      <c r="Q21" s="74"/>
      <c r="R21" s="74"/>
      <c r="S21" s="74"/>
      <c r="T21" s="74"/>
    </row>
    <row r="22" spans="1:20" ht="18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5"/>
      <c r="N22" s="74"/>
      <c r="O22" s="74"/>
      <c r="P22" s="74"/>
      <c r="Q22" s="74"/>
      <c r="R22" s="74"/>
      <c r="S22" s="74"/>
      <c r="T22" s="74"/>
    </row>
    <row r="23" spans="1:20" ht="18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5"/>
      <c r="N23" s="74"/>
      <c r="O23" s="74"/>
      <c r="P23" s="74"/>
      <c r="Q23" s="74"/>
      <c r="R23" s="74"/>
      <c r="S23" s="74"/>
      <c r="T23" s="74"/>
    </row>
    <row r="24" spans="1:20" ht="18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5"/>
      <c r="N24" s="74"/>
      <c r="O24" s="74"/>
      <c r="P24" s="74"/>
      <c r="Q24" s="74"/>
      <c r="R24" s="74"/>
      <c r="S24" s="74"/>
      <c r="T24" s="74"/>
    </row>
    <row r="25" spans="1:20" ht="18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5"/>
      <c r="N25" s="74"/>
      <c r="O25" s="74"/>
      <c r="P25" s="74"/>
      <c r="Q25" s="74"/>
      <c r="R25" s="74"/>
      <c r="S25" s="74"/>
      <c r="T25" s="74"/>
    </row>
    <row r="26" spans="1:20" ht="18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5"/>
      <c r="N26" s="74"/>
      <c r="O26" s="74"/>
      <c r="P26" s="74"/>
      <c r="Q26" s="74"/>
      <c r="R26" s="74"/>
      <c r="S26" s="74"/>
      <c r="T26" s="74"/>
    </row>
    <row r="27" spans="1:20" ht="18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5"/>
      <c r="N27" s="74"/>
      <c r="O27" s="74"/>
      <c r="P27" s="74"/>
      <c r="Q27" s="74"/>
      <c r="R27" s="74"/>
      <c r="S27" s="74"/>
      <c r="T27" s="74"/>
    </row>
    <row r="28" spans="1:20" ht="1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5"/>
      <c r="N28" s="74"/>
      <c r="O28" s="74"/>
      <c r="P28" s="74"/>
      <c r="Q28" s="74"/>
      <c r="R28" s="74"/>
      <c r="S28" s="74"/>
      <c r="T28" s="74"/>
    </row>
    <row r="29" spans="1:20" ht="18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5"/>
      <c r="N29" s="74"/>
      <c r="O29" s="74"/>
      <c r="P29" s="74"/>
      <c r="Q29" s="74"/>
      <c r="R29" s="74"/>
      <c r="S29" s="74"/>
      <c r="T29" s="74"/>
    </row>
    <row r="30" spans="1:20" ht="18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5"/>
      <c r="N30" s="74"/>
      <c r="O30" s="74"/>
      <c r="P30" s="74"/>
      <c r="Q30" s="74"/>
      <c r="R30" s="74"/>
      <c r="S30" s="74"/>
      <c r="T30" s="74"/>
    </row>
    <row r="31" spans="1:20" ht="18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5"/>
      <c r="N31" s="74"/>
      <c r="O31" s="74"/>
      <c r="P31" s="74"/>
      <c r="Q31" s="74"/>
      <c r="R31" s="74"/>
      <c r="S31" s="74"/>
      <c r="T31" s="74"/>
    </row>
    <row r="32" spans="1:20" ht="18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5"/>
      <c r="N32" s="74"/>
      <c r="O32" s="74"/>
      <c r="P32" s="74"/>
      <c r="Q32" s="74"/>
      <c r="R32" s="74"/>
      <c r="S32" s="74"/>
      <c r="T32" s="74"/>
    </row>
    <row r="33" spans="1:20" ht="18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5"/>
      <c r="N33" s="74"/>
      <c r="O33" s="74"/>
      <c r="P33" s="74"/>
      <c r="Q33" s="74"/>
      <c r="R33" s="74"/>
      <c r="S33" s="74"/>
      <c r="T33" s="74"/>
    </row>
    <row r="34" spans="1:20" ht="18">
      <c r="A34" s="76"/>
      <c r="B34" s="76"/>
      <c r="C34" s="76"/>
      <c r="D34" s="76"/>
      <c r="E34" s="76"/>
      <c r="F34" s="76"/>
      <c r="G34" s="76"/>
      <c r="H34" s="76"/>
      <c r="I34" s="76"/>
      <c r="J34" s="74"/>
      <c r="K34" s="74"/>
      <c r="L34" s="74"/>
      <c r="M34" s="75"/>
      <c r="N34" s="74"/>
      <c r="O34" s="74"/>
      <c r="P34" s="74"/>
      <c r="Q34" s="74"/>
      <c r="R34" s="74"/>
      <c r="S34" s="74"/>
      <c r="T34" s="74"/>
    </row>
    <row r="35" spans="1:20" ht="18">
      <c r="A35" s="76"/>
      <c r="B35" s="76"/>
      <c r="C35" s="76"/>
      <c r="D35" s="76"/>
      <c r="E35" s="76"/>
      <c r="F35" s="76"/>
      <c r="G35" s="76"/>
      <c r="H35" s="76"/>
      <c r="I35" s="76"/>
      <c r="J35" s="74"/>
      <c r="K35" s="74"/>
      <c r="L35" s="74"/>
      <c r="M35" s="75"/>
      <c r="N35" s="74"/>
      <c r="O35" s="74"/>
      <c r="P35" s="74"/>
      <c r="Q35" s="74"/>
      <c r="R35" s="74"/>
      <c r="S35" s="74"/>
      <c r="T35" s="74"/>
    </row>
    <row r="36" spans="1:20" ht="18">
      <c r="A36" s="76"/>
      <c r="B36" s="76"/>
      <c r="C36" s="76"/>
      <c r="D36" s="76"/>
      <c r="E36" s="76"/>
      <c r="F36" s="76"/>
      <c r="G36" s="76"/>
      <c r="H36" s="76"/>
      <c r="I36" s="76"/>
      <c r="J36" s="74"/>
      <c r="K36" s="74"/>
      <c r="L36" s="74"/>
      <c r="M36" s="75"/>
      <c r="N36" s="74"/>
      <c r="O36" s="74"/>
      <c r="P36" s="74"/>
      <c r="Q36" s="74"/>
      <c r="R36" s="74"/>
      <c r="S36" s="74"/>
      <c r="T36" s="74"/>
    </row>
    <row r="37" spans="1:20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5"/>
      <c r="N37" s="74"/>
      <c r="O37" s="74"/>
      <c r="P37" s="74"/>
      <c r="Q37" s="74"/>
      <c r="R37" s="74"/>
      <c r="S37" s="74"/>
      <c r="T37" s="74"/>
    </row>
    <row r="38" spans="1:20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5"/>
      <c r="N38" s="74"/>
      <c r="O38" s="74"/>
      <c r="P38" s="74"/>
      <c r="Q38" s="74"/>
      <c r="R38" s="74"/>
      <c r="S38" s="74"/>
      <c r="T38" s="74"/>
    </row>
    <row r="39" spans="1:20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5"/>
      <c r="N39" s="74"/>
      <c r="O39" s="74"/>
      <c r="P39" s="74"/>
      <c r="Q39" s="74"/>
      <c r="R39" s="74"/>
      <c r="S39" s="74"/>
      <c r="T39" s="74"/>
    </row>
    <row r="40" spans="1:2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5"/>
      <c r="N40" s="74"/>
      <c r="O40" s="74"/>
      <c r="P40" s="74"/>
      <c r="Q40" s="74"/>
      <c r="R40" s="74"/>
      <c r="S40" s="74"/>
      <c r="T40" s="74"/>
    </row>
    <row r="41" spans="1:20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5"/>
      <c r="N41" s="74"/>
      <c r="O41" s="74"/>
      <c r="P41" s="74"/>
      <c r="Q41" s="74"/>
      <c r="R41" s="74"/>
      <c r="S41" s="74"/>
      <c r="T41" s="74"/>
    </row>
    <row r="42" spans="1:20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5"/>
      <c r="N42" s="74"/>
      <c r="O42" s="74"/>
      <c r="P42" s="74"/>
      <c r="Q42" s="74"/>
      <c r="R42" s="74"/>
      <c r="S42" s="74"/>
      <c r="T42" s="74"/>
    </row>
    <row r="43" spans="1:20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5"/>
      <c r="N43" s="74"/>
      <c r="O43" s="74"/>
      <c r="P43" s="74"/>
      <c r="Q43" s="74"/>
      <c r="R43" s="74"/>
      <c r="S43" s="74"/>
      <c r="T43" s="74"/>
    </row>
    <row r="44" spans="1:20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  <c r="N44" s="74"/>
      <c r="O44" s="74"/>
      <c r="P44" s="74"/>
      <c r="Q44" s="74"/>
      <c r="R44" s="74"/>
      <c r="S44" s="74"/>
      <c r="T44" s="74"/>
    </row>
    <row r="45" spans="1:20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5"/>
      <c r="N45" s="74"/>
      <c r="O45" s="74"/>
      <c r="P45" s="74"/>
      <c r="Q45" s="74"/>
      <c r="R45" s="74"/>
      <c r="S45" s="74"/>
      <c r="T45" s="74"/>
    </row>
    <row r="46" spans="1:20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5"/>
      <c r="N46" s="74"/>
      <c r="O46" s="74"/>
      <c r="P46" s="74"/>
      <c r="Q46" s="74"/>
      <c r="R46" s="74"/>
      <c r="S46" s="74"/>
      <c r="T46" s="74"/>
    </row>
    <row r="47" spans="1:20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5"/>
      <c r="N47" s="74"/>
      <c r="O47" s="74"/>
      <c r="P47" s="74"/>
      <c r="Q47" s="74"/>
      <c r="R47" s="74"/>
      <c r="S47" s="74"/>
      <c r="T47" s="74"/>
    </row>
    <row r="48" spans="1:20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5"/>
      <c r="N48" s="74"/>
      <c r="O48" s="74"/>
      <c r="P48" s="74"/>
      <c r="Q48" s="74"/>
      <c r="R48" s="74"/>
      <c r="S48" s="74"/>
      <c r="T48" s="74"/>
    </row>
    <row r="49" spans="1:20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5"/>
      <c r="N49" s="74"/>
      <c r="O49" s="74"/>
      <c r="P49" s="74"/>
      <c r="Q49" s="74"/>
      <c r="R49" s="74"/>
      <c r="S49" s="74"/>
      <c r="T49" s="74"/>
    </row>
    <row r="50" spans="1:2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5"/>
      <c r="N50" s="74"/>
      <c r="O50" s="74"/>
      <c r="P50" s="74"/>
      <c r="Q50" s="74"/>
      <c r="R50" s="74"/>
      <c r="S50" s="74"/>
      <c r="T50" s="74"/>
    </row>
    <row r="51" spans="1:20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5"/>
      <c r="N51" s="74"/>
      <c r="O51" s="74"/>
      <c r="P51" s="74"/>
      <c r="Q51" s="74"/>
      <c r="R51" s="74"/>
      <c r="S51" s="74"/>
      <c r="T51" s="74"/>
    </row>
    <row r="52" spans="1:20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5"/>
      <c r="N52" s="74"/>
      <c r="O52" s="74"/>
      <c r="P52" s="74"/>
      <c r="Q52" s="74"/>
      <c r="R52" s="74"/>
      <c r="S52" s="74"/>
      <c r="T52" s="74"/>
    </row>
    <row r="53" spans="1:20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5"/>
      <c r="N53" s="74"/>
      <c r="O53" s="74"/>
      <c r="P53" s="74"/>
      <c r="Q53" s="74"/>
      <c r="R53" s="74"/>
      <c r="S53" s="74"/>
      <c r="T53" s="74"/>
    </row>
    <row r="54" spans="1:20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5"/>
      <c r="N54" s="74"/>
      <c r="O54" s="74"/>
      <c r="P54" s="74"/>
      <c r="Q54" s="74"/>
      <c r="R54" s="74"/>
      <c r="S54" s="74"/>
      <c r="T54" s="74"/>
    </row>
    <row r="55" spans="1:20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5"/>
      <c r="N55" s="74"/>
      <c r="O55" s="74"/>
      <c r="P55" s="74"/>
      <c r="Q55" s="74"/>
      <c r="R55" s="74"/>
      <c r="S55" s="74"/>
      <c r="T55" s="74"/>
    </row>
    <row r="56" spans="1:20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5"/>
      <c r="N56" s="74"/>
      <c r="O56" s="74"/>
      <c r="P56" s="74"/>
      <c r="Q56" s="74"/>
      <c r="R56" s="74"/>
      <c r="S56" s="74"/>
      <c r="T56" s="74"/>
    </row>
    <row r="57" spans="1:20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5"/>
      <c r="N57" s="74"/>
      <c r="O57" s="74"/>
      <c r="P57" s="74"/>
      <c r="Q57" s="74"/>
      <c r="R57" s="74"/>
      <c r="S57" s="74"/>
      <c r="T57" s="74"/>
    </row>
    <row r="58" spans="1:20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5"/>
      <c r="N58" s="74"/>
      <c r="O58" s="74"/>
      <c r="P58" s="74"/>
      <c r="Q58" s="74"/>
      <c r="R58" s="74"/>
      <c r="S58" s="74"/>
      <c r="T58" s="74"/>
    </row>
    <row r="59" spans="1:20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5"/>
      <c r="N59" s="74"/>
      <c r="O59" s="74"/>
      <c r="P59" s="74"/>
      <c r="Q59" s="74"/>
      <c r="R59" s="74"/>
      <c r="S59" s="74"/>
      <c r="T59" s="74"/>
    </row>
    <row r="60" spans="1:2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5"/>
      <c r="N60" s="74"/>
      <c r="O60" s="74"/>
      <c r="P60" s="74"/>
      <c r="Q60" s="74"/>
      <c r="R60" s="74"/>
      <c r="S60" s="74"/>
      <c r="T60" s="74"/>
    </row>
    <row r="61" spans="1:20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5"/>
      <c r="N61" s="74"/>
      <c r="O61" s="74"/>
      <c r="P61" s="74"/>
      <c r="Q61" s="74"/>
      <c r="R61" s="74"/>
      <c r="S61" s="74"/>
      <c r="T61" s="74"/>
    </row>
    <row r="62" spans="1:20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5"/>
      <c r="N62" s="74"/>
      <c r="O62" s="74"/>
      <c r="P62" s="74"/>
      <c r="Q62" s="74"/>
      <c r="R62" s="74"/>
      <c r="S62" s="74"/>
      <c r="T62" s="74"/>
    </row>
    <row r="63" spans="1:20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5"/>
      <c r="N63" s="74"/>
      <c r="O63" s="74"/>
      <c r="P63" s="74"/>
      <c r="Q63" s="74"/>
      <c r="R63" s="74"/>
      <c r="S63" s="74"/>
      <c r="T63" s="74"/>
    </row>
    <row r="64" spans="1:20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5"/>
      <c r="N64" s="74"/>
      <c r="O64" s="74"/>
      <c r="P64" s="74"/>
      <c r="Q64" s="74"/>
      <c r="R64" s="74"/>
      <c r="S64" s="74"/>
      <c r="T64" s="74"/>
    </row>
    <row r="65" spans="1:20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5"/>
      <c r="N65" s="74"/>
      <c r="O65" s="74"/>
      <c r="P65" s="74"/>
      <c r="Q65" s="74"/>
      <c r="R65" s="74"/>
      <c r="S65" s="74"/>
      <c r="T65" s="74"/>
    </row>
    <row r="66" spans="1:20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5"/>
      <c r="N66" s="74"/>
      <c r="O66" s="74"/>
      <c r="P66" s="74"/>
      <c r="Q66" s="74"/>
      <c r="R66" s="74"/>
      <c r="S66" s="74"/>
      <c r="T66" s="74"/>
    </row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9" defaultRowHeight="16"/>
  <sheetData/>
  <sheetProtection formatCells="0" insertHyperlinks="0" autoFilter="0"/>
  <phoneticPr fontId="23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8"/>
  <pixelatorList sheetStid="10"/>
  <pixelatorList sheetStid="1"/>
  <pixelatorList sheetStid="3"/>
  <pixelatorList sheetStid="9"/>
  <pixelatorList sheetStid="5"/>
  <pixelatorList sheetStid="11"/>
</pixelators>
</file>

<file path=customXml/item2.xml><?xml version="1.0" encoding="utf-8"?>
<woProps xmlns="https://web.wps.cn/et/2018/main" xmlns:s="http://schemas.openxmlformats.org/spreadsheetml/2006/main">
  <woSheetsProps>
    <woSheetProps sheetStid="8" interlineOnOff="0" interlineColor="0" isDbSheet="0" isDashBoardSheet="0"/>
    <woSheetProps sheetStid="10" interlineOnOff="0" interlineColor="0" isDbSheet="0" isDashBoardSheet="0"/>
    <woSheetProps sheetStid="1" interlineOnOff="0" interlineColor="0" isDbSheet="0" isDashBoardSheet="0"/>
    <woSheetProps sheetStid="3" interlineOnOff="0" interlineColor="0" isDbSheet="0" isDashBoardSheet="0"/>
    <woSheetProps sheetStid="9" interlineOnOff="0" interlineColor="0" isDbSheet="0" isDashBoardSheet="0"/>
    <woSheetProps sheetStid="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 change_history</vt:lpstr>
      <vt:lpstr>report history</vt:lpstr>
      <vt:lpstr>A.1 U625ICA车型R13版本地图测试报告</vt:lpstr>
      <vt:lpstr>A.2 内外部遗留问题</vt:lpstr>
      <vt:lpstr>A.3 性能测试 </vt:lpstr>
      <vt:lpstr>A.4 定位路试专项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2020-06-02T14:49:00Z</dcterms:created>
  <dcterms:modified xsi:type="dcterms:W3CDTF">2023-12-21T06:18:44Z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