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/>
  </bookViews>
  <sheets>
    <sheet name="U725C8155车型R00PRO地图测试报告" sheetId="1" r:id="rId1"/>
    <sheet name="A.2 内外部遗留问题" sheetId="3" r:id="rId2"/>
    <sheet name="A.3 性能测试 " sheetId="9" r:id="rId3"/>
    <sheet name="A.4 定位路试专项" sheetId="5" r:id="rId4"/>
  </sheets>
  <definedNames>
    <definedName name="_xlnm._FilterDatabase" localSheetId="1" hidden="1">'A.2 内外部遗留问题'!$A$10:$J$17</definedName>
    <definedName name="OLE_LINK1" localSheetId="3">'A.4 定位路试专项'!$A$31</definedName>
  </definedNames>
  <calcPr calcId="144525"/>
</workbook>
</file>

<file path=xl/sharedStrings.xml><?xml version="1.0" encoding="utf-8"?>
<sst xmlns="http://schemas.openxmlformats.org/spreadsheetml/2006/main" count="426" uniqueCount="289">
  <si>
    <t>一、测试报告总论</t>
  </si>
  <si>
    <t>1.测试概要</t>
  </si>
  <si>
    <t>提测内容</t>
  </si>
  <si>
    <t>725C地图全功能</t>
  </si>
  <si>
    <t>测试结论</t>
  </si>
  <si>
    <r>
      <t>本次测试结论为</t>
    </r>
    <r>
      <rPr>
        <b/>
        <sz val="10.5"/>
        <color rgb="FF00B050"/>
        <rFont val="微软雅黑"/>
        <charset val="134"/>
      </rPr>
      <t>有条件Pass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</si>
  <si>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P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</si>
  <si>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</si>
  <si>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</si>
  <si>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</si>
  <si>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</si>
  <si>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</si>
  <si>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</si>
  <si>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</si>
  <si>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</si>
  <si>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全功能除语音部分外已实现</t>
  </si>
  <si>
    <t>有条件Pass</t>
  </si>
  <si>
    <t>Bug修复率</t>
  </si>
  <si>
    <t>P0P1</t>
  </si>
  <si>
    <t>ALL</t>
  </si>
  <si>
    <t>&gt;95%</t>
  </si>
  <si>
    <t>3.版本稳定性及性能指标达成情况</t>
  </si>
  <si>
    <t>稳定性及性能</t>
  </si>
  <si>
    <t>测试范围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</si>
  <si>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</si>
  <si>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</si>
  <si>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</si>
  <si>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</si>
  <si>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</si>
  <si>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</si>
  <si>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</si>
  <si>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</si>
  <si>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</si>
  <si>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</si>
  <si>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\</t>
  </si>
  <si>
    <t>路测</t>
  </si>
  <si>
    <t>10*200km(10*8小时)
其中平均车速超过100 累计时长不少于3小时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</si>
  <si>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</si>
  <si>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</si>
  <si>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</si>
  <si>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</si>
  <si>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</si>
  <si>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</si>
  <si>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</si>
  <si>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</si>
  <si>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见性能报告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</si>
  <si>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</si>
  <si>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</si>
  <si>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</si>
  <si>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</si>
  <si>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</si>
  <si>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</si>
  <si>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</si>
  <si>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</si>
  <si>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</si>
  <si>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</si>
  <si>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</si>
  <si>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</si>
  <si>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</si>
  <si>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</si>
  <si>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主动偏航</t>
  </si>
  <si>
    <t>二、版本已知风险/遗留问题</t>
  </si>
  <si>
    <t>项目风险</t>
  </si>
  <si>
    <t>遗留UI和语音交互类问题较多</t>
  </si>
  <si>
    <t>严重问题</t>
  </si>
  <si>
    <t>【实车】【U725C】【地图】【偶现】1413 当前导航中，行驶在夹江隧道，偏航
【实车】【U725C】【地图】【偶现】1416 巡航中进入隧道，车标不绑路</t>
  </si>
  <si>
    <t>三、测试用例执行情况</t>
  </si>
  <si>
    <t>模块名称</t>
  </si>
  <si>
    <t>用例总数</t>
  </si>
  <si>
    <t>测试执行数</t>
  </si>
  <si>
    <t>测试执行率</t>
  </si>
  <si>
    <t>未测原因和分析</t>
  </si>
  <si>
    <t>地图</t>
  </si>
  <si>
    <t>车型不包含部分功能</t>
  </si>
  <si>
    <t>四、测试环境及版本说明</t>
  </si>
  <si>
    <t>系统版本</t>
  </si>
  <si>
    <t xml:space="preserve">20230807_0104_MF12_R00.PRO_User </t>
  </si>
  <si>
    <t>屏幕尺寸</t>
  </si>
  <si>
    <t>12寸</t>
  </si>
  <si>
    <t>ROM版本</t>
  </si>
  <si>
    <t>地图版本</t>
  </si>
  <si>
    <t>versionName=5.2-U725C-R00.PRO-8.03-PL24</t>
  </si>
  <si>
    <t>可基于GNG报告增加</t>
  </si>
  <si>
    <t>序号</t>
  </si>
  <si>
    <t>Jira号(P0/P1)</t>
  </si>
  <si>
    <t>问题等级</t>
  </si>
  <si>
    <t>问题描述</t>
  </si>
  <si>
    <t>概率</t>
  </si>
  <si>
    <t>影响分析</t>
  </si>
  <si>
    <t>rootcause</t>
  </si>
  <si>
    <t>修复方案</t>
  </si>
  <si>
    <t>修复计划</t>
  </si>
  <si>
    <t>编号</t>
  </si>
  <si>
    <t>标题</t>
  </si>
  <si>
    <t>类型</t>
  </si>
  <si>
    <t>流程状态</t>
  </si>
  <si>
    <t>负责人</t>
  </si>
  <si>
    <t>创建时间</t>
  </si>
  <si>
    <t>优先级</t>
  </si>
  <si>
    <t>Comments</t>
  </si>
  <si>
    <t>FordPhase4Scrum-69554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</si>
  <si>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 xml:space="preserve">1439 </t>
    </r>
    <r>
      <rPr>
        <u/>
        <sz val="11"/>
        <color rgb="FF800080"/>
        <rFont val="宋体-简"/>
        <charset val="134"/>
      </rPr>
      <t>语音导航去南京南站，搜索结果选择第一个，</t>
    </r>
    <r>
      <rPr>
        <u/>
        <sz val="11"/>
        <color rgb="FF800080"/>
        <rFont val="Calibri"/>
        <charset val="134"/>
      </rPr>
      <t>tts</t>
    </r>
    <r>
      <rPr>
        <u/>
        <sz val="11"/>
        <color rgb="FF800080"/>
        <rFont val="宋体-简"/>
        <charset val="134"/>
      </rPr>
      <t>无响应搜索界面也不退出</t>
    </r>
  </si>
  <si>
    <t>Bug</t>
  </si>
  <si>
    <t>已分析</t>
  </si>
  <si>
    <t>马龙(malong03)</t>
  </si>
  <si>
    <t>P1-High</t>
  </si>
  <si>
    <t>VPA未响应，非地图问题</t>
  </si>
  <si>
    <t>FordPhase4Scrum-69555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</si>
  <si>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 xml:space="preserve">1504 </t>
    </r>
    <r>
      <rPr>
        <u/>
        <sz val="11"/>
        <color rgb="FF800080"/>
        <rFont val="宋体-简"/>
        <charset val="134"/>
      </rPr>
      <t>油量充足，发起导航，提示续航里程</t>
    </r>
    <r>
      <rPr>
        <u/>
        <sz val="11"/>
        <color rgb="FF800080"/>
        <rFont val="Calibri"/>
        <charset val="134"/>
      </rPr>
      <t>0</t>
    </r>
    <r>
      <rPr>
        <u/>
        <sz val="11"/>
        <color rgb="FF800080"/>
        <rFont val="宋体-简"/>
        <charset val="134"/>
      </rPr>
      <t>米，油量不足</t>
    </r>
  </si>
  <si>
    <t>谷渭(guwei05)</t>
  </si>
  <si>
    <t>对手件问题，非地图问题</t>
  </si>
  <si>
    <t>FordPhase4Scrum-69557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</si>
  <si>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 xml:space="preserve">1530 </t>
    </r>
    <r>
      <rPr>
        <u/>
        <sz val="11"/>
        <color rgb="FF800080"/>
        <rFont val="宋体-简"/>
        <charset val="134"/>
      </rPr>
      <t>导航去一个目的地后退出导航进入巡航，</t>
    </r>
    <r>
      <rPr>
        <u/>
        <sz val="11"/>
        <color rgb="FF800080"/>
        <rFont val="Calibri"/>
        <charset val="134"/>
      </rPr>
      <t>launcher</t>
    </r>
    <r>
      <rPr>
        <u/>
        <sz val="11"/>
        <color rgb="FF800080"/>
        <rFont val="宋体-简"/>
        <charset val="134"/>
      </rPr>
      <t>地图仍显示上次的导航信息</t>
    </r>
  </si>
  <si>
    <t>新建</t>
  </si>
  <si>
    <t>胡金广(hujinguang)</t>
  </si>
  <si>
    <t>Launcher问题，刷新地图小卡片时没有判断导航态（巡航态时也刷新了地图小卡片导致），需要修复，预计Launcher1.0.3.1中修复，R05组入</t>
  </si>
  <si>
    <t>FordPhase4Scrum-69550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</si>
  <si>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】【地图】【偶现】</t>
    </r>
    <r>
      <rPr>
        <u/>
        <sz val="11"/>
        <color rgb="FF800080"/>
        <rFont val="Calibri"/>
        <charset val="134"/>
      </rPr>
      <t xml:space="preserve">1413 </t>
    </r>
    <r>
      <rPr>
        <u/>
        <sz val="11"/>
        <color rgb="FF800080"/>
        <rFont val="宋体-简"/>
        <charset val="134"/>
      </rPr>
      <t>当前导航中，行驶在夹江隧道，偏航</t>
    </r>
  </si>
  <si>
    <t>依赖LTS版本更新</t>
  </si>
  <si>
    <t>FordPhase4Scrum-69669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</si>
  <si>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】【地图】【偶现】</t>
    </r>
    <r>
      <rPr>
        <u/>
        <sz val="11"/>
        <color rgb="FF800080"/>
        <rFont val="Calibri"/>
        <charset val="134"/>
      </rPr>
      <t xml:space="preserve">1416 </t>
    </r>
    <r>
      <rPr>
        <u/>
        <sz val="11"/>
        <color rgb="FF800080"/>
        <rFont val="宋体-简"/>
        <charset val="134"/>
      </rPr>
      <t>巡航中进入隧道，车标不绑路</t>
    </r>
  </si>
  <si>
    <t>FordPhase4Scrum-69556</t>
  </si>
  <si>
    <r>
      <t>【实车】【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】【地图】【偶现】</t>
    </r>
    <r>
      <rPr>
        <u/>
        <sz val="11"/>
        <color rgb="FF800080"/>
        <rFont val="Calibri"/>
        <charset val="134"/>
      </rPr>
      <t xml:space="preserve">1516 </t>
    </r>
    <r>
      <rPr>
        <u/>
        <sz val="11"/>
        <color rgb="FF800080"/>
        <rFont val="宋体-简"/>
        <charset val="134"/>
      </rPr>
      <t>当前导航中，行驶在扬子江隧道，车标不动诱导面板不更新</t>
    </r>
  </si>
  <si>
    <t>陈鹏(v_chenpeng14)</t>
  </si>
  <si>
    <t>FordPhase4Scrum-62002</t>
  </si>
  <si>
    <r>
      <t>【台架】【</t>
    </r>
    <r>
      <rPr>
        <u/>
        <sz val="11"/>
        <color rgb="FF800080"/>
        <rFont val="Calibri"/>
        <charset val="134"/>
      </rPr>
      <t>u725c</t>
    </r>
    <r>
      <rPr>
        <u/>
        <sz val="11"/>
        <color rgb="FF800080"/>
        <rFont val="宋体-简"/>
        <charset val="134"/>
      </rPr>
      <t>】【</t>
    </r>
    <r>
      <rPr>
        <u/>
        <sz val="11"/>
        <color rgb="FF800080"/>
        <rFont val="Calibri"/>
        <charset val="134"/>
      </rPr>
      <t>launcher</t>
    </r>
    <r>
      <rPr>
        <u/>
        <sz val="11"/>
        <color rgb="FF800080"/>
        <rFont val="宋体-简"/>
        <charset val="134"/>
      </rPr>
      <t>】【偶现】地图点击搜索结果无反应</t>
    </r>
  </si>
  <si>
    <t>寇广琪(kouguangqi)</t>
  </si>
  <si>
    <t>已修复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</si>
  <si>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</si>
  <si>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</si>
  <si>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</si>
  <si>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</si>
  <si>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</si>
  <si>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</si>
  <si>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</si>
  <si>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</si>
  <si>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</si>
  <si>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</si>
  <si>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</si>
  <si>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</si>
  <si>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</si>
  <si>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</si>
  <si>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</si>
  <si>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</si>
  <si>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</si>
  <si>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</si>
  <si>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</si>
  <si>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</si>
  <si>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</si>
  <si>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</si>
  <si>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</si>
  <si>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</si>
  <si>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</si>
  <si>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</si>
  <si>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</si>
  <si>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</si>
  <si>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</si>
  <si>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</si>
  <si>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</si>
  <si>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</si>
  <si>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</si>
  <si>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</si>
  <si>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</si>
  <si>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</si>
  <si>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</si>
  <si>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</si>
  <si>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</si>
  <si>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</si>
  <si>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</si>
  <si>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</si>
  <si>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</si>
  <si>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</si>
  <si>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</si>
  <si>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</si>
  <si>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</si>
  <si>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</si>
  <si>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</si>
  <si>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</si>
  <si>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</si>
  <si>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</si>
  <si>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</si>
  <si>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</si>
  <si>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</si>
  <si>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</si>
  <si>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</si>
  <si>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</si>
  <si>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</si>
  <si>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</si>
  <si>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</si>
  <si>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</si>
  <si>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</si>
  <si>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</si>
  <si>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</si>
  <si>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</si>
  <si>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</si>
  <si>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</si>
  <si>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</si>
  <si>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</si>
  <si>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路径规划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</si>
  <si>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</si>
  <si>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</si>
  <si>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</si>
  <si>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</si>
  <si>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</si>
  <si>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</si>
  <si>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</si>
  <si>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</si>
  <si>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</si>
  <si>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</si>
  <si>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</si>
  <si>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</si>
  <si>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</si>
  <si>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</si>
  <si>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</si>
  <si>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</si>
  <si>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</si>
  <si>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</si>
  <si>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</si>
  <si>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</si>
  <si>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</si>
  <si>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</si>
  <si>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</si>
  <si>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</si>
  <si>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</si>
  <si>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</si>
  <si>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</si>
  <si>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</si>
  <si>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</si>
  <si>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</si>
  <si>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</si>
  <si>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</si>
  <si>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</si>
  <si>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</si>
  <si>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</si>
  <si>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</si>
  <si>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1/1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</si>
  <si>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</si>
  <si>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</si>
  <si>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</si>
  <si>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</si>
  <si>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</si>
  <si>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</si>
  <si>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</si>
  <si>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</si>
  <si>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</si>
  <si>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</si>
  <si>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</si>
  <si>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</si>
  <si>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</si>
  <si>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日期</t>
  </si>
  <si>
    <t>汇总</t>
  </si>
  <si>
    <t>车辆** 
（LV/PV**/VIN后6位）</t>
  </si>
  <si>
    <t>UY2230</t>
  </si>
  <si>
    <t>UY2223</t>
  </si>
  <si>
    <t>总计里程</t>
  </si>
  <si>
    <t>路试重点关注项</t>
  </si>
  <si>
    <t>详细要求</t>
  </si>
  <si>
    <t>出错次数</t>
  </si>
  <si>
    <t>bug号</t>
  </si>
  <si>
    <t>底图/道路/底图元素/路况/蚯蚓线等
 显示是否正常</t>
  </si>
  <si>
    <t>渲染正常不失真，元素不缺失，
路况（含电子眼和限速）和实际路况一致</t>
  </si>
  <si>
    <t>FordPhase4Scrum-69657</t>
  </si>
  <si>
    <t>1.当前巡航中，铁路标志不消失</t>
  </si>
  <si>
    <t>定位更新及时性及准确性</t>
  </si>
  <si>
    <t>map5.0 支持全时惯导，任何时候车标都真实反应车型所在位置，并实时更新，
不得出现飘，卡顿/滞后/不更新等现象</t>
  </si>
  <si>
    <t>FordPhase4Scrum-69556
FordPhase4Scrum-69558
FordPhase4Scrum-69667
FordPhase4Scrum-69669</t>
  </si>
  <si>
    <t>1.当前导航中，行驶在扬子江隧道，车标不动诱导面板不更新
2.巡航进入隧道，车标绑路错误后车标不动
3.当前导航中，在地下车库，车标定位到路对面
4.巡航中进入隧道，车标不绑路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</si>
  <si>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</si>
  <si>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</si>
  <si>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</si>
  <si>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</si>
  <si>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</si>
  <si>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FordPhase4Scrum-69550
FordPhase4Scrum-69647
FordPhase4Scrum-69653</t>
  </si>
  <si>
    <t>1.当前导航中，行驶在夹江隧道，偏航
2.当前导航中，偏航
3.当前导航中，行驶在和燕路隧道，偏航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</si>
  <si>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</si>
  <si>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</si>
  <si>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FordPhase4Scrum-69557
FordPhase4Scrum-69655
FordPhase4Scrum-69656
FordPhase4Scrum-69675</t>
  </si>
  <si>
    <t>1.导航去一个目的地后退出导航进入巡航，launcher地图仍显示上次的导航信息
2.当前导航中，地图内诱导距离和launcher诱导距离不一致
3.当前导航中，地图内诱导面板道路名和launcher地图诱导面板道路名不一致
4.当前导航中，launcher地图小卡片不显示导航信息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</si>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</sst>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>
  <numFmts count="7">
    <numFmt numFmtId="176" formatCode="yyyy\-mm\-dd\ hh:mm:ss"/>
    <numFmt numFmtId="177" formatCode="0.000;[Red]0.000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\-mm\-dd;@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theme="1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800080"/>
      <name val="Calibri"/>
      <charset val="134"/>
    </font>
    <font>
      <b/>
      <sz val="10.5"/>
      <color rgb="FF00B05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0" fontId="24" fillId="0" borderId="0"/>
    <xf numFmtId="0" fontId="24" fillId="0" borderId="0"/>
    <xf numFmtId="0" fontId="22" fillId="3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8" fillId="33" borderId="21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6" fillId="26" borderId="21" applyNumberFormat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27" borderId="18" applyNumberFormat="0" applyAlignment="0" applyProtection="0">
      <alignment vertical="center"/>
    </xf>
    <xf numFmtId="0" fontId="29" fillId="26" borderId="17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0" borderId="0"/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4" fillId="30" borderId="2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1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49">
      <alignment vertical="center"/>
    </xf>
    <xf numFmtId="0" fontId="0" fillId="0" borderId="0" xfId="0" applyAlignment="1">
      <alignment horizontal="left" vertical="center"/>
    </xf>
    <xf numFmtId="0" fontId="2" fillId="2" borderId="1" xfId="49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78" fontId="0" fillId="2" borderId="1" xfId="0" applyNumberFormat="1" applyFill="1" applyBorder="1" applyAlignment="1">
      <alignment horizontal="left" vertical="center"/>
    </xf>
    <xf numFmtId="0" fontId="1" fillId="0" borderId="1" xfId="49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2" xfId="49" applyFill="1" applyBorder="1" applyAlignment="1">
      <alignment horizontal="center" vertical="center"/>
    </xf>
    <xf numFmtId="0" fontId="1" fillId="2" borderId="3" xfId="49" applyFill="1" applyBorder="1" applyAlignment="1">
      <alignment horizontal="center" vertical="center"/>
    </xf>
    <xf numFmtId="0" fontId="1" fillId="0" borderId="4" xfId="49" applyBorder="1" applyAlignment="1">
      <alignment horizontal="center" vertical="center"/>
    </xf>
    <xf numFmtId="0" fontId="1" fillId="0" borderId="1" xfId="49" applyBorder="1" applyAlignment="1">
      <alignment horizontal="left" vertical="center" wrapText="1"/>
    </xf>
    <xf numFmtId="0" fontId="1" fillId="0" borderId="1" xfId="49" applyBorder="1" applyAlignment="1">
      <alignment horizontal="left" vertical="center"/>
    </xf>
    <xf numFmtId="0" fontId="1" fillId="0" borderId="5" xfId="49" applyBorder="1" applyAlignment="1">
      <alignment horizontal="center" vertical="center"/>
    </xf>
    <xf numFmtId="0" fontId="1" fillId="0" borderId="6" xfId="49" applyBorder="1" applyAlignment="1">
      <alignment horizontal="left" vertical="center"/>
    </xf>
    <xf numFmtId="0" fontId="1" fillId="0" borderId="6" xfId="49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178" fontId="0" fillId="2" borderId="1" xfId="0" applyNumberFormat="1" applyFont="1" applyFill="1" applyBorder="1" applyAlignment="1">
      <alignment horizontal="left" vertical="center"/>
    </xf>
    <xf numFmtId="0" fontId="1" fillId="2" borderId="7" xfId="49" applyFill="1" applyBorder="1" applyAlignment="1">
      <alignment horizontal="center" vertical="center"/>
    </xf>
    <xf numFmtId="0" fontId="4" fillId="0" borderId="8" xfId="49" applyFont="1" applyBorder="1" applyAlignment="1">
      <alignment horizontal="left" vertical="center" wrapText="1"/>
    </xf>
    <xf numFmtId="0" fontId="1" fillId="0" borderId="1" xfId="49" applyBorder="1" applyAlignment="1">
      <alignment horizontal="center" vertical="center" wrapText="1"/>
    </xf>
    <xf numFmtId="0" fontId="1" fillId="0" borderId="8" xfId="49" applyBorder="1" applyAlignment="1">
      <alignment horizontal="center" vertical="center"/>
    </xf>
    <xf numFmtId="0" fontId="1" fillId="0" borderId="9" xfId="49" applyBorder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6" fillId="5" borderId="6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/>
    <xf numFmtId="0" fontId="5" fillId="6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5" fillId="1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177" fontId="0" fillId="4" borderId="1" xfId="0" applyNumberFormat="1" applyFill="1" applyBorder="1" applyAlignment="1">
      <alignment horizontal="left"/>
    </xf>
    <xf numFmtId="0" fontId="0" fillId="12" borderId="1" xfId="0" applyFill="1" applyBorder="1" applyAlignment="1"/>
    <xf numFmtId="0" fontId="7" fillId="0" borderId="0" xfId="0" applyFont="1" applyAlignment="1">
      <alignment horizontal="left" vertical="top"/>
    </xf>
    <xf numFmtId="0" fontId="8" fillId="0" borderId="1" xfId="0" applyFont="1" applyBorder="1" applyAlignment="1"/>
    <xf numFmtId="2" fontId="7" fillId="0" borderId="0" xfId="0" applyNumberFormat="1" applyFont="1" applyAlignment="1">
      <alignment horizontal="left" vertical="top"/>
    </xf>
    <xf numFmtId="0" fontId="9" fillId="0" borderId="0" xfId="0" applyFont="1">
      <alignment vertical="center"/>
    </xf>
    <xf numFmtId="49" fontId="0" fillId="13" borderId="11" xfId="0" applyNumberFormat="1" applyFill="1" applyBorder="1" applyAlignment="1"/>
    <xf numFmtId="49" fontId="10" fillId="0" borderId="11" xfId="0" applyNumberFormat="1" applyFont="1" applyBorder="1" applyAlignment="1"/>
    <xf numFmtId="49" fontId="11" fillId="0" borderId="11" xfId="0" applyNumberFormat="1" applyFont="1" applyBorder="1" applyAlignment="1"/>
    <xf numFmtId="49" fontId="0" fillId="0" borderId="11" xfId="0" applyNumberFormat="1" applyBorder="1" applyAlignment="1"/>
    <xf numFmtId="176" fontId="0" fillId="0" borderId="11" xfId="0" applyNumberFormat="1" applyBorder="1" applyAlignment="1"/>
    <xf numFmtId="0" fontId="12" fillId="14" borderId="1" xfId="0" applyFont="1" applyFill="1" applyBorder="1" applyAlignment="1">
      <alignment horizontal="justify" vertical="center" wrapText="1"/>
    </xf>
    <xf numFmtId="0" fontId="12" fillId="15" borderId="1" xfId="0" applyFont="1" applyFill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justify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0" fontId="14" fillId="0" borderId="1" xfId="0" applyNumberFormat="1" applyFont="1" applyBorder="1" applyAlignment="1">
      <alignment horizontal="justify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0" fontId="15" fillId="0" borderId="1" xfId="0" applyNumberFormat="1" applyFont="1" applyBorder="1">
      <alignment vertical="center"/>
    </xf>
    <xf numFmtId="0" fontId="0" fillId="0" borderId="0" xfId="0" applyFont="1">
      <alignment vertical="center"/>
    </xf>
  </cellXfs>
  <cellStyles count="54">
    <cellStyle name="常规" xfId="0" builtinId="0"/>
    <cellStyle name="常规 4 2" xfId="1"/>
    <cellStyle name="常规 4 2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Normal 3" xfId="30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Normal 4" xfId="45"/>
    <cellStyle name="千位分隔[0]" xfId="46" builtinId="6"/>
    <cellStyle name="标题 2" xfId="47" builtinId="17"/>
    <cellStyle name="40% - 强调文字颜色 5" xfId="48" builtinId="47"/>
    <cellStyle name="Normal 2" xfId="49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7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2540</xdr:colOff>
      <xdr:row>20</xdr:row>
      <xdr:rowOff>0</xdr:rowOff>
    </xdr:from>
    <xdr:ext cx="12202160" cy="6029960"/>
    <xdr:sp>
      <xdr:nvSpPr>
        <xdr:cNvPr id="2" name="TextBox 1"/>
        <xdr:cNvSpPr txBox="1"/>
      </xdr:nvSpPr>
      <xdr:spPr>
        <a:xfrm>
          <a:off x="2540" y="17258030"/>
          <a:ext cx="12202160" cy="602996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U725C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R00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1032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27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7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7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第一天：福特汽车研发中心周边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覆盖道路类型：普通道路、市区道路、二叉路、内部路、主辅路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第二天：福特汽车研发中心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江心洲大桥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珍珠泉旅游度假区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绿博园隧道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内环南线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内环东线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银杏湖乐园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隧道：夹江隧道、浦滨路隧道、南京扬子江隧道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绿博园隧道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高架：内环南线、内环东线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宝船厂隧道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北河口隧道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万景园隧道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绿博园隧道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奥体新城隧道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青奥轴线隧道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南京扬子江隧道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浦滨路隧道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六合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北汊大桥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燕子矶长江隧道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和燕路隧道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红山路隧道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钟山风景名胜区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覆盖道路类型：高架、普通道路、市区道路、二叉路、三叉路、环岛、快速路、内部路、隧道、高速、桥梁、山路、停车场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隧道：宝船厂隧道、北河口隧道、万景园隧道、绿博园隧道、奥体新城隧道、青奥轴线隧道、南京扬子江隧道、浦滨路隧道、燕子矶长江隧道、和燕路隧道、红山路隧道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高架：内环东线、江北快速路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第四天：福特汽车研发中心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九龙湖企业总部地下停车场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毛虎休闲农庄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大校场隧道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南京长江大桥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南京青奥体育公园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夹江隧道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禄口机场</a:t>
          </a:r>
          <a:r>
            <a:rPr lang="en-US" altLang="zh-CN" sz="1100">
              <a:solidFill>
                <a:schemeClr val="bg1"/>
              </a:solidFill>
            </a:rPr>
            <a:t>-</a:t>
          </a:r>
          <a:r>
            <a:rPr lang="zh-CN" altLang="en-US" sz="1100">
              <a:solidFill>
                <a:schemeClr val="bg1"/>
              </a:solidFill>
            </a:rPr>
            <a:t>福特汽车研发中心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覆盖道路类型：高架、普通道路、市区道路、二叉路、三叉路、环岛、快速路、内部路、隧道、高速、桥梁、山路、停车场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隧道：大校场隧道、夹江隧道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高架：内环东线、内环南线</a:t>
          </a:r>
          <a:endParaRPr lang="zh-CN" altLang="en-US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第五天：福特汽车研发中心周边</a:t>
          </a:r>
          <a:endParaRPr lang="en-US" altLang="zh-CN" sz="110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覆盖道路类型：普通道路、市区道路、二叉路、内部路、主辅路</a:t>
          </a:r>
          <a:endParaRPr lang="zh-CN" altLang="en-US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6:G19" totalsRowShown="0">
  <autoFilter ref="A6:G19"/>
  <tableColumns count="7">
    <tableColumn id="1" name="序号" dataDxfId="0"/>
    <tableColumn id="2" name="路试重点关注项" dataDxfId="1"/>
    <tableColumn id="3" name="详细要求" dataDxfId="2"/>
    <tableColumn id="4" name="出错次数" dataDxfId="3"/>
    <tableColumn id="5" name="bug号" dataDxfId="4"/>
    <tableColumn id="6" name="问题描述" dataDxfId="5"/>
    <tableColumn id="7" name="备注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console.cloud.baidu-int.com/devops/icafe/issue/FordPhase4Scrum-69555/show" TargetMode="External"/><Relationship Id="rId6" Type="http://schemas.openxmlformats.org/officeDocument/2006/relationships/hyperlink" Target="https://console.cloud.baidu-int.com/devops/icafe/issue/FordPhase4Scrum-69554/show" TargetMode="External"/><Relationship Id="rId5" Type="http://schemas.openxmlformats.org/officeDocument/2006/relationships/hyperlink" Target="https://console.cloud.baidu-int.com/devops/icafe/issue/FordPhase4Scrum-69550/show" TargetMode="External"/><Relationship Id="rId4" Type="http://schemas.openxmlformats.org/officeDocument/2006/relationships/hyperlink" Target="https://console.cloud.baidu-int.com/devops/icafe/issue/FordPhase4Scrum-69669/show" TargetMode="External"/><Relationship Id="rId3" Type="http://schemas.openxmlformats.org/officeDocument/2006/relationships/hyperlink" Target="https://console.cloud.baidu-int.com/devops/icafe/issue/FordPhase4Scrum-69556/show" TargetMode="External"/><Relationship Id="rId2" Type="http://schemas.openxmlformats.org/officeDocument/2006/relationships/hyperlink" Target="https://console.cloud.baidu-int.com/devops/icafe/issue/FordPhase4Scrum-69557/show" TargetMode="External"/><Relationship Id="rId1" Type="http://schemas.openxmlformats.org/officeDocument/2006/relationships/hyperlink" Target="https://console.cloud.baidu-int.com/devops/icafe/issue/FordPhase4Scrum-62002/sho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tabSelected="1" workbookViewId="0">
      <selection activeCell="K15" sqref="K15"/>
    </sheetView>
  </sheetViews>
  <sheetFormatPr defaultColWidth="11" defaultRowHeight="17.6"/>
  <cols>
    <col min="1" max="1" width="15" customWidth="1"/>
    <col min="2" max="3" width="24.8416666666667" customWidth="1"/>
    <col min="4" max="4" width="26.6916666666667" customWidth="1"/>
    <col min="5" max="5" width="22.3083333333333" customWidth="1"/>
    <col min="6" max="7" width="16" customWidth="1"/>
    <col min="8" max="8" width="13" customWidth="1"/>
  </cols>
  <sheetData>
    <row r="1" spans="1:8">
      <c r="A1" s="74" t="s">
        <v>0</v>
      </c>
      <c r="B1" s="74"/>
      <c r="C1" s="74"/>
      <c r="D1" s="74"/>
      <c r="E1" s="74"/>
      <c r="F1" s="74"/>
      <c r="G1" s="74"/>
      <c r="H1" s="74"/>
    </row>
    <row r="2" ht="16" customHeight="1" spans="1:8">
      <c r="A2" s="75" t="s">
        <v>1</v>
      </c>
      <c r="B2" s="75"/>
      <c r="C2" s="75"/>
      <c r="D2" s="75"/>
      <c r="E2" s="75"/>
      <c r="F2" s="75"/>
      <c r="G2" s="75"/>
      <c r="H2" s="75"/>
    </row>
    <row r="3" ht="16" customHeight="1" spans="1:8">
      <c r="A3" s="76" t="s">
        <v>2</v>
      </c>
      <c r="B3" s="77" t="s">
        <v>3</v>
      </c>
      <c r="C3" s="77"/>
      <c r="D3" s="77"/>
      <c r="E3" s="77"/>
      <c r="F3" s="77"/>
      <c r="G3" s="77"/>
      <c r="H3" s="77"/>
    </row>
    <row r="4" ht="16" customHeight="1" spans="1:9">
      <c r="A4" s="76" t="s">
        <v>4</v>
      </c>
      <c r="B4" s="78" t="s">
        <v>5</v>
      </c>
      <c r="C4" s="77"/>
      <c r="D4" s="77"/>
      <c r="E4" s="77"/>
      <c r="F4" s="77"/>
      <c r="G4" s="77"/>
      <c r="H4" s="77"/>
      <c r="I4" s="121" t="s">
        <v>6</v>
      </c>
    </row>
    <row r="5" ht="16" customHeight="1" spans="1:8">
      <c r="A5" s="79"/>
      <c r="B5" s="79"/>
      <c r="C5" s="79"/>
      <c r="D5" s="79"/>
      <c r="E5" s="79"/>
      <c r="F5" s="79"/>
      <c r="G5" s="79"/>
      <c r="H5" s="79"/>
    </row>
    <row r="6" spans="1:8">
      <c r="A6" s="80" t="s">
        <v>7</v>
      </c>
      <c r="B6" s="80"/>
      <c r="C6" s="80"/>
      <c r="D6" s="80"/>
      <c r="E6" s="80"/>
      <c r="F6" s="80"/>
      <c r="G6" s="80"/>
      <c r="H6" s="80"/>
    </row>
    <row r="7" spans="1:8">
      <c r="A7" s="76" t="s">
        <v>8</v>
      </c>
      <c r="B7" s="81" t="s">
        <v>9</v>
      </c>
      <c r="C7" s="82"/>
      <c r="D7" s="76" t="s">
        <v>10</v>
      </c>
      <c r="E7" s="76" t="s">
        <v>11</v>
      </c>
      <c r="F7" s="79" t="s">
        <v>4</v>
      </c>
      <c r="G7" s="81" t="s">
        <v>12</v>
      </c>
      <c r="H7" s="82"/>
    </row>
    <row r="8" spans="1:8">
      <c r="A8" s="83" t="s">
        <v>13</v>
      </c>
      <c r="B8" s="84" t="s">
        <v>14</v>
      </c>
      <c r="C8" s="85"/>
      <c r="D8" s="86">
        <v>1</v>
      </c>
      <c r="E8" s="86" t="s">
        <v>15</v>
      </c>
      <c r="F8" s="104" t="s">
        <v>16</v>
      </c>
      <c r="G8" s="105"/>
      <c r="H8" s="106"/>
    </row>
    <row r="9" ht="18" customHeight="1" spans="1:8">
      <c r="A9" s="83" t="s">
        <v>17</v>
      </c>
      <c r="B9" s="84" t="s">
        <v>18</v>
      </c>
      <c r="C9" s="85"/>
      <c r="D9" s="86">
        <v>1</v>
      </c>
      <c r="E9" s="107">
        <v>0.728</v>
      </c>
      <c r="F9" s="104" t="s">
        <v>16</v>
      </c>
      <c r="G9" s="108"/>
      <c r="H9" s="109"/>
    </row>
    <row r="10" spans="1:8">
      <c r="A10" s="83"/>
      <c r="B10" s="84" t="s">
        <v>19</v>
      </c>
      <c r="C10" s="85"/>
      <c r="D10" s="83" t="s">
        <v>20</v>
      </c>
      <c r="E10" s="107">
        <v>0.542</v>
      </c>
      <c r="F10" s="104" t="s">
        <v>16</v>
      </c>
      <c r="G10" s="110"/>
      <c r="H10" s="111"/>
    </row>
    <row r="11" spans="1:8">
      <c r="A11" s="83"/>
      <c r="B11" s="83"/>
      <c r="C11" s="83"/>
      <c r="D11" s="83"/>
      <c r="E11" s="83"/>
      <c r="F11" s="83"/>
      <c r="G11" s="83"/>
      <c r="H11" s="83"/>
    </row>
    <row r="12" ht="14.25" customHeight="1" spans="1:8">
      <c r="A12" s="75" t="s">
        <v>21</v>
      </c>
      <c r="B12" s="75"/>
      <c r="C12" s="75"/>
      <c r="D12" s="75"/>
      <c r="E12" s="75"/>
      <c r="F12" s="75"/>
      <c r="G12" s="75"/>
      <c r="H12" s="75"/>
    </row>
    <row r="13" spans="1:8">
      <c r="A13" s="76" t="s">
        <v>22</v>
      </c>
      <c r="B13" s="76" t="s">
        <v>9</v>
      </c>
      <c r="C13" s="83" t="s">
        <v>10</v>
      </c>
      <c r="D13" s="87" t="s">
        <v>23</v>
      </c>
      <c r="E13" s="83" t="s">
        <v>11</v>
      </c>
      <c r="F13" s="79" t="s">
        <v>4</v>
      </c>
      <c r="G13" s="81" t="s">
        <v>12</v>
      </c>
      <c r="H13" s="82"/>
    </row>
    <row r="14" ht="32" spans="1:8">
      <c r="A14" s="88" t="s">
        <v>24</v>
      </c>
      <c r="B14" s="88" t="s">
        <v>25</v>
      </c>
      <c r="C14" s="83" t="s">
        <v>26</v>
      </c>
      <c r="D14" s="88" t="s">
        <v>27</v>
      </c>
      <c r="E14" s="88">
        <v>0</v>
      </c>
      <c r="F14" s="93" t="s">
        <v>28</v>
      </c>
      <c r="G14" s="105"/>
      <c r="H14" s="106"/>
    </row>
    <row r="15" spans="1:8">
      <c r="A15" s="88"/>
      <c r="B15" s="89" t="s">
        <v>29</v>
      </c>
      <c r="C15" s="90" t="s">
        <v>30</v>
      </c>
      <c r="D15" s="88" t="s">
        <v>31</v>
      </c>
      <c r="E15" s="88">
        <v>0</v>
      </c>
      <c r="F15" s="93" t="s">
        <v>28</v>
      </c>
      <c r="G15" s="108"/>
      <c r="H15" s="109"/>
    </row>
    <row r="16" spans="1:8">
      <c r="A16" s="88"/>
      <c r="B16" s="91"/>
      <c r="C16" s="90" t="s">
        <v>32</v>
      </c>
      <c r="D16" s="88" t="s">
        <v>33</v>
      </c>
      <c r="E16" s="88" t="s">
        <v>34</v>
      </c>
      <c r="F16" s="93"/>
      <c r="G16" s="108"/>
      <c r="H16" s="109"/>
    </row>
    <row r="17" ht="47" spans="1:8">
      <c r="A17" s="88"/>
      <c r="B17" s="88" t="s">
        <v>35</v>
      </c>
      <c r="C17" s="90" t="s">
        <v>30</v>
      </c>
      <c r="D17" s="88" t="s">
        <v>36</v>
      </c>
      <c r="E17" s="88">
        <v>0</v>
      </c>
      <c r="F17" s="93" t="s">
        <v>28</v>
      </c>
      <c r="G17" s="108"/>
      <c r="H17" s="109"/>
    </row>
    <row r="18" spans="1:8">
      <c r="A18" s="88"/>
      <c r="B18" s="88" t="s">
        <v>37</v>
      </c>
      <c r="C18" s="90" t="s">
        <v>38</v>
      </c>
      <c r="D18" s="88" t="s">
        <v>39</v>
      </c>
      <c r="E18" s="88"/>
      <c r="F18" s="93"/>
      <c r="G18" s="108"/>
      <c r="H18" s="109"/>
    </row>
    <row r="19" spans="1:8">
      <c r="A19" s="88"/>
      <c r="B19" s="88" t="s">
        <v>40</v>
      </c>
      <c r="C19" s="83" t="s">
        <v>41</v>
      </c>
      <c r="D19" s="88" t="s">
        <v>42</v>
      </c>
      <c r="E19" s="88"/>
      <c r="F19" s="104"/>
      <c r="G19" s="108"/>
      <c r="H19" s="109"/>
    </row>
    <row r="20" ht="16" customHeight="1" spans="1:8">
      <c r="A20" s="92" t="s">
        <v>43</v>
      </c>
      <c r="B20" s="93" t="s">
        <v>44</v>
      </c>
      <c r="C20" s="93"/>
      <c r="D20" s="94"/>
      <c r="E20" s="112"/>
      <c r="F20" s="113" t="s">
        <v>45</v>
      </c>
      <c r="G20" s="108"/>
      <c r="H20" s="109"/>
    </row>
    <row r="21" spans="1:8">
      <c r="A21" s="92"/>
      <c r="B21" s="93"/>
      <c r="C21" s="93"/>
      <c r="D21" s="95"/>
      <c r="E21" s="114"/>
      <c r="F21" s="115"/>
      <c r="G21" s="108"/>
      <c r="H21" s="109"/>
    </row>
    <row r="22" ht="16" customHeight="1" spans="1:8">
      <c r="A22" s="92"/>
      <c r="B22" s="93" t="s">
        <v>46</v>
      </c>
      <c r="C22" s="93"/>
      <c r="D22" s="94"/>
      <c r="E22" s="114"/>
      <c r="F22" s="104"/>
      <c r="G22" s="108"/>
      <c r="H22" s="109"/>
    </row>
    <row r="23" spans="1:8">
      <c r="A23" s="92"/>
      <c r="B23" s="93"/>
      <c r="C23" s="93"/>
      <c r="D23" s="95"/>
      <c r="E23" s="114"/>
      <c r="F23" s="104"/>
      <c r="G23" s="108"/>
      <c r="H23" s="109"/>
    </row>
    <row r="24" ht="16" customHeight="1" spans="1:8">
      <c r="A24" s="92"/>
      <c r="B24" s="88" t="s">
        <v>47</v>
      </c>
      <c r="C24" s="88"/>
      <c r="D24" s="94"/>
      <c r="E24" s="114"/>
      <c r="F24" s="104"/>
      <c r="G24" s="108"/>
      <c r="H24" s="109"/>
    </row>
    <row r="25" spans="1:8">
      <c r="A25" s="92"/>
      <c r="B25" s="88"/>
      <c r="C25" s="88"/>
      <c r="D25" s="95"/>
      <c r="E25" s="114"/>
      <c r="F25" s="104"/>
      <c r="G25" s="108"/>
      <c r="H25" s="109"/>
    </row>
    <row r="26" ht="16" customHeight="1" spans="1:8">
      <c r="A26" s="92"/>
      <c r="B26" s="88" t="s">
        <v>48</v>
      </c>
      <c r="C26" s="88"/>
      <c r="D26" s="94"/>
      <c r="E26" s="114"/>
      <c r="F26" s="104"/>
      <c r="G26" s="108"/>
      <c r="H26" s="109"/>
    </row>
    <row r="27" spans="1:8">
      <c r="A27" s="92"/>
      <c r="B27" s="88"/>
      <c r="C27" s="88"/>
      <c r="D27" s="95"/>
      <c r="E27" s="114"/>
      <c r="F27" s="104"/>
      <c r="G27" s="108"/>
      <c r="H27" s="109"/>
    </row>
    <row r="28" ht="16" customHeight="1" spans="1:8">
      <c r="A28" s="92"/>
      <c r="B28" s="88"/>
      <c r="C28" s="88"/>
      <c r="D28" s="94"/>
      <c r="E28" s="114"/>
      <c r="F28" s="104"/>
      <c r="G28" s="108"/>
      <c r="H28" s="109"/>
    </row>
    <row r="29" spans="1:8">
      <c r="A29" s="92"/>
      <c r="B29" s="88"/>
      <c r="C29" s="88"/>
      <c r="D29" s="95"/>
      <c r="E29" s="114"/>
      <c r="F29" s="104"/>
      <c r="G29" s="110"/>
      <c r="H29" s="111"/>
    </row>
    <row r="30" spans="1:8">
      <c r="A30" s="88"/>
      <c r="B30" s="88"/>
      <c r="C30" s="88"/>
      <c r="D30" s="88"/>
      <c r="E30" s="88"/>
      <c r="F30" s="88"/>
      <c r="G30" s="88"/>
      <c r="H30" s="88"/>
    </row>
    <row r="31" ht="14.25" customHeight="1" spans="1:8">
      <c r="A31" s="75" t="s">
        <v>49</v>
      </c>
      <c r="B31" s="75"/>
      <c r="C31" s="75"/>
      <c r="D31" s="75"/>
      <c r="E31" s="75"/>
      <c r="F31" s="75"/>
      <c r="G31" s="75"/>
      <c r="H31" s="75"/>
    </row>
    <row r="32" spans="1:8">
      <c r="A32" s="79" t="s">
        <v>50</v>
      </c>
      <c r="B32" s="76" t="s">
        <v>9</v>
      </c>
      <c r="C32" s="76" t="s">
        <v>10</v>
      </c>
      <c r="D32" s="68" t="s">
        <v>23</v>
      </c>
      <c r="E32" s="76" t="s">
        <v>11</v>
      </c>
      <c r="F32" s="79" t="s">
        <v>4</v>
      </c>
      <c r="G32" s="81" t="s">
        <v>12</v>
      </c>
      <c r="H32" s="82"/>
    </row>
    <row r="33" s="2" customFormat="1" spans="1:8">
      <c r="A33" s="88" t="s">
        <v>51</v>
      </c>
      <c r="B33" s="90" t="s">
        <v>52</v>
      </c>
      <c r="C33" s="90" t="s">
        <v>53</v>
      </c>
      <c r="D33" s="90" t="s">
        <v>54</v>
      </c>
      <c r="E33" s="90" t="s">
        <v>55</v>
      </c>
      <c r="F33" s="116" t="s">
        <v>28</v>
      </c>
      <c r="G33" s="105" t="s">
        <v>56</v>
      </c>
      <c r="H33" s="106"/>
    </row>
    <row r="34" s="2" customFormat="1" spans="1:8">
      <c r="A34" s="88"/>
      <c r="B34" s="90" t="s">
        <v>57</v>
      </c>
      <c r="C34" s="90" t="s">
        <v>58</v>
      </c>
      <c r="D34" s="90" t="s">
        <v>54</v>
      </c>
      <c r="E34" s="90" t="s">
        <v>59</v>
      </c>
      <c r="F34" s="116" t="s">
        <v>28</v>
      </c>
      <c r="G34" s="108"/>
      <c r="H34" s="109"/>
    </row>
    <row r="35" spans="1:8">
      <c r="A35" s="88"/>
      <c r="B35" s="90" t="s">
        <v>60</v>
      </c>
      <c r="C35" s="90"/>
      <c r="D35" s="83"/>
      <c r="E35" s="90"/>
      <c r="F35" s="93"/>
      <c r="G35" s="108"/>
      <c r="H35" s="109"/>
    </row>
    <row r="36" spans="1:8">
      <c r="A36" s="88"/>
      <c r="B36" s="88"/>
      <c r="C36" s="88"/>
      <c r="D36" s="83"/>
      <c r="E36" s="88"/>
      <c r="F36" s="93"/>
      <c r="G36" s="108"/>
      <c r="H36" s="109"/>
    </row>
    <row r="37" spans="1:8">
      <c r="A37" s="88"/>
      <c r="B37" s="88"/>
      <c r="C37" s="88"/>
      <c r="D37" s="83"/>
      <c r="E37" s="88"/>
      <c r="F37" s="93"/>
      <c r="G37" s="108"/>
      <c r="H37" s="109"/>
    </row>
    <row r="38" spans="1:8">
      <c r="A38" s="83"/>
      <c r="B38" s="83"/>
      <c r="C38" s="83"/>
      <c r="D38" s="83"/>
      <c r="E38" s="83"/>
      <c r="F38" s="83"/>
      <c r="G38" s="83"/>
      <c r="H38" s="83"/>
    </row>
    <row r="39" ht="17" customHeight="1" spans="1:8">
      <c r="A39" s="74" t="s">
        <v>61</v>
      </c>
      <c r="B39" s="74"/>
      <c r="C39" s="74"/>
      <c r="D39" s="74"/>
      <c r="E39" s="74"/>
      <c r="F39" s="74"/>
      <c r="G39" s="74"/>
      <c r="H39" s="74"/>
    </row>
    <row r="40" spans="1:8">
      <c r="A40" s="75" t="s">
        <v>62</v>
      </c>
      <c r="B40" s="75"/>
      <c r="C40" s="75"/>
      <c r="D40" s="75"/>
      <c r="E40" s="75"/>
      <c r="F40" s="75"/>
      <c r="G40" s="75"/>
      <c r="H40" s="75"/>
    </row>
    <row r="41" ht="60" customHeight="1" spans="1:8">
      <c r="A41" s="83" t="s">
        <v>63</v>
      </c>
      <c r="B41" s="83"/>
      <c r="C41" s="83"/>
      <c r="D41" s="83"/>
      <c r="E41" s="83"/>
      <c r="F41" s="83"/>
      <c r="G41" s="83"/>
      <c r="H41" s="83"/>
    </row>
    <row r="42" spans="1:8">
      <c r="A42" s="75" t="s">
        <v>64</v>
      </c>
      <c r="B42" s="75"/>
      <c r="C42" s="75"/>
      <c r="D42" s="75"/>
      <c r="E42" s="75"/>
      <c r="F42" s="75"/>
      <c r="G42" s="75"/>
      <c r="H42" s="75"/>
    </row>
    <row r="43" ht="115" customHeight="1" spans="1:8">
      <c r="A43" s="83" t="s">
        <v>65</v>
      </c>
      <c r="B43" s="83"/>
      <c r="C43" s="83"/>
      <c r="D43" s="83"/>
      <c r="E43" s="83"/>
      <c r="F43" s="83"/>
      <c r="G43" s="83"/>
      <c r="H43" s="83"/>
    </row>
    <row r="44" ht="16" customHeight="1" spans="1:8">
      <c r="A44" s="74" t="s">
        <v>66</v>
      </c>
      <c r="B44" s="74"/>
      <c r="C44" s="74"/>
      <c r="D44" s="74"/>
      <c r="E44" s="74"/>
      <c r="F44" s="74"/>
      <c r="G44" s="74"/>
      <c r="H44" s="74"/>
    </row>
    <row r="45" ht="17" customHeight="1" spans="1:8">
      <c r="A45" s="96" t="s">
        <v>67</v>
      </c>
      <c r="B45" s="96" t="s">
        <v>68</v>
      </c>
      <c r="C45" s="96"/>
      <c r="D45" s="96" t="s">
        <v>69</v>
      </c>
      <c r="E45" s="96" t="s">
        <v>70</v>
      </c>
      <c r="F45" s="117" t="s">
        <v>71</v>
      </c>
      <c r="G45" s="118"/>
      <c r="H45" s="119"/>
    </row>
    <row r="46" ht="17" customHeight="1" spans="1:8">
      <c r="A46" s="96" t="s">
        <v>72</v>
      </c>
      <c r="B46" s="96">
        <v>1616</v>
      </c>
      <c r="C46" s="96"/>
      <c r="D46" s="96">
        <v>1609</v>
      </c>
      <c r="E46" s="120">
        <v>0.995</v>
      </c>
      <c r="F46" s="117" t="s">
        <v>73</v>
      </c>
      <c r="G46" s="118"/>
      <c r="H46" s="119"/>
    </row>
    <row r="47" spans="1:8">
      <c r="A47" s="88"/>
      <c r="B47" s="88"/>
      <c r="C47" s="88"/>
      <c r="D47" s="88"/>
      <c r="E47" s="88"/>
      <c r="F47" s="88"/>
      <c r="G47" s="88"/>
      <c r="H47" s="88"/>
    </row>
    <row r="48" ht="17" customHeight="1" spans="1:8">
      <c r="A48" s="74" t="s">
        <v>74</v>
      </c>
      <c r="B48" s="74"/>
      <c r="C48" s="74"/>
      <c r="D48" s="74"/>
      <c r="E48" s="74"/>
      <c r="F48" s="74"/>
      <c r="G48" s="74"/>
      <c r="H48" s="74"/>
    </row>
    <row r="49" spans="1:8">
      <c r="A49" s="97" t="s">
        <v>75</v>
      </c>
      <c r="B49" s="88" t="s">
        <v>76</v>
      </c>
      <c r="C49" s="88"/>
      <c r="D49" s="88"/>
      <c r="E49" s="88"/>
      <c r="F49" s="88"/>
      <c r="G49" s="88"/>
      <c r="H49" s="88"/>
    </row>
    <row r="50" spans="1:8">
      <c r="A50" s="97" t="s">
        <v>77</v>
      </c>
      <c r="B50" s="92" t="s">
        <v>78</v>
      </c>
      <c r="C50" s="88"/>
      <c r="D50" s="88"/>
      <c r="E50" s="88"/>
      <c r="F50" s="88"/>
      <c r="G50" s="88"/>
      <c r="H50" s="88"/>
    </row>
    <row r="51" spans="1:8">
      <c r="A51" s="97" t="s">
        <v>79</v>
      </c>
      <c r="B51" s="84" t="s">
        <v>76</v>
      </c>
      <c r="C51" s="98"/>
      <c r="D51" s="98"/>
      <c r="E51" s="98"/>
      <c r="F51" s="98"/>
      <c r="G51" s="98"/>
      <c r="H51" s="85"/>
    </row>
    <row r="52" spans="1:8">
      <c r="A52" s="97" t="s">
        <v>80</v>
      </c>
      <c r="B52" s="84" t="s">
        <v>81</v>
      </c>
      <c r="C52" s="98"/>
      <c r="D52" s="98"/>
      <c r="E52" s="98"/>
      <c r="F52" s="98"/>
      <c r="G52" s="98"/>
      <c r="H52" s="85"/>
    </row>
    <row r="53" spans="1:5">
      <c r="A53" s="99"/>
      <c r="B53" s="99"/>
      <c r="C53" s="99"/>
      <c r="D53" s="99"/>
      <c r="E53" s="99"/>
    </row>
    <row r="54" spans="1:5">
      <c r="A54" s="100"/>
      <c r="B54" s="101"/>
      <c r="C54" s="101"/>
      <c r="D54" s="101"/>
      <c r="E54" s="101"/>
    </row>
    <row r="55" spans="1:5">
      <c r="A55" s="99"/>
      <c r="B55" s="99"/>
      <c r="C55" s="99"/>
      <c r="D55" s="99"/>
      <c r="E55" s="99"/>
    </row>
    <row r="56" spans="1:5">
      <c r="A56" s="102"/>
      <c r="B56" s="103"/>
      <c r="C56" s="103"/>
      <c r="D56" s="103"/>
      <c r="E56" s="103"/>
    </row>
    <row r="71" ht="28" customHeight="1"/>
  </sheetData>
  <sheetProtection formatCells="0" insertHyperlinks="0" autoFilter="0"/>
  <mergeCells count="55">
    <mergeCell ref="A1:H1"/>
    <mergeCell ref="A2:H2"/>
    <mergeCell ref="B3:H3"/>
    <mergeCell ref="B4:H4"/>
    <mergeCell ref="A5:H5"/>
    <mergeCell ref="A6:H6"/>
    <mergeCell ref="B7:C7"/>
    <mergeCell ref="G7:H7"/>
    <mergeCell ref="B8:C8"/>
    <mergeCell ref="B9:C9"/>
    <mergeCell ref="B10:C10"/>
    <mergeCell ref="A11:H11"/>
    <mergeCell ref="A12:H12"/>
    <mergeCell ref="G13:H13"/>
    <mergeCell ref="A30:H30"/>
    <mergeCell ref="A31:H31"/>
    <mergeCell ref="G32:H32"/>
    <mergeCell ref="A38:H38"/>
    <mergeCell ref="A39:H39"/>
    <mergeCell ref="A40:H40"/>
    <mergeCell ref="A41:H41"/>
    <mergeCell ref="A42:H42"/>
    <mergeCell ref="A43:H43"/>
    <mergeCell ref="A44:H44"/>
    <mergeCell ref="F45:H45"/>
    <mergeCell ref="F46:H46"/>
    <mergeCell ref="A47:H47"/>
    <mergeCell ref="A48:H48"/>
    <mergeCell ref="B49:H49"/>
    <mergeCell ref="B50:H50"/>
    <mergeCell ref="B51:H51"/>
    <mergeCell ref="B52:H52"/>
    <mergeCell ref="A9:A10"/>
    <mergeCell ref="A14:A19"/>
    <mergeCell ref="A20:A29"/>
    <mergeCell ref="A33:A37"/>
    <mergeCell ref="B15:B16"/>
    <mergeCell ref="B20:B21"/>
    <mergeCell ref="B22:B23"/>
    <mergeCell ref="B24:B25"/>
    <mergeCell ref="B26:B27"/>
    <mergeCell ref="B28:B29"/>
    <mergeCell ref="D20:D21"/>
    <mergeCell ref="D22:D23"/>
    <mergeCell ref="D24:D25"/>
    <mergeCell ref="D26:D27"/>
    <mergeCell ref="D28:D29"/>
    <mergeCell ref="F20:F21"/>
    <mergeCell ref="F22:F23"/>
    <mergeCell ref="F24:F25"/>
    <mergeCell ref="F26:F27"/>
    <mergeCell ref="F28:F29"/>
    <mergeCell ref="G14:H29"/>
    <mergeCell ref="G8:H10"/>
    <mergeCell ref="G33:H3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28" sqref="B28"/>
    </sheetView>
  </sheetViews>
  <sheetFormatPr defaultColWidth="8.84166666666667" defaultRowHeight="17.6"/>
  <cols>
    <col min="1" max="1" width="43.15" customWidth="1"/>
    <col min="2" max="2" width="101.108333333333" customWidth="1"/>
    <col min="4" max="4" width="9.46666666666667" customWidth="1"/>
    <col min="5" max="5" width="33.6083333333333" customWidth="1"/>
    <col min="6" max="6" width="24.3083333333333" customWidth="1"/>
    <col min="7" max="7" width="10.2" customWidth="1"/>
    <col min="8" max="8" width="125.866666666667" customWidth="1"/>
  </cols>
  <sheetData>
    <row r="1" spans="1:1">
      <c r="A1" s="68" t="s">
        <v>82</v>
      </c>
    </row>
    <row r="2" spans="1:1">
      <c r="A2" s="68"/>
    </row>
    <row r="3" spans="1:10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12</v>
      </c>
    </row>
    <row r="10" spans="1:8">
      <c r="A10" s="69" t="s">
        <v>92</v>
      </c>
      <c r="B10" s="69" t="s">
        <v>93</v>
      </c>
      <c r="C10" s="69" t="s">
        <v>94</v>
      </c>
      <c r="D10" s="69" t="s">
        <v>95</v>
      </c>
      <c r="E10" s="69" t="s">
        <v>96</v>
      </c>
      <c r="F10" s="69" t="s">
        <v>97</v>
      </c>
      <c r="G10" s="69" t="s">
        <v>98</v>
      </c>
      <c r="H10" t="s">
        <v>99</v>
      </c>
    </row>
    <row r="11" spans="1:8">
      <c r="A11" s="70" t="s">
        <v>100</v>
      </c>
      <c r="B11" s="71" t="s">
        <v>101</v>
      </c>
      <c r="C11" s="72" t="s">
        <v>102</v>
      </c>
      <c r="D11" s="72" t="s">
        <v>103</v>
      </c>
      <c r="E11" s="72" t="s">
        <v>104</v>
      </c>
      <c r="F11" s="73">
        <v>45141.9521875</v>
      </c>
      <c r="G11" s="72" t="s">
        <v>105</v>
      </c>
      <c r="H11" t="s">
        <v>106</v>
      </c>
    </row>
    <row r="12" spans="1:8">
      <c r="A12" s="70" t="s">
        <v>107</v>
      </c>
      <c r="B12" s="71" t="s">
        <v>108</v>
      </c>
      <c r="C12" s="72" t="s">
        <v>102</v>
      </c>
      <c r="D12" s="72" t="s">
        <v>103</v>
      </c>
      <c r="E12" s="72" t="s">
        <v>109</v>
      </c>
      <c r="F12" s="73">
        <v>45141.9526388889</v>
      </c>
      <c r="G12" s="72" t="s">
        <v>105</v>
      </c>
      <c r="H12" t="s">
        <v>110</v>
      </c>
    </row>
    <row r="13" spans="1:8">
      <c r="A13" s="70" t="s">
        <v>111</v>
      </c>
      <c r="B13" s="71" t="s">
        <v>112</v>
      </c>
      <c r="C13" s="72" t="s">
        <v>102</v>
      </c>
      <c r="D13" s="72" t="s">
        <v>113</v>
      </c>
      <c r="E13" s="72" t="s">
        <v>114</v>
      </c>
      <c r="F13" s="73">
        <v>45141.9537384259</v>
      </c>
      <c r="G13" s="72" t="s">
        <v>105</v>
      </c>
      <c r="H13" t="s">
        <v>115</v>
      </c>
    </row>
    <row r="14" spans="1:8">
      <c r="A14" s="70" t="s">
        <v>116</v>
      </c>
      <c r="B14" s="71" t="s">
        <v>117</v>
      </c>
      <c r="C14" s="72" t="s">
        <v>102</v>
      </c>
      <c r="D14" s="72" t="s">
        <v>103</v>
      </c>
      <c r="E14" s="72" t="s">
        <v>109</v>
      </c>
      <c r="F14" s="73">
        <v>45141.9495717593</v>
      </c>
      <c r="G14" s="72" t="s">
        <v>105</v>
      </c>
      <c r="H14" t="s">
        <v>118</v>
      </c>
    </row>
    <row r="15" spans="1:8">
      <c r="A15" s="70" t="s">
        <v>119</v>
      </c>
      <c r="B15" s="71" t="s">
        <v>120</v>
      </c>
      <c r="C15" s="72" t="s">
        <v>102</v>
      </c>
      <c r="D15" s="72" t="s">
        <v>113</v>
      </c>
      <c r="E15" s="72" t="s">
        <v>114</v>
      </c>
      <c r="F15" s="73">
        <v>45144.7614467593</v>
      </c>
      <c r="G15" s="72" t="s">
        <v>105</v>
      </c>
      <c r="H15" t="s">
        <v>118</v>
      </c>
    </row>
    <row r="16" spans="1:7">
      <c r="A16" s="70" t="s">
        <v>121</v>
      </c>
      <c r="B16" s="71" t="s">
        <v>122</v>
      </c>
      <c r="C16" s="72" t="s">
        <v>102</v>
      </c>
      <c r="D16" s="72" t="s">
        <v>103</v>
      </c>
      <c r="E16" s="72" t="s">
        <v>123</v>
      </c>
      <c r="F16" s="73">
        <v>45141.9531944444</v>
      </c>
      <c r="G16" s="72" t="s">
        <v>105</v>
      </c>
    </row>
    <row r="17" spans="1:8">
      <c r="A17" s="70" t="s">
        <v>124</v>
      </c>
      <c r="B17" s="71" t="s">
        <v>125</v>
      </c>
      <c r="C17" s="72" t="s">
        <v>102</v>
      </c>
      <c r="D17" s="72" t="s">
        <v>103</v>
      </c>
      <c r="E17" s="72" t="s">
        <v>126</v>
      </c>
      <c r="F17" s="73">
        <v>45082.6994097222</v>
      </c>
      <c r="G17" s="72" t="s">
        <v>105</v>
      </c>
      <c r="H17" t="s">
        <v>127</v>
      </c>
    </row>
  </sheetData>
  <sheetProtection formatCells="0" insertHyperlinks="0" autoFilter="0"/>
  <autoFilter ref="A10:J17">
    <extLst/>
  </autoFilter>
  <hyperlinks>
    <hyperlink ref="A17" r:id="rId1" display="FordPhase4Scrum-62002"/>
    <hyperlink ref="B17" r:id="rId1" display="【台架】【u725c】【launcher】【偶现】地图点击搜索结果无反应"/>
    <hyperlink ref="A13" r:id="rId2" display="FordPhase4Scrum-69557"/>
    <hyperlink ref="B13" r:id="rId2" display="【实车】【U725C】【地图】【必现】1530 导航去一个目的地后退出导航进入巡航，launcher地图仍显示上次的导航信息"/>
    <hyperlink ref="A16" r:id="rId3" display="FordPhase4Scrum-69556"/>
    <hyperlink ref="B16" r:id="rId3" display="【实车】【U725C】【地图】【偶现】1516 当前导航中，行驶在扬子江隧道，车标不动诱导面板不更新"/>
    <hyperlink ref="A15" r:id="rId4" display="FordPhase4Scrum-69669"/>
    <hyperlink ref="B15" r:id="rId4" display="【实车】【U725C】【地图】【偶现】1416 巡航中进入隧道，车标不绑路"/>
    <hyperlink ref="A14" r:id="rId5" display="FordPhase4Scrum-69550"/>
    <hyperlink ref="B14" r:id="rId5" display="【实车】【U725C】【地图】【偶现】1413 当前导航中，行驶在夹江隧道，偏航"/>
    <hyperlink ref="A11" r:id="rId6" display="FordPhase4Scrum-69554"/>
    <hyperlink ref="B11" r:id="rId6" display="【实车】【U725C】【地图】【必现】1439 语音导航去南京南站，搜索结果选择第一个，tts无响应搜索界面也不退出"/>
    <hyperlink ref="A12" r:id="rId7" display="FordPhase4Scrum-69555"/>
    <hyperlink ref="B12" r:id="rId7" display="【实车】【U725C】【地图】【必现】1504 油量充足，发起导航，提示续航里程0米，油量不足"/>
  </hyperlink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workbookViewId="0">
      <selection activeCell="T42" sqref="T42"/>
    </sheetView>
  </sheetViews>
  <sheetFormatPr defaultColWidth="8.84166666666667" defaultRowHeight="17.6"/>
  <cols>
    <col min="1" max="1" width="4.45833333333333" style="29" customWidth="1"/>
    <col min="2" max="2" width="16.15" style="29" customWidth="1"/>
    <col min="3" max="3" width="54.8416666666667" style="29" customWidth="1"/>
    <col min="4" max="4" width="25.6916666666667" style="29" customWidth="1"/>
    <col min="5" max="5" width="5.69166666666667" style="29" customWidth="1"/>
    <col min="6" max="6" width="5.84166666666667" style="29" customWidth="1"/>
    <col min="7" max="8" width="5.86666666666667" style="29" customWidth="1"/>
    <col min="9" max="9" width="6.15" style="30" customWidth="1"/>
    <col min="10" max="10" width="4.15" style="30" customWidth="1"/>
    <col min="11" max="11" width="55.6916666666667" style="29" hidden="1" customWidth="1"/>
    <col min="12" max="13" width="8.84166666666667" style="29" hidden="1" customWidth="1"/>
    <col min="14" max="14" width="6.84166666666667" style="29" customWidth="1"/>
    <col min="15" max="16" width="16.0666666666667" style="29" customWidth="1"/>
    <col min="17" max="17" width="16.8" style="29" customWidth="1"/>
    <col min="18" max="18" width="13.8666666666667" style="31" customWidth="1"/>
    <col min="19" max="19" width="12.6666666666667" style="29" customWidth="1"/>
    <col min="20" max="20" width="23" style="29" customWidth="1"/>
    <col min="21" max="21" width="28.8416666666667" style="29" customWidth="1"/>
    <col min="22" max="22" width="27.4583333333333" style="29" customWidth="1"/>
    <col min="23" max="16384" width="8.84166666666667" style="29"/>
  </cols>
  <sheetData>
    <row r="1" ht="76" spans="1:20">
      <c r="A1" s="28" t="s">
        <v>128</v>
      </c>
      <c r="B1" s="32" t="s">
        <v>129</v>
      </c>
      <c r="C1" s="33" t="s">
        <v>130</v>
      </c>
      <c r="D1" s="33" t="s">
        <v>131</v>
      </c>
      <c r="E1" s="33" t="s">
        <v>132</v>
      </c>
      <c r="F1" s="33" t="s">
        <v>133</v>
      </c>
      <c r="G1" s="45" t="s">
        <v>134</v>
      </c>
      <c r="H1" s="45" t="s">
        <v>135</v>
      </c>
      <c r="I1" s="49" t="s">
        <v>136</v>
      </c>
      <c r="J1" s="49" t="s">
        <v>137</v>
      </c>
      <c r="K1" s="50" t="s">
        <v>138</v>
      </c>
      <c r="L1" s="27" t="s">
        <v>139</v>
      </c>
      <c r="M1" s="27" t="s">
        <v>140</v>
      </c>
      <c r="N1" s="27"/>
      <c r="O1" s="56" t="s">
        <v>141</v>
      </c>
      <c r="P1" s="56" t="s">
        <v>142</v>
      </c>
      <c r="Q1" s="56" t="s">
        <v>143</v>
      </c>
      <c r="R1" s="61" t="s">
        <v>144</v>
      </c>
      <c r="S1" s="61" t="s">
        <v>145</v>
      </c>
      <c r="T1" s="62"/>
    </row>
    <row r="2" ht="76" spans="1:19">
      <c r="A2" s="34">
        <v>0.2</v>
      </c>
      <c r="B2" s="35" t="s">
        <v>146</v>
      </c>
      <c r="C2" s="36" t="s">
        <v>147</v>
      </c>
      <c r="D2" s="37" t="s">
        <v>148</v>
      </c>
      <c r="E2" s="36" t="s">
        <v>149</v>
      </c>
      <c r="F2" s="46">
        <v>5</v>
      </c>
      <c r="G2" s="46">
        <v>8</v>
      </c>
      <c r="H2" s="46">
        <v>12</v>
      </c>
      <c r="I2" s="51">
        <v>8</v>
      </c>
      <c r="J2" s="46">
        <f>IF(I2&lt;=$F2,100,IF(I2&lt;=$G2,(80+20/($G2-$F2)*($G2-I2)),IF(I2&lt;=$H2,(60+20/($H2-$G2)*($H2-I2)),40)))*20%/2</f>
        <v>8</v>
      </c>
      <c r="K2" s="50" t="s">
        <v>150</v>
      </c>
      <c r="L2" s="27">
        <v>5.1</v>
      </c>
      <c r="M2" s="27">
        <v>0</v>
      </c>
      <c r="N2" s="27"/>
      <c r="O2" s="57">
        <v>2.2</v>
      </c>
      <c r="P2" s="57">
        <v>2.24</v>
      </c>
      <c r="Q2" s="57">
        <v>1.92</v>
      </c>
      <c r="R2" s="61">
        <f>AVERAGE(O2:Q2)</f>
        <v>2.12</v>
      </c>
      <c r="S2" s="61">
        <f>IF(R2&lt;=$F2,100,IF(R2&lt;=$G2,(80+20/($G2-$F2)*($G2-R2)),IF(R2&lt;=$H2,(60+20/($H2-$G2)*($H2-R2)),40)))*20%/2</f>
        <v>10</v>
      </c>
    </row>
    <row r="3" ht="76" spans="1:19">
      <c r="A3" s="34"/>
      <c r="B3" s="35" t="s">
        <v>146</v>
      </c>
      <c r="C3" s="36" t="s">
        <v>151</v>
      </c>
      <c r="D3" s="37" t="s">
        <v>152</v>
      </c>
      <c r="E3" s="36" t="s">
        <v>149</v>
      </c>
      <c r="F3" s="46">
        <v>2</v>
      </c>
      <c r="G3" s="46">
        <v>3</v>
      </c>
      <c r="H3" s="46">
        <v>5</v>
      </c>
      <c r="I3" s="51">
        <v>3</v>
      </c>
      <c r="J3" s="46">
        <f>IF(I3&lt;=$F3,100,IF(I3&lt;=$G3,(80+20/($G3-$F3)*($G3-I3)),IF(I3&lt;=$H3,(60+20/($H3-$G3)*($H3-I3)),40)))*20%/2</f>
        <v>8</v>
      </c>
      <c r="K3" s="50" t="s">
        <v>153</v>
      </c>
      <c r="L3" s="27">
        <v>1.88</v>
      </c>
      <c r="M3" s="27"/>
      <c r="N3" s="27"/>
      <c r="O3" s="57">
        <v>1.35</v>
      </c>
      <c r="P3" s="57">
        <v>1.03</v>
      </c>
      <c r="Q3" s="57">
        <v>1.25</v>
      </c>
      <c r="R3" s="61">
        <f t="shared" ref="R3:R44" si="0">AVERAGE(O3:Q3)</f>
        <v>1.21</v>
      </c>
      <c r="S3" s="61">
        <f>IF(R3&lt;=$F3,100,IF(R3&lt;=$G3,(80+20/($G3-$F3)*($G3-R3)),IF(R3&lt;=$H3,(60+20/($H3-$G3)*($H3-R3)),40)))*20%/2</f>
        <v>10</v>
      </c>
    </row>
    <row r="4" s="27" customFormat="1" ht="31" spans="1:19">
      <c r="A4" s="38">
        <v>0.08</v>
      </c>
      <c r="B4" s="35" t="s">
        <v>154</v>
      </c>
      <c r="C4" s="36" t="s">
        <v>155</v>
      </c>
      <c r="D4" s="36" t="s">
        <v>156</v>
      </c>
      <c r="E4" s="36" t="s">
        <v>157</v>
      </c>
      <c r="F4" s="46">
        <v>200</v>
      </c>
      <c r="G4" s="46">
        <v>350</v>
      </c>
      <c r="H4" s="46">
        <v>500</v>
      </c>
      <c r="I4" s="51">
        <v>200</v>
      </c>
      <c r="J4" s="46">
        <f>IF(I4&lt;=$F4,100,IF(I4&lt;=$G4,(80+20/($G4-$F4)*($G4-I4)),IF(I4&lt;=$H4,(60+20/($H4-$G4)*($H4-I4)),40)))*8%/2</f>
        <v>4</v>
      </c>
      <c r="K4" s="50" t="s">
        <v>158</v>
      </c>
      <c r="O4" s="57">
        <v>342</v>
      </c>
      <c r="P4" s="57">
        <v>395</v>
      </c>
      <c r="Q4" s="57">
        <v>373</v>
      </c>
      <c r="R4" s="61">
        <f t="shared" si="0"/>
        <v>370</v>
      </c>
      <c r="S4" s="61">
        <f>IF(R4&lt;=$F4,100,IF(R4&lt;=$G4,(80+20/($G4-$F4)*($G4-R4)),IF(R4&lt;=$H4,(60+20/($H4-$G4)*($H4-R4)),40)))*8%/2</f>
        <v>3.09333333333333</v>
      </c>
    </row>
    <row r="5" s="27" customFormat="1" ht="46" spans="1:19">
      <c r="A5" s="38"/>
      <c r="B5" s="35"/>
      <c r="C5" s="36" t="s">
        <v>159</v>
      </c>
      <c r="D5" s="36" t="s">
        <v>160</v>
      </c>
      <c r="E5" s="36" t="s">
        <v>157</v>
      </c>
      <c r="F5" s="46">
        <v>200</v>
      </c>
      <c r="G5" s="46">
        <v>350</v>
      </c>
      <c r="H5" s="46">
        <v>500</v>
      </c>
      <c r="I5" s="51">
        <v>200</v>
      </c>
      <c r="J5" s="46">
        <f>IF(I5&lt;=$F5,100,IF(I5&lt;=$G5,(80+20/($G5-$F5)*($G5-I5)),IF(I5&lt;=$H5,(60+20/($H5-$G5)*($H5-I5)),40)))*8%/2</f>
        <v>4</v>
      </c>
      <c r="K5" s="50" t="s">
        <v>158</v>
      </c>
      <c r="O5" s="57">
        <v>170</v>
      </c>
      <c r="P5" s="57">
        <v>195</v>
      </c>
      <c r="Q5" s="57">
        <v>205</v>
      </c>
      <c r="R5" s="61">
        <f t="shared" si="0"/>
        <v>190</v>
      </c>
      <c r="S5" s="61">
        <f>IF(R5&lt;=$F5,100,IF(R5&lt;=$G5,(80+20/($G5-$F5)*($G5-R5)),IF(R5&lt;=$H5,(60+20/($H5-$G5)*($H5-R5)),40)))*8%/2</f>
        <v>4</v>
      </c>
    </row>
    <row r="6" spans="1:19">
      <c r="A6" s="34">
        <v>0.04</v>
      </c>
      <c r="B6" s="35" t="s">
        <v>161</v>
      </c>
      <c r="C6" s="36" t="s">
        <v>162</v>
      </c>
      <c r="D6" s="36" t="s">
        <v>163</v>
      </c>
      <c r="E6" s="36" t="s">
        <v>164</v>
      </c>
      <c r="F6" s="46">
        <v>300</v>
      </c>
      <c r="G6" s="46">
        <v>350</v>
      </c>
      <c r="H6" s="46">
        <v>500</v>
      </c>
      <c r="I6" s="51">
        <v>500</v>
      </c>
      <c r="J6" s="46">
        <f>IF(I6&lt;=$F6,100,IF(I6&lt;=$G6,(80+20/($G6-$F6)*($G6-I6)),IF(I6&lt;=$H6,(60+20/($H6-$G6)*($H6-I6)),40)))*4%/4</f>
        <v>0.6</v>
      </c>
      <c r="K6" s="50"/>
      <c r="L6" s="27"/>
      <c r="M6" s="27"/>
      <c r="N6" s="27"/>
      <c r="O6" s="57">
        <v>555</v>
      </c>
      <c r="P6" s="57">
        <v>554</v>
      </c>
      <c r="Q6" s="57">
        <v>562</v>
      </c>
      <c r="R6" s="61" t="s">
        <v>39</v>
      </c>
      <c r="S6" s="61">
        <f>IF(R6&lt;=$F6,100,IF(R6&lt;=$G6,(80+20/($G6-$F6)*($G6-R6)),IF(R6&lt;=$H6,(60+20/($H6-$G6)*($H6-R6)),40)))*4%/4</f>
        <v>0.4</v>
      </c>
    </row>
    <row r="7" spans="1:19">
      <c r="A7" s="34"/>
      <c r="B7" s="35"/>
      <c r="C7" s="36"/>
      <c r="D7" s="36" t="s">
        <v>165</v>
      </c>
      <c r="E7" s="36" t="s">
        <v>164</v>
      </c>
      <c r="F7" s="46">
        <v>300</v>
      </c>
      <c r="G7" s="46">
        <v>350</v>
      </c>
      <c r="H7" s="46">
        <v>500</v>
      </c>
      <c r="I7" s="51">
        <v>500</v>
      </c>
      <c r="J7" s="46">
        <f>IF(I7&lt;=$F7,100,IF(I7&lt;=$G7,(80+20/($G7-$F7)*($G7-I7)),IF(I7&lt;=$H7,(60+20/($H7-$G7)*($H7-I7)),40)))*4%/4</f>
        <v>0.6</v>
      </c>
      <c r="K7" s="50"/>
      <c r="L7" s="27"/>
      <c r="M7" s="27"/>
      <c r="N7" s="27"/>
      <c r="O7" s="57">
        <v>554</v>
      </c>
      <c r="P7" s="57">
        <v>568</v>
      </c>
      <c r="Q7" s="57">
        <v>573</v>
      </c>
      <c r="R7" s="61" t="s">
        <v>39</v>
      </c>
      <c r="S7" s="61">
        <f>IF(R7&lt;=$F7,100,IF(R7&lt;=$G7,(80+20/($G7-$F7)*($G7-R7)),IF(R7&lt;=$H7,(60+20/($H7-$G7)*($H7-R7)),40)))*4%/4</f>
        <v>0.4</v>
      </c>
    </row>
    <row r="8" spans="1:19">
      <c r="A8" s="34"/>
      <c r="B8" s="35"/>
      <c r="C8" s="36"/>
      <c r="D8" s="36" t="s">
        <v>166</v>
      </c>
      <c r="E8" s="36" t="s">
        <v>164</v>
      </c>
      <c r="F8" s="46">
        <v>300</v>
      </c>
      <c r="G8" s="47">
        <v>350</v>
      </c>
      <c r="H8" s="46">
        <v>500</v>
      </c>
      <c r="I8" s="51">
        <v>700</v>
      </c>
      <c r="J8" s="46">
        <f>IF(I8&lt;=$F8,100,IF(I8&lt;=$G8,(80+20/($G8-$F8)*($G8-I8)),IF(I8&lt;=$H8,(60+20/($H8-$G8)*($H8-I8)),40)))*4%/4</f>
        <v>0.4</v>
      </c>
      <c r="K8" s="50"/>
      <c r="L8" s="27"/>
      <c r="M8" s="27"/>
      <c r="N8" s="27"/>
      <c r="O8" s="57">
        <v>605</v>
      </c>
      <c r="P8" s="57">
        <v>615</v>
      </c>
      <c r="Q8" s="57">
        <v>607</v>
      </c>
      <c r="R8" s="61" t="s">
        <v>39</v>
      </c>
      <c r="S8" s="61">
        <f>IF(R8&lt;=$F8,100,IF(R8&lt;=$G8,(80+20/($G8-$F8)*($G8-R8)),IF(R8&lt;=$H8,(60+20/($H8-$G8)*($H8-R8)),40)))*4%/4</f>
        <v>0.4</v>
      </c>
    </row>
    <row r="9" spans="1:19">
      <c r="A9" s="34"/>
      <c r="B9" s="35"/>
      <c r="C9" s="36"/>
      <c r="D9" s="36" t="s">
        <v>167</v>
      </c>
      <c r="E9" s="36" t="s">
        <v>164</v>
      </c>
      <c r="F9" s="46">
        <v>300</v>
      </c>
      <c r="G9" s="46">
        <v>350</v>
      </c>
      <c r="H9" s="46">
        <v>500</v>
      </c>
      <c r="I9" s="51">
        <v>600</v>
      </c>
      <c r="J9" s="46">
        <f>IF(I9&lt;=$F9,100,IF(I9&lt;=$G9,(80+20/($G9-$F9)*($G9-I9)),IF(I9&lt;=$H9,(60+20/($H9-$G9)*($H9-I9)),40)))*4%/4</f>
        <v>0.4</v>
      </c>
      <c r="K9" s="50"/>
      <c r="L9" s="27"/>
      <c r="M9" s="27"/>
      <c r="N9" s="27"/>
      <c r="O9" s="57">
        <v>689</v>
      </c>
      <c r="P9" s="57">
        <v>711</v>
      </c>
      <c r="Q9" s="57">
        <v>712</v>
      </c>
      <c r="R9" s="61" t="s">
        <v>39</v>
      </c>
      <c r="S9" s="61">
        <f>IF(R9&lt;=$F9,100,IF(R9&lt;=$G9,(80+20/($G9-$F9)*($G9-R9)),IF(R9&lt;=$H9,(60+20/($H9-$G9)*($H9-R9)),40)))*4%/4</f>
        <v>0.4</v>
      </c>
    </row>
    <row r="10" s="27" customFormat="1" ht="31" spans="1:19">
      <c r="A10" s="34">
        <v>0.03</v>
      </c>
      <c r="B10" s="35" t="s">
        <v>168</v>
      </c>
      <c r="C10" s="36" t="s">
        <v>169</v>
      </c>
      <c r="D10" s="36" t="s">
        <v>170</v>
      </c>
      <c r="E10" s="36" t="s">
        <v>171</v>
      </c>
      <c r="F10" s="48">
        <v>15</v>
      </c>
      <c r="G10" s="48">
        <v>12</v>
      </c>
      <c r="H10" s="48">
        <v>10</v>
      </c>
      <c r="I10" s="51">
        <v>15</v>
      </c>
      <c r="J10" s="46">
        <f>IF(I10&gt;=$F10,100,IF(I10&gt;=$G10,(80+20/($F10-$G10)*(I10-$G10)),IF(I10&gt;=$H10,(60+20/($H10-$G10)*(I10-$H10)),40)))*3%/3</f>
        <v>1</v>
      </c>
      <c r="K10" s="50" t="s">
        <v>172</v>
      </c>
      <c r="O10" s="57">
        <v>20.1</v>
      </c>
      <c r="P10" s="57">
        <v>16.9</v>
      </c>
      <c r="Q10" s="57">
        <v>17.9</v>
      </c>
      <c r="R10" s="61" t="s">
        <v>39</v>
      </c>
      <c r="S10" s="61">
        <f>IF(R10&gt;=$F10,100,IF(R10&gt;=$G10,(80+20/($F10-$G10)*(R10-$G10)),IF(R10&gt;=$H10,(60+20/($H10-$G10)*(R10-$H10)),40)))*3%/3</f>
        <v>1</v>
      </c>
    </row>
    <row r="11" s="27" customFormat="1" ht="31" spans="1:19">
      <c r="A11" s="34"/>
      <c r="B11" s="35"/>
      <c r="C11" s="36"/>
      <c r="D11" s="36" t="s">
        <v>173</v>
      </c>
      <c r="E11" s="36" t="s">
        <v>171</v>
      </c>
      <c r="F11" s="48">
        <v>15</v>
      </c>
      <c r="G11" s="48">
        <v>12</v>
      </c>
      <c r="H11" s="48">
        <v>10</v>
      </c>
      <c r="I11" s="51">
        <v>15</v>
      </c>
      <c r="J11" s="46">
        <f>IF(I11&gt;=$F11,100,IF(I11&gt;=$G11,(80+20/($F11-$G11)*(I11-$G11)),IF(I11&gt;=$H11,(60+20/($H11-$G11)*(I11-$H11)),40)))*3%/3</f>
        <v>1</v>
      </c>
      <c r="K11" s="50" t="s">
        <v>172</v>
      </c>
      <c r="O11" s="57">
        <v>34.2</v>
      </c>
      <c r="P11" s="57">
        <v>29.2</v>
      </c>
      <c r="Q11" s="57">
        <v>23.3</v>
      </c>
      <c r="R11" s="61" t="s">
        <v>39</v>
      </c>
      <c r="S11" s="61">
        <f>IF(R11&gt;=$F11,100,IF(R11&gt;=$G11,(80+20/($F11-$G11)*(R11-$G11)),IF(R11&gt;=$H11,(60+20/($H11-$G11)*(R11-$H11)),40)))*3%/3</f>
        <v>1</v>
      </c>
    </row>
    <row r="12" s="27" customFormat="1" ht="31" spans="1:19">
      <c r="A12" s="34"/>
      <c r="B12" s="35"/>
      <c r="C12" s="36"/>
      <c r="D12" s="36" t="s">
        <v>174</v>
      </c>
      <c r="E12" s="36" t="s">
        <v>171</v>
      </c>
      <c r="F12" s="48">
        <v>15</v>
      </c>
      <c r="G12" s="48">
        <v>12</v>
      </c>
      <c r="H12" s="48">
        <v>10</v>
      </c>
      <c r="I12" s="51">
        <v>15</v>
      </c>
      <c r="J12" s="46">
        <f>IF(I12&gt;=$F12,100,IF(I12&gt;=$G12,(80+20/($F12-$G12)*(I12-$G12)),IF(I12&gt;=$H12,(60+20/($H12-$G12)*(I12-$H12)),40)))*8%/8</f>
        <v>1</v>
      </c>
      <c r="K12" s="50" t="s">
        <v>172</v>
      </c>
      <c r="O12" s="57" t="s">
        <v>39</v>
      </c>
      <c r="P12" s="57" t="s">
        <v>39</v>
      </c>
      <c r="Q12" s="57" t="s">
        <v>39</v>
      </c>
      <c r="R12" s="61" t="s">
        <v>39</v>
      </c>
      <c r="S12" s="61">
        <f>IF(R12&gt;=$F12,100,IF(R12&gt;=$G12,(80+20/($F12-$G12)*(R12-$G12)),IF(R12&gt;=$H12,(60+20/($H12-$G12)*(R12-$H12)),40)))*8%/8</f>
        <v>1</v>
      </c>
    </row>
    <row r="13" ht="31" spans="1:19">
      <c r="A13" s="34">
        <v>0.03</v>
      </c>
      <c r="B13" s="35" t="s">
        <v>175</v>
      </c>
      <c r="C13" s="36" t="s">
        <v>176</v>
      </c>
      <c r="D13" s="36" t="s">
        <v>177</v>
      </c>
      <c r="E13" s="36" t="s">
        <v>157</v>
      </c>
      <c r="F13" s="46">
        <v>200</v>
      </c>
      <c r="G13" s="46">
        <v>800</v>
      </c>
      <c r="H13" s="46">
        <v>1000</v>
      </c>
      <c r="I13" s="51">
        <v>300</v>
      </c>
      <c r="J13" s="46">
        <f>IF(I13&lt;=$F13,100,IF(I13&lt;=$G13,(80+20/($G13-$F13)*($G13-I13)),IF(I13&lt;=$H13,(60+20/($H13-$G13)*($H13-I13)),40)))*3%/3</f>
        <v>0.966666666666667</v>
      </c>
      <c r="K13" s="52" t="s">
        <v>178</v>
      </c>
      <c r="L13" s="27"/>
      <c r="M13" s="27"/>
      <c r="N13" s="27"/>
      <c r="O13" s="57">
        <v>666.97</v>
      </c>
      <c r="P13" s="57">
        <v>654.81</v>
      </c>
      <c r="Q13" s="57">
        <v>592.91</v>
      </c>
      <c r="R13" s="61">
        <f t="shared" si="0"/>
        <v>638.23</v>
      </c>
      <c r="S13" s="61">
        <f>IF(R13&lt;=$F13,100,IF(R13&lt;=$G13,(80+20/($G13-$F13)*($G13-R13)),IF(R13&lt;=$H13,(60+20/($H13-$G13)*($H13-R13)),40)))*3%/3</f>
        <v>0.853923333333333</v>
      </c>
    </row>
    <row r="14" ht="31" spans="1:19">
      <c r="A14" s="34"/>
      <c r="B14" s="35"/>
      <c r="C14" s="36" t="s">
        <v>179</v>
      </c>
      <c r="D14" s="36" t="s">
        <v>180</v>
      </c>
      <c r="E14" s="36" t="s">
        <v>157</v>
      </c>
      <c r="F14" s="46">
        <v>200</v>
      </c>
      <c r="G14" s="46">
        <v>800</v>
      </c>
      <c r="H14" s="46">
        <v>1000</v>
      </c>
      <c r="I14" s="51">
        <v>300</v>
      </c>
      <c r="J14" s="46">
        <f>IF(I14&lt;=$F14,100,IF(I14&lt;=$G14,(80+20/($G14-$F14)*($G14-I14)),IF(I14&lt;=$H14,(60+20/($H14-$G14)*($H14-I14)),40)))*3%/3</f>
        <v>0.966666666666667</v>
      </c>
      <c r="K14" s="52"/>
      <c r="L14" s="27"/>
      <c r="M14" s="27"/>
      <c r="N14" s="27"/>
      <c r="O14" s="57">
        <v>639.53</v>
      </c>
      <c r="P14" s="57">
        <v>578.52</v>
      </c>
      <c r="Q14" s="57">
        <v>704.56</v>
      </c>
      <c r="R14" s="61">
        <f t="shared" si="0"/>
        <v>640.87</v>
      </c>
      <c r="S14" s="61">
        <f>IF(R14&lt;=$F14,100,IF(R14&lt;=$G14,(80+20/($G14-$F14)*($G14-R14)),IF(R14&lt;=$H14,(60+20/($H14-$G14)*($H14-R14)),40)))*3%/3</f>
        <v>0.853043333333333</v>
      </c>
    </row>
    <row r="15" ht="31" spans="1:19">
      <c r="A15" s="34"/>
      <c r="B15" s="35"/>
      <c r="C15" s="36" t="s">
        <v>176</v>
      </c>
      <c r="D15" s="36" t="s">
        <v>181</v>
      </c>
      <c r="E15" s="36" t="s">
        <v>157</v>
      </c>
      <c r="F15" s="46">
        <v>200</v>
      </c>
      <c r="G15" s="46">
        <v>800</v>
      </c>
      <c r="H15" s="46">
        <v>1000</v>
      </c>
      <c r="I15" s="51">
        <v>300</v>
      </c>
      <c r="J15" s="46">
        <f>IF(I15&lt;=$F15,100,IF(I15&lt;=$G15,(80+20/($G15-$F15)*($G15-I15)),IF(I15&lt;=$H15,(60+20/($H15-$G15)*($H15-I15)),40)))*3%/3</f>
        <v>0.966666666666667</v>
      </c>
      <c r="K15" s="52"/>
      <c r="L15" s="27"/>
      <c r="M15" s="27"/>
      <c r="N15" s="27"/>
      <c r="O15" s="57">
        <v>521.72</v>
      </c>
      <c r="P15" s="57">
        <v>523.44</v>
      </c>
      <c r="Q15" s="57">
        <v>524.86</v>
      </c>
      <c r="R15" s="61">
        <f t="shared" si="0"/>
        <v>523.34</v>
      </c>
      <c r="S15" s="61">
        <f>IF(R15&lt;=$F15,100,IF(R15&lt;=$G15,(80+20/($G15-$F15)*($G15-R15)),IF(R15&lt;=$H15,(60+20/($H15-$G15)*($H15-R15)),40)))*3%/3</f>
        <v>0.89222</v>
      </c>
    </row>
    <row r="16" ht="31" spans="1:19">
      <c r="A16" s="34">
        <v>0.02</v>
      </c>
      <c r="B16" s="35" t="s">
        <v>182</v>
      </c>
      <c r="C16" s="36" t="s">
        <v>183</v>
      </c>
      <c r="D16" s="36" t="s">
        <v>184</v>
      </c>
      <c r="E16" s="36" t="s">
        <v>157</v>
      </c>
      <c r="F16" s="46">
        <v>200</v>
      </c>
      <c r="G16" s="46">
        <v>800</v>
      </c>
      <c r="H16" s="46">
        <v>1000</v>
      </c>
      <c r="I16" s="51">
        <v>800</v>
      </c>
      <c r="J16" s="46">
        <f>IF(I16&lt;=$F16,100,IF(I16&lt;=$G16,(80+20/($G16-$F16)*($G16-I16)),IF(I16&lt;=$H16,(60+20/($H16-$G16)*($H16-I16)),40)))*2%/2</f>
        <v>0.8</v>
      </c>
      <c r="K16" s="50" t="s">
        <v>185</v>
      </c>
      <c r="L16" s="27"/>
      <c r="M16" s="27"/>
      <c r="N16" s="27"/>
      <c r="O16" s="57">
        <v>351.22</v>
      </c>
      <c r="P16" s="57">
        <v>327.73</v>
      </c>
      <c r="Q16" s="57">
        <v>389.89</v>
      </c>
      <c r="R16" s="61">
        <f t="shared" si="0"/>
        <v>356.28</v>
      </c>
      <c r="S16" s="61">
        <f>IF(R16&lt;=$F16,100,IF(R16&lt;=$G16,(80+20/($G16-$F16)*($G16-R16)),IF(R16&lt;=$H16,(60+20/($H16-$G16)*($H16-R16)),40)))*2%/2</f>
        <v>0.947906666666667</v>
      </c>
    </row>
    <row r="17" ht="31" spans="1:19">
      <c r="A17" s="34"/>
      <c r="B17" s="35"/>
      <c r="C17" s="36" t="s">
        <v>186</v>
      </c>
      <c r="D17" s="36" t="s">
        <v>187</v>
      </c>
      <c r="E17" s="36" t="s">
        <v>157</v>
      </c>
      <c r="F17" s="46">
        <v>200</v>
      </c>
      <c r="G17" s="46">
        <v>800</v>
      </c>
      <c r="H17" s="46">
        <v>1000</v>
      </c>
      <c r="I17" s="51">
        <v>800</v>
      </c>
      <c r="J17" s="46">
        <f>IF(I17&lt;=$F17,100,IF(I17&lt;=$G17,(80+20/($G17-$F17)*($G17-I17)),IF(I17&lt;=$H17,(60+20/($H17-$G17)*($H17-I17)),40)))*2%/2</f>
        <v>0.8</v>
      </c>
      <c r="K17" s="50"/>
      <c r="L17" s="27"/>
      <c r="M17" s="27"/>
      <c r="N17" s="27"/>
      <c r="O17" s="57">
        <v>318.53</v>
      </c>
      <c r="P17" s="57">
        <v>349.31</v>
      </c>
      <c r="Q17" s="57">
        <v>323.27</v>
      </c>
      <c r="R17" s="61">
        <f t="shared" si="0"/>
        <v>330.37</v>
      </c>
      <c r="S17" s="61">
        <f>IF(R17&lt;=$F17,100,IF(R17&lt;=$G17,(80+20/($G17-$F17)*($G17-R17)),IF(R17&lt;=$H17,(60+20/($H17-$G17)*($H17-R17)),40)))*2%/2</f>
        <v>0.956543333333333</v>
      </c>
    </row>
    <row r="18" ht="31" spans="1:19">
      <c r="A18" s="38">
        <v>0.1</v>
      </c>
      <c r="B18" s="35" t="s">
        <v>188</v>
      </c>
      <c r="C18" s="36" t="s">
        <v>189</v>
      </c>
      <c r="D18" s="36" t="s">
        <v>190</v>
      </c>
      <c r="E18" s="36" t="s">
        <v>157</v>
      </c>
      <c r="F18" s="46">
        <v>1000</v>
      </c>
      <c r="G18" s="46">
        <v>2000</v>
      </c>
      <c r="H18" s="46">
        <v>3000</v>
      </c>
      <c r="I18" s="51">
        <v>1300</v>
      </c>
      <c r="J18" s="46">
        <f>IF(I18&lt;=$F18,100,IF(I18&lt;=$G18,(80+20/($G18-$F18)*($G18-I18)),IF(I18&lt;=$H18,(60+20/($H18-$G18)*($H18-I18)),40)))*10%/4</f>
        <v>2.35</v>
      </c>
      <c r="K18" s="50" t="s">
        <v>191</v>
      </c>
      <c r="L18" s="27"/>
      <c r="M18" s="27"/>
      <c r="N18" s="27"/>
      <c r="O18" s="57">
        <v>1.1</v>
      </c>
      <c r="P18" s="57">
        <v>1.09</v>
      </c>
      <c r="Q18" s="57">
        <v>1.17</v>
      </c>
      <c r="R18" s="61">
        <f t="shared" si="0"/>
        <v>1.12</v>
      </c>
      <c r="S18" s="61">
        <f>IF(R18&lt;=$F18,100,IF(R18&lt;=$G18,(80+20/($G18-$F18)*($G18-R18)),IF(R18&lt;=$H18,(60+20/($H18-$G18)*($H18-R18)),40)))*10%/4</f>
        <v>2.5</v>
      </c>
    </row>
    <row r="19" ht="31" spans="1:19">
      <c r="A19" s="38"/>
      <c r="B19" s="35"/>
      <c r="C19" s="36" t="s">
        <v>192</v>
      </c>
      <c r="D19" s="36" t="s">
        <v>193</v>
      </c>
      <c r="E19" s="36" t="s">
        <v>157</v>
      </c>
      <c r="F19" s="46">
        <v>1000</v>
      </c>
      <c r="G19" s="46">
        <v>2000</v>
      </c>
      <c r="H19" s="46">
        <v>3000</v>
      </c>
      <c r="I19" s="51">
        <v>1300</v>
      </c>
      <c r="J19" s="46">
        <f>IF(I19&lt;=$F19,100,IF(I19&lt;=$G19,(80+20/($G19-$F19)*($G19-I19)),IF(I19&lt;=$H19,(60+20/($H19-$G19)*($H19-I19)),40)))*10%/4</f>
        <v>2.35</v>
      </c>
      <c r="K19" s="50"/>
      <c r="L19" s="27"/>
      <c r="M19" s="27"/>
      <c r="N19" s="27"/>
      <c r="O19" s="57">
        <v>1.25</v>
      </c>
      <c r="P19" s="57">
        <v>1.22</v>
      </c>
      <c r="Q19" s="57">
        <v>1.07</v>
      </c>
      <c r="R19" s="61">
        <f t="shared" si="0"/>
        <v>1.18</v>
      </c>
      <c r="S19" s="61">
        <f>IF(R19&lt;=$F19,100,IF(R19&lt;=$G19,(80+20/($G19-$F19)*($G19-R19)),IF(R19&lt;=$H19,(60+20/($H19-$G19)*($H19-R19)),40)))*10%/4</f>
        <v>2.5</v>
      </c>
    </row>
    <row r="20" ht="31" spans="1:19">
      <c r="A20" s="38"/>
      <c r="B20" s="35"/>
      <c r="C20" s="36" t="s">
        <v>194</v>
      </c>
      <c r="D20" s="36" t="s">
        <v>195</v>
      </c>
      <c r="E20" s="36" t="s">
        <v>157</v>
      </c>
      <c r="F20" s="46">
        <v>1000</v>
      </c>
      <c r="G20" s="46">
        <v>2000</v>
      </c>
      <c r="H20" s="46">
        <v>3000</v>
      </c>
      <c r="I20" s="51">
        <v>2000</v>
      </c>
      <c r="J20" s="46">
        <f>IF(I20&lt;=$F20,100,IF(I20&lt;=$G20,(80+20/($G20-$F20)*($G20-I20)),IF(I20&lt;=$H20,(60+20/($H20-$G20)*($H20-I20)),40)))*10%/4</f>
        <v>2</v>
      </c>
      <c r="K20" s="50"/>
      <c r="L20" s="27"/>
      <c r="M20" s="27"/>
      <c r="N20" s="27"/>
      <c r="O20" s="57">
        <v>1.4</v>
      </c>
      <c r="P20" s="57">
        <v>1.27</v>
      </c>
      <c r="Q20" s="57">
        <v>1.29</v>
      </c>
      <c r="R20" s="61">
        <f t="shared" si="0"/>
        <v>1.32</v>
      </c>
      <c r="S20" s="61">
        <f>IF(R20&lt;=$F20,100,IF(R20&lt;=$G20,(80+20/($G20-$F20)*($G20-R20)),IF(R20&lt;=$H20,(60+20/($H20-$G20)*($H20-R20)),40)))*10%/4</f>
        <v>2.5</v>
      </c>
    </row>
    <row r="21" ht="31" spans="1:19">
      <c r="A21" s="38"/>
      <c r="B21" s="35"/>
      <c r="C21" s="36" t="s">
        <v>196</v>
      </c>
      <c r="D21" s="36" t="s">
        <v>197</v>
      </c>
      <c r="E21" s="36" t="s">
        <v>157</v>
      </c>
      <c r="F21" s="46">
        <v>2000</v>
      </c>
      <c r="G21" s="46">
        <v>3000</v>
      </c>
      <c r="H21" s="46">
        <v>3000</v>
      </c>
      <c r="I21" s="51">
        <v>2500</v>
      </c>
      <c r="J21" s="46">
        <f>IF(I21&lt;=$F21,100,IF(I21&lt;=$G21,(80+20/($G21-$F21)*($G21-I21)),IF(I21&lt;=$H21,(60+20/($H21-$G21)*($H21-I21)),40)))*10%/4</f>
        <v>2.25</v>
      </c>
      <c r="K21" s="50"/>
      <c r="L21" s="27"/>
      <c r="M21" s="27"/>
      <c r="N21" s="27"/>
      <c r="O21" s="57">
        <v>1.49</v>
      </c>
      <c r="P21" s="57">
        <v>1.43</v>
      </c>
      <c r="Q21" s="57">
        <v>1.37</v>
      </c>
      <c r="R21" s="61">
        <f t="shared" si="0"/>
        <v>1.43</v>
      </c>
      <c r="S21" s="61">
        <f>IF(R21&lt;=$F21,100,IF(R21&lt;=$G21,(80+20/($G21-$F21)*($G21-R21)),IF(R21&lt;=$H21,(60+20/($H21-$G21)*($H21-R21)),40)))*10%/4</f>
        <v>2.5</v>
      </c>
    </row>
    <row r="22" ht="31" spans="1:19">
      <c r="A22" s="38">
        <v>0.2</v>
      </c>
      <c r="B22" s="35" t="s">
        <v>198</v>
      </c>
      <c r="C22" s="36" t="s">
        <v>199</v>
      </c>
      <c r="D22" s="36" t="s">
        <v>200</v>
      </c>
      <c r="E22" s="36" t="s">
        <v>149</v>
      </c>
      <c r="F22" s="46">
        <v>1</v>
      </c>
      <c r="G22" s="46">
        <v>3</v>
      </c>
      <c r="H22" s="46">
        <v>5</v>
      </c>
      <c r="I22" s="51">
        <v>1.5</v>
      </c>
      <c r="J22" s="46">
        <f t="shared" ref="J22:J32" si="1">IF(I22&lt;=$F22,100,IF(I22&lt;=$G22,(80+20/($G22-$F22)*($G22-I22)),IF(I22&lt;=$H22,(60+20/($H22-$G22)*($H22-I22)),40)))*20%/11</f>
        <v>1.72727272727273</v>
      </c>
      <c r="K22" s="50" t="s">
        <v>201</v>
      </c>
      <c r="L22" s="27"/>
      <c r="M22" s="27"/>
      <c r="N22" s="27"/>
      <c r="O22" s="57">
        <v>2.33</v>
      </c>
      <c r="P22" s="57">
        <v>1.93</v>
      </c>
      <c r="Q22" s="57">
        <v>2.1</v>
      </c>
      <c r="R22" s="61">
        <f t="shared" si="0"/>
        <v>2.12</v>
      </c>
      <c r="S22" s="61">
        <f t="shared" ref="S22:S32" si="2">IF(R22&lt;=$F22,100,IF(R22&lt;=$G22,(80+20/($G22-$F22)*($G22-R22)),IF(R22&lt;=$H22,(60+20/($H22-$G22)*($H22-R22)),40)))*20%/11</f>
        <v>1.61454545454545</v>
      </c>
    </row>
    <row r="23" ht="31" spans="1:19">
      <c r="A23" s="38"/>
      <c r="B23" s="35"/>
      <c r="C23" s="36" t="s">
        <v>199</v>
      </c>
      <c r="D23" s="36" t="s">
        <v>202</v>
      </c>
      <c r="E23" s="36" t="s">
        <v>149</v>
      </c>
      <c r="F23" s="46">
        <v>1</v>
      </c>
      <c r="G23" s="46">
        <v>3</v>
      </c>
      <c r="H23" s="46">
        <v>5</v>
      </c>
      <c r="I23" s="51">
        <v>2</v>
      </c>
      <c r="J23" s="46">
        <f t="shared" si="1"/>
        <v>1.63636363636364</v>
      </c>
      <c r="K23" s="50"/>
      <c r="L23" s="27"/>
      <c r="M23" s="27"/>
      <c r="N23" s="27"/>
      <c r="O23" s="57">
        <v>2.56</v>
      </c>
      <c r="P23" s="57">
        <v>2.43</v>
      </c>
      <c r="Q23" s="57">
        <v>2.33</v>
      </c>
      <c r="R23" s="61">
        <f t="shared" si="0"/>
        <v>2.44</v>
      </c>
      <c r="S23" s="61">
        <f t="shared" si="2"/>
        <v>1.55636363636364</v>
      </c>
    </row>
    <row r="24" s="27" customFormat="1" ht="31" spans="1:19">
      <c r="A24" s="38"/>
      <c r="B24" s="35"/>
      <c r="C24" s="36" t="s">
        <v>199</v>
      </c>
      <c r="D24" s="36" t="s">
        <v>203</v>
      </c>
      <c r="E24" s="36" t="s">
        <v>149</v>
      </c>
      <c r="F24" s="46">
        <v>3</v>
      </c>
      <c r="G24" s="46">
        <v>5</v>
      </c>
      <c r="H24" s="46">
        <v>8</v>
      </c>
      <c r="I24" s="51">
        <v>2.3</v>
      </c>
      <c r="J24" s="46">
        <f t="shared" si="1"/>
        <v>1.81818181818182</v>
      </c>
      <c r="K24" s="50" t="s">
        <v>204</v>
      </c>
      <c r="O24" s="57">
        <v>2.19</v>
      </c>
      <c r="P24" s="57">
        <v>2.19</v>
      </c>
      <c r="Q24" s="57">
        <v>2.13</v>
      </c>
      <c r="R24" s="61">
        <f t="shared" si="0"/>
        <v>2.17</v>
      </c>
      <c r="S24" s="61">
        <f t="shared" si="2"/>
        <v>1.81818181818182</v>
      </c>
    </row>
    <row r="25" s="27" customFormat="1" ht="31" spans="1:19">
      <c r="A25" s="38"/>
      <c r="B25" s="35"/>
      <c r="C25" s="36" t="s">
        <v>199</v>
      </c>
      <c r="D25" s="36" t="s">
        <v>205</v>
      </c>
      <c r="E25" s="36" t="s">
        <v>149</v>
      </c>
      <c r="F25" s="46">
        <v>3</v>
      </c>
      <c r="G25" s="46">
        <v>5</v>
      </c>
      <c r="H25" s="46">
        <v>8</v>
      </c>
      <c r="I25" s="51">
        <v>3</v>
      </c>
      <c r="J25" s="46">
        <f t="shared" si="1"/>
        <v>1.81818181818182</v>
      </c>
      <c r="K25" s="50" t="s">
        <v>204</v>
      </c>
      <c r="O25" s="57">
        <v>3.57</v>
      </c>
      <c r="P25" s="57">
        <v>3.39</v>
      </c>
      <c r="Q25" s="57">
        <v>3.69</v>
      </c>
      <c r="R25" s="61">
        <f t="shared" si="0"/>
        <v>3.55</v>
      </c>
      <c r="S25" s="61">
        <f t="shared" si="2"/>
        <v>1.71818181818182</v>
      </c>
    </row>
    <row r="26" ht="31" spans="1:19">
      <c r="A26" s="38"/>
      <c r="B26" s="35"/>
      <c r="C26" s="36" t="s">
        <v>199</v>
      </c>
      <c r="D26" s="36" t="s">
        <v>206</v>
      </c>
      <c r="E26" s="36" t="s">
        <v>149</v>
      </c>
      <c r="F26" s="46">
        <v>5</v>
      </c>
      <c r="G26" s="46">
        <v>8</v>
      </c>
      <c r="H26" s="46">
        <v>10</v>
      </c>
      <c r="I26" s="51">
        <v>4</v>
      </c>
      <c r="J26" s="46">
        <f t="shared" si="1"/>
        <v>1.81818181818182</v>
      </c>
      <c r="K26" s="50" t="s">
        <v>204</v>
      </c>
      <c r="L26" s="27"/>
      <c r="M26" s="27"/>
      <c r="N26" s="27"/>
      <c r="O26" s="57">
        <v>5.45</v>
      </c>
      <c r="P26" s="57">
        <v>5.68</v>
      </c>
      <c r="Q26" s="57">
        <v>4.89</v>
      </c>
      <c r="R26" s="61">
        <f t="shared" si="0"/>
        <v>5.34</v>
      </c>
      <c r="S26" s="61">
        <f t="shared" si="2"/>
        <v>1.7769696969697</v>
      </c>
    </row>
    <row r="27" ht="46" spans="1:19">
      <c r="A27" s="38"/>
      <c r="B27" s="35"/>
      <c r="C27" s="36" t="s">
        <v>207</v>
      </c>
      <c r="D27" s="36" t="s">
        <v>208</v>
      </c>
      <c r="E27" s="36" t="s">
        <v>149</v>
      </c>
      <c r="F27" s="46">
        <v>3</v>
      </c>
      <c r="G27" s="46">
        <v>5</v>
      </c>
      <c r="H27" s="46">
        <v>8</v>
      </c>
      <c r="I27" s="51">
        <v>3</v>
      </c>
      <c r="J27" s="46">
        <f t="shared" si="1"/>
        <v>1.81818181818182</v>
      </c>
      <c r="K27" s="50" t="s">
        <v>204</v>
      </c>
      <c r="L27" s="27"/>
      <c r="M27" s="27"/>
      <c r="N27" s="27"/>
      <c r="O27" s="57">
        <v>2.49</v>
      </c>
      <c r="P27" s="57">
        <v>2.32</v>
      </c>
      <c r="Q27" s="57">
        <v>2.45</v>
      </c>
      <c r="R27" s="61" t="s">
        <v>39</v>
      </c>
      <c r="S27" s="61">
        <f t="shared" si="2"/>
        <v>0.727272727272727</v>
      </c>
    </row>
    <row r="28" ht="61" spans="1:19">
      <c r="A28" s="38"/>
      <c r="B28" s="35"/>
      <c r="C28" s="36" t="s">
        <v>209</v>
      </c>
      <c r="D28" s="36" t="s">
        <v>210</v>
      </c>
      <c r="E28" s="36" t="s">
        <v>149</v>
      </c>
      <c r="F28" s="46">
        <v>2</v>
      </c>
      <c r="G28" s="46">
        <v>3</v>
      </c>
      <c r="H28" s="46">
        <v>5</v>
      </c>
      <c r="I28" s="51">
        <v>1.8</v>
      </c>
      <c r="J28" s="46">
        <f t="shared" si="1"/>
        <v>1.81818181818182</v>
      </c>
      <c r="K28" s="50" t="s">
        <v>204</v>
      </c>
      <c r="L28" s="27"/>
      <c r="M28" s="27"/>
      <c r="N28" s="27"/>
      <c r="O28" s="57">
        <v>1.79</v>
      </c>
      <c r="P28" s="57">
        <v>2.06</v>
      </c>
      <c r="Q28" s="57">
        <v>1.82</v>
      </c>
      <c r="R28" s="61">
        <f t="shared" si="0"/>
        <v>1.89</v>
      </c>
      <c r="S28" s="61">
        <f t="shared" si="2"/>
        <v>1.81818181818182</v>
      </c>
    </row>
    <row r="29" ht="61" spans="1:19">
      <c r="A29" s="38"/>
      <c r="B29" s="35"/>
      <c r="C29" s="36" t="s">
        <v>209</v>
      </c>
      <c r="D29" s="36" t="s">
        <v>211</v>
      </c>
      <c r="E29" s="36" t="s">
        <v>149</v>
      </c>
      <c r="F29" s="46">
        <v>3</v>
      </c>
      <c r="G29" s="46">
        <v>5</v>
      </c>
      <c r="H29" s="46">
        <v>8</v>
      </c>
      <c r="I29" s="51">
        <v>2.3</v>
      </c>
      <c r="J29" s="46">
        <f t="shared" si="1"/>
        <v>1.81818181818182</v>
      </c>
      <c r="K29" s="50" t="s">
        <v>204</v>
      </c>
      <c r="L29" s="27"/>
      <c r="M29" s="27"/>
      <c r="N29" s="27"/>
      <c r="O29" s="57">
        <v>1.62</v>
      </c>
      <c r="P29" s="57">
        <v>1.85</v>
      </c>
      <c r="Q29" s="57">
        <v>1.69</v>
      </c>
      <c r="R29" s="61">
        <f t="shared" si="0"/>
        <v>1.72</v>
      </c>
      <c r="S29" s="61">
        <f t="shared" si="2"/>
        <v>1.81818181818182</v>
      </c>
    </row>
    <row r="30" ht="61" spans="1:19">
      <c r="A30" s="38"/>
      <c r="B30" s="35"/>
      <c r="C30" s="36" t="s">
        <v>209</v>
      </c>
      <c r="D30" s="36" t="s">
        <v>212</v>
      </c>
      <c r="E30" s="36" t="s">
        <v>149</v>
      </c>
      <c r="F30" s="46">
        <v>3</v>
      </c>
      <c r="G30" s="46">
        <v>5</v>
      </c>
      <c r="H30" s="46">
        <v>8</v>
      </c>
      <c r="I30" s="51">
        <v>2.5</v>
      </c>
      <c r="J30" s="46">
        <f t="shared" si="1"/>
        <v>1.81818181818182</v>
      </c>
      <c r="K30" s="50" t="s">
        <v>204</v>
      </c>
      <c r="L30" s="27"/>
      <c r="M30" s="27"/>
      <c r="N30" s="27"/>
      <c r="O30" s="57">
        <v>3.03</v>
      </c>
      <c r="P30" s="57">
        <v>3.48</v>
      </c>
      <c r="Q30" s="57">
        <v>3.18</v>
      </c>
      <c r="R30" s="61">
        <f t="shared" si="0"/>
        <v>3.23</v>
      </c>
      <c r="S30" s="61">
        <f t="shared" si="2"/>
        <v>1.77636363636364</v>
      </c>
    </row>
    <row r="31" ht="61" spans="1:19">
      <c r="A31" s="38"/>
      <c r="B31" s="35"/>
      <c r="C31" s="36" t="s">
        <v>209</v>
      </c>
      <c r="D31" s="36" t="s">
        <v>213</v>
      </c>
      <c r="E31" s="36" t="s">
        <v>149</v>
      </c>
      <c r="F31" s="46">
        <v>5</v>
      </c>
      <c r="G31" s="46">
        <v>8</v>
      </c>
      <c r="H31" s="46">
        <v>10</v>
      </c>
      <c r="I31" s="51">
        <v>3.3</v>
      </c>
      <c r="J31" s="46">
        <f t="shared" si="1"/>
        <v>1.81818181818182</v>
      </c>
      <c r="K31" s="50" t="s">
        <v>204</v>
      </c>
      <c r="L31" s="27"/>
      <c r="M31" s="27"/>
      <c r="N31" s="27"/>
      <c r="O31" s="57">
        <v>4.07</v>
      </c>
      <c r="P31" s="57">
        <v>3.79</v>
      </c>
      <c r="Q31" s="57">
        <v>4.5</v>
      </c>
      <c r="R31" s="61">
        <f t="shared" si="0"/>
        <v>4.12</v>
      </c>
      <c r="S31" s="61">
        <f t="shared" si="2"/>
        <v>1.81818181818182</v>
      </c>
    </row>
    <row r="32" ht="61" spans="1:19">
      <c r="A32" s="38"/>
      <c r="B32" s="35"/>
      <c r="C32" s="36" t="s">
        <v>209</v>
      </c>
      <c r="D32" s="36" t="s">
        <v>214</v>
      </c>
      <c r="E32" s="36" t="s">
        <v>149</v>
      </c>
      <c r="F32" s="46">
        <v>6</v>
      </c>
      <c r="G32" s="46">
        <v>10</v>
      </c>
      <c r="H32" s="46">
        <v>12</v>
      </c>
      <c r="I32" s="51">
        <v>4.3</v>
      </c>
      <c r="J32" s="46">
        <f t="shared" si="1"/>
        <v>1.81818181818182</v>
      </c>
      <c r="K32" s="50"/>
      <c r="L32" s="27"/>
      <c r="M32" s="27"/>
      <c r="N32" s="27"/>
      <c r="O32" s="57">
        <v>5.34</v>
      </c>
      <c r="P32" s="57">
        <v>5.11</v>
      </c>
      <c r="Q32" s="57">
        <v>5.6</v>
      </c>
      <c r="R32" s="61">
        <f t="shared" si="0"/>
        <v>5.35</v>
      </c>
      <c r="S32" s="61">
        <f t="shared" si="2"/>
        <v>1.81818181818182</v>
      </c>
    </row>
    <row r="33" ht="31" spans="1:22">
      <c r="A33" s="38">
        <v>0.2</v>
      </c>
      <c r="B33" s="35" t="s">
        <v>215</v>
      </c>
      <c r="C33" s="36" t="s">
        <v>216</v>
      </c>
      <c r="D33" s="36" t="s">
        <v>217</v>
      </c>
      <c r="E33" s="36" t="s">
        <v>149</v>
      </c>
      <c r="F33" s="46"/>
      <c r="G33" s="46"/>
      <c r="H33" s="46"/>
      <c r="I33" s="51"/>
      <c r="J33" s="46"/>
      <c r="K33" s="50" t="s">
        <v>204</v>
      </c>
      <c r="L33" s="27"/>
      <c r="M33" s="27"/>
      <c r="N33" s="27"/>
      <c r="O33" s="57">
        <v>2.897</v>
      </c>
      <c r="P33" s="57">
        <v>0.385</v>
      </c>
      <c r="Q33" s="57">
        <v>0.233</v>
      </c>
      <c r="R33" s="61">
        <f t="shared" si="0"/>
        <v>1.17166666666667</v>
      </c>
      <c r="S33" s="61"/>
      <c r="T33" s="44"/>
      <c r="U33" s="44"/>
      <c r="V33" s="44"/>
    </row>
    <row r="34" ht="31" spans="1:22">
      <c r="A34" s="39"/>
      <c r="B34" s="35"/>
      <c r="C34" s="36" t="s">
        <v>218</v>
      </c>
      <c r="D34" s="36" t="s">
        <v>219</v>
      </c>
      <c r="E34" s="36" t="s">
        <v>149</v>
      </c>
      <c r="F34" s="46"/>
      <c r="G34" s="46"/>
      <c r="H34" s="46"/>
      <c r="I34" s="51"/>
      <c r="J34" s="46"/>
      <c r="K34" s="50" t="s">
        <v>204</v>
      </c>
      <c r="L34" s="27"/>
      <c r="M34" s="27"/>
      <c r="N34" s="27"/>
      <c r="O34" s="57">
        <v>0.167</v>
      </c>
      <c r="P34" s="57">
        <v>0.333</v>
      </c>
      <c r="Q34" s="57">
        <v>0</v>
      </c>
      <c r="R34" s="61">
        <f t="shared" si="0"/>
        <v>0.166666666666667</v>
      </c>
      <c r="S34" s="61"/>
      <c r="T34" s="44"/>
      <c r="U34" s="44"/>
      <c r="V34" s="44"/>
    </row>
    <row r="35" ht="31" spans="1:22">
      <c r="A35" s="39"/>
      <c r="B35" s="35"/>
      <c r="C35" s="36" t="s">
        <v>220</v>
      </c>
      <c r="D35" s="36" t="s">
        <v>221</v>
      </c>
      <c r="E35" s="36" t="s">
        <v>149</v>
      </c>
      <c r="F35" s="46"/>
      <c r="G35" s="46"/>
      <c r="H35" s="46"/>
      <c r="I35" s="51"/>
      <c r="J35" s="46"/>
      <c r="K35" s="50"/>
      <c r="L35" s="27"/>
      <c r="M35" s="27"/>
      <c r="N35" s="27"/>
      <c r="O35" s="57">
        <v>1.632</v>
      </c>
      <c r="P35" s="57">
        <v>0.666</v>
      </c>
      <c r="Q35" s="57">
        <v>2.331</v>
      </c>
      <c r="R35" s="61">
        <f t="shared" si="0"/>
        <v>1.543</v>
      </c>
      <c r="S35" s="61"/>
      <c r="T35" s="44"/>
      <c r="U35" s="44"/>
      <c r="V35" s="44"/>
    </row>
    <row r="36" ht="31" spans="1:22">
      <c r="A36" s="39"/>
      <c r="B36" s="35"/>
      <c r="C36" s="36" t="s">
        <v>218</v>
      </c>
      <c r="D36" s="36" t="s">
        <v>222</v>
      </c>
      <c r="E36" s="36" t="s">
        <v>149</v>
      </c>
      <c r="F36" s="46"/>
      <c r="G36" s="46"/>
      <c r="H36" s="46"/>
      <c r="I36" s="51"/>
      <c r="J36" s="46"/>
      <c r="K36" s="50" t="s">
        <v>204</v>
      </c>
      <c r="L36" s="27"/>
      <c r="M36" s="27"/>
      <c r="N36" s="27"/>
      <c r="O36" s="57">
        <v>0</v>
      </c>
      <c r="P36" s="57">
        <v>1.732</v>
      </c>
      <c r="Q36" s="57">
        <v>0</v>
      </c>
      <c r="R36" s="61">
        <f t="shared" si="0"/>
        <v>0.577333333333333</v>
      </c>
      <c r="S36" s="61"/>
      <c r="T36" s="44"/>
      <c r="U36" s="44"/>
      <c r="V36" s="44"/>
    </row>
    <row r="37" ht="31" spans="1:22">
      <c r="A37" s="39"/>
      <c r="B37" s="35"/>
      <c r="C37" s="36" t="s">
        <v>223</v>
      </c>
      <c r="D37" s="36" t="s">
        <v>224</v>
      </c>
      <c r="E37" s="36" t="s">
        <v>149</v>
      </c>
      <c r="F37" s="46"/>
      <c r="G37" s="46"/>
      <c r="H37" s="46"/>
      <c r="I37" s="51"/>
      <c r="J37" s="46"/>
      <c r="K37" s="50"/>
      <c r="L37" s="27"/>
      <c r="M37" s="27"/>
      <c r="N37" s="27"/>
      <c r="O37" s="57">
        <v>3.005</v>
      </c>
      <c r="P37" s="57">
        <v>2.431</v>
      </c>
      <c r="Q37" s="57">
        <v>3.628</v>
      </c>
      <c r="R37" s="61">
        <f t="shared" si="0"/>
        <v>3.02133333333333</v>
      </c>
      <c r="S37" s="61"/>
      <c r="T37" s="44"/>
      <c r="U37" s="44"/>
      <c r="V37" s="44"/>
    </row>
    <row r="38" ht="31" spans="1:22">
      <c r="A38" s="39"/>
      <c r="B38" s="35"/>
      <c r="C38" s="36" t="s">
        <v>220</v>
      </c>
      <c r="D38" s="36" t="s">
        <v>225</v>
      </c>
      <c r="E38" s="36" t="s">
        <v>149</v>
      </c>
      <c r="F38" s="46"/>
      <c r="G38" s="46"/>
      <c r="H38" s="46"/>
      <c r="I38" s="51"/>
      <c r="J38" s="46"/>
      <c r="K38" s="50"/>
      <c r="L38" s="27"/>
      <c r="M38" s="27"/>
      <c r="N38" s="27"/>
      <c r="O38" s="57">
        <v>0</v>
      </c>
      <c r="P38" s="57">
        <v>0.466</v>
      </c>
      <c r="Q38" s="57">
        <v>2.565</v>
      </c>
      <c r="R38" s="61">
        <f t="shared" si="0"/>
        <v>1.01033333333333</v>
      </c>
      <c r="S38" s="61"/>
      <c r="T38" s="44"/>
      <c r="U38" s="44"/>
      <c r="V38" s="66"/>
    </row>
    <row r="39" ht="31" spans="1:22">
      <c r="A39" s="39"/>
      <c r="B39" s="35"/>
      <c r="C39" s="36" t="s">
        <v>216</v>
      </c>
      <c r="D39" s="36" t="s">
        <v>226</v>
      </c>
      <c r="E39" s="36" t="s">
        <v>149</v>
      </c>
      <c r="F39" s="46"/>
      <c r="G39" s="46"/>
      <c r="H39" s="46"/>
      <c r="I39" s="51"/>
      <c r="J39" s="46"/>
      <c r="K39" s="50"/>
      <c r="L39" s="27"/>
      <c r="M39" s="27"/>
      <c r="N39" s="27"/>
      <c r="O39" s="57">
        <v>2.963</v>
      </c>
      <c r="P39" s="57">
        <v>0</v>
      </c>
      <c r="Q39" s="57">
        <v>2.531</v>
      </c>
      <c r="R39" s="61">
        <f t="shared" si="0"/>
        <v>1.83133333333333</v>
      </c>
      <c r="S39" s="61"/>
      <c r="T39" s="44"/>
      <c r="U39" s="44"/>
      <c r="V39" s="44"/>
    </row>
    <row r="40" ht="31" spans="1:22">
      <c r="A40" s="39"/>
      <c r="B40" s="35"/>
      <c r="C40" s="36" t="s">
        <v>218</v>
      </c>
      <c r="D40" s="36" t="s">
        <v>227</v>
      </c>
      <c r="E40" s="36" t="s">
        <v>149</v>
      </c>
      <c r="F40" s="46"/>
      <c r="G40" s="46"/>
      <c r="H40" s="46"/>
      <c r="I40" s="51"/>
      <c r="J40" s="46"/>
      <c r="K40" s="50"/>
      <c r="L40" s="27"/>
      <c r="M40" s="27"/>
      <c r="N40" s="27"/>
      <c r="O40" s="57">
        <v>0.4</v>
      </c>
      <c r="P40" s="57">
        <v>0.167</v>
      </c>
      <c r="Q40" s="57">
        <v>0.9</v>
      </c>
      <c r="R40" s="61">
        <f t="shared" si="0"/>
        <v>0.489</v>
      </c>
      <c r="S40" s="61"/>
      <c r="T40" s="44"/>
      <c r="U40" s="44"/>
      <c r="V40" s="44"/>
    </row>
    <row r="41" ht="31" spans="1:22">
      <c r="A41" s="39"/>
      <c r="B41" s="35"/>
      <c r="C41" s="36" t="s">
        <v>223</v>
      </c>
      <c r="D41" s="36" t="s">
        <v>228</v>
      </c>
      <c r="E41" s="36" t="s">
        <v>149</v>
      </c>
      <c r="F41" s="46"/>
      <c r="G41" s="46"/>
      <c r="H41" s="46"/>
      <c r="I41" s="51"/>
      <c r="J41" s="46"/>
      <c r="K41" s="50"/>
      <c r="L41" s="27"/>
      <c r="M41" s="27"/>
      <c r="N41" s="27"/>
      <c r="O41" s="57">
        <v>1.232</v>
      </c>
      <c r="P41" s="57">
        <v>1.432</v>
      </c>
      <c r="Q41" s="57">
        <v>1.732</v>
      </c>
      <c r="R41" s="61">
        <f t="shared" si="0"/>
        <v>1.46533333333333</v>
      </c>
      <c r="S41" s="61"/>
      <c r="T41" s="44"/>
      <c r="U41" s="44"/>
      <c r="V41" s="44"/>
    </row>
    <row r="42" ht="31" spans="1:22">
      <c r="A42" s="39"/>
      <c r="B42" s="35"/>
      <c r="C42" s="36" t="s">
        <v>216</v>
      </c>
      <c r="D42" s="36" t="s">
        <v>229</v>
      </c>
      <c r="E42" s="36" t="s">
        <v>149</v>
      </c>
      <c r="F42" s="46"/>
      <c r="G42" s="46"/>
      <c r="H42" s="46"/>
      <c r="I42" s="51"/>
      <c r="J42" s="46"/>
      <c r="K42" s="50"/>
      <c r="L42" s="27"/>
      <c r="M42" s="27"/>
      <c r="N42" s="27"/>
      <c r="O42" s="57">
        <v>0.899</v>
      </c>
      <c r="P42" s="57">
        <v>0.789</v>
      </c>
      <c r="Q42" s="57">
        <v>0</v>
      </c>
      <c r="R42" s="61">
        <f t="shared" si="0"/>
        <v>0.562666666666667</v>
      </c>
      <c r="S42" s="61"/>
      <c r="T42" s="44"/>
      <c r="U42" s="44"/>
      <c r="V42" s="44"/>
    </row>
    <row r="43" ht="31" spans="1:22">
      <c r="A43" s="39"/>
      <c r="B43" s="35"/>
      <c r="C43" s="36" t="s">
        <v>223</v>
      </c>
      <c r="D43" s="36" t="s">
        <v>230</v>
      </c>
      <c r="E43" s="36" t="s">
        <v>149</v>
      </c>
      <c r="F43" s="46"/>
      <c r="G43" s="46"/>
      <c r="H43" s="46"/>
      <c r="I43" s="51"/>
      <c r="J43" s="46"/>
      <c r="K43" s="50"/>
      <c r="L43" s="27"/>
      <c r="M43" s="27"/>
      <c r="N43" s="27"/>
      <c r="O43" s="57">
        <v>1.298</v>
      </c>
      <c r="P43" s="57">
        <v>0.532</v>
      </c>
      <c r="Q43" s="57">
        <v>2.239</v>
      </c>
      <c r="R43" s="61">
        <f t="shared" si="0"/>
        <v>1.35633333333333</v>
      </c>
      <c r="S43" s="61"/>
      <c r="T43" s="44"/>
      <c r="U43" s="44"/>
      <c r="V43" s="44"/>
    </row>
    <row r="44" ht="31" spans="1:22">
      <c r="A44" s="39"/>
      <c r="B44" s="35"/>
      <c r="C44" s="36" t="s">
        <v>220</v>
      </c>
      <c r="D44" s="36" t="s">
        <v>231</v>
      </c>
      <c r="E44" s="36" t="s">
        <v>149</v>
      </c>
      <c r="F44" s="46">
        <v>3</v>
      </c>
      <c r="G44" s="46">
        <v>5</v>
      </c>
      <c r="H44" s="46">
        <v>8</v>
      </c>
      <c r="I44" s="51">
        <v>3</v>
      </c>
      <c r="J44" s="46">
        <f>IF(I44&lt;=$F44,100,IF(I44&lt;=$G44,(80+20/($G44-$F44)*($G44-I44)),IF(I44&lt;=$H44,(60+20/($H44-$G44)*($H44-I44)),40)))*20%/5</f>
        <v>4</v>
      </c>
      <c r="K44" s="50" t="s">
        <v>204</v>
      </c>
      <c r="L44" s="27"/>
      <c r="M44" s="27"/>
      <c r="N44" s="27"/>
      <c r="O44" s="57">
        <v>2.797</v>
      </c>
      <c r="P44" s="57">
        <v>3.064</v>
      </c>
      <c r="Q44" s="57">
        <v>2.664</v>
      </c>
      <c r="R44" s="61">
        <f>AVERAGE(O44:Q44)</f>
        <v>2.84166666666667</v>
      </c>
      <c r="S44" s="61"/>
      <c r="T44" s="44"/>
      <c r="U44" s="66"/>
      <c r="V44" s="66"/>
    </row>
    <row r="45" ht="61" spans="1:19">
      <c r="A45" s="38">
        <v>0.1</v>
      </c>
      <c r="B45" s="35" t="s">
        <v>232</v>
      </c>
      <c r="C45" s="36"/>
      <c r="D45" s="36" t="s">
        <v>233</v>
      </c>
      <c r="E45" s="36" t="s">
        <v>234</v>
      </c>
      <c r="F45" s="46">
        <v>0</v>
      </c>
      <c r="G45" s="46">
        <v>1</v>
      </c>
      <c r="H45" s="46">
        <v>3</v>
      </c>
      <c r="I45" s="51">
        <v>1</v>
      </c>
      <c r="J45" s="46">
        <f>IF(I45&lt;=$F45,100,IF(I45&lt;=$G45,(80+20/($G45-$F45)*($G45-I45)),IF(I45&lt;=$H45,(60+20/($H45-$G45)*($H45-I45)),40)))*10%/1</f>
        <v>8</v>
      </c>
      <c r="K45" s="50"/>
      <c r="L45" s="27"/>
      <c r="M45" s="27"/>
      <c r="N45" s="27"/>
      <c r="O45" s="57" t="s">
        <v>235</v>
      </c>
      <c r="P45" s="57">
        <v>0</v>
      </c>
      <c r="Q45" s="57">
        <v>0</v>
      </c>
      <c r="R45" s="61">
        <v>1</v>
      </c>
      <c r="S45" s="61">
        <f>IF(R45&lt;=$F45,100,IF(R45&lt;=$G45,(80+20/($G45-$F45)*($G45-R45)),IF(R45&lt;=$H45,(60+20/($H45-$G45)*($H45-R45)),40)))*10%/1</f>
        <v>8</v>
      </c>
    </row>
    <row r="46" s="28" customFormat="1" spans="1:19">
      <c r="A46" s="40" t="s">
        <v>236</v>
      </c>
      <c r="B46" s="32"/>
      <c r="C46" s="33"/>
      <c r="D46" s="33"/>
      <c r="E46" s="33"/>
      <c r="F46" s="49"/>
      <c r="G46" s="49"/>
      <c r="H46" s="49"/>
      <c r="I46" s="49"/>
      <c r="J46" s="49">
        <f>SUM(J2:J45)</f>
        <v>74.1772727272727</v>
      </c>
      <c r="K46" s="53"/>
      <c r="R46" s="63"/>
      <c r="S46" s="64">
        <f>SUM(S2:S45)</f>
        <v>72.4575760606061</v>
      </c>
    </row>
    <row r="47" ht="45" customHeight="1" spans="1:14">
      <c r="A47" s="41" t="s">
        <v>237</v>
      </c>
      <c r="B47" s="35"/>
      <c r="C47" s="36"/>
      <c r="D47" s="36" t="s">
        <v>238</v>
      </c>
      <c r="E47" s="36" t="s">
        <v>239</v>
      </c>
      <c r="F47" s="36" t="s">
        <v>240</v>
      </c>
      <c r="G47" s="36" t="s">
        <v>241</v>
      </c>
      <c r="H47" s="36" t="s">
        <v>242</v>
      </c>
      <c r="I47" s="54">
        <v>3</v>
      </c>
      <c r="K47" s="50" t="s">
        <v>243</v>
      </c>
      <c r="L47" s="27"/>
      <c r="M47" s="27"/>
      <c r="N47" s="27"/>
    </row>
    <row r="48" ht="46" spans="1:14">
      <c r="A48" s="42"/>
      <c r="B48" s="35"/>
      <c r="C48" s="36"/>
      <c r="D48" s="36" t="s">
        <v>244</v>
      </c>
      <c r="E48" s="36" t="s">
        <v>239</v>
      </c>
      <c r="F48" s="36" t="s">
        <v>241</v>
      </c>
      <c r="G48" s="36" t="s">
        <v>242</v>
      </c>
      <c r="H48" s="36" t="s">
        <v>245</v>
      </c>
      <c r="I48" s="54">
        <v>5</v>
      </c>
      <c r="J48" s="46"/>
      <c r="K48" s="50"/>
      <c r="L48" s="27"/>
      <c r="M48" s="27"/>
      <c r="N48" s="27"/>
    </row>
    <row r="49" spans="1:9">
      <c r="A49" s="43"/>
      <c r="D49" s="44" t="s">
        <v>246</v>
      </c>
      <c r="E49" s="44" t="s">
        <v>149</v>
      </c>
      <c r="F49" s="29">
        <v>8</v>
      </c>
      <c r="G49" s="29">
        <v>15</v>
      </c>
      <c r="H49" s="29">
        <v>30</v>
      </c>
      <c r="I49" s="55">
        <v>15</v>
      </c>
    </row>
    <row r="52" spans="15:24">
      <c r="O52" s="58"/>
      <c r="P52" s="59"/>
      <c r="Q52" s="59" t="s">
        <v>247</v>
      </c>
      <c r="R52" s="59"/>
      <c r="S52" s="65"/>
      <c r="T52" s="65"/>
      <c r="U52" s="65"/>
      <c r="V52" s="65"/>
      <c r="W52" s="65"/>
      <c r="X52" s="67"/>
    </row>
    <row r="53" spans="15:24">
      <c r="O53" s="60"/>
      <c r="P53" s="59"/>
      <c r="Q53" s="59" t="s">
        <v>248</v>
      </c>
      <c r="R53" s="59"/>
      <c r="S53" s="65"/>
      <c r="T53" s="65"/>
      <c r="U53" s="65"/>
      <c r="V53" s="65"/>
      <c r="W53" s="65"/>
      <c r="X53" s="67"/>
    </row>
  </sheetData>
  <sheetProtection formatCells="0" insertHyperlinks="0" autoFilter="0"/>
  <mergeCells count="20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2" zoomScaleNormal="132" workbookViewId="0">
      <selection activeCell="H7" sqref="H7"/>
    </sheetView>
  </sheetViews>
  <sheetFormatPr defaultColWidth="10.8416666666667" defaultRowHeight="17.6"/>
  <cols>
    <col min="1" max="1" width="9" style="2" customWidth="1"/>
    <col min="2" max="2" width="23.3083333333333" style="2" customWidth="1"/>
    <col min="3" max="3" width="36.8416666666667" style="2" customWidth="1"/>
    <col min="4" max="4" width="12.15" style="2" customWidth="1"/>
    <col min="5" max="5" width="26.6916666666667" style="2" customWidth="1"/>
    <col min="6" max="6" width="23.4583333333333" style="2" customWidth="1"/>
    <col min="7" max="14" width="12.15" style="2" customWidth="1"/>
    <col min="15" max="16384" width="10.8416666666667" style="2"/>
  </cols>
  <sheetData>
    <row r="1" spans="1:8">
      <c r="A1" s="3" t="s">
        <v>83</v>
      </c>
      <c r="B1" s="4" t="s">
        <v>249</v>
      </c>
      <c r="C1" s="5" t="s">
        <v>250</v>
      </c>
      <c r="D1" s="6">
        <v>45140</v>
      </c>
      <c r="E1" s="21">
        <v>45141</v>
      </c>
      <c r="F1" s="6">
        <v>45142</v>
      </c>
      <c r="G1" s="6">
        <v>45144</v>
      </c>
      <c r="H1" s="6">
        <v>45145</v>
      </c>
    </row>
    <row r="2" ht="36" spans="1:8">
      <c r="A2" s="7">
        <v>1</v>
      </c>
      <c r="B2" s="8" t="s">
        <v>251</v>
      </c>
      <c r="C2" s="9" t="s">
        <v>252</v>
      </c>
      <c r="D2" s="10"/>
      <c r="E2" s="10"/>
      <c r="F2" s="10"/>
      <c r="G2" s="10"/>
      <c r="H2" s="10"/>
    </row>
    <row r="3" ht="36" spans="1:8">
      <c r="A3" s="7">
        <v>2</v>
      </c>
      <c r="B3" s="8" t="s">
        <v>251</v>
      </c>
      <c r="C3" s="9" t="s">
        <v>253</v>
      </c>
      <c r="D3" s="10"/>
      <c r="E3" s="10"/>
      <c r="F3" s="10"/>
      <c r="G3" s="10"/>
      <c r="H3" s="10"/>
    </row>
    <row r="4" spans="1:8">
      <c r="A4" s="7">
        <v>3</v>
      </c>
      <c r="B4" s="9" t="s">
        <v>254</v>
      </c>
      <c r="C4" s="10">
        <f>SUM(D4:H4)</f>
        <v>1032</v>
      </c>
      <c r="D4" s="10">
        <v>200</v>
      </c>
      <c r="E4" s="10">
        <v>220</v>
      </c>
      <c r="F4" s="10">
        <v>210</v>
      </c>
      <c r="G4" s="10">
        <v>202</v>
      </c>
      <c r="H4" s="10">
        <v>200</v>
      </c>
    </row>
    <row r="6" s="1" customFormat="1" spans="1:7">
      <c r="A6" s="11" t="s">
        <v>83</v>
      </c>
      <c r="B6" s="12" t="s">
        <v>255</v>
      </c>
      <c r="C6" s="12" t="s">
        <v>256</v>
      </c>
      <c r="D6" s="12" t="s">
        <v>257</v>
      </c>
      <c r="E6" s="12" t="s">
        <v>258</v>
      </c>
      <c r="F6" s="12" t="s">
        <v>86</v>
      </c>
      <c r="G6" s="22" t="s">
        <v>12</v>
      </c>
    </row>
    <row r="7" s="1" customFormat="1" ht="53" spans="1:7">
      <c r="A7" s="13">
        <v>1</v>
      </c>
      <c r="B7" s="14" t="s">
        <v>259</v>
      </c>
      <c r="C7" s="14" t="s">
        <v>260</v>
      </c>
      <c r="D7" s="7">
        <v>1</v>
      </c>
      <c r="E7" s="7" t="s">
        <v>261</v>
      </c>
      <c r="F7" s="14" t="s">
        <v>262</v>
      </c>
      <c r="G7" s="23"/>
    </row>
    <row r="8" s="1" customFormat="1" ht="159" spans="1:7">
      <c r="A8" s="13">
        <v>2</v>
      </c>
      <c r="B8" s="15" t="s">
        <v>263</v>
      </c>
      <c r="C8" s="14" t="s">
        <v>264</v>
      </c>
      <c r="D8" s="7">
        <v>4</v>
      </c>
      <c r="E8" s="24" t="s">
        <v>265</v>
      </c>
      <c r="F8" s="14" t="s">
        <v>266</v>
      </c>
      <c r="G8" s="25"/>
    </row>
    <row r="9" s="1" customFormat="1" ht="36" spans="1:7">
      <c r="A9" s="13">
        <v>3</v>
      </c>
      <c r="B9" s="15" t="s">
        <v>267</v>
      </c>
      <c r="C9" s="14" t="s">
        <v>268</v>
      </c>
      <c r="D9" s="7">
        <v>0</v>
      </c>
      <c r="E9" s="7"/>
      <c r="F9" s="7"/>
      <c r="G9" s="25"/>
    </row>
    <row r="10" s="1" customFormat="1" ht="53" spans="1:7">
      <c r="A10" s="13">
        <v>4</v>
      </c>
      <c r="B10" s="15" t="s">
        <v>198</v>
      </c>
      <c r="C10" s="14" t="s">
        <v>269</v>
      </c>
      <c r="D10" s="7">
        <v>0</v>
      </c>
      <c r="E10" s="7"/>
      <c r="F10" s="7"/>
      <c r="G10" s="25"/>
    </row>
    <row r="11" s="1" customFormat="1" ht="88" spans="1:7">
      <c r="A11" s="13">
        <v>5</v>
      </c>
      <c r="B11" s="15" t="s">
        <v>270</v>
      </c>
      <c r="C11" s="14" t="s">
        <v>271</v>
      </c>
      <c r="D11" s="7">
        <v>3</v>
      </c>
      <c r="E11" s="24" t="s">
        <v>272</v>
      </c>
      <c r="F11" s="14" t="s">
        <v>273</v>
      </c>
      <c r="G11" s="25"/>
    </row>
    <row r="12" s="1" customFormat="1" ht="212" spans="1:7">
      <c r="A12" s="13">
        <v>6</v>
      </c>
      <c r="B12" s="14" t="s">
        <v>274</v>
      </c>
      <c r="C12" s="14" t="s">
        <v>275</v>
      </c>
      <c r="D12" s="7">
        <v>4</v>
      </c>
      <c r="E12" s="24" t="s">
        <v>276</v>
      </c>
      <c r="F12" s="14" t="s">
        <v>277</v>
      </c>
      <c r="G12" s="25"/>
    </row>
    <row r="13" s="1" customFormat="1" ht="36" spans="1:7">
      <c r="A13" s="13">
        <v>7</v>
      </c>
      <c r="B13" s="15" t="s">
        <v>278</v>
      </c>
      <c r="C13" s="14" t="s">
        <v>279</v>
      </c>
      <c r="D13" s="7">
        <v>0</v>
      </c>
      <c r="E13" s="7"/>
      <c r="F13" s="7"/>
      <c r="G13" s="25"/>
    </row>
    <row r="14" s="1" customFormat="1" ht="88" spans="1:7">
      <c r="A14" s="13">
        <v>8</v>
      </c>
      <c r="B14" s="15" t="s">
        <v>280</v>
      </c>
      <c r="C14" s="14" t="s">
        <v>281</v>
      </c>
      <c r="D14" s="7">
        <v>0</v>
      </c>
      <c r="E14" s="24"/>
      <c r="F14" s="24"/>
      <c r="G14" s="25"/>
    </row>
    <row r="15" s="1" customFormat="1" ht="88" spans="1:7">
      <c r="A15" s="13">
        <v>9</v>
      </c>
      <c r="B15" s="15" t="s">
        <v>282</v>
      </c>
      <c r="C15" s="14" t="s">
        <v>281</v>
      </c>
      <c r="D15" s="7">
        <v>0</v>
      </c>
      <c r="E15" s="7"/>
      <c r="F15" s="24"/>
      <c r="G15" s="25"/>
    </row>
    <row r="16" s="1" customFormat="1" ht="88" spans="1:7">
      <c r="A16" s="13">
        <v>10</v>
      </c>
      <c r="B16" s="15" t="s">
        <v>283</v>
      </c>
      <c r="C16" s="14" t="s">
        <v>281</v>
      </c>
      <c r="D16" s="7">
        <v>0</v>
      </c>
      <c r="E16" s="7"/>
      <c r="F16" s="7"/>
      <c r="G16" s="25"/>
    </row>
    <row r="17" s="1" customFormat="1" ht="88" spans="1:7">
      <c r="A17" s="13">
        <v>11</v>
      </c>
      <c r="B17" s="14" t="s">
        <v>284</v>
      </c>
      <c r="C17" s="14" t="s">
        <v>285</v>
      </c>
      <c r="D17" s="7">
        <v>0</v>
      </c>
      <c r="E17" s="7"/>
      <c r="F17" s="7"/>
      <c r="G17" s="25"/>
    </row>
    <row r="18" s="1" customFormat="1" ht="159" spans="1:7">
      <c r="A18" s="13">
        <v>12</v>
      </c>
      <c r="B18" s="15" t="s">
        <v>60</v>
      </c>
      <c r="C18" s="14" t="s">
        <v>286</v>
      </c>
      <c r="D18" s="7">
        <v>0</v>
      </c>
      <c r="E18" s="24"/>
      <c r="F18" s="24"/>
      <c r="G18" s="25"/>
    </row>
    <row r="19" s="1" customFormat="1" ht="53" spans="1:7">
      <c r="A19" s="16">
        <v>13</v>
      </c>
      <c r="B19" s="17" t="s">
        <v>287</v>
      </c>
      <c r="C19" s="14" t="s">
        <v>288</v>
      </c>
      <c r="D19" s="18">
        <v>0</v>
      </c>
      <c r="E19" s="18"/>
      <c r="F19" s="18"/>
      <c r="G19" s="26"/>
    </row>
    <row r="20" ht="15.5" customHeight="1" spans="1:10">
      <c r="A20" s="19"/>
      <c r="B20" s="20"/>
      <c r="C20" s="20"/>
      <c r="D20" s="20"/>
      <c r="E20" s="20"/>
      <c r="F20" s="20"/>
      <c r="G20" s="20"/>
      <c r="H20" s="20"/>
      <c r="I20" s="20"/>
      <c r="J20" s="20"/>
    </row>
    <row r="21" ht="15.5" customHeight="1" spans="1:10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ht="15.5" customHeight="1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ht="15.5" customHeight="1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ht="15.5" customHeight="1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ht="15.5" customHeight="1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ht="15.5" customHeight="1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ht="15.5" customHeight="1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ht="15.5" customHeight="1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ht="15.5" customHeight="1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ht="15.5" customHeight="1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  <row r="31" ht="15.5" customHeight="1" spans="1:10">
      <c r="A31" s="20"/>
      <c r="B31" s="20"/>
      <c r="C31" s="20"/>
      <c r="D31" s="20"/>
      <c r="E31" s="20"/>
      <c r="F31" s="20"/>
      <c r="G31" s="20"/>
      <c r="H31" s="20"/>
      <c r="I31" s="20"/>
      <c r="J31" s="20"/>
    </row>
    <row r="32" ht="15.5" customHeight="1" spans="1:10">
      <c r="A32" s="20"/>
      <c r="B32" s="20"/>
      <c r="C32" s="20"/>
      <c r="D32" s="20"/>
      <c r="E32" s="20"/>
      <c r="F32" s="20"/>
      <c r="G32" s="20"/>
      <c r="H32" s="20"/>
      <c r="I32" s="20"/>
      <c r="J32" s="20"/>
    </row>
    <row r="33" ht="15.5" customHeight="1" spans="1:10">
      <c r="A33" s="20"/>
      <c r="B33" s="20"/>
      <c r="C33" s="20"/>
      <c r="D33" s="20"/>
      <c r="E33" s="20"/>
      <c r="F33" s="20"/>
      <c r="G33" s="20"/>
      <c r="H33" s="20"/>
      <c r="I33" s="20"/>
      <c r="J33" s="20"/>
    </row>
    <row r="34" ht="15.5" customHeight="1" spans="1:10">
      <c r="A34" s="20"/>
      <c r="B34" s="20"/>
      <c r="C34" s="20"/>
      <c r="D34" s="20"/>
      <c r="E34" s="20"/>
      <c r="F34" s="20"/>
      <c r="G34" s="20"/>
      <c r="H34" s="20"/>
      <c r="I34" s="20"/>
      <c r="J34" s="20"/>
    </row>
    <row r="35" ht="15.5" customHeight="1" spans="1:10">
      <c r="A35" s="20"/>
      <c r="B35" s="20"/>
      <c r="C35" s="20"/>
      <c r="D35" s="20"/>
      <c r="E35" s="20"/>
      <c r="F35" s="20"/>
      <c r="G35" s="20"/>
      <c r="H35" s="20"/>
      <c r="I35" s="20"/>
      <c r="J35" s="20"/>
    </row>
    <row r="36" ht="409" customHeight="1" spans="1:10">
      <c r="A36" s="20"/>
      <c r="B36" s="20"/>
      <c r="C36" s="20"/>
      <c r="D36" s="20"/>
      <c r="E36" s="20"/>
      <c r="F36" s="20"/>
      <c r="G36" s="20"/>
      <c r="H36" s="20"/>
      <c r="I36" s="20"/>
      <c r="J36" s="20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s h e e t S t i d = " 1 "   i n t e r l i n e O n O f f = " 0 "   i s D b S h e e t = " 0 "   i s D a s h B o a r d S h e e t = " 0 " / > 
     < w o S h e e t P r o p s   i n t e r l i n e C o l o r = " 0 "   s h e e t S t i d = " 3 "   i n t e r l i n e O n O f f = " 0 "   i s D b S h e e t = " 0 "   i s D a s h B o a r d S h e e t = " 0 " / > 
     < w o S h e e t P r o p s   i n t e r l i n e C o l o r = " 0 "   s h e e t S t i d = " 9 "   i n t e r l i n e O n O f f = " 0 "   i s D b S h e e t = " 0 "   i s D a s h B o a r d S h e e t = " 0 " / > 
     < w o S h e e t P r o p s   i n t e r l i n e C o l o r = " 0 "   s h e e t S t i d = " 5 "   i n t e r l i n e O n O f f = " 0 "   i s D b S h e e t = " 0 "   i s D a s h B o a r d S h e e t = " 0 " / > 
   < / w o S h e e t s P r o p s > 
   < w o B o o k P r o p s > 
     < b o o k S e t t i n g s   f i l t e r T y p e = " c o n n "   i s M e r g e T a s k s A u t o U p d a t e = " 0 "   i s A u t o U p d a t e P a u s e d = " 0 "   i s I n s e r P i c A s A t t a c h m e n t = " 0 "   c o r e C o n q u e r U s e r I d = "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3 " / > 
   < p i x e l a t o r L i s t   s h e e t S t i d = " 9 " / > 
   < p i x e l a t o r L i s t   s h e e t S t i d = " 5 " / > 
   < p i x e l a t o r L i s t   s h e e t S t i d = " 1 0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U725C8155车型R00PRO地图测试报告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2020-06-02T14:49:00Z</dcterms:created>
  <dcterms:modified xsi:type="dcterms:W3CDTF">2023-08-31T11:39:50Z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D1E6366E5AA8326C850BF0641F1C404B_42</vt:lpwstr>
  </property>
</Properties>
</file>