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qxl\performance\技术规范\性能测试\重新定义2.0\"/>
    </mc:Choice>
  </mc:AlternateContent>
  <xr:revisionPtr revIDLastSave="0" documentId="13_ncr:81_{AC74A3D2-F235-4BA5-998E-5318F6E9D5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补测用例" sheetId="1" r:id="rId1"/>
    <sheet name="典型场景定义" sheetId="2" r:id="rId2"/>
  </sheets>
  <definedNames>
    <definedName name="_xlnm._FilterDatabase" localSheetId="0" hidden="1">补测用例!$A$1:$Q$19</definedName>
    <definedName name="Z_1FC0D4AE_2AC2_4245_8662_545360CC05EE_.wvu.FilterData" localSheetId="0" hidden="1">补测用例!$A$1:$Q$19</definedName>
    <definedName name="Z_362E140D_F690_4EE7_85EC_A504DA7B2DF0_.wvu.FilterData" localSheetId="0" hidden="1">补测用例!$A$1:$Q$19</definedName>
    <definedName name="Z_6A5DC522_0D62_42A4_8189_4ADE0A9225FB_.wvu.FilterData" localSheetId="0" hidden="1">补测用例!$A$1:$Q$19</definedName>
    <definedName name="Z_818745FD_FE67_4B7E_9CA3_A0B2DCB2F216_.wvu.FilterData" localSheetId="0" hidden="1">补测用例!$A$1:$Q$19</definedName>
    <definedName name="Z_88B24DC6_5146_4E4C_BF63_AAA84B3B4187_.wvu.FilterData" localSheetId="0" hidden="1">补测用例!$A$1:$Q$19</definedName>
    <definedName name="Z_A4737DA8_316F_4345_AEBC_98B9E6072304_.wvu.FilterData" localSheetId="0" hidden="1">补测用例!$A$1:$Q$19</definedName>
    <definedName name="Z_CF1FC932_1756_44F1_BB20_6D2C10BD0926_.wvu.FilterData" localSheetId="0" hidden="1">补测用例!$A$1:$Q$19</definedName>
  </definedNames>
  <calcPr calcId="191029"/>
  <customWorkbookViews>
    <customWorkbookView name="Qi, Xuliang (X.) - Personal View" guid="{6A5DC522-0D62-42A4-8189-4ADE0A9225FB}" mergeInterval="0" personalView="1" maximized="1" xWindow="-9" yWindow="-9" windowWidth="1938" windowHeight="1048" activeSheetId="2"/>
    <customWorkbookView name="Guo Hongying - 个人视图" guid="{A4737DA8-316F-4345-AEBC-98B9E6072304}" mergeInterval="0" personalView="1" maximized="1" xWindow="-8" yWindow="-8" windowWidth="1936" windowHeight="1056" activeSheetId="1"/>
    <customWorkbookView name="qsq - 个人视图" guid="{362E140D-F690-4EE7-85EC-A504DA7B2DF0}" mergeInterval="0" personalView="1" maximized="1" xWindow="-8" yWindow="-8" windowWidth="1936" windowHeight="1056" activeSheetId="1"/>
    <customWorkbookView name="windows10 - 个人视图" guid="{1FC0D4AE-2AC2-4245-8662-545360CC05EE}" mergeInterval="0" personalView="1" maximized="1" xWindow="-2891" yWindow="-8" windowWidth="2902" windowHeight="158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" l="1"/>
  <c r="W19" i="1" s="1"/>
  <c r="V18" i="1"/>
  <c r="W18" i="1" s="1"/>
  <c r="V17" i="1"/>
  <c r="W17" i="1" s="1"/>
  <c r="V16" i="1"/>
  <c r="W16" i="1" s="1"/>
  <c r="V12" i="1"/>
  <c r="W12" i="1" s="1"/>
  <c r="V11" i="1"/>
  <c r="W11" i="1" s="1"/>
  <c r="V3" i="1"/>
  <c r="W3" i="1" s="1"/>
  <c r="V2" i="1"/>
  <c r="W2" i="1" s="1"/>
  <c r="T19" i="1"/>
  <c r="U19" i="1" s="1"/>
  <c r="T18" i="1"/>
  <c r="U18" i="1" s="1"/>
  <c r="T17" i="1"/>
  <c r="U17" i="1" s="1"/>
  <c r="T16" i="1"/>
  <c r="U16" i="1" s="1"/>
  <c r="T12" i="1"/>
  <c r="U12" i="1" s="1"/>
  <c r="T11" i="1"/>
  <c r="U11" i="1" s="1"/>
  <c r="T9" i="1"/>
  <c r="U9" i="1" s="1"/>
  <c r="T4" i="1"/>
  <c r="U4" i="1" s="1"/>
  <c r="T3" i="1"/>
  <c r="U3" i="1" s="1"/>
  <c r="T2" i="1"/>
  <c r="U2" i="1" s="1"/>
  <c r="R19" i="1"/>
  <c r="S19" i="1" s="1"/>
  <c r="R18" i="1"/>
  <c r="S18" i="1" s="1"/>
  <c r="R17" i="1"/>
  <c r="S17" i="1" s="1"/>
  <c r="R16" i="1"/>
  <c r="S16" i="1" s="1"/>
  <c r="R12" i="1"/>
  <c r="S12" i="1" s="1"/>
  <c r="R11" i="1"/>
  <c r="S11" i="1" s="1"/>
  <c r="R9" i="1"/>
  <c r="S9" i="1" s="1"/>
  <c r="R4" i="1"/>
  <c r="S4" i="1" s="1"/>
  <c r="R3" i="1"/>
  <c r="S3" i="1" s="1"/>
  <c r="R2" i="1" l="1"/>
  <c r="S2" i="1" s="1"/>
  <c r="O12" i="1" l="1"/>
  <c r="O11" i="1"/>
  <c r="O17" i="1"/>
  <c r="O9" i="1"/>
  <c r="O4" i="1"/>
  <c r="O19" i="1"/>
  <c r="O18" i="1"/>
  <c r="O16" i="1"/>
  <c r="O3" i="1"/>
  <c r="O2" i="1"/>
  <c r="N12" i="1" l="1"/>
  <c r="N11" i="1"/>
  <c r="M12" i="1"/>
  <c r="M11" i="1"/>
  <c r="L12" i="1"/>
  <c r="L11" i="1"/>
  <c r="N17" i="1" l="1"/>
  <c r="N9" i="1"/>
  <c r="N4" i="1"/>
  <c r="N19" i="1"/>
  <c r="N18" i="1"/>
  <c r="N16" i="1"/>
  <c r="N3" i="1"/>
  <c r="N2" i="1"/>
  <c r="M17" i="1"/>
  <c r="M9" i="1"/>
  <c r="M4" i="1"/>
  <c r="M19" i="1"/>
  <c r="M18" i="1"/>
  <c r="M2" i="1"/>
  <c r="M16" i="1"/>
  <c r="M3" i="1"/>
  <c r="L17" i="1"/>
  <c r="L19" i="1" l="1"/>
  <c r="L18" i="1"/>
  <c r="L3" i="1"/>
  <c r="L2" i="1"/>
  <c r="L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windows10</author>
    <author>Guo Hongying</author>
  </authors>
  <commentList>
    <comment ref="Q1" authorId="0" guid="{4ABD424E-A4DC-48F2-B3C2-A4E7666934DB}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windows10:</t>
        </r>
        <r>
          <rPr>
            <sz val="9"/>
            <color indexed="81"/>
            <rFont val="宋体"/>
            <family val="3"/>
            <charset val="134"/>
          </rPr>
          <t xml:space="preserve">
连续两个版本偏差都不能大于此评估值
</t>
        </r>
      </text>
    </comment>
    <comment ref="I10" authorId="1" guid="{B4B4E4BC-001E-4FE0-BA2F-9E7FE80709B2}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Guo Hongying:</t>
        </r>
        <r>
          <rPr>
            <sz val="9"/>
            <color indexed="81"/>
            <rFont val="宋体"/>
            <family val="3"/>
            <charset val="134"/>
          </rPr>
          <t xml:space="preserve">
\\hzhe003a\DFS\DIDA3072\006-测试组工作文件\PTV_SW\13-软件接收记录表-欧美项目\Ford ICA2 AHU\02_VTR\05_CD764_27\专项测试\2.Performance\performance测试要求\U盘存放的文件</t>
        </r>
      </text>
    </comment>
  </commentList>
</comments>
</file>

<file path=xl/sharedStrings.xml><?xml version="1.0" encoding="utf-8"?>
<sst xmlns="http://schemas.openxmlformats.org/spreadsheetml/2006/main" count="307" uniqueCount="128">
  <si>
    <t>类别</t>
  </si>
  <si>
    <t>序号</t>
  </si>
  <si>
    <t>影响因素</t>
  </si>
  <si>
    <t>权重</t>
  </si>
  <si>
    <t>Happy path</t>
  </si>
  <si>
    <t>Full</t>
  </si>
  <si>
    <t>测试状态</t>
    <phoneticPr fontId="0" type="noConversion"/>
  </si>
  <si>
    <t>测试前提条件</t>
  </si>
  <si>
    <t>测试步骤</t>
  </si>
  <si>
    <t>性能数据计算细则</t>
  </si>
  <si>
    <t>Owner</t>
  </si>
  <si>
    <t>响应时间</t>
  </si>
  <si>
    <t>Power on第一帧动画播放</t>
  </si>
  <si>
    <t>Y</t>
  </si>
  <si>
    <t>冷启动</t>
    <phoneticPr fontId="0" type="noConversion"/>
  </si>
  <si>
    <t>车机休眠状态，IVI完全关机</t>
  </si>
  <si>
    <t>IVI完全关机以后，发送Ignition on的can消息，整个测试过程中录屏</t>
  </si>
  <si>
    <t>Power onLauncher界面可见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</si>
  <si>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</si>
  <si>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</si>
  <si>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</si>
  <si>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</si>
  <si>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</si>
  <si>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</si>
  <si>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</si>
  <si>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</si>
  <si>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</si>
  <si>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2.Launcher显示后等待1s，尝试唤醒词唤醒
3.若第一次无响应，间隔1s再次尝试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</si>
  <si>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</si>
  <si>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</si>
  <si>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</si>
  <si>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Power on优先设备BT音源恢复</t>
  </si>
  <si>
    <t>1.IVI完全关机以后，发送Ignition on的can消息
2.整个测试过程中录屏</t>
  </si>
  <si>
    <t>Power on车机网络时间同步完成</t>
  </si>
  <si>
    <t>Power on开机动画过程中到Fast RVC显示</t>
  </si>
  <si>
    <t>Power on Launcher启动后Fast RVC显示</t>
  </si>
  <si>
    <t>1.IVI完全关机以后，发送Ignition on的can消息
2.Launcher启动后1s，挂R挡
3.整个测试过程中录屏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</si>
  <si>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</si>
  <si>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</si>
  <si>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</si>
  <si>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</si>
  <si>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</si>
  <si>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</si>
  <si>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</si>
  <si>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</si>
  <si>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</si>
  <si>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</si>
  <si>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1.IVI完全关机以后，发送Ignition on的can消息
2.Launcher显示后等待1s，点击设置图标
3.整个测试过程中录屏</t>
  </si>
  <si>
    <t>Power on空调设置界面打开/快捷菜单上点击空调按钮可用</t>
  </si>
  <si>
    <t>1.IVI完全关机以后，发送Ignition on的can消息
2.Launcher显示后等待1s，点击空调控制按钮</t>
  </si>
  <si>
    <t>Power on SDM可用</t>
  </si>
  <si>
    <t>SDM切换成功</t>
  </si>
  <si>
    <t>计算从点击切换按钮到切换成功的时间</t>
    <phoneticPr fontId="0" type="noConversion"/>
  </si>
  <si>
    <t>Desay</t>
  </si>
  <si>
    <t>Baidu</t>
  </si>
  <si>
    <r>
      <rPr>
        <sz val="11"/>
        <rFont val="宋体"/>
        <family val="3"/>
        <charset val="134"/>
      </rPr>
      <t>车机休眠状态，</t>
    </r>
    <r>
      <rPr>
        <sz val="11"/>
        <rFont val="Abadi"/>
        <family val="2"/>
      </rPr>
      <t>IVI</t>
    </r>
    <r>
      <rPr>
        <sz val="11"/>
        <rFont val="宋体"/>
        <family val="3"/>
        <charset val="134"/>
      </rPr>
      <t xml:space="preserve">完全关机
</t>
    </r>
    <r>
      <rPr>
        <sz val="11"/>
        <color rgb="FF0000FF"/>
        <rFont val="宋体"/>
        <family val="3"/>
        <charset val="134"/>
      </rPr>
      <t>连接的WiFi用华为mate20 Pro做热点</t>
    </r>
    <phoneticPr fontId="6" type="noConversion"/>
  </si>
  <si>
    <r>
      <t>1.IVI</t>
    </r>
    <r>
      <rPr>
        <sz val="11"/>
        <rFont val="宋体"/>
        <family val="3"/>
        <charset val="134"/>
      </rPr>
      <t>完全关机以后，发送</t>
    </r>
    <r>
      <rPr>
        <sz val="11"/>
        <rFont val="Abadi"/>
        <family val="2"/>
      </rPr>
      <t>Ignition on</t>
    </r>
    <r>
      <rPr>
        <sz val="11"/>
        <rFont val="宋体"/>
        <family val="3"/>
        <charset val="134"/>
      </rPr>
      <t>的</t>
    </r>
    <r>
      <rPr>
        <sz val="11"/>
        <rFont val="Abadi"/>
        <family val="2"/>
      </rPr>
      <t>can</t>
    </r>
    <r>
      <rPr>
        <sz val="11"/>
        <rFont val="宋体"/>
        <family val="3"/>
        <charset val="134"/>
      </rPr>
      <t xml:space="preserve">消息
</t>
    </r>
    <r>
      <rPr>
        <sz val="11"/>
        <rFont val="Abadi"/>
        <family val="2"/>
      </rPr>
      <t>2.</t>
    </r>
    <r>
      <rPr>
        <sz val="11"/>
        <rFont val="宋体"/>
        <family val="3"/>
        <charset val="134"/>
      </rPr>
      <t>开机动画播放过程中，挂</t>
    </r>
    <r>
      <rPr>
        <sz val="11"/>
        <rFont val="Abadi"/>
        <family val="2"/>
      </rPr>
      <t>R</t>
    </r>
    <r>
      <rPr>
        <sz val="11"/>
        <rFont val="宋体"/>
        <family val="3"/>
        <charset val="134"/>
      </rPr>
      <t xml:space="preserve">挡
</t>
    </r>
    <r>
      <rPr>
        <sz val="11"/>
        <rFont val="Abadi"/>
        <family val="2"/>
      </rPr>
      <t>3.</t>
    </r>
    <r>
      <rPr>
        <sz val="11"/>
        <rFont val="宋体"/>
        <family val="3"/>
        <charset val="134"/>
      </rPr>
      <t>整个测试过程中录屏</t>
    </r>
    <phoneticPr fontId="6" type="noConversion"/>
  </si>
  <si>
    <t>责任人</t>
    <phoneticPr fontId="6" type="noConversion"/>
  </si>
  <si>
    <t>R07.1 PRO</t>
    <phoneticPr fontId="6" type="noConversion"/>
  </si>
  <si>
    <r>
      <t>R08 Trade off</t>
    </r>
    <r>
      <rPr>
        <b/>
        <sz val="11"/>
        <rFont val="宋体"/>
        <family val="3"/>
        <charset val="134"/>
      </rPr>
      <t/>
    </r>
    <phoneticPr fontId="6" type="noConversion"/>
  </si>
  <si>
    <t>丘诗琪</t>
    <phoneticPr fontId="6" type="noConversion"/>
  </si>
  <si>
    <r>
      <t>1.U</t>
    </r>
    <r>
      <rPr>
        <sz val="11"/>
        <rFont val="宋体"/>
        <family val="3"/>
        <charset val="134"/>
      </rPr>
      <t>盘根目录存放两首歌曲</t>
    </r>
    <r>
      <rPr>
        <sz val="11"/>
        <color rgb="FF0000FF"/>
        <rFont val="宋体"/>
        <family val="3"/>
        <charset val="134"/>
      </rPr>
      <t>（这两首曲目要固定下来，后续每次性能测试都需要用这两个文件）</t>
    </r>
    <r>
      <rPr>
        <sz val="11"/>
        <rFont val="宋体"/>
        <family val="3"/>
        <charset val="134"/>
      </rPr>
      <t xml:space="preserve">
</t>
    </r>
    <r>
      <rPr>
        <sz val="11"/>
        <rFont val="Abadi"/>
        <family val="2"/>
      </rPr>
      <t>2.IVI</t>
    </r>
    <r>
      <rPr>
        <sz val="11"/>
        <rFont val="宋体"/>
        <family val="3"/>
        <charset val="134"/>
      </rPr>
      <t>完全关机以后，发送</t>
    </r>
    <r>
      <rPr>
        <sz val="11"/>
        <rFont val="Abadi"/>
        <family val="2"/>
      </rPr>
      <t>Ignition on</t>
    </r>
    <r>
      <rPr>
        <sz val="11"/>
        <rFont val="宋体"/>
        <family val="3"/>
        <charset val="134"/>
      </rPr>
      <t>的</t>
    </r>
    <r>
      <rPr>
        <sz val="11"/>
        <rFont val="Abadi"/>
        <family val="2"/>
      </rPr>
      <t>can</t>
    </r>
    <r>
      <rPr>
        <sz val="11"/>
        <rFont val="宋体"/>
        <family val="3"/>
        <charset val="134"/>
      </rPr>
      <t>消息</t>
    </r>
    <phoneticPr fontId="6" type="noConversion"/>
  </si>
  <si>
    <t>R08 HF4</t>
    <phoneticPr fontId="6" type="noConversion"/>
  </si>
  <si>
    <r>
      <t>IVI</t>
    </r>
    <r>
      <rPr>
        <sz val="11"/>
        <rFont val="宋体"/>
        <family val="3"/>
        <charset val="134"/>
      </rPr>
      <t>完全关机以后，发送</t>
    </r>
    <r>
      <rPr>
        <sz val="11"/>
        <rFont val="Abadi"/>
        <family val="2"/>
      </rPr>
      <t>Ignition on</t>
    </r>
    <r>
      <rPr>
        <sz val="11"/>
        <rFont val="宋体"/>
        <family val="3"/>
        <charset val="134"/>
      </rPr>
      <t>的</t>
    </r>
    <r>
      <rPr>
        <sz val="11"/>
        <rFont val="Abadi"/>
        <family val="2"/>
      </rPr>
      <t>can</t>
    </r>
    <r>
      <rPr>
        <sz val="11"/>
        <rFont val="宋体"/>
        <family val="3"/>
        <charset val="134"/>
      </rPr>
      <t>消息，整个测试过程中录屏</t>
    </r>
    <phoneticPr fontId="6" type="noConversion"/>
  </si>
  <si>
    <t>点击设置至设置页面稳定展示</t>
    <phoneticPr fontId="6" type="noConversion"/>
  </si>
  <si>
    <r>
      <t>1.</t>
    </r>
    <r>
      <rPr>
        <sz val="11"/>
        <rFont val="宋体"/>
        <family val="3"/>
        <charset val="134"/>
      </rPr>
      <t>车机播放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音乐，进入休眠状态，</t>
    </r>
    <r>
      <rPr>
        <sz val="11"/>
        <rFont val="Abadi"/>
        <family val="2"/>
      </rPr>
      <t>IVI</t>
    </r>
    <r>
      <rPr>
        <sz val="11"/>
        <rFont val="宋体"/>
        <family val="3"/>
        <charset val="134"/>
      </rPr>
      <t xml:space="preserve">完全关机
</t>
    </r>
    <r>
      <rPr>
        <sz val="11"/>
        <rFont val="Abadi"/>
        <family val="2"/>
      </rPr>
      <t>2.</t>
    </r>
    <r>
      <rPr>
        <sz val="11"/>
        <rFont val="宋体"/>
        <family val="3"/>
        <charset val="134"/>
      </rPr>
      <t xml:space="preserve">蓝牙音乐选择没有空白音，单曲循环
</t>
    </r>
    <r>
      <rPr>
        <sz val="11"/>
        <color rgb="FF0000FF"/>
        <rFont val="宋体"/>
        <family val="3"/>
        <charset val="134"/>
      </rPr>
      <t>测试设备：华为</t>
    </r>
    <r>
      <rPr>
        <sz val="11"/>
        <color rgb="FF0000FF"/>
        <rFont val="Abadi"/>
        <family val="2"/>
      </rPr>
      <t>mate20 Pro</t>
    </r>
    <phoneticPr fontId="6" type="noConversion"/>
  </si>
  <si>
    <r>
      <rPr>
        <sz val="11"/>
        <rFont val="宋体"/>
        <family val="3"/>
        <charset val="134"/>
      </rPr>
      <t>车机休眠状态，</t>
    </r>
    <r>
      <rPr>
        <sz val="11"/>
        <rFont val="Abadi"/>
        <family val="2"/>
      </rPr>
      <t>IVI</t>
    </r>
    <r>
      <rPr>
        <sz val="11"/>
        <rFont val="宋体"/>
        <family val="3"/>
        <charset val="134"/>
      </rPr>
      <t xml:space="preserve">完全关机
</t>
    </r>
    <r>
      <rPr>
        <sz val="11"/>
        <color rgb="FF0000FF"/>
        <rFont val="宋体"/>
        <family val="3"/>
        <charset val="134"/>
      </rPr>
      <t>测试设备：华为</t>
    </r>
    <r>
      <rPr>
        <sz val="11"/>
        <color rgb="FF0000FF"/>
        <rFont val="Abadi"/>
        <family val="2"/>
      </rPr>
      <t>mate20 Pro</t>
    </r>
    <phoneticPr fontId="6" type="noConversion"/>
  </si>
  <si>
    <r>
      <rPr>
        <sz val="11"/>
        <rFont val="宋体"/>
        <family val="3"/>
        <charset val="134"/>
      </rPr>
      <t>计算从</t>
    </r>
    <r>
      <rPr>
        <sz val="11"/>
        <rFont val="Abadi"/>
        <family val="2"/>
      </rPr>
      <t>Launcher</t>
    </r>
    <r>
      <rPr>
        <sz val="11"/>
        <rFont val="宋体"/>
        <family val="3"/>
        <charset val="134"/>
      </rPr>
      <t>第一帧至蓝牙音乐播放（播放按钮从暂停到播放状态，认定为开始播放）</t>
    </r>
    <phoneticPr fontId="6" type="noConversion"/>
  </si>
  <si>
    <t>会断开蓝牙连接</t>
    <phoneticPr fontId="6" type="noConversion"/>
  </si>
  <si>
    <t>音乐播放会转为FM</t>
    <phoneticPr fontId="6" type="noConversion"/>
  </si>
  <si>
    <r>
      <t>1. IVI</t>
    </r>
    <r>
      <rPr>
        <sz val="11"/>
        <rFont val="宋体"/>
        <family val="3"/>
        <charset val="134"/>
      </rPr>
      <t>完全关机以后，发送</t>
    </r>
    <r>
      <rPr>
        <sz val="11"/>
        <rFont val="Abadi"/>
        <family val="2"/>
      </rPr>
      <t>Ignition on</t>
    </r>
    <r>
      <rPr>
        <sz val="11"/>
        <rFont val="宋体"/>
        <family val="3"/>
        <charset val="134"/>
      </rPr>
      <t>的</t>
    </r>
    <r>
      <rPr>
        <sz val="11"/>
        <rFont val="Abadi"/>
        <family val="2"/>
      </rPr>
      <t>can</t>
    </r>
    <r>
      <rPr>
        <sz val="11"/>
        <rFont val="宋体"/>
        <family val="3"/>
        <charset val="134"/>
      </rPr>
      <t xml:space="preserve">消息
</t>
    </r>
    <r>
      <rPr>
        <sz val="11"/>
        <rFont val="Abadi"/>
        <family val="2"/>
      </rPr>
      <t>2.</t>
    </r>
    <r>
      <rPr>
        <sz val="11"/>
        <rFont val="宋体"/>
        <family val="3"/>
        <charset val="134"/>
      </rPr>
      <t>开机后</t>
    </r>
    <r>
      <rPr>
        <sz val="11"/>
        <rFont val="Abadi"/>
        <family val="2"/>
      </rPr>
      <t>1s</t>
    </r>
    <r>
      <rPr>
        <sz val="11"/>
        <rFont val="宋体"/>
        <family val="3"/>
        <charset val="134"/>
      </rPr>
      <t xml:space="preserve">内点击设置按钮，进入驾驶模式（主题）界面
</t>
    </r>
    <r>
      <rPr>
        <sz val="11"/>
        <rFont val="Abadi"/>
        <family val="2"/>
      </rPr>
      <t>3.</t>
    </r>
    <r>
      <rPr>
        <sz val="11"/>
        <rFont val="宋体"/>
        <family val="3"/>
        <charset val="134"/>
      </rPr>
      <t>整个测试过程中录屏</t>
    </r>
    <phoneticPr fontId="6" type="noConversion"/>
  </si>
  <si>
    <r>
      <t>1. IVI</t>
    </r>
    <r>
      <rPr>
        <sz val="11"/>
        <rFont val="宋体"/>
        <family val="3"/>
        <charset val="134"/>
      </rPr>
      <t>完全关机以后，发送</t>
    </r>
    <r>
      <rPr>
        <sz val="11"/>
        <rFont val="Abadi"/>
        <family val="2"/>
      </rPr>
      <t>Ignition on</t>
    </r>
    <r>
      <rPr>
        <sz val="11"/>
        <rFont val="宋体"/>
        <family val="3"/>
        <charset val="134"/>
      </rPr>
      <t>的</t>
    </r>
    <r>
      <rPr>
        <sz val="11"/>
        <rFont val="Abadi"/>
        <family val="2"/>
      </rPr>
      <t>can</t>
    </r>
    <r>
      <rPr>
        <sz val="11"/>
        <rFont val="宋体"/>
        <family val="3"/>
        <charset val="134"/>
      </rPr>
      <t xml:space="preserve">消息
</t>
    </r>
    <r>
      <rPr>
        <sz val="11"/>
        <rFont val="Abadi"/>
        <family val="2"/>
      </rPr>
      <t>2.</t>
    </r>
    <r>
      <rPr>
        <sz val="11"/>
        <rFont val="宋体"/>
        <family val="3"/>
        <charset val="134"/>
      </rPr>
      <t xml:space="preserve">进入设置，驾驶模式（主题）
</t>
    </r>
    <r>
      <rPr>
        <sz val="11"/>
        <rFont val="Abadi"/>
        <family val="2"/>
      </rPr>
      <t>3.</t>
    </r>
    <r>
      <rPr>
        <sz val="11"/>
        <rFont val="宋体"/>
        <family val="3"/>
        <charset val="134"/>
      </rPr>
      <t>切换驾驶模式（主题）</t>
    </r>
    <phoneticPr fontId="0" type="noConversion"/>
  </si>
  <si>
    <r>
      <t>NT</t>
    </r>
    <r>
      <rPr>
        <sz val="11"/>
        <rFont val="宋体"/>
        <family val="3"/>
        <charset val="134"/>
      </rPr>
      <t>（ifconfig发送脚本未完成）</t>
    </r>
    <phoneticPr fontId="6" type="noConversion"/>
  </si>
  <si>
    <t>R08 HF5</t>
    <phoneticPr fontId="6" type="noConversion"/>
  </si>
  <si>
    <r>
      <t xml:space="preserve">
</t>
    </r>
    <r>
      <rPr>
        <sz val="11"/>
        <rFont val="宋体"/>
        <family val="3"/>
        <charset val="134"/>
      </rPr>
      <t>计算从</t>
    </r>
    <r>
      <rPr>
        <sz val="11"/>
        <rFont val="Abadi"/>
        <family val="2"/>
      </rPr>
      <t>adb reboot</t>
    </r>
    <r>
      <rPr>
        <sz val="11"/>
        <rFont val="宋体"/>
        <family val="3"/>
        <charset val="134"/>
      </rPr>
      <t>命令屏幕黑屏开始计时到</t>
    </r>
    <r>
      <rPr>
        <sz val="11"/>
        <rFont val="Abadi"/>
        <family val="2"/>
      </rPr>
      <t xml:space="preserve">launcher </t>
    </r>
    <r>
      <rPr>
        <sz val="11"/>
        <rFont val="宋体"/>
        <family val="3"/>
        <charset val="134"/>
      </rPr>
      <t>第一帧稳定展示显示的时间</t>
    </r>
    <phoneticPr fontId="6" type="noConversion"/>
  </si>
  <si>
    <r>
      <rPr>
        <sz val="11"/>
        <rFont val="宋体"/>
        <family val="3"/>
        <charset val="134"/>
      </rPr>
      <t>计算从</t>
    </r>
    <r>
      <rPr>
        <sz val="11"/>
        <rFont val="Abadi"/>
        <family val="2"/>
      </rPr>
      <t>adb reboot</t>
    </r>
    <r>
      <rPr>
        <sz val="11"/>
        <rFont val="宋体"/>
        <family val="3"/>
        <charset val="134"/>
      </rPr>
      <t>命令屏幕黑屏开始计时到第一帧动画时间</t>
    </r>
    <phoneticPr fontId="6" type="noConversion"/>
  </si>
  <si>
    <r>
      <rPr>
        <sz val="11"/>
        <rFont val="宋体"/>
        <family val="3"/>
        <charset val="134"/>
      </rPr>
      <t>计算从</t>
    </r>
    <r>
      <rPr>
        <sz val="11"/>
        <rFont val="Abadi"/>
        <family val="2"/>
      </rPr>
      <t>launcher</t>
    </r>
    <r>
      <rPr>
        <sz val="11"/>
        <rFont val="宋体"/>
        <family val="3"/>
        <charset val="134"/>
      </rPr>
      <t>界面启动第一帧至车机网络连接，通过</t>
    </r>
    <r>
      <rPr>
        <sz val="11"/>
        <rFont val="Abadi"/>
        <family val="2"/>
      </rPr>
      <t>ifconfig</t>
    </r>
    <r>
      <rPr>
        <sz val="11"/>
        <rFont val="宋体"/>
        <family val="3"/>
        <charset val="134"/>
      </rPr>
      <t>查看网卡建立情况</t>
    </r>
  </si>
  <si>
    <r>
      <rPr>
        <sz val="11"/>
        <rFont val="宋体"/>
        <family val="3"/>
        <charset val="134"/>
      </rPr>
      <t>计算从挂</t>
    </r>
    <r>
      <rPr>
        <sz val="11"/>
        <rFont val="Abadi"/>
        <family val="2"/>
      </rPr>
      <t>R</t>
    </r>
    <r>
      <rPr>
        <sz val="11"/>
        <rFont val="宋体"/>
        <family val="3"/>
        <charset val="134"/>
      </rPr>
      <t>档的消息灯亮至界面稳定显示倒车界面</t>
    </r>
  </si>
  <si>
    <r>
      <rPr>
        <sz val="11"/>
        <rFont val="宋体"/>
        <family val="3"/>
        <charset val="134"/>
      </rPr>
      <t>计算第</t>
    </r>
    <r>
      <rPr>
        <sz val="11"/>
        <rFont val="Abadi"/>
        <family val="2"/>
      </rPr>
      <t>N</t>
    </r>
    <r>
      <rPr>
        <sz val="11"/>
        <rFont val="宋体"/>
        <family val="3"/>
        <charset val="134"/>
      </rPr>
      <t>次按下空调控制按钮生效，响应时间为从</t>
    </r>
    <r>
      <rPr>
        <sz val="11"/>
        <rFont val="Abadi"/>
        <family val="2"/>
      </rPr>
      <t>launcher</t>
    </r>
    <r>
      <rPr>
        <sz val="11"/>
        <rFont val="宋体"/>
        <family val="3"/>
        <charset val="134"/>
      </rPr>
      <t>第一帧到空调可用时间</t>
    </r>
    <phoneticPr fontId="6" type="noConversion"/>
  </si>
  <si>
    <r>
      <rPr>
        <sz val="11"/>
        <rFont val="宋体"/>
        <family val="3"/>
        <charset val="134"/>
      </rPr>
      <t>计算从</t>
    </r>
    <r>
      <rPr>
        <sz val="11"/>
        <rFont val="Abadi"/>
        <family val="2"/>
      </rPr>
      <t>launcher</t>
    </r>
    <r>
      <rPr>
        <sz val="11"/>
        <rFont val="宋体"/>
        <family val="3"/>
        <charset val="134"/>
      </rPr>
      <t>第一帧到驾驶模式（主题）从置灰到可点击状态的第一帧</t>
    </r>
    <phoneticPr fontId="6" type="noConversion"/>
  </si>
  <si>
    <r>
      <rPr>
        <sz val="11"/>
        <rFont val="宋体"/>
        <family val="3"/>
        <charset val="134"/>
      </rPr>
      <t>计算从挂</t>
    </r>
    <r>
      <rPr>
        <sz val="11"/>
        <rFont val="Abadi"/>
        <family val="2"/>
      </rPr>
      <t>R</t>
    </r>
    <r>
      <rPr>
        <sz val="11"/>
        <rFont val="宋体"/>
        <family val="3"/>
        <charset val="134"/>
      </rPr>
      <t>档的消息灯亮至界面稳定显示倒车界面</t>
    </r>
    <phoneticPr fontId="6" type="noConversion"/>
  </si>
  <si>
    <t>±1s</t>
    <phoneticPr fontId="6" type="noConversion"/>
  </si>
  <si>
    <t>±1.5s</t>
    <phoneticPr fontId="6" type="noConversion"/>
  </si>
  <si>
    <t>±0.5s</t>
    <phoneticPr fontId="6" type="noConversion"/>
  </si>
  <si>
    <t>±1.5s</t>
    <phoneticPr fontId="6" type="noConversion"/>
  </si>
  <si>
    <t>±1.5s</t>
    <phoneticPr fontId="6" type="noConversion"/>
  </si>
  <si>
    <t>±1.5s</t>
    <phoneticPr fontId="6" type="noConversion"/>
  </si>
  <si>
    <t>评估偏差值</t>
    <phoneticPr fontId="6" type="noConversion"/>
  </si>
  <si>
    <t>±1.5s</t>
    <phoneticPr fontId="6" type="noConversion"/>
  </si>
  <si>
    <t>偏差值</t>
    <phoneticPr fontId="6" type="noConversion"/>
  </si>
  <si>
    <t>HF5最大最小值差</t>
    <phoneticPr fontId="6" type="noConversion"/>
  </si>
  <si>
    <t>HF4最大最小值差</t>
    <phoneticPr fontId="6" type="noConversion"/>
  </si>
  <si>
    <t>R07.1最大最小值差</t>
    <phoneticPr fontId="6" type="noConversion"/>
  </si>
  <si>
    <t>路测</t>
  </si>
  <si>
    <t>CPU常用场景一下归一化CPU Free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</si>
  <si>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</si>
  <si>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</si>
  <si>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</si>
  <si>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</si>
  <si>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</si>
  <si>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</si>
  <si>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</si>
  <si>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</si>
  <si>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</si>
  <si>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</si>
  <si>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</si>
  <si>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</si>
  <si>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</si>
  <si>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</si>
  <si>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</si>
  <si>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</si>
  <si>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</si>
  <si>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</si>
  <si>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</si>
  <si>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</si>
  <si>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</si>
  <si>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</si>
  <si>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</si>
  <si>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</si>
  <si>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r>
      <rPr>
        <sz val="11"/>
        <rFont val="宋体"/>
        <family val="2"/>
        <charset val="134"/>
      </rPr>
      <t>开机前</t>
    </r>
    <r>
      <rPr>
        <sz val="11"/>
        <rFont val="Abadi"/>
        <family val="2"/>
      </rPr>
      <t>100</t>
    </r>
    <r>
      <rPr>
        <sz val="11"/>
        <rFont val="宋体"/>
        <family val="2"/>
        <charset val="134"/>
      </rPr>
      <t>秒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</si>
  <si>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Launcher</t>
    </r>
    <r>
      <rPr>
        <sz val="11"/>
        <rFont val="宋体"/>
        <family val="2"/>
        <charset val="134"/>
      </rPr>
      <t>旋转车模</t>
    </r>
    <phoneticPr fontId="6" type="noConversion"/>
  </si>
  <si>
    <t>倒车中</t>
    <phoneticPr fontId="6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</si>
  <si>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</si>
  <si>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</si>
  <si>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副驾轮流操作空调</t>
    </r>
    <r>
      <rPr>
        <sz val="11"/>
        <rFont val="Abadi"/>
        <family val="2"/>
      </rPr>
      <t>/</t>
    </r>
    <r>
      <rPr>
        <sz val="11"/>
        <rFont val="宋体"/>
        <family val="2"/>
        <charset val="134"/>
      </rPr>
      <t>氛围灯</t>
    </r>
    <r>
      <rPr>
        <sz val="11"/>
        <rFont val="Abadi"/>
        <family val="2"/>
      </rPr>
      <t>/</t>
    </r>
    <r>
      <rPr>
        <sz val="11"/>
        <rFont val="宋体"/>
        <family val="2"/>
        <charset val="134"/>
      </rPr>
      <t>按钮等动效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</si>
  <si>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</si>
  <si>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</t>
    </r>
    <phoneticPr fontId="6" type="noConversion"/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</si>
  <si>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副驾交替操作其他</t>
    </r>
    <r>
      <rPr>
        <sz val="11"/>
        <rFont val="Abadi"/>
        <family val="2"/>
      </rPr>
      <t>10</t>
    </r>
    <r>
      <rPr>
        <sz val="11"/>
        <rFont val="宋体"/>
        <family val="2"/>
        <charset val="134"/>
      </rPr>
      <t>个应用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</si>
</sst>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2" x14ac:knownFonts="1">
    <font>
      <sz val="11"/>
      <color theme="1"/>
      <name val="等线"/>
      <family val="2"/>
      <scheme val="minor"/>
    </font>
    <font>
      <b/>
      <sz val="11"/>
      <name val="Abadi"/>
      <family val="2"/>
    </font>
    <font>
      <sz val="16"/>
      <color theme="1"/>
      <name val="等线"/>
      <family val="2"/>
      <scheme val="minor"/>
    </font>
    <font>
      <sz val="11"/>
      <name val="Abadi"/>
      <family val="2"/>
    </font>
    <font>
      <sz val="16"/>
      <color theme="1"/>
      <name val="微软雅黑 Light"/>
      <family val="2"/>
      <charset val="134"/>
    </font>
    <font>
      <sz val="16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rgb="FF0000FF"/>
      <name val="Abadi"/>
      <family val="2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0"/>
      <name val="Abadi"/>
      <family val="2"/>
    </font>
    <font>
      <sz val="10.5"/>
      <color theme="1"/>
      <name val="等线"/>
      <family val="3"/>
      <charset val="134"/>
      <scheme val="minor"/>
    </font>
    <font>
      <sz val="7"/>
      <color theme="1"/>
      <name val="Times New Roman"/>
      <family val="1"/>
    </font>
    <font>
      <sz val="11"/>
      <name val="宋体"/>
      <family val="2"/>
      <charset val="134"/>
    </font>
    <font>
      <sz val="11"/>
      <name val="Abadi"/>
      <family val="2"/>
      <charset val="134"/>
    </font>
    <font>
      <sz val="11"/>
      <color theme="1"/>
      <name val="Abadi"/>
      <family val="1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1" xfId="0" applyFont="1" applyBorder="1" applyAlignment="1">
      <alignment horizontal="left" wrapText="1" readingOrder="1"/>
    </xf>
    <xf numFmtId="0" fontId="5" fillId="0" borderId="0" xfId="0" applyFont="1"/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2" fontId="14" fillId="0" borderId="1" xfId="0" applyNumberFormat="1" applyFont="1" applyBorder="1" applyAlignment="1">
      <alignment wrapText="1"/>
    </xf>
    <xf numFmtId="2" fontId="13" fillId="0" borderId="0" xfId="0" applyNumberFormat="1" applyFont="1"/>
    <xf numFmtId="0" fontId="0" fillId="0" borderId="0" xfId="0" applyFont="1"/>
    <xf numFmtId="2" fontId="3" fillId="3" borderId="1" xfId="0" applyNumberFormat="1" applyFont="1" applyFill="1" applyBorder="1" applyAlignment="1">
      <alignment wrapText="1"/>
    </xf>
    <xf numFmtId="0" fontId="4" fillId="0" borderId="1" xfId="0" applyFont="1" applyBorder="1"/>
    <xf numFmtId="0" fontId="13" fillId="0" borderId="0" xfId="0" applyFont="1"/>
    <xf numFmtId="0" fontId="2" fillId="0" borderId="1" xfId="0" applyFont="1" applyBorder="1"/>
    <xf numFmtId="176" fontId="2" fillId="0" borderId="1" xfId="0" applyNumberFormat="1" applyFont="1" applyBorder="1"/>
    <xf numFmtId="176" fontId="3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74" Type="http://schemas.openxmlformats.org/officeDocument/2006/relationships/revisionLog" Target="revisionLog74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9" Type="http://schemas.openxmlformats.org/officeDocument/2006/relationships/revisionLog" Target="revisionLog19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B74C9B4-B9F2-44D2-A940-ED01B1E0104B}" diskRevisions="1" revisionId="401" version="66">
  <header guid="{AD9BB233-FB75-407E-BFF5-C8C8230ADF05}" dateTime="2022-05-05T16:45:36" maxSheetId="2" userName="qsq" r:id="rId1">
    <sheetIdMap count="1">
      <sheetId val="1"/>
    </sheetIdMap>
  </header>
  <header guid="{EDF9D246-859F-4F3D-8379-1C8D7548E542}" dateTime="2022-05-05T17:18:42" maxSheetId="2" userName="Guo Hongying" r:id="rId2" minRId="1" maxRId="4">
    <sheetIdMap count="1">
      <sheetId val="1"/>
    </sheetIdMap>
  </header>
  <header guid="{2F4AEE3B-774D-4DB2-BB26-8D7907B17635}" dateTime="2022-05-05T18:56:44" maxSheetId="2" userName="Guo Hongying" r:id="rId3">
    <sheetIdMap count="1">
      <sheetId val="1"/>
    </sheetIdMap>
  </header>
  <header guid="{DCC0A1F2-B5AD-4D2B-8B67-70E690019F63}" dateTime="2022-05-05T19:07:28" maxSheetId="2" userName="qsq" r:id="rId4" minRId="7" maxRId="10">
    <sheetIdMap count="1">
      <sheetId val="1"/>
    </sheetIdMap>
  </header>
  <header guid="{1C1D62A1-AEC3-4997-BF9C-2A5D5C85713F}" dateTime="2022-05-05T20:31:05" maxSheetId="2" userName="qsq" r:id="rId5" minRId="11" maxRId="19">
    <sheetIdMap count="1">
      <sheetId val="1"/>
    </sheetIdMap>
  </header>
  <header guid="{60B9BD03-A800-4277-AE86-C38F6305C4B5}" dateTime="2022-05-05T20:47:49" maxSheetId="2" userName="Guo Hongying" r:id="rId6" minRId="20">
    <sheetIdMap count="1">
      <sheetId val="1"/>
    </sheetIdMap>
  </header>
  <header guid="{BFB854A3-299A-48BA-A0A5-669B5C4676E2}" dateTime="2022-05-06T17:25:14" maxSheetId="2" userName="qsq" r:id="rId7" minRId="21" maxRId="22">
    <sheetIdMap count="1">
      <sheetId val="1"/>
    </sheetIdMap>
  </header>
  <header guid="{FB18EBD4-CF95-4FEE-93C0-F6E160880F86}" dateTime="2022-05-06T21:01:23" maxSheetId="2" userName="qsq" r:id="rId8" minRId="23" maxRId="61">
    <sheetIdMap count="1">
      <sheetId val="1"/>
    </sheetIdMap>
  </header>
  <header guid="{54061854-B9A7-440A-B787-EF97059EF771}" dateTime="2022-05-06T21:04:22" maxSheetId="2" userName="Guo Hongying" r:id="rId9">
    <sheetIdMap count="1">
      <sheetId val="1"/>
    </sheetIdMap>
  </header>
  <header guid="{1422693F-450C-47B0-86AA-8D25876067A1}" dateTime="2022-05-06T21:09:39" maxSheetId="2" userName="Guo Hongying" r:id="rId10" minRId="63" maxRId="66">
    <sheetIdMap count="1">
      <sheetId val="1"/>
    </sheetIdMap>
  </header>
  <header guid="{A1FDE45A-8A6A-4121-ABC8-0E9FD74E85ED}" dateTime="2022-05-06T21:40:39" maxSheetId="2" userName="qsq" r:id="rId11" minRId="67" maxRId="73">
    <sheetIdMap count="1">
      <sheetId val="1"/>
    </sheetIdMap>
  </header>
  <header guid="{99448D4D-DC23-4C51-ADE6-45650C8C5ACC}" dateTime="2022-05-06T21:49:13" maxSheetId="2" userName="Guo Hongying" r:id="rId12" minRId="74" maxRId="76">
    <sheetIdMap count="1">
      <sheetId val="1"/>
    </sheetIdMap>
  </header>
  <header guid="{79206CF8-D918-4F3D-9BC4-33376CE8C657}" dateTime="2022-05-10T16:35:59" maxSheetId="2" userName="Guo Hongying" r:id="rId13" minRId="77" maxRId="78">
    <sheetIdMap count="1">
      <sheetId val="1"/>
    </sheetIdMap>
  </header>
  <header guid="{F7B95DB2-3935-4030-AFD0-D60075DAA59D}" dateTime="2022-05-10T20:22:21" maxSheetId="2" userName="qsq" r:id="rId14" minRId="80" maxRId="84">
    <sheetIdMap count="1">
      <sheetId val="1"/>
    </sheetIdMap>
  </header>
  <header guid="{9D88A106-43BF-47DC-BDA9-52EDB5398ACF}" dateTime="2022-05-10T20:33:20" maxSheetId="2" userName="qsq" r:id="rId15" minRId="85" maxRId="86">
    <sheetIdMap count="1">
      <sheetId val="1"/>
    </sheetIdMap>
  </header>
  <header guid="{70232569-2DF4-4CF2-A6BE-A67BD1191561}" dateTime="2022-05-10T20:46:10" maxSheetId="2" userName="qsq" r:id="rId16" minRId="87" maxRId="89">
    <sheetIdMap count="1">
      <sheetId val="1"/>
    </sheetIdMap>
  </header>
  <header guid="{F978D5F7-C0CA-4A18-AEF1-665E960C80E7}" dateTime="2022-05-10T20:59:49" maxSheetId="2" userName="qsq" r:id="rId17" minRId="90" maxRId="92">
    <sheetIdMap count="1">
      <sheetId val="1"/>
    </sheetIdMap>
  </header>
  <header guid="{1C11F172-AB75-4493-8EFD-3DEE66398F80}" dateTime="2022-05-11T16:29:34" maxSheetId="2" userName="Guo Hongying" r:id="rId18">
    <sheetIdMap count="1">
      <sheetId val="1"/>
    </sheetIdMap>
  </header>
  <header guid="{F887DE91-F145-46FD-9605-DA64DF1405D8}" dateTime="2022-05-12T14:04:36" maxSheetId="2" userName="windows10" r:id="rId19" minRId="94" maxRId="97">
    <sheetIdMap count="1">
      <sheetId val="1"/>
    </sheetIdMap>
  </header>
  <header guid="{F3817495-3F28-4F5F-9769-638C368881BC}" dateTime="2022-05-12T14:05:23" maxSheetId="2" userName="windows10" r:id="rId20" minRId="99">
    <sheetIdMap count="1">
      <sheetId val="1"/>
    </sheetIdMap>
  </header>
  <header guid="{AADAFC20-7960-4C06-B7FE-CEFACE441ABC}" dateTime="2022-05-12T14:05:25" maxSheetId="2" userName="windows10" r:id="rId21" minRId="100">
    <sheetIdMap count="1">
      <sheetId val="1"/>
    </sheetIdMap>
  </header>
  <header guid="{3276BC40-BF3E-4D4D-B1B1-6249E1C3B644}" dateTime="2022-05-12T14:08:42" maxSheetId="2" userName="windows10" r:id="rId22" minRId="101">
    <sheetIdMap count="1">
      <sheetId val="1"/>
    </sheetIdMap>
  </header>
  <header guid="{2DF64F95-CA59-4E23-8BB1-ED3E5F42032D}" dateTime="2022-05-12T14:39:22" maxSheetId="2" userName="windows10" r:id="rId23" minRId="102" maxRId="105">
    <sheetIdMap count="1">
      <sheetId val="1"/>
    </sheetIdMap>
  </header>
  <header guid="{38921722-E82C-465A-B805-CFF65433470D}" dateTime="2022-05-12T14:41:58" maxSheetId="2" userName="windows10" r:id="rId24" minRId="106">
    <sheetIdMap count="1">
      <sheetId val="1"/>
    </sheetIdMap>
  </header>
  <header guid="{6218F3C2-A955-4F64-BD8A-24D26CBDC556}" dateTime="2022-05-12T14:42:26" maxSheetId="2" userName="windows10" r:id="rId25" minRId="107">
    <sheetIdMap count="1">
      <sheetId val="1"/>
    </sheetIdMap>
  </header>
  <header guid="{C10CF40F-6E19-4F22-9DB0-F2EDD077EA6E}" dateTime="2022-05-12T14:43:12" maxSheetId="2" userName="windows10" r:id="rId26" minRId="108">
    <sheetIdMap count="1">
      <sheetId val="1"/>
    </sheetIdMap>
  </header>
  <header guid="{6399854C-15CF-4699-9BCA-955DE00696AB}" dateTime="2022-05-12T14:47:20" maxSheetId="2" userName="windows10" r:id="rId27" minRId="109">
    <sheetIdMap count="1">
      <sheetId val="1"/>
    </sheetIdMap>
  </header>
  <header guid="{BB20A1F9-C4E6-49EF-BC33-F2E1854876F5}" dateTime="2022-05-12T14:48:08" maxSheetId="2" userName="windows10" r:id="rId28">
    <sheetIdMap count="1">
      <sheetId val="1"/>
    </sheetIdMap>
  </header>
  <header guid="{0ACD8CDD-CAA1-4ACD-B971-BEA9AAFB72B9}" dateTime="2022-05-12T16:22:09" maxSheetId="2" userName="windows10" r:id="rId29" minRId="112">
    <sheetIdMap count="1">
      <sheetId val="1"/>
    </sheetIdMap>
  </header>
  <header guid="{A932F0CE-8916-49E5-BA13-5C55D0C9A590}" dateTime="2022-05-12T17:21:39" maxSheetId="2" userName="windows10" r:id="rId30" minRId="113">
    <sheetIdMap count="1">
      <sheetId val="1"/>
    </sheetIdMap>
  </header>
  <header guid="{63ED1128-8F18-484A-8277-8FA45BAECAA7}" dateTime="2022-05-12T17:29:48" maxSheetId="2" userName="windows10" r:id="rId31" minRId="114" maxRId="117">
    <sheetIdMap count="1">
      <sheetId val="1"/>
    </sheetIdMap>
  </header>
  <header guid="{8EA62BA5-0C7D-48A2-AF0C-6F64D40112B6}" dateTime="2022-05-12T17:30:07" maxSheetId="2" userName="windows10" r:id="rId32" minRId="118">
    <sheetIdMap count="1">
      <sheetId val="1"/>
    </sheetIdMap>
  </header>
  <header guid="{8AA7B4C2-0454-4DF5-A91F-AC31D3338D1F}" dateTime="2022-05-12T17:48:40" maxSheetId="2" userName="windows10" r:id="rId33" minRId="119" maxRId="120">
    <sheetIdMap count="1">
      <sheetId val="1"/>
    </sheetIdMap>
  </header>
  <header guid="{F64EAA43-DC3F-452B-80E7-493D31331D14}" dateTime="2022-05-12T17:50:22" maxSheetId="2" userName="windows10" r:id="rId34" minRId="122" maxRId="125">
    <sheetIdMap count="1">
      <sheetId val="1"/>
    </sheetIdMap>
  </header>
  <header guid="{557624E3-8765-4A16-BC18-6A1338E159BB}" dateTime="2022-05-12T17:50:59" maxSheetId="2" userName="windows10" r:id="rId35" minRId="126" maxRId="127">
    <sheetIdMap count="1">
      <sheetId val="1"/>
    </sheetIdMap>
  </header>
  <header guid="{C0E394F3-8D7D-4EDF-8795-62E2B6A334DB}" dateTime="2022-05-12T17:51:45" maxSheetId="2" userName="windows10" r:id="rId36" minRId="128" maxRId="129">
    <sheetIdMap count="1">
      <sheetId val="1"/>
    </sheetIdMap>
  </header>
  <header guid="{C3EFD947-F4CB-46B6-A0A5-3F54BA5205A8}" dateTime="2022-05-12T17:52:54" maxSheetId="2" userName="windows10" r:id="rId37" minRId="130" maxRId="131">
    <sheetIdMap count="1">
      <sheetId val="1"/>
    </sheetIdMap>
  </header>
  <header guid="{CC3F7AF2-00DE-4F08-9E6A-89D2FDEA2379}" dateTime="2022-05-12T17:53:38" maxSheetId="2" userName="windows10" r:id="rId38" minRId="132" maxRId="135">
    <sheetIdMap count="1">
      <sheetId val="1"/>
    </sheetIdMap>
  </header>
  <header guid="{6B6C12A4-2BF0-44D5-AFCF-F78ED739EDF0}" dateTime="2022-05-12T17:54:04" maxSheetId="2" userName="windows10" r:id="rId39" minRId="136">
    <sheetIdMap count="1">
      <sheetId val="1"/>
    </sheetIdMap>
  </header>
  <header guid="{10FFA528-1B7B-4063-9A62-E4271357281B}" dateTime="2022-05-12T17:54:12" maxSheetId="2" userName="windows10" r:id="rId40" minRId="137">
    <sheetIdMap count="1">
      <sheetId val="1"/>
    </sheetIdMap>
  </header>
  <header guid="{14EA6898-36EE-4EEA-A9C7-D19D655F19EA}" dateTime="2022-05-12T17:54:54" maxSheetId="2" userName="windows10" r:id="rId41" minRId="138">
    <sheetIdMap count="1">
      <sheetId val="1"/>
    </sheetIdMap>
  </header>
  <header guid="{F3B705CA-62AE-4B68-98E9-9144CD84B6D7}" dateTime="2022-05-12T17:55:03" maxSheetId="2" userName="windows10" r:id="rId42" minRId="139" maxRId="160">
    <sheetIdMap count="1">
      <sheetId val="1"/>
    </sheetIdMap>
  </header>
  <header guid="{0A90F3C2-A552-46F4-A8E7-4AB6C7206BC1}" dateTime="2022-05-12T17:55:21" maxSheetId="2" userName="windows10" r:id="rId43" minRId="161" maxRId="162">
    <sheetIdMap count="1">
      <sheetId val="1"/>
    </sheetIdMap>
  </header>
  <header guid="{AF5A753D-5AFC-40EF-B97C-DD3EE16BCB59}" dateTime="2022-05-12T17:56:04" maxSheetId="2" userName="windows10" r:id="rId44" minRId="163" maxRId="165">
    <sheetIdMap count="1">
      <sheetId val="1"/>
    </sheetIdMap>
  </header>
  <header guid="{59472C14-00FC-402E-96D4-C3C8681834F4}" dateTime="2022-05-12T17:56:23" maxSheetId="2" userName="windows10" r:id="rId45" minRId="167">
    <sheetIdMap count="1">
      <sheetId val="1"/>
    </sheetIdMap>
  </header>
  <header guid="{BF78B02A-913D-4423-8DB2-0F75CEF6014D}" dateTime="2022-05-12T17:56:35" maxSheetId="2" userName="windows10" r:id="rId46" minRId="168">
    <sheetIdMap count="1">
      <sheetId val="1"/>
    </sheetIdMap>
  </header>
  <header guid="{267E9CDE-EF93-45F2-941D-BF673C25CCE4}" dateTime="2022-05-12T17:56:43" maxSheetId="2" userName="windows10" r:id="rId47">
    <sheetIdMap count="1">
      <sheetId val="1"/>
    </sheetIdMap>
  </header>
  <header guid="{FCE7B437-FA54-41A8-A164-33E6A963C7C6}" dateTime="2022-05-12T17:57:00" maxSheetId="2" userName="windows10" r:id="rId48" minRId="169">
    <sheetIdMap count="1">
      <sheetId val="1"/>
    </sheetIdMap>
  </header>
  <header guid="{89460743-6209-4176-9D4E-6FBDCD762955}" dateTime="2022-05-12T17:57:05" maxSheetId="2" userName="windows10" r:id="rId49" minRId="170" maxRId="179">
    <sheetIdMap count="1">
      <sheetId val="1"/>
    </sheetIdMap>
  </header>
  <header guid="{1F7B11C5-8FD1-42F9-A42E-F5E617303302}" dateTime="2022-05-12T17:58:12" maxSheetId="2" userName="windows10" r:id="rId50">
    <sheetIdMap count="1">
      <sheetId val="1"/>
    </sheetIdMap>
  </header>
  <header guid="{895F6501-339F-44C8-8572-87C33AF8D08E}" dateTime="2022-05-12T17:58:16" maxSheetId="2" userName="windows10" r:id="rId51" minRId="180">
    <sheetIdMap count="1">
      <sheetId val="1"/>
    </sheetIdMap>
  </header>
  <header guid="{1003475E-C29F-418D-86ED-37FB7C2BD557}" dateTime="2022-05-12T17:58:35" maxSheetId="2" userName="windows10" r:id="rId52" minRId="181">
    <sheetIdMap count="1">
      <sheetId val="1"/>
    </sheetIdMap>
  </header>
  <header guid="{F89985E0-0129-4009-8874-2D97264570EA}" dateTime="2022-05-12T17:59:12" maxSheetId="2" userName="windows10" r:id="rId53" minRId="182">
    <sheetIdMap count="1">
      <sheetId val="1"/>
    </sheetIdMap>
  </header>
  <header guid="{6FB87B7F-3AEA-4999-8A90-7C70335B9122}" dateTime="2022-05-12T17:59:28" maxSheetId="2" userName="windows10" r:id="rId54" minRId="183">
    <sheetIdMap count="1">
      <sheetId val="1"/>
    </sheetIdMap>
  </header>
  <header guid="{1141ED0F-294C-4E1F-8412-F8857F0449C7}" dateTime="2022-05-12T17:59:48" maxSheetId="2" userName="windows10" r:id="rId55" minRId="184">
    <sheetIdMap count="1">
      <sheetId val="1"/>
    </sheetIdMap>
  </header>
  <header guid="{E2230609-FE0E-4793-A69F-F17D04A3E2AC}" dateTime="2022-05-12T18:01:21" maxSheetId="2" userName="windows10" r:id="rId56" minRId="185">
    <sheetIdMap count="1">
      <sheetId val="1"/>
    </sheetIdMap>
  </header>
  <header guid="{E30E5E20-7491-496E-89D4-8CED485DE9F7}" dateTime="2022-05-12T18:01:43" maxSheetId="2" userName="windows10" r:id="rId57" minRId="186">
    <sheetIdMap count="1">
      <sheetId val="1"/>
    </sheetIdMap>
  </header>
  <header guid="{FDD14ED6-505B-4E92-9649-9333BB8B41D7}" dateTime="2022-05-12T18:03:04" maxSheetId="2" userName="windows10" r:id="rId58" minRId="187">
    <sheetIdMap count="1">
      <sheetId val="1"/>
    </sheetIdMap>
  </header>
  <header guid="{17F4C658-352C-48F3-BDBC-D040BD0AF98F}" dateTime="2022-05-12T18:03:27" maxSheetId="2" userName="windows10" r:id="rId59" minRId="188">
    <sheetIdMap count="1">
      <sheetId val="1"/>
    </sheetIdMap>
  </header>
  <header guid="{C7B6F17D-BB9B-4285-BE1B-F7EDFFC874F3}" dateTime="2022-05-12T18:03:44" maxSheetId="2" userName="windows10" r:id="rId60" minRId="189" maxRId="190">
    <sheetIdMap count="1">
      <sheetId val="1"/>
    </sheetIdMap>
  </header>
  <header guid="{8C1E8C22-EA5E-4EC1-848C-F1E73A8B52CA}" dateTime="2022-05-12T18:13:34" maxSheetId="2" userName="windows10" r:id="rId61" minRId="191" maxRId="192">
    <sheetIdMap count="1">
      <sheetId val="1"/>
    </sheetIdMap>
  </header>
  <header guid="{D385D6D5-C67B-4A2F-8DA0-D6ABD31C1875}" dateTime="2022-05-12T18:13:54" maxSheetId="2" userName="windows10" r:id="rId62" minRId="193">
    <sheetIdMap count="1">
      <sheetId val="1"/>
    </sheetIdMap>
  </header>
  <header guid="{3A7F7DED-EB0A-48F2-A97A-FD64B28505BB}" dateTime="2022-05-12T18:14:53" maxSheetId="2" userName="windows10" r:id="rId63" minRId="194" maxRId="195">
    <sheetIdMap count="1">
      <sheetId val="1"/>
    </sheetIdMap>
  </header>
  <header guid="{5A02A93A-3834-4D99-8EB5-D7FBBC1F7C69}" dateTime="2022-05-12T18:15:08" maxSheetId="2" userName="windows10" r:id="rId64" minRId="196">
    <sheetIdMap count="1">
      <sheetId val="1"/>
    </sheetIdMap>
  </header>
  <header guid="{A4C76C8D-FE12-4E96-A499-8A09BACC40F5}" dateTime="2022-05-12T18:15:23" maxSheetId="2" userName="windows10" r:id="rId65" minRId="197">
    <sheetIdMap count="1">
      <sheetId val="1"/>
    </sheetIdMap>
  </header>
  <header guid="{935678A0-024B-4B64-BDEF-4E689D9D9952}" dateTime="2022-05-12T18:15:41" maxSheetId="2" userName="windows10" r:id="rId66" minRId="198">
    <sheetIdMap count="1">
      <sheetId val="1"/>
    </sheetIdMap>
  </header>
  <header guid="{B1E45D1B-B7BF-4F05-88FF-7A57C7E7D5E1}" dateTime="2022-05-12T18:15:54" maxSheetId="2" userName="windows10" r:id="rId67" minRId="199">
    <sheetIdMap count="1">
      <sheetId val="1"/>
    </sheetIdMap>
  </header>
  <header guid="{9FB9621E-3E52-4EA7-B3A9-91971E987675}" dateTime="2022-05-12T18:16:05" maxSheetId="2" userName="windows10" r:id="rId68" minRId="201" maxRId="207">
    <sheetIdMap count="1">
      <sheetId val="1"/>
    </sheetIdMap>
  </header>
  <header guid="{8748B0EF-5E08-445F-AA60-E82915FD6C87}" dateTime="2022-05-12T18:16:20" maxSheetId="2" userName="windows10" r:id="rId69">
    <sheetIdMap count="1">
      <sheetId val="1"/>
    </sheetIdMap>
  </header>
  <header guid="{E28606FE-5088-43C0-869E-514C01F63E28}" dateTime="2022-05-25T21:27:42" maxSheetId="2" userName="Qi, Xuliang (X.)" r:id="rId70" minRId="208" maxRId="333">
    <sheetIdMap count="1">
      <sheetId val="1"/>
    </sheetIdMap>
  </header>
  <header guid="{AD98E278-6116-473C-BF71-1E52B9F8999E}" dateTime="2022-05-25T21:28:23" maxSheetId="2" userName="Qi, Xuliang (X.)" r:id="rId71" minRId="335" maxRId="339">
    <sheetIdMap count="1">
      <sheetId val="1"/>
    </sheetIdMap>
  </header>
  <header guid="{0CFD30E9-F3BA-4998-A99C-B9BA0D805215}" dateTime="2022-05-25T21:31:41" maxSheetId="3" userName="Qi, Xuliang (X.)" r:id="rId72" minRId="340" maxRId="369">
    <sheetIdMap count="2">
      <sheetId val="1"/>
      <sheetId val="2"/>
    </sheetIdMap>
  </header>
  <header guid="{E233AE30-9A0E-47A2-9738-F682865C67DE}" dateTime="2022-05-25T21:49:56" maxSheetId="3" userName="Qi, Xuliang (X.)" r:id="rId73" minRId="370" maxRId="398">
    <sheetIdMap count="2">
      <sheetId val="1"/>
      <sheetId val="2"/>
    </sheetIdMap>
  </header>
  <header guid="{FB74C9B4-B9F2-44D2-A940-ED01B1E0104B}" dateTime="2022-05-25T21:54:20" maxSheetId="3" userName="Qi, Xuliang (X.)" r:id="rId74" minRId="399" maxRId="40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oc r="J18" t="inlineStr">
      <is>
        <r>
          <rPr>
            <sz val="11"/>
            <color rgb="FFFF0000"/>
            <rFont val="宋体"/>
            <family val="3"/>
            <charset val="134"/>
          </rPr>
          <t>计算从</t>
        </r>
        <r>
          <rPr>
            <sz val="11"/>
            <color rgb="FFFF0000"/>
            <rFont val="Abadi"/>
            <family val="2"/>
          </rPr>
          <t>launcher</t>
        </r>
        <r>
          <rPr>
            <sz val="11"/>
            <color rgb="FFFF0000"/>
            <rFont val="宋体"/>
            <family val="3"/>
            <charset val="134"/>
          </rPr>
          <t>第一帧到驾驶模式从置灰到可点击状态的第一帧</t>
        </r>
        <phoneticPr fontId="2" type="noConversion"/>
      </is>
    </oc>
    <nc r="J18" t="inlineStr">
      <is>
        <r>
          <rPr>
            <sz val="11"/>
            <color rgb="FFFF0000"/>
            <rFont val="宋体"/>
            <family val="3"/>
            <charset val="134"/>
          </rPr>
          <t>计算从</t>
        </r>
        <r>
          <rPr>
            <sz val="11"/>
            <color rgb="FFFF0000"/>
            <rFont val="Abadi"/>
            <family val="2"/>
          </rPr>
          <t>launcher</t>
        </r>
        <r>
          <rPr>
            <sz val="11"/>
            <color rgb="FFFF0000"/>
            <rFont val="宋体"/>
            <family val="3"/>
            <charset val="134"/>
          </rPr>
          <t>第一帧到驾驶模式（主题）从置灰到可点击状态的第一帧</t>
        </r>
        <phoneticPr fontId="2" type="noConversion"/>
      </is>
    </nc>
  </rcc>
  <rcc rId="64" sId="1">
    <oc r="I18" t="inlineStr">
      <is>
        <t>1. IVI完全关机以后，发送Ignition on的can消息
2.开机后1s内点击设置按钮，进入驾驶模式界面
3.整个测试过程中录屏</t>
      </is>
    </oc>
    <nc r="I18" t="inlineStr">
      <is>
        <r>
          <t>1. IVI</t>
        </r>
        <r>
          <rPr>
            <sz val="11"/>
            <rFont val="宋体"/>
            <family val="3"/>
            <charset val="134"/>
          </rPr>
          <t>完全关机以后，发送</t>
        </r>
        <r>
          <rPr>
            <sz val="11"/>
            <rFont val="Abadi"/>
            <family val="2"/>
          </rPr>
          <t>Ignition on</t>
        </r>
        <r>
          <rPr>
            <sz val="11"/>
            <rFont val="宋体"/>
            <family val="3"/>
            <charset val="134"/>
          </rPr>
          <t>的</t>
        </r>
        <r>
          <rPr>
            <sz val="11"/>
            <rFont val="Abadi"/>
            <family val="2"/>
          </rPr>
          <t>can</t>
        </r>
        <r>
          <rPr>
            <sz val="11"/>
            <rFont val="宋体"/>
            <family val="3"/>
            <charset val="134"/>
          </rPr>
          <t xml:space="preserve">消息
</t>
        </r>
        <r>
          <rPr>
            <sz val="11"/>
            <rFont val="Abadi"/>
            <family val="2"/>
          </rPr>
          <t>2.</t>
        </r>
        <r>
          <rPr>
            <sz val="11"/>
            <rFont val="宋体"/>
            <family val="3"/>
            <charset val="134"/>
          </rPr>
          <t>开机后</t>
        </r>
        <r>
          <rPr>
            <sz val="11"/>
            <rFont val="Abadi"/>
            <family val="2"/>
          </rPr>
          <t>1s</t>
        </r>
        <r>
          <rPr>
            <sz val="11"/>
            <rFont val="宋体"/>
            <family val="3"/>
            <charset val="134"/>
          </rPr>
          <t xml:space="preserve">内点击设置按钮，进入驾驶模式（主题）界面
</t>
        </r>
        <r>
          <rPr>
            <sz val="11"/>
            <rFont val="Abadi"/>
            <family val="2"/>
          </rPr>
          <t>3.</t>
        </r>
        <r>
          <rPr>
            <sz val="11"/>
            <rFont val="宋体"/>
            <family val="3"/>
            <charset val="134"/>
          </rPr>
          <t>整个测试过程中录屏</t>
        </r>
        <phoneticPr fontId="2" type="noConversion"/>
      </is>
    </nc>
  </rcc>
  <rcc rId="65" sId="1">
    <oc r="I19" t="inlineStr">
      <is>
        <t>1. IVI完全关机以后，发送Ignition on的can消息
2.进入设置，驾驶模式
3.切换驾驶模式</t>
        <phoneticPr fontId="0" type="noConversion"/>
      </is>
    </oc>
    <nc r="I19" t="inlineStr">
      <is>
        <r>
          <t>1. IVI</t>
        </r>
        <r>
          <rPr>
            <sz val="11"/>
            <rFont val="宋体"/>
            <family val="3"/>
            <charset val="134"/>
          </rPr>
          <t>完全关机以后，发送</t>
        </r>
        <r>
          <rPr>
            <sz val="11"/>
            <rFont val="Abadi"/>
            <family val="2"/>
          </rPr>
          <t>Ignition on</t>
        </r>
        <r>
          <rPr>
            <sz val="11"/>
            <rFont val="宋体"/>
            <family val="3"/>
            <charset val="134"/>
          </rPr>
          <t>的</t>
        </r>
        <r>
          <rPr>
            <sz val="11"/>
            <rFont val="Abadi"/>
            <family val="2"/>
          </rPr>
          <t>can</t>
        </r>
        <r>
          <rPr>
            <sz val="11"/>
            <rFont val="宋体"/>
            <family val="3"/>
            <charset val="134"/>
          </rPr>
          <t xml:space="preserve">消息
</t>
        </r>
        <r>
          <rPr>
            <sz val="11"/>
            <rFont val="Abadi"/>
            <family val="2"/>
          </rPr>
          <t>2.</t>
        </r>
        <r>
          <rPr>
            <sz val="11"/>
            <rFont val="宋体"/>
            <family val="3"/>
            <charset val="134"/>
          </rPr>
          <t xml:space="preserve">进入设置，驾驶模式（主题）
</t>
        </r>
        <r>
          <rPr>
            <sz val="11"/>
            <rFont val="Abadi"/>
            <family val="2"/>
          </rPr>
          <t>3.</t>
        </r>
        <r>
          <rPr>
            <sz val="11"/>
            <rFont val="宋体"/>
            <family val="3"/>
            <charset val="134"/>
          </rPr>
          <t>切换驾驶模式（主题）</t>
        </r>
        <phoneticPr fontId="0" type="noConversion"/>
      </is>
    </nc>
  </rcc>
  <rcc rId="66" sId="1">
    <oc r="J12" t="inlineStr">
      <is>
        <t>计算从挂R档的消息灯亮至界面稳定显示倒车界面</t>
      </is>
    </oc>
    <nc r="J12" t="inlineStr">
      <is>
        <r>
          <rPr>
            <sz val="11"/>
            <color rgb="FFFF0000"/>
            <rFont val="宋体"/>
            <family val="3"/>
            <charset val="134"/>
          </rPr>
          <t>计算从挂</t>
        </r>
        <r>
          <rPr>
            <sz val="11"/>
            <color rgb="FFFF0000"/>
            <rFont val="Abadi"/>
            <family val="2"/>
          </rPr>
          <t>R</t>
        </r>
        <r>
          <rPr>
            <sz val="11"/>
            <color rgb="FFFF0000"/>
            <rFont val="宋体"/>
            <family val="3"/>
            <charset val="134"/>
          </rPr>
          <t>档的消息灯亮至界面稳定显示倒车界面</t>
        </r>
        <phoneticPr fontId="2" type="noConversion"/>
      </is>
    </nc>
  </rcc>
  <rfmt sheetId="1" sqref="M4:N4 M9:N9">
    <dxf>
      <numFmt numFmtId="2" formatCode="0.0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27" start="0" length="0"/>
  <rfmt sheetId="1" xfDxf="1" sqref="K28" start="0" length="0"/>
  <rfmt sheetId="1" xfDxf="1" sqref="K29" start="0" length="0"/>
  <rfmt sheetId="1" xfDxf="1" sqref="K30" start="0" length="0"/>
  <rfmt sheetId="1" xfDxf="1" sqref="L27" start="0" length="0"/>
  <rfmt sheetId="1" xfDxf="1" sqref="M29" start="0" length="0"/>
  <rm rId="67" sheetId="1" source="M29" destination="L29" sourceSheetId="1">
    <undo index="1" exp="ref" v="1" dr="L29" r="L32" sId="1"/>
  </rm>
  <rfmt sheetId="1" xfDxf="1" sqref="L30" start="0" length="0"/>
  <rfmt sheetId="1" xfDxf="1" sqref="M27" start="0" length="0"/>
  <rfmt sheetId="1" xfDxf="1" sqref="M29" start="0" length="0"/>
  <rcc rId="68" sId="1">
    <oc r="L11">
      <f>(0.033+0.07+0.048)/3</f>
    </oc>
    <nc r="L11">
      <f>(14.413+13.992+12.68)/3</f>
    </nc>
  </rcc>
  <rcc rId="69" sId="1">
    <oc r="L12">
      <f>(0.032+0.035+0.048)/3</f>
    </oc>
    <nc r="L12">
      <f>(3.102+4.943+2.431)/3</f>
    </nc>
  </rcc>
  <rfmt sheetId="1" xfDxf="1" sqref="K27" start="0" length="0"/>
  <rfmt sheetId="1" xfDxf="1" sqref="K28" start="0" length="0"/>
  <rfmt sheetId="1" xfDxf="1" sqref="K29" start="0" length="0"/>
  <rfmt sheetId="1" xfDxf="1" sqref="K30" start="0" length="0"/>
  <rfmt sheetId="1" xfDxf="1" sqref="L27" start="0" length="0"/>
  <rfmt sheetId="1" xfDxf="1" sqref="L28" start="0" length="0"/>
  <rfmt sheetId="1" xfDxf="1" sqref="L29" start="0" length="0"/>
  <rfmt sheetId="1" xfDxf="1" sqref="L30" start="0" length="0"/>
  <rfmt sheetId="1" xfDxf="1" sqref="M27" start="0" length="0"/>
  <rfmt sheetId="1" xfDxf="1" sqref="M28" start="0" length="0"/>
  <rfmt sheetId="1" xfDxf="1" sqref="M29" start="0" length="0"/>
  <rfmt sheetId="1" xfDxf="1" sqref="M31" start="0" length="0"/>
  <rfmt sheetId="1" xfDxf="1" sqref="M30" start="0" length="0"/>
  <rcc rId="70" sId="1">
    <oc r="M11">
      <f>(0.032+0.053+0.035)/3</f>
    </oc>
    <nc r="M11">
      <f>(18.231+14.3+13.205)/3</f>
    </nc>
  </rcc>
  <rcc rId="71" sId="1">
    <oc r="M12">
      <f>(0.049+0.053+0.049)/3</f>
    </oc>
    <nc r="M12">
      <f>(3.862+3.979+3.272)/3</f>
    </nc>
  </rcc>
  <rfmt sheetId="1" xfDxf="1" sqref="K27" start="0" length="0"/>
  <rfmt sheetId="1" xfDxf="1" sqref="K28" start="0" length="0"/>
  <rfmt sheetId="1" xfDxf="1" sqref="K29" start="0" length="0"/>
  <rfmt sheetId="1" xfDxf="1" sqref="K30" start="0" length="0"/>
  <rfmt sheetId="1" xfDxf="1" sqref="L27" start="0" length="0"/>
  <rfmt sheetId="1" xfDxf="1" sqref="L28" start="0" length="0"/>
  <rfmt sheetId="1" xfDxf="1" sqref="L29" start="0" length="0"/>
  <rfmt sheetId="1" xfDxf="1" sqref="L30" start="0" length="0"/>
  <rfmt sheetId="1" sqref="L30" start="0" length="2147483647">
    <dxf>
      <font>
        <b/>
      </font>
    </dxf>
  </rfmt>
  <rfmt sheetId="1" sqref="L30" start="0" length="2147483647">
    <dxf>
      <font>
        <b val="0"/>
      </font>
    </dxf>
  </rfmt>
  <rfmt sheetId="1" xfDxf="1" sqref="M27" start="0" length="0"/>
  <rfmt sheetId="1" xfDxf="1" sqref="M28" start="0" length="0"/>
  <rfmt sheetId="1" xfDxf="1" sqref="M29" start="0" length="0"/>
  <rfmt sheetId="1" xfDxf="1" sqref="M30" start="0" length="0"/>
  <rcc rId="72" sId="1">
    <oc r="N11">
      <f>(0.035+0.05+0.049)/3</f>
    </oc>
    <nc r="N11">
      <f>(13.76+12.328+10.887)/3</f>
    </nc>
  </rcc>
  <rcc rId="73" sId="1">
    <oc r="N12">
      <f>(0.035+0.052+0.049)/3</f>
    </oc>
    <nc r="N12">
      <f>(2.342+2.144+1.567)/3</f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nc r="L10" t="inlineStr">
      <is>
        <r>
          <t>NT</t>
        </r>
        <r>
          <rPr>
            <sz val="11"/>
            <rFont val="宋体"/>
            <family val="3"/>
            <charset val="134"/>
          </rPr>
          <t>（ifconfig发送脚本未完成）</t>
        </r>
        <phoneticPr fontId="1" type="noConversion"/>
      </is>
    </nc>
  </rcc>
  <rcc rId="75" sId="1" odxf="1" dxf="1">
    <nc r="M10" t="inlineStr">
      <is>
        <r>
          <t>NT</t>
        </r>
        <r>
          <rPr>
            <sz val="11"/>
            <rFont val="宋体"/>
            <family val="3"/>
            <charset val="134"/>
          </rPr>
          <t>（ifconfig发送脚本未完成）</t>
        </r>
        <phoneticPr fontId="1" type="noConversion"/>
      </is>
    </nc>
    <odxf>
      <numFmt numFmtId="176" formatCode="0.000"/>
    </odxf>
    <ndxf>
      <numFmt numFmtId="0" formatCode="General"/>
    </ndxf>
  </rcc>
  <rcc rId="76" sId="1" odxf="1" dxf="1">
    <nc r="N10" t="inlineStr">
      <is>
        <r>
          <t>NT</t>
        </r>
        <r>
          <rPr>
            <sz val="11"/>
            <rFont val="宋体"/>
            <family val="3"/>
            <charset val="134"/>
          </rPr>
          <t>（ifconfig发送脚本未完成）</t>
        </r>
        <phoneticPr fontId="1" type="noConversion"/>
      </is>
    </nc>
    <odxf>
      <numFmt numFmtId="176" formatCode="0.000"/>
    </odxf>
    <ndxf>
      <numFmt numFmtId="0" formatCode="General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" sId="1" ref="O1:O1048576" action="insertCol"/>
  <rcc rId="78" sId="1">
    <nc r="O1" t="inlineStr">
      <is>
        <t>R08 HF5</t>
        <phoneticPr fontId="0" type="noConversion"/>
      </is>
    </nc>
  </rcc>
  <rcv guid="{A4737DA8-316F-4345-AEBC-98B9E6072304}" action="delete"/>
  <rdn rId="0" localSheetId="1" customView="1" name="Z_A4737DA8_316F_4345_AEBC_98B9E6072304_.wvu.FilterData" hidden="1" oldHidden="1">
    <formula>Sheet1!$A$1:$Q$19</formula>
    <oldFormula>Sheet1!$A$1:$Q$19</oldFormula>
  </rdn>
  <rcv guid="{A4737DA8-316F-4345-AEBC-98B9E6072304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J3" t="inlineStr">
      <is>
        <r>
          <t xml:space="preserve">
</t>
        </r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</t>
        </r>
        <r>
          <rPr>
            <sz val="11"/>
            <rFont val="Abadi"/>
            <family val="2"/>
          </rPr>
          <t xml:space="preserve">launcher </t>
        </r>
        <r>
          <rPr>
            <sz val="11"/>
            <rFont val="宋体"/>
            <family val="3"/>
            <charset val="134"/>
          </rPr>
          <t>第一帧稳定展示显示的时间</t>
        </r>
      </is>
    </oc>
    <nc r="J3" t="inlineStr">
      <is>
        <r>
          <t xml:space="preserve">
</t>
        </r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</t>
        </r>
        <r>
          <rPr>
            <sz val="11"/>
            <rFont val="Abadi"/>
            <family val="2"/>
          </rPr>
          <t xml:space="preserve">launcher </t>
        </r>
        <r>
          <rPr>
            <sz val="11"/>
            <rFont val="宋体"/>
            <family val="3"/>
            <charset val="134"/>
          </rPr>
          <t>第一帧稳定展示显示的时间</t>
        </r>
        <phoneticPr fontId="2" type="noConversion"/>
      </is>
    </nc>
  </rcc>
  <rcc rId="81" sId="1">
    <oc r="J2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命令屏幕黑屏开始计时到第一帧动画时间</t>
        </r>
      </is>
    </oc>
    <nc r="J2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命令屏幕黑屏开始计时到第一帧动画时间</t>
        </r>
        <phoneticPr fontId="2" type="noConversion"/>
      </is>
    </nc>
  </rcc>
  <rcc rId="82" sId="1">
    <nc r="O2">
      <f>(9.357+9.712+9.534)/3</f>
    </nc>
  </rcc>
  <rcc rId="83" sId="1">
    <nc r="O3">
      <f>(22.34+22.678+23.1)/3</f>
    </nc>
  </rcc>
  <rcc rId="84" sId="1">
    <nc r="O16">
      <f>(4.772+4.992+4.013)/3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O18">
      <f>(6.207+6.167+5.465)/3</f>
    </nc>
  </rcc>
  <rcc rId="86" sId="1">
    <nc r="O19">
      <f>(2.225+2.135+2.205)/3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nc r="O4">
      <f>(6.188+6.733+6.002)/3</f>
    </nc>
  </rcc>
  <rcc rId="88" sId="1">
    <nc r="O9">
      <f>(19.813+19.682+20.856)/3</f>
    </nc>
  </rcc>
  <rcc rId="89" sId="1">
    <nc r="O10" t="inlineStr">
      <is>
        <r>
          <t>NT</t>
        </r>
        <r>
          <rPr>
            <sz val="11"/>
            <rFont val="宋体"/>
            <family val="3"/>
            <charset val="134"/>
          </rPr>
          <t>（ifconfig发送脚本未完成）</t>
        </r>
        <phoneticPr fontId="1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O17">
      <f>(4.454+3.544+4.33)/3</f>
    </nc>
  </rcc>
  <rcc rId="91" sId="1">
    <nc r="O11">
      <f>(13.991+11.855+10.171)/3</f>
    </nc>
  </rcc>
  <rcc rId="92" sId="1">
    <nc r="O12">
      <f>(3.468+1.952+1.72)/3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:J12 J16:J19" start="0" length="2147483647">
    <dxf>
      <font>
        <color auto="1"/>
      </font>
    </dxf>
  </rfmt>
  <rfmt sheetId="1" sqref="O4">
    <dxf>
      <fill>
        <patternFill patternType="solid">
          <bgColor rgb="FFFFC000"/>
        </patternFill>
      </fill>
    </dxf>
  </rfmt>
  <rfmt sheetId="1" sqref="O12">
    <dxf>
      <fill>
        <patternFill patternType="solid">
          <bgColor rgb="FFFFC000"/>
        </patternFill>
      </fill>
    </dxf>
  </rfmt>
  <rfmt sheetId="1" sqref="O18">
    <dxf>
      <fill>
        <patternFill patternType="solid">
          <bgColor rgb="FFFFC000"/>
        </patternFill>
      </fill>
    </dxf>
  </rfmt>
  <rcv guid="{A4737DA8-316F-4345-AEBC-98B9E6072304}" action="delete"/>
  <rdn rId="0" localSheetId="1" customView="1" name="Z_A4737DA8_316F_4345_AEBC_98B9E6072304_.wvu.FilterData" hidden="1" oldHidden="1">
    <formula>Sheet1!$A$1:$Q$19</formula>
    <oldFormula>Sheet1!$A$1:$Q$19</oldFormula>
  </rdn>
  <rcv guid="{A4737DA8-316F-4345-AEBC-98B9E607230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Q2" t="inlineStr">
      <is>
        <t>±1s</t>
        <phoneticPr fontId="0" type="noConversion"/>
      </is>
    </nc>
  </rcc>
  <rcc rId="95" sId="1">
    <nc r="Q3" t="inlineStr">
      <is>
        <t>±1.5s</t>
        <phoneticPr fontId="0" type="noConversion"/>
      </is>
    </nc>
  </rcc>
  <rcc rId="96" sId="1">
    <nc r="Q4" t="inlineStr">
      <is>
        <t>±2s</t>
        <phoneticPr fontId="0" type="noConversion"/>
      </is>
    </nc>
  </rcc>
  <rcc rId="97" sId="1">
    <nc r="Q9" t="inlineStr">
      <is>
        <t>±2s</t>
        <phoneticPr fontId="0" type="noConversion"/>
      </is>
    </nc>
  </rcc>
  <rdn rId="0" localSheetId="1" customView="1" name="Z_1FC0D4AE_2AC2_4245_8662_545360CC05EE_.wvu.FilterData" hidden="1" oldHidden="1">
    <formula>Sheet1!$A$1:$Q$19</formula>
  </rdn>
  <rcv guid="{1FC0D4AE-2AC2-4245-8662-545360CC05E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J11" t="inlineStr">
      <is>
        <r>
          <rPr>
            <sz val="11"/>
            <rFont val="宋体"/>
            <family val="3"/>
            <charset val="134"/>
          </rPr>
          <t>计算从挂</t>
        </r>
        <r>
          <rPr>
            <sz val="11"/>
            <rFont val="Abadi"/>
            <family val="2"/>
          </rPr>
          <t>R</t>
        </r>
        <r>
          <rPr>
            <sz val="11"/>
            <rFont val="宋体"/>
            <family val="3"/>
            <charset val="134"/>
          </rPr>
          <t>档的消息灯亮至界面稳定显示倒车界面</t>
        </r>
        <phoneticPr fontId="2" type="noConversion"/>
      </is>
    </oc>
    <nc r="J11" t="inlineStr">
      <is>
        <r>
          <rPr>
            <sz val="11"/>
            <rFont val="宋体"/>
            <family val="3"/>
            <charset val="134"/>
          </rPr>
          <t>计算从挂</t>
        </r>
        <r>
          <rPr>
            <sz val="11"/>
            <rFont val="Abadi"/>
            <family val="2"/>
          </rPr>
          <t>R</t>
        </r>
        <r>
          <rPr>
            <sz val="11"/>
            <rFont val="宋体"/>
            <family val="3"/>
            <charset val="134"/>
          </rPr>
          <t>档的消息灯亮至界面稳定显示倒车界面</t>
        </r>
        <phoneticPr fontId="2" type="noConversion"/>
      </is>
    </nc>
  </rcc>
  <rfmt sheetId="1" sqref="J11:J12" start="0" length="2147483647">
    <dxf>
      <font>
        <color rgb="FF0000FF"/>
      </font>
    </dxf>
  </rfmt>
  <rfmt sheetId="1" sqref="J11:J12" start="0" length="2147483647">
    <dxf>
      <font>
        <color rgb="FFFF0000"/>
      </font>
    </dxf>
  </rfmt>
  <rfmt sheetId="1" sqref="J10" start="0" length="2147483647">
    <dxf>
      <font>
        <color rgb="FFFF0000"/>
      </font>
    </dxf>
  </rfmt>
  <rcc rId="2" sId="1">
    <oc r="J10" t="inlineStr">
      <is>
        <t>计算从launcher界面启动第一帧至车机网络连接，通过ifconfig查看网卡建立情况</t>
        <phoneticPr fontId="0" type="noConversion"/>
      </is>
    </oc>
    <nc r="J10" t="inlineStr">
      <is>
        <r>
          <rPr>
            <sz val="11"/>
            <color rgb="FFFF0000"/>
            <rFont val="宋体"/>
            <family val="3"/>
            <charset val="134"/>
          </rPr>
          <t>计算从</t>
        </r>
        <r>
          <rPr>
            <sz val="11"/>
            <color rgb="FFFF0000"/>
            <rFont val="Abadi"/>
            <family val="2"/>
          </rPr>
          <t>launcher</t>
        </r>
        <r>
          <rPr>
            <sz val="11"/>
            <color rgb="FFFF0000"/>
            <rFont val="宋体"/>
            <family val="3"/>
            <charset val="134"/>
          </rPr>
          <t>界面启动第一帧至车机网络连接，通过</t>
        </r>
        <r>
          <rPr>
            <sz val="11"/>
            <color rgb="FFFF0000"/>
            <rFont val="Abadi"/>
            <family val="2"/>
          </rPr>
          <t>ifconfig</t>
        </r>
        <r>
          <rPr>
            <sz val="11"/>
            <color rgb="FFFF0000"/>
            <rFont val="宋体"/>
            <family val="3"/>
            <charset val="134"/>
          </rPr>
          <t>查看网卡建立情况</t>
        </r>
        <phoneticPr fontId="0" type="noConversion"/>
      </is>
    </nc>
  </rcc>
  <rcc rId="3" sId="1">
    <oc r="J2" t="inlineStr">
      <is>
        <t>计算从adb reboot命令屏幕黑屏开始计时到第一帧动画时间</t>
      </is>
    </oc>
    <nc r="J2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命令屏幕黑屏开始计时到第一帧动画时间</t>
        </r>
        <phoneticPr fontId="2" type="noConversion"/>
      </is>
    </nc>
  </rcc>
  <rcc rId="4" sId="1">
    <oc r="J3" t="inlineStr">
      <is>
        <t xml:space="preserve">
计算从adb reboot命令屏幕黑屏开始计时到launcher 第一帧稳定展示显示的时间</t>
      </is>
    </oc>
    <nc r="J3" t="inlineStr">
      <is>
        <r>
          <t xml:space="preserve">
</t>
        </r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</t>
        </r>
        <r>
          <rPr>
            <sz val="11"/>
            <rFont val="Abadi"/>
            <family val="2"/>
          </rPr>
          <t xml:space="preserve">launcher </t>
        </r>
        <r>
          <rPr>
            <sz val="11"/>
            <rFont val="宋体"/>
            <family val="3"/>
            <charset val="134"/>
          </rPr>
          <t>第一帧稳定展示显示的时间</t>
        </r>
        <phoneticPr fontId="2" type="noConversion"/>
      </is>
    </nc>
  </rcc>
  <rdn rId="0" localSheetId="1" customView="1" name="Z_A4737DA8_316F_4345_AEBC_98B9E6072304_.wvu.FilterData" hidden="1" oldHidden="1">
    <formula>Sheet1!$A$1:$P$19</formula>
  </rdn>
  <rcv guid="{A4737DA8-316F-4345-AEBC-98B9E607230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nc r="Q10" t="inlineStr">
      <is>
        <t>±1.5s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Q11" t="inlineStr">
      <is>
        <t>±2s</t>
        <phoneticPr fontId="0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Q12" t="inlineStr">
      <is>
        <t>±0.5s</t>
        <phoneticPr fontId="0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nc r="Q16" t="inlineStr">
      <is>
        <t>±1s</t>
        <phoneticPr fontId="0" type="noConversion"/>
      </is>
    </nc>
  </rcc>
  <rcc rId="103" sId="1">
    <oc r="Q9" t="inlineStr">
      <is>
        <t>±2s</t>
        <phoneticPr fontId="0" type="noConversion"/>
      </is>
    </oc>
    <nc r="Q9" t="inlineStr">
      <is>
        <t>±1.5s</t>
        <phoneticPr fontId="0" type="noConversion"/>
      </is>
    </nc>
  </rcc>
  <rcc rId="104" sId="1">
    <oc r="Q4" t="inlineStr">
      <is>
        <t>±2s</t>
        <phoneticPr fontId="0" type="noConversion"/>
      </is>
    </oc>
    <nc r="Q4" t="inlineStr">
      <is>
        <t>±1.5s</t>
        <phoneticPr fontId="0" type="noConversion"/>
      </is>
    </nc>
  </rcc>
  <rcc rId="105" sId="1">
    <oc r="Q11" t="inlineStr">
      <is>
        <t>±2s</t>
        <phoneticPr fontId="0" type="noConversion"/>
      </is>
    </oc>
    <nc r="Q11" t="inlineStr">
      <is>
        <t>±1.5s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nc r="Q17" t="inlineStr">
      <is>
        <t>±1s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Q18" t="inlineStr">
      <is>
        <t>±1s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nc r="Q19" t="inlineStr">
      <is>
        <t>±0.5s</t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nc r="Q1" t="inlineStr">
      <is>
        <t>评估偏差值</t>
        <phoneticPr fontId="0" type="noConversion"/>
      </is>
    </nc>
  </rcc>
  <rcv guid="{1FC0D4AE-2AC2-4245-8662-545360CC05EE}" action="delete"/>
  <rdn rId="0" localSheetId="1" customView="1" name="Z_1FC0D4AE_2AC2_4245_8662_545360CC05EE_.wvu.FilterData" hidden="1" oldHidden="1">
    <formula>Sheet1!$A$1:$Q$19</formula>
    <oldFormula>Sheet1!$A$1:$Q$19</oldFormula>
  </rdn>
  <rcv guid="{1FC0D4AE-2AC2-4245-8662-545360CC05EE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Q1" guid="{4ABD424E-A4DC-48F2-B3C2-A4E7666934DB}" author="windows10" newLength="29"/>
  <rcv guid="{1FC0D4AE-2AC2-4245-8662-545360CC05EE}" action="delete"/>
  <rdn rId="0" localSheetId="1" customView="1" name="Z_1FC0D4AE_2AC2_4245_8662_545360CC05EE_.wvu.FilterData" hidden="1" oldHidden="1">
    <formula>Sheet1!$A$1:$Q$19</formula>
    <oldFormula>Sheet1!$A$1:$Q$19</oldFormula>
  </rdn>
  <rcv guid="{1FC0D4AE-2AC2-4245-8662-545360CC05EE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Q2" start="0" length="0">
    <dxf>
      <border>
        <top style="thin">
          <color indexed="64"/>
        </top>
      </border>
    </dxf>
  </rfmt>
  <rfmt sheetId="1" sqref="Q2:Q4" start="0" length="0">
    <dxf>
      <border>
        <right style="thin">
          <color indexed="64"/>
        </right>
      </border>
    </dxf>
  </rfmt>
  <rfmt sheetId="1" sqref="Q4" start="0" length="0">
    <dxf>
      <border>
        <bottom style="thin">
          <color indexed="64"/>
        </bottom>
      </border>
    </dxf>
  </rfmt>
  <rfmt sheetId="1" sqref="Q9" start="0" length="0">
    <dxf>
      <border>
        <top style="thin">
          <color indexed="64"/>
        </top>
      </border>
    </dxf>
  </rfmt>
  <rfmt sheetId="1" sqref="Q9:Q12" start="0" length="0">
    <dxf>
      <border>
        <right style="thin">
          <color indexed="64"/>
        </right>
      </border>
    </dxf>
  </rfmt>
  <rfmt sheetId="1" sqref="Q12" start="0" length="0">
    <dxf>
      <border>
        <bottom style="thin">
          <color indexed="64"/>
        </bottom>
      </border>
    </dxf>
  </rfmt>
  <rfmt sheetId="1" sqref="Q16" start="0" length="0">
    <dxf>
      <border>
        <top style="thin">
          <color indexed="64"/>
        </top>
      </border>
    </dxf>
  </rfmt>
  <rfmt sheetId="1" sqref="Q16:Q19" start="0" length="0">
    <dxf>
      <border>
        <right style="thin">
          <color indexed="64"/>
        </right>
      </border>
    </dxf>
  </rfmt>
  <rfmt sheetId="1" sqref="Q19" start="0" length="0">
    <dxf>
      <border>
        <bottom style="thin">
          <color indexed="64"/>
        </bottom>
      </border>
    </dxf>
  </rfmt>
  <rfmt sheetId="1" sqref="Q2:Q4 Q9:Q12 Q16:Q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R2" start="0" length="2147483647">
    <dxf>
      <font>
        <sz val="14"/>
      </font>
    </dxf>
  </rfmt>
  <rfmt sheetId="1" sqref="R2" start="0" length="2147483647">
    <dxf>
      <font>
        <sz val="12"/>
      </font>
    </dxf>
  </rfmt>
  <rcc rId="112" sId="1">
    <nc r="R2" t="inlineStr">
      <is>
        <t>最大最小值差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8:J19" start="0" length="2147483647">
    <dxf>
      <font>
        <color rgb="FFFF0000"/>
      </font>
    </dxf>
  </rfmt>
  <rcv guid="{A4737DA8-316F-4345-AEBC-98B9E6072304}" action="delete"/>
  <rdn rId="0" localSheetId="1" customView="1" name="Z_A4737DA8_316F_4345_AEBC_98B9E6072304_.wvu.FilterData" hidden="1" oldHidden="1">
    <formula>Sheet1!$A$1:$P$19</formula>
    <oldFormula>Sheet1!$A$1:$P$19</oldFormula>
  </rdn>
  <rcv guid="{A4737DA8-316F-4345-AEBC-98B9E6072304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Q3" t="inlineStr">
      <is>
        <t>±1.5s</t>
        <phoneticPr fontId="0" type="noConversion"/>
      </is>
    </oc>
    <nc r="Q3" t="inlineStr">
      <is>
        <t>±1s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oc r="Q3" t="inlineStr">
      <is>
        <t>±1s</t>
        <phoneticPr fontId="0" type="noConversion"/>
      </is>
    </oc>
    <nc r="Q3" t="inlineStr">
      <is>
        <t>±1.5s</t>
        <phoneticPr fontId="0" type="noConversion"/>
      </is>
    </nc>
  </rcc>
  <rm rId="115" sheetId="1" source="R2" destination="R1" sourceSheetId="1">
    <rfmt sheetId="1" sqref="R1" start="0" length="0">
      <dxf>
        <font>
          <sz val="16"/>
          <color theme="1"/>
          <name val="等线"/>
          <scheme val="minor"/>
        </font>
      </dxf>
    </rfmt>
  </rm>
  <rcc rId="116" sId="1">
    <nc r="R2">
      <f>(9.543-9.357)/2</f>
    </nc>
  </rcc>
  <rcc rId="117" sId="1">
    <nc r="S1" t="inlineStr">
      <is>
        <t>偏差值</t>
        <phoneticPr fontId="0" type="noConversion"/>
      </is>
    </nc>
  </rcc>
  <rfmt sheetId="1" sqref="S1" start="0" length="2147483647">
    <dxf>
      <font>
        <sz val="14"/>
      </font>
    </dxf>
  </rfmt>
  <rfmt sheetId="1" sqref="S1" start="0" length="2147483647">
    <dxf>
      <font>
        <sz val="12"/>
      </font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nc r="S2">
      <f>R2+0.5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2:S2" start="0" length="0">
    <dxf>
      <border>
        <top style="thin">
          <color indexed="64"/>
        </top>
      </border>
    </dxf>
  </rfmt>
  <rfmt sheetId="1" sqref="S2:S4" start="0" length="0">
    <dxf>
      <border>
        <right style="thin">
          <color indexed="64"/>
        </right>
      </border>
    </dxf>
  </rfmt>
  <rfmt sheetId="1" sqref="R4:S4" start="0" length="0">
    <dxf>
      <border>
        <bottom style="thin">
          <color indexed="64"/>
        </bottom>
      </border>
    </dxf>
  </rfmt>
  <rfmt sheetId="1" sqref="R9:S9" start="0" length="0">
    <dxf>
      <border>
        <top style="thin">
          <color indexed="64"/>
        </top>
      </border>
    </dxf>
  </rfmt>
  <rfmt sheetId="1" sqref="S9:S12" start="0" length="0">
    <dxf>
      <border>
        <right style="thin">
          <color indexed="64"/>
        </right>
      </border>
    </dxf>
  </rfmt>
  <rfmt sheetId="1" sqref="R12:S12" start="0" length="0">
    <dxf>
      <border>
        <bottom style="thin">
          <color indexed="64"/>
        </bottom>
      </border>
    </dxf>
  </rfmt>
  <rfmt sheetId="1" sqref="R16:S16" start="0" length="0">
    <dxf>
      <border>
        <top style="thin">
          <color indexed="64"/>
        </top>
      </border>
    </dxf>
  </rfmt>
  <rfmt sheetId="1" sqref="S16:S19" start="0" length="0">
    <dxf>
      <border>
        <right style="thin">
          <color indexed="64"/>
        </right>
      </border>
    </dxf>
  </rfmt>
  <rfmt sheetId="1" sqref="R19:S19" start="0" length="0">
    <dxf>
      <border>
        <bottom style="thin">
          <color indexed="64"/>
        </bottom>
      </border>
    </dxf>
  </rfmt>
  <rfmt sheetId="1" sqref="R2:S4 R9:S12 R16:S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19" sId="1">
    <nc r="R3">
      <f>(23.1-22.34)/2</f>
    </nc>
  </rcc>
  <rcc rId="120" sId="1">
    <nc r="S3">
      <f>R3+0.5</f>
    </nc>
  </rcc>
  <rcv guid="{1FC0D4AE-2AC2-4245-8662-545360CC05EE}" action="delete"/>
  <rdn rId="0" localSheetId="1" customView="1" name="Z_1FC0D4AE_2AC2_4245_8662_545360CC05EE_.wvu.FilterData" hidden="1" oldHidden="1">
    <formula>Sheet1!$A$1:$Q$19</formula>
    <oldFormula>Sheet1!$A$1:$Q$19</oldFormula>
  </rdn>
  <rcv guid="{1FC0D4AE-2AC2-4245-8662-545360CC05EE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R4">
      <f>(6.733-6.002)/2</f>
    </nc>
  </rcc>
  <rcc rId="123" sId="1">
    <nc r="R9">
      <f>(20.856-19.682)/2</f>
    </nc>
  </rcc>
  <rcc rId="124" sId="1">
    <nc r="S4">
      <f>R4+0.5</f>
    </nc>
  </rcc>
  <rcc rId="125" sId="1">
    <nc r="S9">
      <f>R9+0.5</f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nc r="R11">
      <f>(13.991-10.171)/2</f>
    </nc>
  </rcc>
  <rcc rId="127" sId="1">
    <nc r="S11">
      <f>R11+0.5</f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R12">
      <f>(3.468-1.72)/2</f>
    </nc>
  </rcc>
  <rcc rId="129" sId="1">
    <nc r="S12">
      <f>R12+0.5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16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30" sId="1">
    <nc r="R16">
      <f>(4.992-4.013)/2</f>
    </nc>
  </rcc>
  <rcc rId="131" sId="1">
    <nc r="S16">
      <f>R16+0.5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17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32" sId="1">
    <nc r="R17">
      <f>(4.454-3.544)/2</f>
    </nc>
  </rcc>
  <rcc rId="133" sId="1">
    <nc r="S17">
      <f>R17+0.5</f>
    </nc>
  </rcc>
  <rcc rId="134" sId="1" odxf="1" dxf="1">
    <nc r="S18">
      <f>R18+0.5</f>
    </nc>
    <odxf>
      <font>
        <sz val="16"/>
        <color auto="1"/>
      </font>
    </odxf>
    <ndxf>
      <font>
        <sz val="16"/>
        <color auto="1"/>
      </font>
    </ndxf>
  </rcc>
  <rcc rId="135" sId="1">
    <nc r="S19">
      <f>R19+0.5</f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18" start="0" length="0">
    <dxf>
      <font>
        <sz val="16"/>
        <color auto="1"/>
        <name val="Abadi"/>
        <scheme val="none"/>
      </font>
      <numFmt numFmtId="2" formatCode="0.00"/>
      <fill>
        <patternFill patternType="solid">
          <bgColor rgb="FFFFC000"/>
        </patternFill>
      </fill>
      <alignment vertical="top" wrapText="1" readingOrder="0"/>
    </dxf>
  </rfmt>
  <rcc rId="136" sId="1">
    <nc r="R18">
      <f>(6.207-5.465)/2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I2" t="inlineStr">
      <is>
        <t>IVI完全关机以后，发送Ignition on的can消息，整个测试过程中录屏</t>
      </is>
    </oc>
    <nc r="I2" t="inlineStr">
      <is>
        <r>
          <t>IVI</t>
        </r>
        <r>
          <rPr>
            <sz val="11"/>
            <rFont val="宋体"/>
            <family val="3"/>
            <charset val="134"/>
          </rPr>
          <t>完全关机以后，发送</t>
        </r>
        <r>
          <rPr>
            <sz val="11"/>
            <rFont val="Abadi"/>
            <family val="2"/>
          </rPr>
          <t>Ignition on</t>
        </r>
        <r>
          <rPr>
            <sz val="11"/>
            <rFont val="宋体"/>
            <family val="3"/>
            <charset val="134"/>
          </rPr>
          <t>的</t>
        </r>
        <r>
          <rPr>
            <sz val="11"/>
            <rFont val="Abadi"/>
            <family val="2"/>
          </rPr>
          <t>can</t>
        </r>
        <r>
          <rPr>
            <sz val="11"/>
            <rFont val="宋体"/>
            <family val="3"/>
            <charset val="134"/>
          </rPr>
          <t>消息，整个测试过程中录屏</t>
        </r>
        <phoneticPr fontId="2" type="noConversion"/>
      </is>
    </nc>
  </rcc>
  <rcc rId="8" sId="1" odxf="1" dxf="1">
    <oc r="J16" t="inlineStr">
      <is>
        <t>点击设置至设置页面稳定展示</t>
      </is>
    </oc>
    <nc r="J16" t="inlineStr">
      <is>
        <t>点击设置至设置页面稳定展示</t>
        <phoneticPr fontId="0" type="noConversion"/>
      </is>
    </nc>
    <odxf>
      <font>
        <color auto="1"/>
        <name val="Abadi"/>
        <scheme val="none"/>
      </font>
    </odxf>
    <ndxf>
      <font>
        <color auto="1"/>
        <name val="宋体"/>
        <scheme val="none"/>
      </font>
    </ndxf>
  </rcc>
  <rcc rId="9" sId="1">
    <oc r="H9" t="inlineStr">
      <is>
        <r>
          <t>1.</t>
        </r>
        <r>
          <rPr>
            <sz val="11"/>
            <rFont val="宋体"/>
            <family val="3"/>
            <charset val="134"/>
          </rPr>
          <t>车机播放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3"/>
            <charset val="134"/>
          </rPr>
          <t>音乐，进入休眠状态，</t>
        </r>
        <r>
          <rPr>
            <sz val="11"/>
            <rFont val="Abadi"/>
            <family val="2"/>
          </rPr>
          <t>IVI</t>
        </r>
        <r>
          <rPr>
            <sz val="11"/>
            <rFont val="宋体"/>
            <family val="3"/>
            <charset val="134"/>
          </rPr>
          <t xml:space="preserve">完全关机
</t>
        </r>
        <r>
          <rPr>
            <sz val="11"/>
            <rFont val="Abadi"/>
            <family val="2"/>
          </rPr>
          <t>2.</t>
        </r>
        <r>
          <rPr>
            <sz val="11"/>
            <rFont val="宋体"/>
            <family val="3"/>
            <charset val="134"/>
          </rPr>
          <t xml:space="preserve">蓝牙音乐选择没有空白音，单曲循环
</t>
        </r>
        <r>
          <rPr>
            <sz val="11"/>
            <color rgb="FF0000FF"/>
            <rFont val="宋体"/>
            <family val="3"/>
            <charset val="134"/>
          </rPr>
          <t>测试设备：华为</t>
        </r>
        <r>
          <rPr>
            <sz val="11"/>
            <color rgb="FF0000FF"/>
            <rFont val="Abadi"/>
            <family val="2"/>
          </rPr>
          <t>mate20 Pro</t>
        </r>
        <phoneticPr fontId="4" type="noConversion"/>
      </is>
    </oc>
    <nc r="H9" t="inlineStr">
      <is>
        <r>
          <t>1.</t>
        </r>
        <r>
          <rPr>
            <sz val="11"/>
            <rFont val="宋体"/>
            <family val="3"/>
            <charset val="134"/>
          </rPr>
          <t>车机播放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3"/>
            <charset val="134"/>
          </rPr>
          <t>音乐，进入休眠状态，</t>
        </r>
        <r>
          <rPr>
            <sz val="11"/>
            <rFont val="Abadi"/>
            <family val="2"/>
          </rPr>
          <t>IVI</t>
        </r>
        <r>
          <rPr>
            <sz val="11"/>
            <rFont val="宋体"/>
            <family val="3"/>
            <charset val="134"/>
          </rPr>
          <t xml:space="preserve">完全关机
</t>
        </r>
        <r>
          <rPr>
            <sz val="11"/>
            <rFont val="Abadi"/>
            <family val="2"/>
          </rPr>
          <t>2.</t>
        </r>
        <r>
          <rPr>
            <sz val="11"/>
            <rFont val="宋体"/>
            <family val="3"/>
            <charset val="134"/>
          </rPr>
          <t xml:space="preserve">蓝牙音乐选择没有空白音，单曲循环
</t>
        </r>
        <r>
          <rPr>
            <sz val="11"/>
            <color rgb="FF0000FF"/>
            <rFont val="宋体"/>
            <family val="3"/>
            <charset val="134"/>
          </rPr>
          <t>测试设备：华为</t>
        </r>
        <r>
          <rPr>
            <sz val="11"/>
            <color rgb="FF0000FF"/>
            <rFont val="Abadi"/>
            <family val="2"/>
          </rPr>
          <t>mate20 Pro</t>
        </r>
        <phoneticPr fontId="4" type="noConversion"/>
      </is>
    </nc>
  </rcc>
  <rcc rId="10" sId="1">
    <oc r="H4" t="inlineStr">
      <is>
        <r>
          <rPr>
            <sz val="11"/>
            <rFont val="宋体"/>
            <family val="3"/>
            <charset val="134"/>
          </rPr>
          <t>车机休眠状态，</t>
        </r>
        <r>
          <rPr>
            <sz val="11"/>
            <rFont val="Abadi"/>
            <family val="2"/>
          </rPr>
          <t>IVI</t>
        </r>
        <r>
          <rPr>
            <sz val="11"/>
            <rFont val="宋体"/>
            <family val="3"/>
            <charset val="134"/>
          </rPr>
          <t>完全关机</t>
        </r>
        <phoneticPr fontId="2" type="noConversion"/>
      </is>
    </oc>
    <nc r="H4" t="inlineStr">
      <is>
        <r>
          <rPr>
            <sz val="11"/>
            <rFont val="宋体"/>
            <family val="3"/>
            <charset val="134"/>
          </rPr>
          <t>车机休眠状态，</t>
        </r>
        <r>
          <rPr>
            <sz val="11"/>
            <rFont val="Abadi"/>
            <family val="2"/>
          </rPr>
          <t>IVI</t>
        </r>
        <r>
          <rPr>
            <sz val="11"/>
            <rFont val="宋体"/>
            <family val="3"/>
            <charset val="134"/>
          </rPr>
          <t xml:space="preserve">完全关机
</t>
        </r>
        <r>
          <rPr>
            <sz val="11"/>
            <color rgb="FF0000FF"/>
            <rFont val="宋体"/>
            <family val="3"/>
            <charset val="134"/>
          </rPr>
          <t>测试设备：华为</t>
        </r>
        <r>
          <rPr>
            <sz val="11"/>
            <color rgb="FF0000FF"/>
            <rFont val="Abadi"/>
            <family val="2"/>
          </rPr>
          <t>mate20 Pro</t>
        </r>
        <phoneticPr fontId="2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 odxf="1" dxf="1">
    <oc r="R18">
      <f>(6.207-5.465)/2</f>
    </oc>
    <nc r="R18">
      <f>(6.207-5.465)/2</f>
    </nc>
    <odxf>
      <fill>
        <patternFill patternType="solid">
          <bgColor rgb="FFFFC000"/>
        </patternFill>
      </fill>
    </odxf>
    <ndxf>
      <fill>
        <patternFill patternType="none">
          <bgColor indexed="65"/>
        </patternFill>
      </fill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19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38" sId="1">
    <nc r="R19">
      <f>(2.225-2.205)/2</f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 odxf="1" dxf="1">
    <nc r="T1" t="inlineStr">
      <is>
        <t>最大最小值差</t>
        <phoneticPr fontId="0" type="noConversion"/>
      </is>
    </nc>
    <odxf>
      <font>
        <sz val="16"/>
      </font>
    </odxf>
    <ndxf>
      <font>
        <sz val="12"/>
      </font>
    </ndxf>
  </rcc>
  <rcc rId="140" sId="1" odxf="1" dxf="1">
    <nc r="U1" t="inlineStr">
      <is>
        <t>偏差值</t>
        <phoneticPr fontId="0" type="noConversion"/>
      </is>
    </nc>
    <odxf>
      <font>
        <sz val="16"/>
      </font>
    </odxf>
    <ndxf>
      <font>
        <sz val="12"/>
      </font>
    </ndxf>
  </rcc>
  <rcc rId="141" sId="1" odxf="1" dxf="1">
    <nc r="T2">
      <v>9.2999999999999972E-2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1" odxf="1" dxf="1">
    <nc r="U2">
      <v>0.59299999999999997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" sId="1" odxf="1" dxf="1">
    <nc r="T3">
      <v>0.38000000000000078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1" odxf="1" dxf="1">
    <nc r="U3">
      <v>0.88000000000000078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1" odxf="1" dxf="1">
    <nc r="T4">
      <v>0.36549999999999994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1" odxf="1" dxf="1">
    <nc r="U4">
      <v>0.86549999999999994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" sId="1" odxf="1" dxf="1">
    <nc r="T5">
      <v>0.58700000000000152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1" odxf="1" dxf="1">
    <nc r="U5">
      <v>1.0870000000000015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T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U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" sId="1" odxf="1" dxf="1">
    <nc r="T7">
      <v>1.9100000000000001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" sId="1" odxf="1" dxf="1">
    <nc r="U7">
      <v>2.41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1" odxf="1" dxf="1">
    <nc r="T8">
      <v>0.874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1" odxf="1" dxf="1">
    <nc r="U8">
      <v>1.3740000000000001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1" odxf="1" dxf="1" numFmtId="4">
    <nc r="T9">
      <v>0.48950000000000005</v>
    </nc>
    <odxf>
      <font>
        <sz val="16"/>
      </font>
      <numFmt numFmtId="0" formatCode="General"/>
      <alignment vertical="bottom" wrapText="0" readingOrder="0"/>
      <border outline="0">
        <left/>
        <right/>
        <top/>
        <bottom/>
      </border>
    </odxf>
    <ndxf>
      <font>
        <sz val="16"/>
        <color auto="1"/>
        <name val="Abadi"/>
        <scheme val="none"/>
      </font>
      <numFmt numFmtId="2" formatCode="0.00"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1" odxf="1" dxf="1">
    <nc r="U9">
      <v>0.98950000000000005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1" odxf="1" dxf="1" numFmtId="4">
    <nc r="T10">
      <v>0.45499999999999985</v>
    </nc>
    <odxf>
      <font>
        <sz val="16"/>
      </font>
      <numFmt numFmtId="0" formatCode="General"/>
      <alignment vertical="bottom" wrapText="0" readingOrder="0"/>
      <border outline="0">
        <left/>
        <right/>
        <top/>
        <bottom/>
      </border>
    </odxf>
    <ndxf>
      <font>
        <sz val="16"/>
        <color auto="1"/>
        <name val="Abadi"/>
        <scheme val="none"/>
      </font>
      <numFmt numFmtId="2" formatCode="0.00"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1" odxf="1" dxf="1">
    <nc r="U10">
      <v>0.95499999999999985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" sId="1" odxf="1" dxf="1" numFmtId="4">
    <nc r="T11">
      <v>0.371</v>
    </nc>
    <odxf>
      <font>
        <sz val="16"/>
      </font>
      <numFmt numFmtId="0" formatCode="General"/>
      <alignment vertical="bottom" wrapText="0" readingOrder="0"/>
      <border outline="0">
        <left/>
        <right/>
        <top/>
        <bottom/>
      </border>
    </odxf>
    <ndxf>
      <font>
        <sz val="16"/>
        <color auto="1"/>
        <name val="Abadi"/>
        <scheme val="none"/>
      </font>
      <numFmt numFmtId="2" formatCode="0.00"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" sId="1" odxf="1" dxf="1">
    <nc r="U11">
      <v>0.871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1" odxf="1" dxf="1" numFmtId="4">
    <nc r="T12">
      <v>1.0000000000000009E-2</v>
    </nc>
    <odxf>
      <font>
        <sz val="16"/>
      </font>
      <numFmt numFmtId="0" formatCode="General"/>
      <alignment vertical="bottom" wrapText="0" readingOrder="0"/>
      <border outline="0">
        <left/>
        <right/>
        <top/>
        <bottom/>
      </border>
    </odxf>
    <ndxf>
      <font>
        <sz val="16"/>
        <color auto="1"/>
        <name val="Abadi"/>
        <scheme val="none"/>
      </font>
      <numFmt numFmtId="2" formatCode="0.00"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" sId="1" odxf="1" dxf="1">
    <nc r="U12">
      <v>0.51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1" sId="1" ref="T1:T1048576" action="deleteCol">
    <rfmt sheetId="1" xfDxf="1" sqref="T1:T1048576" start="0" length="0"/>
    <rcc rId="0" sId="1" dxf="1">
      <nc r="T1" t="inlineStr">
        <is>
          <t>最大最小值差</t>
          <phoneticPr fontId="0" type="noConversion"/>
        </is>
      </nc>
      <ndxf>
        <font>
          <sz val="12"/>
          <color theme="1"/>
          <name val="等线"/>
          <scheme val="minor"/>
        </font>
      </ndxf>
    </rcc>
    <rcc rId="0" sId="1" dxf="1">
      <nc r="T2">
        <v>9.2999999999999972E-2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3">
        <v>0.38000000000000078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4">
        <v>0.36549999999999994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5">
        <v>0.58700000000000152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T6" start="0" length="0">
      <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T7">
        <v>1.9100000000000001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8">
        <v>0.874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T9">
        <v>0.48950000000000005</v>
      </nc>
      <ndxf>
        <font>
          <sz val="11"/>
          <color auto="1"/>
          <name val="Abadi"/>
          <scheme val="none"/>
        </font>
        <numFmt numFmtId="2" formatCode="0.00"/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T10">
        <v>0.45499999999999985</v>
      </nc>
      <ndxf>
        <font>
          <sz val="11"/>
          <color auto="1"/>
          <name val="Abadi"/>
          <scheme val="none"/>
        </font>
        <numFmt numFmtId="2" formatCode="0.00"/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T11">
        <v>0.371</v>
      </nc>
      <ndxf>
        <font>
          <sz val="11"/>
          <color auto="1"/>
          <name val="Abadi"/>
          <scheme val="none"/>
        </font>
        <numFmt numFmtId="2" formatCode="0.00"/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T12">
        <v>1.0000000000000009E-2</v>
      </nc>
      <ndxf>
        <font>
          <sz val="11"/>
          <color auto="1"/>
          <name val="Abadi"/>
          <scheme val="none"/>
        </font>
        <numFmt numFmtId="2" formatCode="0.00"/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T13" start="0" length="0">
      <dxf>
        <font>
          <sz val="16"/>
          <color theme="1"/>
          <name val="等线"/>
          <scheme val="minor"/>
        </font>
      </dxf>
    </rfmt>
    <rfmt sheetId="1" sqref="T14" start="0" length="0">
      <dxf>
        <font>
          <sz val="16"/>
          <color theme="1"/>
          <name val="等线"/>
          <scheme val="minor"/>
        </font>
      </dxf>
    </rfmt>
    <rfmt sheetId="1" sqref="T15" start="0" length="0">
      <dxf>
        <font>
          <sz val="16"/>
          <color theme="1"/>
          <name val="等线"/>
          <scheme val="minor"/>
        </font>
      </dxf>
    </rfmt>
    <rfmt sheetId="1" sqref="T16" start="0" length="0">
      <dxf>
        <font>
          <sz val="16"/>
          <color theme="1"/>
          <name val="等线"/>
          <scheme val="minor"/>
        </font>
      </dxf>
    </rfmt>
  </rrc>
  <rrc rId="162" sId="1" ref="T1:T1048576" action="deleteCol">
    <rfmt sheetId="1" xfDxf="1" sqref="T1:T1048576" start="0" length="0"/>
    <rcc rId="0" sId="1" dxf="1">
      <nc r="T1" t="inlineStr">
        <is>
          <t>偏差值</t>
          <phoneticPr fontId="0" type="noConversion"/>
        </is>
      </nc>
      <ndxf>
        <font>
          <sz val="12"/>
          <color theme="1"/>
          <name val="等线"/>
          <scheme val="minor"/>
        </font>
      </ndxf>
    </rcc>
    <rcc rId="0" sId="1" dxf="1">
      <nc r="T2">
        <v>0.59299999999999997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3">
        <v>0.88000000000000078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4">
        <v>0.86549999999999994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5">
        <v>1.0870000000000015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T6" start="0" length="0">
      <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T7">
        <v>2.41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8">
        <v>1.3740000000000001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9">
        <v>0.98950000000000005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10">
        <v>0.95499999999999985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11">
        <v>0.871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T12">
        <v>0.51</v>
      </nc>
      <ndxf>
        <font>
          <sz val="16"/>
          <color theme="1"/>
          <name val="等线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T13" start="0" length="0">
      <dxf>
        <font>
          <sz val="16"/>
          <color theme="1"/>
          <name val="等线"/>
          <scheme val="minor"/>
        </font>
      </dxf>
    </rfmt>
    <rfmt sheetId="1" sqref="T14" start="0" length="0">
      <dxf>
        <font>
          <sz val="16"/>
          <color theme="1"/>
          <name val="等线"/>
          <scheme val="minor"/>
        </font>
      </dxf>
    </rfmt>
    <rfmt sheetId="1" sqref="T15" start="0" length="0">
      <dxf>
        <font>
          <sz val="16"/>
          <color theme="1"/>
          <name val="等线"/>
          <scheme val="minor"/>
        </font>
      </dxf>
    </rfmt>
    <rfmt sheetId="1" sqref="T16" start="0" length="0">
      <dxf>
        <font>
          <sz val="16"/>
          <color theme="1"/>
          <name val="等线"/>
          <scheme val="minor"/>
        </font>
      </dxf>
    </rfmt>
    <rfmt sheetId="1" sqref="T17" start="0" length="0">
      <dxf>
        <font>
          <sz val="16"/>
          <color theme="1"/>
          <name val="等线"/>
          <scheme val="minor"/>
        </font>
      </dxf>
    </rfmt>
    <rfmt sheetId="1" sqref="T18" start="0" length="0">
      <dxf>
        <font>
          <sz val="16"/>
          <color auto="1"/>
          <name val="等线"/>
          <scheme val="minor"/>
        </font>
      </dxf>
    </rfmt>
    <rfmt sheetId="1" sqref="T19" start="0" length="0">
      <dxf>
        <font>
          <sz val="16"/>
          <color theme="1"/>
          <name val="等线"/>
          <scheme val="minor"/>
        </font>
      </dxf>
    </rfmt>
  </rr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" start="0" length="0">
    <dxf>
      <font>
        <sz val="12"/>
      </font>
    </dxf>
  </rfmt>
  <rcc rId="163" sId="1" odxf="1" dxf="1">
    <nc r="U1" t="inlineStr">
      <is>
        <t>偏差值</t>
        <phoneticPr fontId="0" type="noConversion"/>
      </is>
    </nc>
    <odxf>
      <font>
        <sz val="16"/>
      </font>
    </odxf>
    <ndxf>
      <font>
        <sz val="12"/>
      </font>
    </ndxf>
  </rcc>
  <rcc rId="164" sId="1">
    <oc r="R1" t="inlineStr">
      <is>
        <t>最大最小值差</t>
        <phoneticPr fontId="0" type="noConversion"/>
      </is>
    </oc>
    <nc r="R1" t="inlineStr">
      <is>
        <t>HF5最大最小值差</t>
        <phoneticPr fontId="0" type="noConversion"/>
      </is>
    </nc>
  </rcc>
  <rcc rId="165" sId="1">
    <nc r="T1" t="inlineStr">
      <is>
        <t>HF4最大最小值差</t>
        <phoneticPr fontId="0" type="noConversion"/>
      </is>
    </nc>
  </rcc>
  <rcv guid="{1FC0D4AE-2AC2-4245-8662-545360CC05EE}" action="delete"/>
  <rdn rId="0" localSheetId="1" customView="1" name="Z_1FC0D4AE_2AC2_4245_8662_545360CC05EE_.wvu.FilterData" hidden="1" oldHidden="1">
    <formula>Sheet1!$A$1:$Q$19</formula>
    <oldFormula>Sheet1!$A$1:$Q$19</oldFormula>
  </rdn>
  <rcv guid="{1FC0D4AE-2AC2-4245-8662-545360CC05EE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2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7" sId="1">
    <nc r="T2">
      <f>(9.783-9.493)/2</f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 odxf="1" dxf="1">
    <nc r="U2">
      <f>T2+0.5</f>
    </nc>
    <odxf>
      <numFmt numFmtId="0" formatCode="General"/>
    </odxf>
    <ndxf>
      <numFmt numFmtId="183" formatCode="0.00_ "/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2:U2" start="0" length="0">
    <dxf>
      <border>
        <top style="thin">
          <color indexed="64"/>
        </top>
      </border>
    </dxf>
  </rfmt>
  <rfmt sheetId="1" sqref="U2:U4" start="0" length="0">
    <dxf>
      <border>
        <right style="thin">
          <color indexed="64"/>
        </right>
      </border>
    </dxf>
  </rfmt>
  <rfmt sheetId="1" sqref="T4:U4" start="0" length="0">
    <dxf>
      <border>
        <bottom style="thin">
          <color indexed="64"/>
        </bottom>
      </border>
    </dxf>
  </rfmt>
  <rfmt sheetId="1" sqref="T9:U9" start="0" length="0">
    <dxf>
      <border>
        <top style="thin">
          <color indexed="64"/>
        </top>
      </border>
    </dxf>
  </rfmt>
  <rfmt sheetId="1" sqref="U9:U12" start="0" length="0">
    <dxf>
      <border>
        <right style="thin">
          <color indexed="64"/>
        </right>
      </border>
    </dxf>
  </rfmt>
  <rfmt sheetId="1" sqref="T12:U12" start="0" length="0">
    <dxf>
      <border>
        <bottom style="thin">
          <color indexed="64"/>
        </bottom>
      </border>
    </dxf>
  </rfmt>
  <rfmt sheetId="1" sqref="T16:U16" start="0" length="0">
    <dxf>
      <border>
        <top style="thin">
          <color indexed="64"/>
        </top>
      </border>
    </dxf>
  </rfmt>
  <rfmt sheetId="1" sqref="U16:U19" start="0" length="0">
    <dxf>
      <border>
        <right style="thin">
          <color indexed="64"/>
        </right>
      </border>
    </dxf>
  </rfmt>
  <rfmt sheetId="1" sqref="T19:U19" start="0" length="0">
    <dxf>
      <border>
        <bottom style="thin">
          <color indexed="64"/>
        </bottom>
      </border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3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69" sId="1">
    <nc r="T3">
      <f>(22.848-22.645)/2</f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 odxf="1" dxf="1">
    <nc r="U3">
      <f>T3+0.5</f>
    </nc>
    <odxf>
      <numFmt numFmtId="0" formatCode="General"/>
    </odxf>
    <ndxf>
      <numFmt numFmtId="184" formatCode="0.000_ "/>
    </ndxf>
  </rcc>
  <rcc rId="171" sId="1" odxf="1" dxf="1">
    <nc r="U4">
      <f>T4+0.5</f>
    </nc>
    <odxf>
      <numFmt numFmtId="0" formatCode="General"/>
    </odxf>
    <ndxf>
      <numFmt numFmtId="184" formatCode="0.000_ "/>
    </ndxf>
  </rcc>
  <rcc rId="172" sId="1" odxf="1" dxf="1">
    <nc r="U9">
      <f>T9+0.5</f>
    </nc>
    <odxf>
      <numFmt numFmtId="0" formatCode="General"/>
    </odxf>
    <ndxf>
      <numFmt numFmtId="184" formatCode="0.000_ "/>
    </ndxf>
  </rcc>
  <rcc rId="173" sId="1" odxf="1" dxf="1">
    <nc r="U10">
      <f>T10+0.5</f>
    </nc>
    <odxf>
      <numFmt numFmtId="0" formatCode="General"/>
    </odxf>
    <ndxf>
      <numFmt numFmtId="184" formatCode="0.000_ "/>
    </ndxf>
  </rcc>
  <rcc rId="174" sId="1" odxf="1" dxf="1">
    <nc r="U11">
      <f>T11+0.5</f>
    </nc>
    <odxf>
      <numFmt numFmtId="0" formatCode="General"/>
    </odxf>
    <ndxf>
      <numFmt numFmtId="184" formatCode="0.000_ "/>
    </ndxf>
  </rcc>
  <rcc rId="175" sId="1" odxf="1" dxf="1">
    <nc r="U12">
      <f>T12+0.5</f>
    </nc>
    <odxf>
      <numFmt numFmtId="0" formatCode="General"/>
    </odxf>
    <ndxf>
      <numFmt numFmtId="184" formatCode="0.000_ "/>
    </ndxf>
  </rcc>
  <rcc rId="176" sId="1" odxf="1" dxf="1">
    <nc r="U16">
      <f>T16+0.5</f>
    </nc>
    <odxf>
      <numFmt numFmtId="0" formatCode="General"/>
    </odxf>
    <ndxf>
      <numFmt numFmtId="184" formatCode="0.000_ "/>
    </ndxf>
  </rcc>
  <rcc rId="177" sId="1" odxf="1" dxf="1">
    <nc r="U17">
      <f>T17+0.5</f>
    </nc>
    <odxf>
      <numFmt numFmtId="0" formatCode="General"/>
    </odxf>
    <ndxf>
      <numFmt numFmtId="184" formatCode="0.000_ "/>
    </ndxf>
  </rcc>
  <rcc rId="178" sId="1" odxf="1" dxf="1">
    <nc r="U18">
      <f>T18+0.5</f>
    </nc>
    <odxf>
      <font>
        <sz val="16"/>
        <color auto="1"/>
      </font>
      <numFmt numFmtId="0" formatCode="General"/>
    </odxf>
    <ndxf>
      <font>
        <sz val="16"/>
        <color auto="1"/>
      </font>
      <numFmt numFmtId="184" formatCode="0.000_ "/>
    </ndxf>
  </rcc>
  <rcc rId="179" sId="1" odxf="1" dxf="1">
    <nc r="U19">
      <f>T19+0.5</f>
    </nc>
    <odxf>
      <numFmt numFmtId="0" formatCode="General"/>
    </odxf>
    <ndxf>
      <numFmt numFmtId="184" formatCode="0.000_ 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18" t="inlineStr">
      <is>
        <t>计算从launcher第一帧到驾驶模式从置灰到可点击状态的第一帧</t>
      </is>
    </oc>
    <nc r="J18" t="inlineStr">
      <is>
        <r>
          <rPr>
            <sz val="11"/>
            <color rgb="FFFF0000"/>
            <rFont val="宋体"/>
            <family val="3"/>
            <charset val="134"/>
          </rPr>
          <t>计算从</t>
        </r>
        <r>
          <rPr>
            <sz val="11"/>
            <color rgb="FFFF0000"/>
            <rFont val="Abadi"/>
            <family val="2"/>
          </rPr>
          <t>launcher</t>
        </r>
        <r>
          <rPr>
            <sz val="11"/>
            <color rgb="FFFF0000"/>
            <rFont val="宋体"/>
            <family val="3"/>
            <charset val="134"/>
          </rPr>
          <t>第一帧到驾驶模式从置灰到可点击状态的第一帧</t>
        </r>
        <phoneticPr fontId="2" type="noConversion"/>
      </is>
    </nc>
  </rcc>
  <rfmt sheetId="1" xfDxf="1" sqref="J30" start="0" length="0"/>
  <rfmt sheetId="1" xfDxf="1" sqref="J31" start="0" length="0"/>
  <rfmt sheetId="1" xfDxf="1" sqref="J32" start="0" length="0"/>
  <rfmt sheetId="1" xfDxf="1" sqref="J35" start="0" length="0"/>
  <rfmt sheetId="1" xfDxf="1" sqref="J36" start="0" length="0"/>
  <rm rId="12" sheetId="1" source="J30:J32" destination="J29:J31" sourceSheetId="1"/>
  <rfmt sheetId="1" xfDxf="1" sqref="K29" start="0" length="0"/>
  <rfmt sheetId="1" xfDxf="1" sqref="K30" start="0" length="0"/>
  <rfmt sheetId="1" xfDxf="1" sqref="K31" start="0" length="0"/>
  <rfmt sheetId="1" xfDxf="1" sqref="K35" start="0" length="0"/>
  <rfmt sheetId="1" xfDxf="1" sqref="K35" start="0" length="0"/>
  <rfmt sheetId="1" xfDxf="1" sqref="K36" start="0" length="0"/>
  <rfmt sheetId="1" xfDxf="1" sqref="L29" start="0" length="0"/>
  <rfmt sheetId="1" xfDxf="1" sqref="L30" start="0" length="0"/>
  <rfmt sheetId="1" xfDxf="1" sqref="L31" start="0" length="0"/>
  <rfmt sheetId="1" xfDxf="1" sqref="L35" start="0" length="0"/>
  <rfmt sheetId="1" xfDxf="1" sqref="L36" start="0" length="0"/>
  <rfmt sheetId="1" xfDxf="1" sqref="L35" start="0" length="0"/>
  <rfmt sheetId="1" xfDxf="1" sqref="L35" start="0" length="0"/>
  <rcc rId="13" sId="1">
    <nc r="M16">
      <f>(5.413+4.958+5.952)/3</f>
    </nc>
  </rcc>
  <rm rId="14" sheetId="1" source="M16" destination="L16" sourceSheetId="1">
    <rfmt sheetId="1" sqref="L16" start="0" length="0">
      <dxf>
        <font>
          <sz val="11"/>
          <color auto="1"/>
          <name val="Abadi"/>
          <scheme val="none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5" sId="1">
    <nc r="L2">
      <f>(9.545+9.599+9.666)/3</f>
    </nc>
  </rcc>
  <rcc rId="16" sId="1">
    <nc r="L3">
      <f>(22.735+22.865+22.6)/3</f>
    </nc>
  </rcc>
  <rfmt sheetId="1" xfDxf="1" sqref="J26" start="0" length="0"/>
  <rfmt sheetId="1" xfDxf="1" sqref="J32" start="0" length="0"/>
  <rfmt sheetId="1" xfDxf="1" sqref="J27" start="0" length="0"/>
  <rfmt sheetId="1" xfDxf="1" sqref="J33" start="0" length="0"/>
  <rfmt sheetId="1" xfDxf="1" sqref="L26" start="0" length="0"/>
  <rfmt sheetId="1" xfDxf="1" sqref="L27" start="0" length="0"/>
  <rfmt sheetId="1" xfDxf="1" sqref="L28" start="0" length="0"/>
  <rfmt sheetId="1" xfDxf="1" sqref="L31" start="0" length="0"/>
  <rfmt sheetId="1" xfDxf="1" sqref="L32" start="0" length="0"/>
  <rm rId="17" sheetId="1" source="L31:L32" destination="L34:L35" sourceSheetId="1"/>
  <rfmt sheetId="1" xfDxf="1" sqref="M26" start="0" length="0"/>
  <rfmt sheetId="1" xfDxf="1" sqref="M27" start="0" length="0"/>
  <rfmt sheetId="1" xfDxf="1" sqref="M28" start="0" length="0"/>
  <rfmt sheetId="1" xfDxf="1" sqref="M34" start="0" length="0"/>
  <rfmt sheetId="1" xfDxf="1" sqref="M35" start="0" length="0"/>
  <rfmt sheetId="1" xfDxf="1" sqref="N26" start="0" length="0"/>
  <rfmt sheetId="1" xfDxf="1" sqref="N27" start="0" length="0"/>
  <rfmt sheetId="1" xfDxf="1" sqref="N28" start="0" length="0"/>
  <rfmt sheetId="1" sqref="N28" start="0" length="2147483647">
    <dxf>
      <font>
        <b/>
      </font>
    </dxf>
  </rfmt>
  <rfmt sheetId="1" sqref="N28" start="0" length="2147483647">
    <dxf>
      <font>
        <b val="0"/>
      </font>
    </dxf>
  </rfmt>
  <rfmt sheetId="1" xfDxf="1" sqref="N34" start="0" length="0"/>
  <rfmt sheetId="1" xfDxf="1" sqref="N35" start="0" length="0"/>
  <rfmt sheetId="1" xfDxf="1" sqref="N27" start="0" length="0"/>
  <rfmt sheetId="1" xfDxf="1" sqref="L27" start="0" length="0"/>
  <rfmt sheetId="1" xfDxf="1" sqref="M27" start="0" length="0"/>
  <rcc rId="18" sId="1">
    <nc r="L18">
      <f>(5.971+6.22+3.71)/3</f>
    </nc>
  </rcc>
  <rcc rId="19" sId="1">
    <nc r="L19">
      <f>(2.904+2.193+2.343)/3</f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2:U4 R9:U12 R16:U19">
    <dxf>
      <numFmt numFmtId="185" formatCode="0.00_);[Red]\(0.00\)"/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U10">
      <f>T10+0.5</f>
    </oc>
    <nc r="U10"/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4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1" sId="1">
    <nc r="T4">
      <f>(7.182-5.211)/2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9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2" sId="1">
    <nc r="T9">
      <f>(21.735-19.779)/2</f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1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3" sId="1">
    <nc r="T11">
      <f>(13.76-10.887)/2</f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2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4" sId="1">
    <nc r="T12">
      <f>(2.342-1.567)/2</f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6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5" sId="1">
    <nc r="T16">
      <f>(5.432-4.705)/2</f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7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6" sId="1">
    <nc r="T17">
      <f>(5.007-4.418)/2</f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8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7" sId="1">
    <nc r="T18">
      <f>(5.48-4.198)/2</f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19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88" sId="1">
    <nc r="T19">
      <f>(2.514-2.154)/2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J2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命令屏幕黑屏开始计时到第一帧动画时间</t>
        </r>
      </is>
    </oc>
    <nc r="J2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adb reboot</t>
        </r>
        <r>
          <rPr>
            <sz val="11"/>
            <rFont val="宋体"/>
            <family val="3"/>
            <charset val="134"/>
          </rPr>
          <t>命令屏幕黑屏开始计时到第一帧动画时间</t>
        </r>
        <phoneticPr fontId="2" type="noConversion"/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" start="0" length="0">
    <dxf>
      <font>
        <sz val="12"/>
      </font>
    </dxf>
  </rfmt>
  <rcc rId="189" sId="1" odxf="1" dxf="1">
    <nc r="W1" t="inlineStr">
      <is>
        <t>偏差值</t>
        <phoneticPr fontId="0" type="noConversion"/>
      </is>
    </nc>
    <odxf>
      <font>
        <sz val="16"/>
      </font>
    </odxf>
    <ndxf>
      <font>
        <sz val="12"/>
      </font>
    </ndxf>
  </rcc>
  <rcc rId="190" sId="1">
    <nc r="V1" t="inlineStr">
      <is>
        <t>R07.1最大最小值差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2:W2" start="0" length="0">
    <dxf>
      <border>
        <top style="thin">
          <color indexed="64"/>
        </top>
      </border>
    </dxf>
  </rfmt>
  <rfmt sheetId="1" sqref="W2:W4" start="0" length="0">
    <dxf>
      <border>
        <right style="thin">
          <color indexed="64"/>
        </right>
      </border>
    </dxf>
  </rfmt>
  <rfmt sheetId="1" sqref="V4:W4" start="0" length="0">
    <dxf>
      <border>
        <bottom style="thin">
          <color indexed="64"/>
        </bottom>
      </border>
    </dxf>
  </rfmt>
  <rfmt sheetId="1" sqref="V9:W9" start="0" length="0">
    <dxf>
      <border>
        <top style="thin">
          <color indexed="64"/>
        </top>
      </border>
    </dxf>
  </rfmt>
  <rfmt sheetId="1" sqref="W9:W12" start="0" length="0">
    <dxf>
      <border>
        <right style="thin">
          <color indexed="64"/>
        </right>
      </border>
    </dxf>
  </rfmt>
  <rfmt sheetId="1" sqref="V12:W12" start="0" length="0">
    <dxf>
      <border>
        <bottom style="thin">
          <color indexed="64"/>
        </bottom>
      </border>
    </dxf>
  </rfmt>
  <rfmt sheetId="1" sqref="V16:W16" start="0" length="0">
    <dxf>
      <border>
        <top style="thin">
          <color indexed="64"/>
        </top>
      </border>
    </dxf>
  </rfmt>
  <rfmt sheetId="1" sqref="W16:W19" start="0" length="0">
    <dxf>
      <border>
        <right style="thin">
          <color indexed="64"/>
        </right>
      </border>
    </dxf>
  </rfmt>
  <rfmt sheetId="1" sqref="V19:W19" start="0" length="0">
    <dxf>
      <border>
        <bottom style="thin">
          <color indexed="64"/>
        </bottom>
      </border>
    </dxf>
  </rfmt>
  <rfmt sheetId="1" sqref="V2:W4 V9:W12 V16:W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V2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1" sId="1">
    <nc r="V2">
      <f>(9.666-9.545)/2</f>
    </nc>
  </rcc>
  <rfmt sheetId="1" sqref="V3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2" sId="1">
    <nc r="V3">
      <f>(22.865-22.6)/2</f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1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3" sId="1">
    <nc r="V11">
      <f>(14.413-12.68)/2</f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2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4" sId="1">
    <nc r="V12">
      <f>(4.943-2.431)/2</f>
    </nc>
  </rcc>
  <rfmt sheetId="1" sqref="V16" start="0" length="0">
    <dxf>
      <font>
        <sz val="10"/>
        <color auto="1"/>
        <name val="Abadi"/>
        <scheme val="none"/>
      </font>
      <numFmt numFmtId="2" formatCode="0.00"/>
      <alignment vertical="top" wrapText="1" readingOrder="0"/>
    </dxf>
  </rfmt>
  <rcc rId="195" sId="1">
    <nc r="V16">
      <f>(5.952-4.958)/2</f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7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6" sId="1">
    <nc r="V17">
      <f>(5.564-4.991)/2</f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8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7" sId="1">
    <nc r="V18">
      <f>(6.22-3.71)/2</f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19" start="0" length="0">
    <dxf>
      <font>
        <sz val="16"/>
        <color auto="1"/>
        <name val="Abadi"/>
        <scheme val="none"/>
      </font>
      <numFmt numFmtId="2" formatCode="0.00"/>
      <alignment vertical="top" wrapText="1" readingOrder="0"/>
    </dxf>
  </rfmt>
  <rcc rId="198" sId="1">
    <nc r="V19">
      <f>(2.904-2.193)/2</f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 odxf="1" dxf="1">
    <nc r="W2">
      <f>V2+0.5</f>
    </nc>
    <odxf>
      <numFmt numFmtId="0" formatCode="General"/>
    </odxf>
    <ndxf>
      <numFmt numFmtId="183" formatCode="0.00_ "/>
    </ndxf>
  </rcc>
  <rcv guid="{1FC0D4AE-2AC2-4245-8662-545360CC05EE}" action="delete"/>
  <rdn rId="0" localSheetId="1" customView="1" name="Z_1FC0D4AE_2AC2_4245_8662_545360CC05EE_.wvu.FilterData" hidden="1" oldHidden="1">
    <formula>Sheet1!$A$1:$Q$19</formula>
    <oldFormula>Sheet1!$A$1:$Q$19</oldFormula>
  </rdn>
  <rcv guid="{1FC0D4AE-2AC2-4245-8662-545360CC05E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odxf="1" dxf="1">
    <nc r="W3">
      <f>V3+0.5</f>
    </nc>
    <odxf>
      <numFmt numFmtId="0" formatCode="General"/>
    </odxf>
    <ndxf>
      <numFmt numFmtId="186" formatCode="0.0000_ "/>
    </ndxf>
  </rcc>
  <rcc rId="202" sId="1" odxf="1" dxf="1">
    <nc r="W11">
      <f>V11+0.5</f>
    </nc>
    <odxf>
      <numFmt numFmtId="0" formatCode="General"/>
    </odxf>
    <ndxf>
      <numFmt numFmtId="186" formatCode="0.0000_ "/>
    </ndxf>
  </rcc>
  <rcc rId="203" sId="1" odxf="1" dxf="1">
    <nc r="W12">
      <f>V12+0.5</f>
    </nc>
    <odxf>
      <numFmt numFmtId="0" formatCode="General"/>
    </odxf>
    <ndxf>
      <numFmt numFmtId="186" formatCode="0.0000_ "/>
    </ndxf>
  </rcc>
  <rcc rId="204" sId="1" odxf="1" dxf="1">
    <nc r="W16">
      <f>V16+0.5</f>
    </nc>
    <odxf>
      <numFmt numFmtId="0" formatCode="General"/>
    </odxf>
    <ndxf>
      <numFmt numFmtId="186" formatCode="0.0000_ "/>
    </ndxf>
  </rcc>
  <rcc rId="205" sId="1" odxf="1" dxf="1">
    <nc r="W17">
      <f>V17+0.5</f>
    </nc>
    <odxf>
      <numFmt numFmtId="0" formatCode="General"/>
    </odxf>
    <ndxf>
      <numFmt numFmtId="186" formatCode="0.0000_ "/>
    </ndxf>
  </rcc>
  <rcc rId="206" sId="1" odxf="1" dxf="1">
    <nc r="W18">
      <f>V18+0.5</f>
    </nc>
    <odxf>
      <font>
        <sz val="16"/>
        <color auto="1"/>
      </font>
      <numFmt numFmtId="0" formatCode="General"/>
    </odxf>
    <ndxf>
      <font>
        <sz val="16"/>
        <color auto="1"/>
      </font>
      <numFmt numFmtId="186" formatCode="0.0000_ "/>
    </ndxf>
  </rcc>
  <rcc rId="207" sId="1" odxf="1" dxf="1">
    <nc r="W19">
      <f>V19+0.5</f>
    </nc>
    <odxf>
      <numFmt numFmtId="0" formatCode="General"/>
    </odxf>
    <ndxf>
      <numFmt numFmtId="186" formatCode="0.0000_ "/>
    </ndxf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2:W4 W9:W12 W16:W19">
    <dxf>
      <numFmt numFmtId="185" formatCode="0.00_);[Red]\(0.00\)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J9" t="inlineStr">
      <is>
        <t>计算从Launcher第一帧至蓝牙音乐播放（播放按钮从暂停到播放状态，认定为开始播放）</t>
      </is>
    </oc>
    <nc r="J9" t="inlineStr">
      <is>
        <r>
          <rPr>
            <sz val="11"/>
            <rFont val="宋体"/>
            <family val="3"/>
            <charset val="134"/>
          </rPr>
          <t>计算从</t>
        </r>
        <r>
          <rPr>
            <sz val="11"/>
            <rFont val="Abadi"/>
            <family val="2"/>
          </rPr>
          <t>Launcher</t>
        </r>
        <r>
          <rPr>
            <sz val="11"/>
            <rFont val="宋体"/>
            <family val="3"/>
            <charset val="134"/>
          </rPr>
          <t>第一帧至蓝牙音乐播放（播放按钮从暂停到播放状态，认定为开始播放）</t>
        </r>
        <phoneticPr fontId="2" type="noConversion"/>
      </is>
    </nc>
  </rcc>
  <rcc rId="22" sId="1">
    <oc r="J17" t="inlineStr">
      <is>
        <t>计算第N次按下空调控制按钮生效，响应时间为从launcher第一帧到空调可用时间</t>
      </is>
    </oc>
    <nc r="J17" t="inlineStr">
      <is>
        <r>
          <rPr>
            <sz val="11"/>
            <rFont val="宋体"/>
            <family val="3"/>
            <charset val="134"/>
          </rPr>
          <t>计算第</t>
        </r>
        <r>
          <rPr>
            <sz val="11"/>
            <rFont val="Abadi"/>
            <family val="2"/>
          </rPr>
          <t>N</t>
        </r>
        <r>
          <rPr>
            <sz val="11"/>
            <rFont val="宋体"/>
            <family val="3"/>
            <charset val="134"/>
          </rPr>
          <t>次按下空调控制按钮生效，响应时间为从</t>
        </r>
        <r>
          <rPr>
            <sz val="11"/>
            <rFont val="Abadi"/>
            <family val="2"/>
          </rPr>
          <t>launcher</t>
        </r>
        <r>
          <rPr>
            <sz val="11"/>
            <rFont val="宋体"/>
            <family val="3"/>
            <charset val="134"/>
          </rPr>
          <t>第一帧到空调可用时间</t>
        </r>
        <phoneticPr fontId="2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 odxf="1" dxf="1">
    <nc r="A20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" sId="1" odxf="1" dxf="1">
    <nc r="B20">
      <v>19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" sId="1" odxf="1" dxf="1">
    <nc r="C20" t="inlineStr">
      <is>
        <t>CPU常用场景一下归一化CPU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" sId="1" odxf="1" dxf="1">
    <nc r="D20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" sId="1" odxf="1" dxf="1">
    <nc r="E20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" sId="1" odxf="1" dxf="1">
    <nc r="F20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0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4" sId="1" odxf="1" dxf="1">
    <nc r="H20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" sId="1" odxf="1" dxf="1">
    <nc r="I20" t="inlineStr">
      <is>
        <t>路测常用场景一持续运行20分钟，以5秒为间隔持续用top抓取CPU数据（nice -n -10 top -d 5）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" sId="1" odxf="1" dxf="1">
    <nc r="J20" t="inlineStr">
      <is>
        <t>计算20分钟整个周期下cpu Free换算成100%下的平均值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" sId="1" odxf="1" dxf="1">
    <nc r="K20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" sId="1" odxf="1" dxf="1">
    <nc r="A21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" sId="1" odxf="1" dxf="1">
    <nc r="B21">
      <v>20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" sId="1" odxf="1" dxf="1">
    <nc r="C21" t="inlineStr">
      <is>
        <t>CPU常用场景二下归一化CPU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" sId="1" odxf="1" dxf="1">
    <nc r="D21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" sId="1" odxf="1" dxf="1">
    <nc r="E21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" sId="1" odxf="1" dxf="1">
    <nc r="F21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1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4" sId="1" odxf="1" dxf="1">
    <nc r="H21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" sId="1" odxf="1" dxf="1">
    <nc r="I21" t="inlineStr">
      <is>
        <t>路测常用场景二持续运行20分钟，以5秒为间隔持续抓取CPU数据（nice -n -10 top -d 5）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" sId="1" odxf="1" dxf="1">
    <nc r="J21" t="inlineStr">
      <is>
        <t>计算20分钟整个周期下cpu Free换算成100%下的平均值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" sId="1" odxf="1" dxf="1">
    <nc r="K21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" sId="1" odxf="1" dxf="1">
    <nc r="A22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" sId="1" odxf="1" dxf="1">
    <nc r="B22">
      <v>21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" sId="1" odxf="1" dxf="1">
    <nc r="C22" t="inlineStr">
      <is>
        <t>CPU常用场景三下归一化CPU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" sId="1" odxf="1" dxf="1">
    <nc r="D22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" sId="1" odxf="1" dxf="1">
    <nc r="E22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" sId="1" odxf="1" dxf="1">
    <nc r="F22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2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4" sId="1" odxf="1" dxf="1">
    <nc r="H22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" sId="1" odxf="1" dxf="1">
    <nc r="I22" t="inlineStr">
      <is>
        <t>路测常用场景二持续运行20分钟，以5秒为间隔持续抓取CPU数据（nice -n -10 top -d 5）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" sId="1" odxf="1" dxf="1">
    <nc r="J22" t="inlineStr">
      <is>
        <t>计算20分钟整个周期下cpu Free换算成100%下的平均值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" sId="1" odxf="1" dxf="1">
    <nc r="K22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" sId="1" odxf="1" dxf="1">
    <nc r="A23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" sId="1" odxf="1" dxf="1">
    <nc r="B23">
      <v>22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" sId="1" odxf="1" dxf="1">
    <nc r="C23" t="inlineStr">
      <is>
        <t>CPU Worst case下归一化CPU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" sId="1" odxf="1" dxf="1">
    <nc r="D23">
      <v>2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" sId="1" odxf="1" dxf="1">
    <nc r="E23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" sId="1" odxf="1" dxf="1">
    <nc r="F23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3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" sId="1" odxf="1" dxf="1">
    <nc r="H23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" sId="1" odxf="1" dxf="1">
    <nc r="I23" t="inlineStr">
      <is>
        <t>路测Worst case持续运行20分钟，以5秒为间隔持续抓取CPU数据（nice -n -10 top -d 5）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" sId="1" odxf="1" dxf="1">
    <nc r="J23" t="inlineStr">
      <is>
        <t>计算20分钟整个周期下cpu Free换算成100%下的平均值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" sId="1" odxf="1" dxf="1">
    <nc r="K23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" sId="1" odxf="1" dxf="1">
    <nc r="A24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" sId="1" odxf="1" dxf="1">
    <nc r="B24">
      <v>23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" sId="1" odxf="1" dxf="1">
    <nc r="C24" t="inlineStr">
      <is>
        <t>RAM常用场景一下归一化RAM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" sId="1" odxf="1" dxf="1">
    <nc r="D24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" sId="1" odxf="1" dxf="1">
    <nc r="E24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1" odxf="1" dxf="1">
    <nc r="F24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4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4" sId="1" odxf="1" dxf="1">
    <nc r="H24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1" odxf="1" dxf="1">
    <nc r="I24" t="inlineStr">
      <is>
        <t>路测常用场景一持续运行20分钟，以3分钟为间隔持续抓取Free Ram数据（dumpsys -t 180 meminfo）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" sId="1" odxf="1" dxf="1">
    <nc r="J24" t="inlineStr">
      <is>
        <t>计算20分钟整个周期下Free Ram平均值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" sId="1" odxf="1" dxf="1">
    <nc r="K24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" sId="1" odxf="1" dxf="1">
    <nc r="A25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" sId="1" odxf="1" dxf="1">
    <nc r="B25">
      <v>24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" sId="1" odxf="1" dxf="1">
    <nc r="C25" t="inlineStr">
      <is>
        <t>RAM常用场景二下归一化RAM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" sId="1" odxf="1" dxf="1">
    <nc r="D25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" sId="1" odxf="1" dxf="1">
    <nc r="E25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" sId="1" odxf="1" dxf="1">
    <nc r="F25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5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" sId="1" odxf="1" dxf="1">
    <nc r="H25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" sId="1" odxf="1" dxf="1">
    <nc r="I25" t="inlineStr">
      <is>
        <t>路测常用场景二持续运行20分钟，以3分钟为间隔持续抓取内存数据（dumpsys -t 180 meminfo）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" sId="1" odxf="1" dxf="1">
    <nc r="J25" t="inlineStr">
      <is>
        <t>计算20分钟整个周期下Free Ram平均值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" sId="1" odxf="1" dxf="1">
    <nc r="K25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" sId="1" odxf="1" dxf="1">
    <nc r="A26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" sId="1" odxf="1" dxf="1">
    <nc r="B26">
      <v>25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" sId="1" odxf="1" dxf="1">
    <nc r="C26" t="inlineStr">
      <is>
        <t>RAM常用场景三下归一化RAM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" sId="1" odxf="1" dxf="1">
    <nc r="D26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" sId="1" odxf="1" dxf="1">
    <nc r="E26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" sId="1" odxf="1" dxf="1">
    <nc r="F26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6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" sId="1" odxf="1" dxf="1">
    <nc r="H26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" sId="1" odxf="1" dxf="1">
    <nc r="I26" t="inlineStr">
      <is>
        <t>路测常用场景三持续运行20分钟，以3分钟为间隔持续抓取内存数据（dumpsys -t 180 meminfo）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" sId="1" odxf="1" dxf="1">
    <nc r="J26" t="inlineStr">
      <is>
        <t>计算20分钟整个周期下Free Ram平均值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" sId="1" odxf="1" dxf="1">
    <nc r="K26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" sId="1" odxf="1" dxf="1">
    <nc r="A27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" sId="1" odxf="1" dxf="1">
    <nc r="B27">
      <v>26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" sId="1" odxf="1" dxf="1">
    <nc r="C27" t="inlineStr">
      <is>
        <t>RAM Worst case下归一化RAM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" sId="1" odxf="1" dxf="1">
    <nc r="D27">
      <v>2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" sId="1" odxf="1" dxf="1">
    <nc r="E27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" sId="1" odxf="1" dxf="1">
    <nc r="F27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7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4" sId="1" odxf="1" dxf="1">
    <nc r="H27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1" odxf="1" dxf="1">
    <nc r="I27" t="inlineStr">
      <is>
        <t>路测Worst case持续运行20分钟，以3分钟为间隔持续抓取内存数据（dumpsys -t 180 meminfo）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" sId="1" odxf="1" dxf="1">
    <nc r="J27" t="inlineStr">
      <is>
        <t>计算20分钟整个周期下Free Ram平均值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" sId="1" odxf="1" dxf="1">
    <nc r="K27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" sId="1" odxf="1" dxf="1">
    <nc r="A28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" sId="1" odxf="1" dxf="1">
    <nc r="B28">
      <v>27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" sId="1" odxf="1" dxf="1">
    <nc r="C28" t="inlineStr">
      <is>
        <t>路测场景组合运行下单个应用Ram占用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28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8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" sId="1" odxf="1" dxf="1">
    <nc r="F28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8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" sId="1" odxf="1" dxf="1">
    <nc r="H28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I28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28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" sId="1" odxf="1" dxf="1">
    <nc r="K28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" sId="1" odxf="1" dxf="1">
    <nc r="A29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" sId="1" odxf="1" dxf="1">
    <nc r="B29">
      <v>28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6" sId="1" odxf="1" dxf="1">
    <nc r="C29" t="inlineStr">
      <is>
        <t>GPU常用场景一下归一化GPU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" sId="1" odxf="1" dxf="1">
    <nc r="D29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" sId="1" odxf="1" dxf="1">
    <nc r="E29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" sId="1" odxf="1" dxf="1">
    <nc r="F29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9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0" sId="1" odxf="1" dxf="1">
    <nc r="H29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" sId="1" odxf="1" dxf="1">
    <nc r="I29" t="inlineStr">
      <is>
        <t>路测常用场景一持续运行20分钟，以3秒为间隔持续抓取GPU数据（cat /sys/class/kgsl//kgsl-3d0/gpu_busy_percentage）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" sId="1" odxf="1" dxf="1">
    <nc r="J29" t="inlineStr">
      <is>
        <t>计算20分钟整个周期下GPU剩余平均值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" sId="1" odxf="1" dxf="1">
    <nc r="K29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" sId="1" odxf="1" dxf="1">
    <nc r="A30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" sId="1" odxf="1" dxf="1">
    <nc r="B30">
      <v>29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" sId="1" odxf="1" dxf="1">
    <nc r="C30" t="inlineStr">
      <is>
        <t>GPU常用场景二下归一化GPU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" sId="1" odxf="1" dxf="1">
    <nc r="D30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" sId="1" odxf="1" dxf="1">
    <nc r="E30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" sId="1" odxf="1" dxf="1">
    <nc r="F30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0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0" sId="1" odxf="1" dxf="1">
    <nc r="H30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" sId="1" odxf="1" dxf="1">
    <nc r="I30" t="inlineStr">
      <is>
        <t>路测常用场景一持续运行20分钟，以3秒为间隔持续抓取GPU数据（cat /sys/class/kgsl//kgsl-3d0/gpu_busy_percentage）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" sId="1" odxf="1" dxf="1">
    <nc r="J30" t="inlineStr">
      <is>
        <t>计算20分钟整个周期下GPU剩余平均值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3" sId="1" odxf="1" dxf="1">
    <nc r="K30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4" sId="1" odxf="1" dxf="1">
    <nc r="A31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" sId="1" odxf="1" dxf="1">
    <nc r="B31">
      <v>30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" sId="1" odxf="1" dxf="1">
    <nc r="C31" t="inlineStr">
      <is>
        <t>GPU常用场景三下归一化GPU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7" sId="1" odxf="1" dxf="1">
    <nc r="D31">
      <v>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8" sId="1" odxf="1" dxf="1">
    <nc r="E31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" sId="1" odxf="1" dxf="1">
    <nc r="F31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1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" sId="1" odxf="1" dxf="1">
    <nc r="H31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1" odxf="1" dxf="1">
    <nc r="I31" t="inlineStr">
      <is>
        <t>路测常用场景一持续运行20分钟，以3秒为间隔持续抓取GPU数据（cat /sys/class/kgsl//kgsl-3d0/gpu_busy_percentage）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1" odxf="1" dxf="1">
    <nc r="J31" t="inlineStr">
      <is>
        <t>计算20分钟整个周期下GPU剩余平均值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" sId="1" odxf="1" dxf="1">
    <nc r="K31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" sId="1" odxf="1" dxf="1">
    <nc r="A32" t="inlineStr">
      <is>
        <t>路测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" sId="1" odxf="1" dxf="1">
    <nc r="B32">
      <v>31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6" sId="1" odxf="1" dxf="1">
    <nc r="C32" t="inlineStr">
      <is>
        <t>GPU Worst case下归一化GPU Free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7" sId="1" odxf="1" dxf="1">
    <nc r="D32">
      <v>2</v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8" sId="1" odxf="1" dxf="1">
    <nc r="E32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" sId="1" odxf="1" dxf="1">
    <nc r="F32" t="inlineStr">
      <is>
        <t>Y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2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" sId="1" odxf="1" dxf="1">
    <nc r="H32" t="inlineStr">
      <is>
        <t>路测真实场景,强网/弱网/V2I环境都存在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" sId="1" odxf="1" dxf="1">
    <nc r="I32" t="inlineStr">
      <is>
        <t>路测常用场景一持续运行20分钟，以3秒为间隔持续抓取GPU数据（cat /sys/class/kgsl//kgsl-3d0/gpu_busy_percentage）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" sId="1" odxf="1" dxf="1">
    <nc r="J32" t="inlineStr">
      <is>
        <t>计算20分钟整个周期下GPU剩余平均值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" sId="1" odxf="1" dxf="1">
    <nc r="K32" t="inlineStr">
      <is>
        <t>Desay/Baidu</t>
      </is>
    </nc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dn rId="0" localSheetId="1" customView="1" name="Z_6A5DC522_0D62_42A4_8189_4ADE0A9225FB_.wvu.FilterData" hidden="1" oldHidden="1">
    <formula>Sheet1!$A$1:$Q$19</formula>
  </rdn>
  <rcv guid="{6A5DC522-0D62-42A4-8189-4ADE0A9225FB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5" sId="1" ref="A28:XFD28" action="deleteRow">
    <rfmt sheetId="1" xfDxf="1" sqref="A28:XFD28" start="0" length="0"/>
    <rcc rId="0" sId="1" dxf="1">
      <nc r="A28" t="inlineStr">
        <is>
          <t>路测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27</v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路测场景组合运行下单个应用Ram占用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28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28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28" t="inlineStr">
        <is>
          <t>Y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8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H28" t="inlineStr">
        <is>
          <t>路测真实场景,强网/弱网/V2I环境都存在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28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8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8" t="inlineStr">
        <is>
          <t>Desay/Baidu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36" sId="1">
    <oc r="B28">
      <v>28</v>
    </oc>
    <nc r="B28">
      <v>27</v>
    </nc>
  </rcc>
  <rcc rId="337" sId="1">
    <oc r="B29">
      <v>29</v>
    </oc>
    <nc r="B29">
      <v>26</v>
    </nc>
  </rcc>
  <rcc rId="338" sId="1">
    <oc r="B30">
      <v>30</v>
    </oc>
    <nc r="B30">
      <v>27</v>
    </nc>
  </rcc>
  <rcc rId="339" sId="1">
    <oc r="B31">
      <v>31</v>
    </oc>
    <nc r="B31">
      <v>26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340" sheetId="2" name="[Performance测试用例补测列表.xlsx]典型场景定义" sheetPosition="1"/>
  <rfmt sheetId="2" sqref="A1" start="0" length="0">
    <dxf>
      <font>
        <sz val="10.5"/>
        <color theme="1"/>
        <name val="Wingdings"/>
        <family val="2"/>
        <charset val="2"/>
        <scheme val="none"/>
      </font>
    </dxf>
  </rfmt>
  <rfmt sheetId="2" sqref="A2" start="0" length="0">
    <dxf>
      <font>
        <sz val="10.5"/>
        <color theme="1"/>
        <name val="Wingdings"/>
        <family val="2"/>
        <charset val="2"/>
        <scheme val="none"/>
      </font>
    </dxf>
  </rfmt>
  <rfmt sheetId="2" sqref="A3" start="0" length="0">
    <dxf>
      <font>
        <sz val="10.5"/>
        <color theme="1"/>
        <name val="Wingdings"/>
        <family val="2"/>
        <charset val="2"/>
        <scheme val="none"/>
      </font>
    </dxf>
  </rfmt>
  <rfmt sheetId="2" sqref="A4" start="0" length="0">
    <dxf>
      <font>
        <sz val="10.5"/>
        <color theme="1"/>
        <name val="Wingdings"/>
        <family val="2"/>
        <charset val="2"/>
        <scheme val="none"/>
      </font>
    </dxf>
  </rfmt>
  <rfmt sheetId="2" sqref="A5" start="0" length="0">
    <dxf>
      <font>
        <sz val="10.5"/>
        <color theme="1"/>
        <name val="Wingdings"/>
        <family val="2"/>
        <charset val="2"/>
        <scheme val="none"/>
      </font>
    </dxf>
  </rfmt>
  <rfmt sheetId="2" sqref="A6" start="0" length="0">
    <dxf>
      <font>
        <sz val="10.5"/>
        <color theme="1"/>
        <name val="Wingdings"/>
        <family val="2"/>
        <charset val="2"/>
        <scheme val="none"/>
      </font>
    </dxf>
  </rfmt>
  <rfmt sheetId="2" sqref="A7" start="0" length="0">
    <dxf>
      <font>
        <sz val="10.5"/>
        <color theme="1"/>
        <name val="Wingdings"/>
        <family val="2"/>
        <charset val="2"/>
        <scheme val="none"/>
      </font>
    </dxf>
  </rfmt>
  <rfmt sheetId="2" sqref="A8" start="0" length="0">
    <dxf>
      <font>
        <sz val="10.5"/>
        <color theme="1"/>
        <name val="Wingdings"/>
        <family val="2"/>
        <charset val="2"/>
        <scheme val="none"/>
      </font>
    </dxf>
  </rfmt>
  <rfmt sheetId="2" sqref="A9" start="0" length="0">
    <dxf>
      <font>
        <sz val="10.5"/>
        <color theme="1"/>
        <name val="Wingdings"/>
        <family val="2"/>
        <charset val="2"/>
        <scheme val="none"/>
      </font>
    </dxf>
  </rfmt>
  <rfmt sheetId="2" xfDxf="1" sqref="A1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2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3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4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5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6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7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8" start="0" length="0">
    <dxf>
      <font>
        <sz val="10.5"/>
        <name val="Wingdings"/>
        <charset val="2"/>
        <scheme val="none"/>
      </font>
      <alignment horizontal="justify" vertical="center"/>
    </dxf>
  </rfmt>
  <rfmt sheetId="2" xfDxf="1" sqref="A9" start="0" length="0">
    <dxf>
      <font>
        <sz val="10.5"/>
        <name val="Wingdings"/>
        <charset val="2"/>
        <scheme val="none"/>
      </font>
      <alignment horizontal="justify" vertical="center"/>
    </dxf>
  </rfmt>
  <rfmt sheetId="2" sqref="A1" start="0" length="0">
    <dxf>
      <font>
        <sz val="10.5"/>
        <name val="Wingdings"/>
        <family val="1"/>
        <charset val="2"/>
        <scheme val="none"/>
      </font>
    </dxf>
  </rfmt>
  <rfmt sheetId="2" sqref="A2" start="0" length="0">
    <dxf>
      <font>
        <sz val="10.5"/>
        <name val="Wingdings"/>
        <family val="1"/>
        <charset val="2"/>
        <scheme val="none"/>
      </font>
    </dxf>
  </rfmt>
  <rfmt sheetId="2" sqref="A3" start="0" length="0">
    <dxf>
      <font>
        <sz val="10.5"/>
        <name val="Wingdings"/>
        <family val="1"/>
        <charset val="2"/>
        <scheme val="none"/>
      </font>
    </dxf>
  </rfmt>
  <rfmt sheetId="2" sqref="A4" start="0" length="0">
    <dxf>
      <font>
        <sz val="10.5"/>
        <name val="Wingdings"/>
        <family val="3"/>
        <charset val="134"/>
        <scheme val="none"/>
      </font>
    </dxf>
  </rfmt>
  <rfmt sheetId="2" sqref="A5" start="0" length="0">
    <dxf>
      <font>
        <sz val="10.5"/>
        <name val="Wingdings"/>
        <family val="1"/>
        <charset val="2"/>
        <scheme val="none"/>
      </font>
    </dxf>
  </rfmt>
  <rfmt sheetId="2" sqref="A6" start="0" length="0">
    <dxf>
      <font>
        <sz val="10.5"/>
        <name val="Wingdings"/>
        <family val="1"/>
        <charset val="2"/>
        <scheme val="none"/>
      </font>
    </dxf>
  </rfmt>
  <rfmt sheetId="2" sqref="A7" start="0" length="0">
    <dxf>
      <font>
        <sz val="10.5"/>
        <name val="Wingdings"/>
        <family val="1"/>
        <charset val="2"/>
        <scheme val="none"/>
      </font>
    </dxf>
  </rfmt>
  <rfmt sheetId="2" sqref="A8" start="0" length="0">
    <dxf>
      <font>
        <sz val="10.5"/>
        <name val="Wingdings"/>
        <family val="1"/>
        <charset val="2"/>
        <scheme val="none"/>
      </font>
    </dxf>
  </rfmt>
  <rfmt sheetId="2" sqref="A9" start="0" length="0">
    <dxf>
      <font>
        <sz val="10.5"/>
        <name val="Wingdings"/>
        <family val="1"/>
        <charset val="2"/>
        <scheme val="none"/>
      </font>
    </dxf>
  </rfmt>
  <rcc rId="341" sId="2" odxf="1" dxf="1">
    <nc r="B1" t="inlineStr">
      <is>
        <t>CPU常用场景一下归一化CPU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2" sId="2" odxf="1" dxf="1">
    <nc r="B2" t="inlineStr">
      <is>
        <t>CPU常用场景二下归一化CPU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" sId="2" odxf="1" dxf="1">
    <nc r="B3" t="inlineStr">
      <is>
        <t>CPU常用场景三下归一化CPU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4" sId="2" odxf="1" dxf="1">
    <nc r="B4" t="inlineStr">
      <is>
        <t>CPU Worst case下归一化CPU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5" sId="2" odxf="1" dxf="1">
    <nc r="B5" t="inlineStr">
      <is>
        <t>RAM常用场景一下归一化RAM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6" sId="2" odxf="1" dxf="1">
    <nc r="B6" t="inlineStr">
      <is>
        <t>RAM常用场景二下归一化RAM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7" sId="2" odxf="1" dxf="1">
    <nc r="B7" t="inlineStr">
      <is>
        <t>RAM常用场景三下归一化RAM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8" sId="2" odxf="1" dxf="1">
    <nc r="B8" t="inlineStr">
      <is>
        <t>RAM Worst case下归一化RAM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9" sId="2" odxf="1" dxf="1">
    <nc r="B9" t="inlineStr">
      <is>
        <t>GPU常用场景一下归一化GPU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" sId="2" odxf="1" dxf="1">
    <nc r="B10" t="inlineStr">
      <is>
        <t>GPU常用场景二下归一化GPU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" sId="2" odxf="1" dxf="1">
    <nc r="B11" t="inlineStr">
      <is>
        <t>GPU常用场景三下归一化GPU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" sId="2" odxf="1" dxf="1">
    <nc r="B12" t="inlineStr">
      <is>
        <t>GPU Worst case下归一化GPU Free</t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353" sId="2" ref="A1:A1048576" action="insertCol"/>
  <rm rId="354" sheetId="2" source="C1:C1048576" destination="A1:A1048576" sourceSheetId="2">
    <rfmt sheetId="2" xfDxf="1" sqref="A1:A1048576" start="0" length="0"/>
  </rm>
  <rrc rId="355" sId="2" ref="C1:C1048576" action="deleteCol">
    <rfmt sheetId="2" xfDxf="1" sqref="C1:C1048576" start="0" length="0"/>
  </rrc>
  <rfmt sheetId="2" sqref="B1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2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3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4" start="0" length="0">
    <dxf>
      <font>
        <sz val="10.5"/>
        <color auto="1"/>
        <name val="Abadi"/>
        <family val="3"/>
        <charset val="134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5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6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7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8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9" start="0" length="0">
    <dxf>
      <font>
        <sz val="10.5"/>
        <color auto="1"/>
        <name val="Abadi"/>
        <family val="1"/>
        <charset val="2"/>
        <scheme val="none"/>
      </font>
      <alignment horizontal="left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10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11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12" start="0" length="0">
    <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56" sId="2" ref="A1:XFD1" action="insertRow"/>
  <rcc rId="357" sId="2">
    <nc r="A1" t="inlineStr">
      <is>
        <t>CD</t>
        <phoneticPr fontId="0" type="noConversion"/>
      </is>
    </nc>
  </rcc>
  <rrc rId="358" sId="2" ref="A1:XFD1" action="deleteRow">
    <rfmt sheetId="2" xfDxf="1" sqref="A1:XFD1" start="0" length="0"/>
    <rcc rId="0" sId="2">
      <nc r="A1" t="inlineStr">
        <is>
          <t>CD</t>
          <phoneticPr fontId="0" type="noConversion"/>
        </is>
      </nc>
    </rcc>
  </rrc>
  <rcc rId="359" sId="2" odxf="1" dxf="1">
    <nc r="B14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开机后IDLE（全屏状态，打开系统设置应用，不要停留在Launcher界面）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" sId="2" odxf="1" dxf="1">
    <nc r="B15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Music+副驾爱奇艺（切换几个不同的视频源）+副驾蓝牙耳机+VR+仪表3D Map+FaceID+连接蓝牙手机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1" sId="2" odxf="1" dxf="1">
    <nc r="B16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副驾分屏导航+蓝牙音乐+副驾QQ Music+副驾蓝牙耳机+VR+主驾3D Model+FaceID+连接蓝牙手机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2" sId="2" odxf="1" dxf="1">
    <nc r="B17" t="inlineStr">
      <is>
        <t>分屏导航+QQ Music+副驾QQ Music+副驾蓝牙耳机+VR+FaceID+副驾操作别的应用+连接蓝牙手机</t>
        <phoneticPr fontId="0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3" sId="2" odxf="1" dxf="1">
    <nc r="B18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Music+副驾QQ Music+副驾蓝牙耳机+VR+FaceID+空调调节动画+连接蓝牙手机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4" sId="2" odxf="1" dxf="1">
    <nc r="B19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Music+副驾QQ Music+副驾蓝牙耳机+VR+FaceID+氛围灯设置为音乐律动+连接蓝牙手机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2" odxf="1" dxf="1">
    <nc r="B20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全屏导航+QQ Music+VR+FaceID+氛围灯设置为音乐律动+空调调节动画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" sId="2" odxf="1" dxf="1">
    <nc r="B21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全屏导航+QQ Music+VR+仪表3D Map+FaceID+连接蓝牙手机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7" sId="2" odxf="1" dxf="1">
    <nc r="B22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切换主题20次</t>
        </r>
        <phoneticPr fontId="2" type="noConversion"/>
      </is>
    </nc>
    <odxf>
      <font>
        <sz val="11"/>
        <color theme="1"/>
        <name val="等线"/>
        <family val="2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11"/>
        <color auto="1"/>
        <name val="Abadi"/>
        <family val="2"/>
        <scheme val="none"/>
      </font>
      <alignment horizontal="left" vertical="center" wrapText="1" readingOrder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6A5DC522-0D62-42A4-8189-4ADE0A9225FB}" action="delete"/>
  <rdn rId="0" localSheetId="1" customView="1" name="Z_6A5DC522_0D62_42A4_8189_4ADE0A9225FB_.wvu.FilterData" hidden="1" oldHidden="1">
    <formula>补测用例!$A$1:$Q$19</formula>
    <oldFormula>补测用例!$A$1:$Q$19</oldFormula>
  </rdn>
  <rcv guid="{6A5DC522-0D62-42A4-8189-4ADE0A9225FB}" action="add"/>
  <rsnm rId="369" sheetId="1" oldName="[Performance测试用例补测列表.xlsx]Sheet1" newName="[Performance测试用例补测列表.xlsx]补测用例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 odxf="1" dxf="1">
    <nc r="B9" t="inlineStr">
      <is>
        <r>
          <rPr>
            <sz val="11"/>
            <rFont val="宋体"/>
            <family val="2"/>
            <charset val="134"/>
          </rPr>
          <t>开机前</t>
        </r>
        <r>
          <rPr>
            <sz val="11"/>
            <rFont val="Abadi"/>
            <family val="2"/>
          </rPr>
          <t>100</t>
        </r>
        <r>
          <rPr>
            <sz val="11"/>
            <rFont val="宋体"/>
            <family val="2"/>
            <charset val="134"/>
          </rPr>
          <t>秒</t>
        </r>
        <phoneticPr fontId="2" type="noConversion"/>
      </is>
    </nc>
    <odxf>
      <font>
        <color auto="1"/>
        <name val="Abadi"/>
        <scheme val="none"/>
      </font>
    </odxf>
    <ndxf>
      <font>
        <color auto="1"/>
        <name val="Abadi"/>
        <charset val="134"/>
        <scheme val="none"/>
      </font>
    </ndxf>
  </rcc>
  <rcc rId="371" sId="2" odxf="1" dxf="1">
    <nc r="B10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Launcher</t>
        </r>
        <r>
          <rPr>
            <sz val="11"/>
            <rFont val="宋体"/>
            <family val="2"/>
            <charset val="134"/>
          </rPr>
          <t>旋转车模</t>
        </r>
        <phoneticPr fontId="2" type="noConversion"/>
      </is>
    </nc>
    <odxf>
      <font>
        <color auto="1"/>
        <name val="Abadi"/>
        <scheme val="none"/>
      </font>
    </odxf>
    <ndxf>
      <font>
        <color auto="1"/>
        <name val="Abadi"/>
        <charset val="134"/>
        <scheme val="none"/>
      </font>
    </ndxf>
  </rcc>
  <rcc rId="372" sId="2" odxf="1" dxf="1">
    <nc r="B11" t="inlineStr">
      <is>
        <t>倒车中</t>
        <phoneticPr fontId="0" type="noConversion"/>
      </is>
    </nc>
    <odxf>
      <font>
        <color auto="1"/>
        <name val="Abadi"/>
        <scheme val="none"/>
      </font>
    </odxf>
    <ndxf>
      <font>
        <color auto="1"/>
        <name val="宋体"/>
        <charset val="134"/>
        <scheme val="none"/>
      </font>
    </ndxf>
  </rcc>
  <rrc rId="373" sId="2" ref="A12:XFD12" action="deleteRow">
    <rfmt sheetId="2" xfDxf="1" sqref="A12:XFD12" start="0" length="0"/>
    <rcc rId="0" sId="2" dxf="1">
      <nc r="A12" t="inlineStr">
        <is>
          <t>GPU Worst case下归一化GPU Free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B12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2" sqref="B13" start="0" length="0">
    <dxf>
      <font>
        <color auto="1"/>
        <name val="Abadi"/>
        <family val="1"/>
        <scheme val="none"/>
      </font>
    </dxf>
  </rfmt>
  <rfmt sheetId="2" sqref="B1" start="0" length="0">
    <dxf>
      <font>
        <color auto="1"/>
        <name val="Abadi"/>
        <family val="1"/>
        <scheme val="none"/>
      </font>
    </dxf>
  </rfmt>
  <rcc rId="374" sId="2">
    <nc r="B1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开机</t>
        </r>
        <r>
          <rPr>
            <sz val="10.5"/>
            <color theme="1"/>
            <rFont val="Times New Roman"/>
            <family val="3"/>
          </rPr>
          <t>3</t>
        </r>
        <r>
          <rPr>
            <sz val="10.5"/>
            <color theme="1"/>
            <rFont val="宋体"/>
            <family val="3"/>
            <charset val="134"/>
          </rPr>
          <t>分钟</t>
        </r>
        <r>
          <rPr>
            <sz val="10.5"/>
            <color theme="1"/>
            <rFont val="等线"/>
            <family val="3"/>
            <charset val="134"/>
          </rPr>
          <t>后IDLE（全屏状态，打开系统设置应用，不要停留在Launcher界面）</t>
        </r>
        <phoneticPr fontId="4" type="noConversion"/>
      </is>
    </nc>
  </rcc>
  <rfmt sheetId="2" sqref="B2" start="0" length="0">
    <dxf>
      <font>
        <color auto="1"/>
        <name val="Abadi"/>
        <charset val="134"/>
        <scheme val="none"/>
      </font>
    </dxf>
  </rfmt>
  <rfmt sheetId="2" sqref="B3" start="0" length="0">
    <dxf>
      <font>
        <color auto="1"/>
        <name val="Abadi"/>
        <charset val="134"/>
        <scheme val="none"/>
      </font>
    </dxf>
  </rfmt>
  <rfmt sheetId="2" sqref="B4" start="0" length="0">
    <dxf>
      <font>
        <color auto="1"/>
        <name val="Abadi"/>
        <charset val="134"/>
        <scheme val="none"/>
      </font>
    </dxf>
  </rfmt>
  <rcc rId="375" sId="2">
    <nc r="B4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QQ Music</t>
        </r>
        <r>
          <rPr>
            <sz val="11"/>
            <rFont val="Abadi"/>
            <family val="2"/>
            <charset val="134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副驾交替操作其他</t>
        </r>
        <r>
          <rPr>
            <sz val="11"/>
            <rFont val="Abadi"/>
            <family val="2"/>
          </rPr>
          <t>3</t>
        </r>
        <r>
          <rPr>
            <sz val="11"/>
            <rFont val="宋体"/>
            <family val="2"/>
            <charset val="134"/>
          </rPr>
          <t>个应用</t>
        </r>
        <phoneticPr fontId="3" type="noConversion"/>
      </is>
    </nc>
  </rcc>
  <rfmt sheetId="2" sqref="B17" start="0" length="0">
    <dxf>
      <font>
        <color auto="1"/>
        <name val="Abadi"/>
        <family val="1"/>
        <scheme val="none"/>
      </font>
    </dxf>
  </rfmt>
  <rfmt sheetId="2" sqref="B5" start="0" length="0">
    <dxf>
      <font>
        <color auto="1"/>
        <name val="Abadi"/>
        <charset val="134"/>
        <scheme val="none"/>
      </font>
    </dxf>
  </rfmt>
  <rcc rId="376" sId="2">
    <nc r="B5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副驾切换主题</t>
        </r>
        <r>
          <rPr>
            <sz val="11"/>
            <rFont val="Abadi"/>
            <family val="2"/>
          </rPr>
          <t>20</t>
        </r>
        <r>
          <rPr>
            <sz val="11"/>
            <rFont val="宋体"/>
            <family val="2"/>
            <charset val="134"/>
          </rPr>
          <t>次</t>
        </r>
        <phoneticPr fontId="2" type="noConversion"/>
      </is>
    </nc>
  </rcc>
  <rfmt sheetId="2" sqref="B6" start="0" length="0">
    <dxf>
      <font>
        <color auto="1"/>
        <name val="Abadi"/>
        <charset val="134"/>
        <scheme val="none"/>
      </font>
    </dxf>
  </rfmt>
  <rcc rId="377" sId="2">
    <nc r="B6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副驾轮流操作空调</t>
        </r>
        <r>
          <rPr>
            <sz val="11"/>
            <rFont val="Abadi"/>
            <family val="2"/>
          </rPr>
          <t>/</t>
        </r>
        <r>
          <rPr>
            <sz val="11"/>
            <rFont val="宋体"/>
            <family val="2"/>
            <charset val="134"/>
          </rPr>
          <t>氛围灯</t>
        </r>
        <r>
          <rPr>
            <sz val="11"/>
            <rFont val="Abadi"/>
            <family val="2"/>
          </rPr>
          <t>/</t>
        </r>
        <r>
          <rPr>
            <sz val="11"/>
            <rFont val="宋体"/>
            <family val="2"/>
            <charset val="134"/>
          </rPr>
          <t>按钮等动效</t>
        </r>
        <phoneticPr fontId="2" type="noConversion"/>
      </is>
    </nc>
  </rcc>
  <rcc rId="378" sId="2">
    <oc r="B13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开机后IDLE（全屏状态，打开系统设置应用，不要停留在Launcher界面）</t>
        </r>
        <phoneticPr fontId="2" type="noConversion"/>
      </is>
    </oc>
    <nc r="B13"/>
  </rcc>
  <rcc rId="379" sId="2">
    <oc r="B14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Music+副驾爱奇艺（切换几个不同的视频源）+副驾蓝牙耳机+VR+仪表3D Map+FaceID+连接蓝牙手机</t>
        </r>
        <phoneticPr fontId="2" type="noConversion"/>
      </is>
    </oc>
    <nc r="B14"/>
  </rcc>
  <rcc rId="380" sId="2">
    <oc r="B15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副驾分屏导航+蓝牙音乐+副驾QQ Music+副驾蓝牙耳机+VR+主驾3D Model+FaceID+连接蓝牙手机</t>
        </r>
        <phoneticPr fontId="2" type="noConversion"/>
      </is>
    </oc>
    <nc r="B15"/>
  </rcc>
  <rcc rId="381" sId="2">
    <oc r="B16" t="inlineStr">
      <is>
        <t>分屏导航+QQ Music+副驾QQ Music+副驾蓝牙耳机+VR+FaceID+副驾操作别的应用+连接蓝牙手机</t>
        <phoneticPr fontId="0" type="noConversion"/>
      </is>
    </oc>
    <nc r="B16"/>
  </rcc>
  <rcc rId="382" sId="2">
    <oc r="B17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Music+副驾QQ Music+副驾蓝牙耳机+VR+FaceID+空调调节动画+连接蓝牙手机</t>
        </r>
        <phoneticPr fontId="2" type="noConversion"/>
      </is>
    </oc>
    <nc r="B17"/>
  </rcc>
  <rcc rId="383" sId="2">
    <oc r="B18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分屏导航+QQ Music+副驾QQ Music+副驾蓝牙耳机+VR+FaceID+氛围灯设置为音乐律动+连接蓝牙手机</t>
        </r>
        <phoneticPr fontId="2" type="noConversion"/>
      </is>
    </oc>
    <nc r="B18"/>
  </rcc>
  <rcc rId="384" sId="2">
    <oc r="B19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全屏导航+QQ Music+VR+FaceID+氛围灯设置为音乐律动+空调调节动画</t>
        </r>
        <phoneticPr fontId="2" type="noConversion"/>
      </is>
    </oc>
    <nc r="B19"/>
  </rcc>
  <rcc rId="385" sId="2">
    <oc r="B20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全屏导航+QQ Music+VR+仪表3D Map+FaceID+连接蓝牙手机</t>
        </r>
        <phoneticPr fontId="2" type="noConversion"/>
      </is>
    </oc>
    <nc r="B20"/>
  </rcc>
  <rcc rId="386" sId="2">
    <oc r="B21" t="inlineStr">
      <is>
        <r>
          <rPr>
            <sz val="7"/>
            <color theme="1"/>
            <rFont val="Times New Roman"/>
            <family val="1"/>
          </rPr>
          <t xml:space="preserve"> </t>
        </r>
        <r>
          <rPr>
            <sz val="10.5"/>
            <color theme="1"/>
            <rFont val="等线"/>
            <family val="3"/>
            <charset val="134"/>
          </rPr>
          <t>切换主题20次</t>
        </r>
        <phoneticPr fontId="2" type="noConversion"/>
      </is>
    </oc>
    <nc r="B21"/>
  </rcc>
  <rrc rId="387" sId="2" ref="A13:XFD13" action="deleteRow">
    <rfmt sheetId="2" xfDxf="1" sqref="A13:XFD13" start="0" length="0"/>
    <rfmt sheetId="2" sqref="B13" start="0" length="0">
      <dxf>
        <font>
          <sz val="11"/>
          <color theme="1"/>
          <name val="Abadi"/>
          <family val="1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88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89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0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1" sId="2" ref="A13:XFD13" action="deleteRow">
    <rfmt sheetId="2" xfDxf="1" sqref="A13:XFD13" start="0" length="0"/>
    <rfmt sheetId="2" sqref="B13" start="0" length="0">
      <dxf>
        <font>
          <sz val="11"/>
          <color theme="1"/>
          <name val="Abadi"/>
          <family val="1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2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3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4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5" sId="2" ref="A13:XFD13" action="deleteRow">
    <rfmt sheetId="2" xfDxf="1" sqref="A13:XFD13" start="0" length="0"/>
    <rfmt sheetId="2" sqref="B13" start="0" length="0">
      <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2" sqref="B7" start="0" length="0">
    <dxf>
      <font>
        <color auto="1"/>
        <name val="Abadi"/>
        <charset val="134"/>
        <scheme val="none"/>
      </font>
    </dxf>
  </rfmt>
  <rcc rId="396" sId="2">
    <nc r="B2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副驾爱奇艺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  <charset val="134"/>
          </rPr>
          <t>+VR</t>
        </r>
        <phoneticPr fontId="3" type="noConversion"/>
      </is>
    </nc>
  </rcc>
  <rcc rId="397" sId="2">
    <nc r="B3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BT Music+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QQ Music</t>
        </r>
        <r>
          <rPr>
            <sz val="11"/>
            <rFont val="Abadi"/>
            <family val="2"/>
            <charset val="134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  <charset val="134"/>
          </rPr>
          <t>+VR</t>
        </r>
        <phoneticPr fontId="3" type="noConversion"/>
      </is>
    </nc>
  </rcc>
  <rfmt sheetId="2" sqref="B8" start="0" length="0">
    <dxf>
      <font>
        <color auto="1"/>
        <name val="Abadi"/>
        <charset val="134"/>
        <scheme val="none"/>
      </font>
    </dxf>
  </rfmt>
  <rcc rId="398" sId="2">
    <nc r="B8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QQ Music</t>
        </r>
        <r>
          <rPr>
            <sz val="11"/>
            <rFont val="Abadi"/>
            <family val="2"/>
            <charset val="134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副驾交替操作其他</t>
        </r>
        <r>
          <rPr>
            <sz val="11"/>
            <rFont val="Abadi"/>
            <family val="2"/>
          </rPr>
          <t>10</t>
        </r>
        <r>
          <rPr>
            <sz val="11"/>
            <rFont val="宋体"/>
            <family val="2"/>
            <charset val="134"/>
          </rPr>
          <t>个应用</t>
        </r>
        <phoneticPr fontId="3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2">
    <oc r="B4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QQ Music+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QQ Music</t>
        </r>
        <r>
          <rPr>
            <sz val="11"/>
            <rFont val="Abadi"/>
            <family val="2"/>
            <charset val="134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副驾交替操作其他</t>
        </r>
        <r>
          <rPr>
            <sz val="11"/>
            <rFont val="Abadi"/>
            <family val="2"/>
          </rPr>
          <t>3</t>
        </r>
        <r>
          <rPr>
            <sz val="11"/>
            <rFont val="宋体"/>
            <family val="2"/>
            <charset val="134"/>
          </rPr>
          <t>个应用</t>
        </r>
        <phoneticPr fontId="3" type="noConversion"/>
      </is>
    </oc>
    <nc r="B4" t="inlineStr">
      <is>
        <r>
          <rPr>
            <sz val="11"/>
            <rFont val="宋体"/>
            <family val="2"/>
            <charset val="134"/>
          </rPr>
          <t>主驾导航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主驾</t>
        </r>
        <r>
          <rPr>
            <sz val="11"/>
            <rFont val="Abadi"/>
            <family val="2"/>
          </rPr>
          <t>BT Music+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QQ Music</t>
        </r>
        <r>
          <rPr>
            <sz val="11"/>
            <rFont val="Abadi"/>
            <family val="2"/>
            <charset val="134"/>
          </rPr>
          <t>+</t>
        </r>
        <r>
          <rPr>
            <sz val="11"/>
            <rFont val="宋体"/>
            <family val="2"/>
            <charset val="134"/>
          </rPr>
          <t>副驾</t>
        </r>
        <r>
          <rPr>
            <sz val="11"/>
            <rFont val="Abadi"/>
            <family val="2"/>
          </rPr>
          <t>BT</t>
        </r>
        <r>
          <rPr>
            <sz val="11"/>
            <rFont val="宋体"/>
            <family val="2"/>
            <charset val="134"/>
          </rPr>
          <t>耳机</t>
        </r>
        <r>
          <rPr>
            <sz val="11"/>
            <rFont val="Abadi"/>
            <family val="2"/>
          </rPr>
          <t>+</t>
        </r>
        <r>
          <rPr>
            <sz val="11"/>
            <rFont val="宋体"/>
            <family val="2"/>
            <charset val="134"/>
          </rPr>
          <t>副驾交替操作其他</t>
        </r>
        <r>
          <rPr>
            <sz val="11"/>
            <rFont val="Abadi"/>
            <family val="2"/>
          </rPr>
          <t>3</t>
        </r>
        <r>
          <rPr>
            <sz val="11"/>
            <rFont val="宋体"/>
            <family val="2"/>
            <charset val="134"/>
          </rPr>
          <t>个应用</t>
        </r>
        <phoneticPr fontId="3" type="noConversion"/>
      </is>
    </nc>
  </rcc>
  <rrc rId="400" sId="2" ref="A7:XFD7" action="deleteRow">
    <rfmt sheetId="2" xfDxf="1" sqref="A7:XFD7" start="0" length="0"/>
    <rcc rId="0" sId="2" dxf="1">
      <nc r="A7" t="inlineStr">
        <is>
          <t>RAM常用场景三下归一化RAM Free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B7" start="0" length="0">
      <dxf>
        <font>
          <sz val="11"/>
          <color auto="1"/>
          <name val="Abadi"/>
          <family val="2"/>
          <charset val="134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1" sId="2" ref="A4:XFD4" action="deleteRow">
    <rfmt sheetId="2" xfDxf="1" sqref="A4:XFD4" start="0" length="0"/>
    <rcc rId="0" sId="2" dxf="1">
      <nc r="A4" t="inlineStr">
        <is>
          <t>CPU Worst case下归一化CPU Free</t>
        </is>
      </nc>
      <ndxf>
        <font>
          <sz val="11"/>
          <color auto="1"/>
          <name val="Abadi"/>
          <family val="2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r>
            <rPr>
              <sz val="11"/>
              <rFont val="宋体"/>
              <family val="2"/>
              <charset val="134"/>
            </rPr>
            <t>主驾导航</t>
          </r>
          <r>
            <rPr>
              <sz val="11"/>
              <rFont val="Abadi"/>
              <family val="2"/>
            </rPr>
            <t>+</t>
          </r>
          <r>
            <rPr>
              <sz val="11"/>
              <rFont val="宋体"/>
              <family val="2"/>
              <charset val="134"/>
            </rPr>
            <t>主驾</t>
          </r>
          <r>
            <rPr>
              <sz val="11"/>
              <rFont val="Abadi"/>
              <family val="2"/>
            </rPr>
            <t>BT Music+</t>
          </r>
          <r>
            <rPr>
              <sz val="11"/>
              <rFont val="宋体"/>
              <family val="2"/>
              <charset val="134"/>
            </rPr>
            <t>副驾</t>
          </r>
          <r>
            <rPr>
              <sz val="11"/>
              <rFont val="Abadi"/>
              <family val="2"/>
            </rPr>
            <t>QQ Music</t>
          </r>
          <r>
            <rPr>
              <sz val="11"/>
              <rFont val="Abadi"/>
              <family val="2"/>
              <charset val="134"/>
            </rPr>
            <t>+</t>
          </r>
          <r>
            <rPr>
              <sz val="11"/>
              <rFont val="宋体"/>
              <family val="2"/>
              <charset val="134"/>
            </rPr>
            <t>副驾</t>
          </r>
          <r>
            <rPr>
              <sz val="11"/>
              <rFont val="Abadi"/>
              <family val="2"/>
            </rPr>
            <t>BT</t>
          </r>
          <r>
            <rPr>
              <sz val="11"/>
              <rFont val="宋体"/>
              <family val="2"/>
              <charset val="134"/>
            </rPr>
            <t>耳机</t>
          </r>
          <r>
            <rPr>
              <sz val="11"/>
              <rFont val="Abadi"/>
              <family val="2"/>
            </rPr>
            <t>+</t>
          </r>
          <r>
            <rPr>
              <sz val="11"/>
              <rFont val="宋体"/>
              <family val="2"/>
              <charset val="134"/>
            </rPr>
            <t>副驾交替操作其他</t>
          </r>
          <r>
            <rPr>
              <sz val="11"/>
              <rFont val="Abadi"/>
              <family val="2"/>
            </rPr>
            <t>3</t>
          </r>
          <r>
            <rPr>
              <sz val="11"/>
              <rFont val="宋体"/>
              <family val="2"/>
              <charset val="134"/>
            </rPr>
            <t>个应用</t>
          </r>
          <phoneticPr fontId="3" type="noConversion"/>
        </is>
      </nc>
      <ndxf>
        <font>
          <sz val="11"/>
          <color auto="1"/>
          <name val="Abadi"/>
          <family val="2"/>
          <charset val="134"/>
          <scheme val="none"/>
        </font>
        <alignment horizontal="left" vertical="center" wrapText="1" readingOrder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J23" start="0" length="0"/>
  <rfmt sheetId="1" xfDxf="1" sqref="J24" start="0" length="0"/>
  <rfmt sheetId="1" xfDxf="1" sqref="J27" start="0" length="0"/>
  <rfmt sheetId="1" xfDxf="1" sqref="J28" start="0" length="0"/>
  <rfmt sheetId="1" xfDxf="1" sqref="K23" start="0" length="0"/>
  <rfmt sheetId="1" xfDxf="1" sqref="K24" start="0" length="0"/>
  <rfmt sheetId="1" xfDxf="1" sqref="K27" start="0" length="0"/>
  <rfmt sheetId="1" xfDxf="1" sqref="K28" start="0" length="0"/>
  <rfmt sheetId="1" xfDxf="1" sqref="L23" start="0" length="0"/>
  <rfmt sheetId="1" xfDxf="1" sqref="L24" start="0" length="0"/>
  <rfmt sheetId="1" xfDxf="1" sqref="L27" start="0" length="0"/>
  <rfmt sheetId="1" xfDxf="1" sqref="L28" start="0" length="0"/>
  <rcc rId="23" sId="1">
    <nc r="L11">
      <f>(0.033+0.07+0.048)/3</f>
    </nc>
  </rcc>
  <rcc rId="24" sId="1">
    <nc r="L12">
      <f>(0.032+0.035+0.048)/3</f>
    </nc>
  </rcc>
  <rfmt sheetId="1" xfDxf="1" sqref="J26" start="0" length="0"/>
  <rfmt sheetId="1" xfDxf="1" sqref="J31" start="0" length="0"/>
  <rfmt sheetId="1" xfDxf="1" sqref="J32" start="0" length="0"/>
  <rfmt sheetId="1" xfDxf="1" sqref="J27" start="0" length="0"/>
  <rfmt sheetId="1" xfDxf="1" sqref="K26" start="0" length="0"/>
  <rfmt sheetId="1" xfDxf="1" sqref="K27" start="0" length="0"/>
  <rfmt sheetId="1" xfDxf="1" sqref="L26" start="0" length="0"/>
  <rfmt sheetId="1" xfDxf="1" sqref="L27" start="0" length="0"/>
  <rcc rId="25" sId="1">
    <nc r="L17">
      <f>(5.564+4.991+5.042)/3</f>
    </nc>
  </rcc>
  <rcc rId="26" sId="1" odxf="1" dxf="1">
    <nc r="L4" t="inlineStr">
      <is>
        <t>会断开蓝牙连接</t>
        <phoneticPr fontId="0" type="noConversion"/>
      </is>
    </nc>
    <odxf>
      <font>
        <color auto="1"/>
        <name val="Abadi"/>
        <scheme val="none"/>
      </font>
    </odxf>
    <ndxf>
      <font>
        <color auto="1"/>
        <name val="宋体"/>
        <scheme val="none"/>
      </font>
    </ndxf>
  </rcc>
  <rfmt sheetId="1" sqref="L9" start="0" length="0">
    <dxf>
      <font>
        <color auto="1"/>
        <name val="宋体"/>
        <scheme val="none"/>
      </font>
    </dxf>
  </rfmt>
  <rcc rId="27" sId="1">
    <nc r="L9" t="inlineStr">
      <is>
        <t>音乐播放会转为FM</t>
        <phoneticPr fontId="0" type="noConversion"/>
      </is>
    </nc>
  </rcc>
  <rfmt sheetId="1" xfDxf="1" sqref="K21" start="0" length="0"/>
  <rfmt sheetId="1" xfDxf="1" sqref="K22" start="0" length="0"/>
  <rfmt sheetId="1" xfDxf="1" sqref="K23" start="0" length="0"/>
  <rfmt sheetId="1" xfDxf="1" sqref="K24" start="0" length="0"/>
  <rfmt sheetId="1" xfDxf="1" sqref="K25" start="0" length="0"/>
  <rfmt sheetId="1" xfDxf="1" sqref="L21" start="0" length="0"/>
  <rfmt sheetId="1" xfDxf="1" sqref="L22" start="0" length="0"/>
  <rfmt sheetId="1" xfDxf="1" sqref="L23" start="0" length="0"/>
  <rfmt sheetId="1" xfDxf="1" sqref="L24" start="0" length="0"/>
  <rfmt sheetId="1" xfDxf="1" sqref="L25" start="0" length="0"/>
  <rfmt sheetId="1" xfDxf="1" sqref="M21" start="0" length="0"/>
  <rfmt sheetId="1" xfDxf="1" sqref="M21" start="0" length="0"/>
  <rfmt sheetId="1" xfDxf="1" sqref="M22" start="0" length="0"/>
  <rfmt sheetId="1" xfDxf="1" sqref="M23" start="0" length="0"/>
  <rfmt sheetId="1" xfDxf="1" sqref="M24" start="0" length="0"/>
  <rfmt sheetId="1" xfDxf="1" sqref="M25" start="0" length="0"/>
  <rcc rId="28" sId="1">
    <nc r="M3">
      <f>(23.15+23.572+23.2)/3</f>
    </nc>
  </rcc>
  <rcc rId="29" sId="1">
    <nc r="M16">
      <f>(4.248+4.096+5.378)/3</f>
    </nc>
  </rcc>
  <rcc rId="30" sId="1">
    <nc r="M2">
      <f>(9.649+10.37+9.577)/3</f>
    </nc>
  </rcc>
  <rfmt sheetId="1" xfDxf="1" sqref="K27" start="0" length="0"/>
  <rfmt sheetId="1" xfDxf="1" sqref="K32" start="0" length="0"/>
  <rfmt sheetId="1" xfDxf="1" sqref="K33" start="0" length="0"/>
  <rm rId="31" sheetId="1" source="J28:J30" destination="J29:J31" sourceSheetId="1"/>
  <rm rId="32" sheetId="1" source="K33" destination="K28" sourceSheetId="1"/>
  <rm rId="33" sheetId="1" source="K32" destination="I26" sourceSheetId="1"/>
  <rm rId="34" sheetId="1" source="J29:J31" destination="J30:J32" sourceSheetId="1"/>
  <rfmt sheetId="1" xfDxf="1" sqref="K29" start="0" length="0"/>
  <rfmt sheetId="1" xfDxf="1" sqref="K30" start="0" length="0"/>
  <rm rId="35" sheetId="1" source="K27:K32" destination="L27:L32" sourceSheetId="1"/>
  <rfmt sheetId="1" xfDxf="1" sqref="K27" start="0" length="0"/>
  <rfmt sheetId="1" xfDxf="1" sqref="I27" start="0" length="0"/>
  <rfmt sheetId="1" xfDxf="1" sqref="K28" start="0" length="0"/>
  <rfmt sheetId="1" xfDxf="1" sqref="K29" start="0" length="0"/>
  <rfmt sheetId="1" xfDxf="1" sqref="K30" start="0" length="0"/>
  <rfmt sheetId="1" xfDxf="1" sqref="M27" start="0" length="0"/>
  <rfmt sheetId="1" xfDxf="1" sqref="M28" start="0" length="0"/>
  <rm rId="36" sheetId="1" source="M28" destination="I29" sourceSheetId="1"/>
  <rfmt sheetId="1" xfDxf="1" sqref="M28" start="0" length="0"/>
  <rfmt sheetId="1" xfDxf="1" sqref="M29" start="0" length="0"/>
  <rfmt sheetId="1" xfDxf="1" sqref="M30" start="0" length="0"/>
  <rcc rId="37" sId="1">
    <nc r="M18">
      <f>(6.89+6.425+4.808)/3</f>
    </nc>
  </rcc>
  <rcc rId="38" sId="1">
    <nc r="M19">
      <f>(3.726+2.524+2.801)/3</f>
    </nc>
  </rcc>
  <rfmt sheetId="1" xfDxf="1" sqref="L24" start="0" length="0"/>
  <rfmt sheetId="1" xfDxf="1" sqref="L25" start="0" length="0"/>
  <rfmt sheetId="1" xfDxf="1" sqref="L26" start="0" length="0"/>
  <rfmt sheetId="1" xfDxf="1" sqref="M24" start="0" length="0"/>
  <rfmt sheetId="1" xfDxf="1" sqref="M25" start="0" length="0"/>
  <rfmt sheetId="1" sqref="N28" start="0" length="0">
    <dxf>
      <font>
        <sz val="11"/>
        <color theme="1"/>
        <name val="等线"/>
        <scheme val="minor"/>
      </font>
    </dxf>
  </rfmt>
  <rfmt sheetId="1" xfDxf="1" sqref="M26" start="0" length="0"/>
  <rfmt sheetId="1" xfDxf="1" sqref="N24" start="0" length="0"/>
  <rfmt sheetId="1" xfDxf="1" sqref="N25" start="0" length="0"/>
  <rfmt sheetId="1" xfDxf="1" sqref="N26" start="0" length="0"/>
  <rcc rId="39" sId="1">
    <nc r="M4">
      <f>(11.921+12.059+10.356)/3</f>
    </nc>
  </rcc>
  <rcc rId="40" sId="1">
    <nc r="M9">
      <f>(24.062+24.954+23.942)/3</f>
    </nc>
  </rcc>
  <rfmt sheetId="1" xfDxf="1" sqref="L24" start="0" length="0"/>
  <rfmt sheetId="1" xfDxf="1" sqref="L25" start="0" length="0"/>
  <rfmt sheetId="1" xfDxf="1" sqref="J24" start="0" length="0"/>
  <rfmt sheetId="1" xfDxf="1" sqref="J25" start="0" length="0"/>
  <rm rId="41" sheetId="1" source="J24:J27" destination="I24:I27" sourceSheetId="1"/>
  <rfmt sheetId="1" sqref="M24" start="0" length="2147483647">
    <dxf>
      <font>
        <b/>
      </font>
    </dxf>
  </rfmt>
  <rfmt sheetId="1" xfDxf="1" sqref="M24" start="0" length="0">
    <dxf>
      <font>
        <b/>
      </font>
    </dxf>
  </rfmt>
  <rfmt sheetId="1" sqref="M24" start="0" length="2147483647">
    <dxf>
      <font>
        <b val="0"/>
      </font>
    </dxf>
  </rfmt>
  <rfmt sheetId="1" xfDxf="1" sqref="M25" start="0" length="0"/>
  <rfmt sheetId="1" xfDxf="1" sqref="N24" start="0" length="0"/>
  <rfmt sheetId="1" xfDxf="1" sqref="N25" start="0" length="0"/>
  <rcc rId="42" sId="1">
    <nc r="M17">
      <f>(4.384+5.317+4.451)/3</f>
    </nc>
  </rcc>
  <rm rId="43" sheetId="1" source="I24:I27" destination="J24:J27" sourceSheetId="1"/>
  <rfmt sheetId="1" xfDxf="1" sqref="K22" start="0" length="0"/>
  <rfmt sheetId="1" xfDxf="1" sqref="K23" start="0" length="0"/>
  <rfmt sheetId="1" sqref="M24" start="0" length="0">
    <dxf>
      <font>
        <sz val="11"/>
        <color theme="1"/>
        <name val="等线"/>
        <scheme val="minor"/>
      </font>
    </dxf>
  </rfmt>
  <rfmt sheetId="1" xfDxf="1" sqref="K27" start="0" length="0"/>
  <rfmt sheetId="1" xfDxf="1" sqref="K28" start="0" length="0"/>
  <rfmt sheetId="1" xfDxf="1" sqref="L22" start="0" length="0"/>
  <rfmt sheetId="1" xfDxf="1" sqref="L23" start="0" length="0"/>
  <rfmt sheetId="1" xfDxf="1" sqref="L27" start="0" length="0"/>
  <rfmt sheetId="1" xfDxf="1" sqref="L28" start="0" length="0"/>
  <rfmt sheetId="1" xfDxf="1" sqref="M22" start="0" length="0"/>
  <rfmt sheetId="1" xfDxf="1" sqref="M23" start="0" length="0"/>
  <rfmt sheetId="1" xfDxf="1" sqref="M27" start="0" length="0"/>
  <rfmt sheetId="1" xfDxf="1" sqref="M28" start="0" length="0"/>
  <rcc rId="44" sId="1">
    <nc r="M11">
      <f>(0.032+0.053+0.035)/3</f>
    </nc>
  </rcc>
  <rcc rId="45" sId="1">
    <nc r="M12">
      <f>(0.049+0.053+0.049)/3</f>
    </nc>
  </rcc>
  <rfmt sheetId="1" xfDxf="1" sqref="K25" start="0" length="0"/>
  <rfmt sheetId="1" xfDxf="1" sqref="K26" start="0" length="0"/>
  <rfmt sheetId="1" xfDxf="1" sqref="K27" start="0" length="0"/>
  <rfmt sheetId="1" xfDxf="1" sqref="K28" start="0" length="0"/>
  <rfmt sheetId="1" xfDxf="1" sqref="K29" start="0" length="0"/>
  <rfmt sheetId="1" xfDxf="1" sqref="L25" start="0" length="0"/>
  <rfmt sheetId="1" xfDxf="1" sqref="L26" start="0" length="0"/>
  <rfmt sheetId="1" xfDxf="1" sqref="L27" start="0" length="0"/>
  <rfmt sheetId="1" xfDxf="1" sqref="L28" start="0" length="0"/>
  <rfmt sheetId="1" xfDxf="1" sqref="L29" start="0" length="0"/>
  <rfmt sheetId="1" xfDxf="1" sqref="M25" start="0" length="0"/>
  <rfmt sheetId="1" xfDxf="1" sqref="M26" start="0" length="0"/>
  <rfmt sheetId="1" xfDxf="1" sqref="M27" start="0" length="0"/>
  <rfmt sheetId="1" xfDxf="1" sqref="M28" start="0" length="0"/>
  <rfmt sheetId="1" xfDxf="1" sqref="M29" start="0" length="0"/>
  <rcc rId="46" sId="1">
    <nc r="N2">
      <f>(9.783+9.714+9.493)/3</f>
    </nc>
  </rcc>
  <rcc rId="47" sId="1">
    <nc r="N3">
      <f>(22.848+22.66+22.645)/3</f>
    </nc>
  </rcc>
  <rcc rId="48" sId="1">
    <nc r="N16">
      <f>(4.705+5.347+5.432)/3</f>
    </nc>
  </rcc>
  <rfmt sheetId="1" xfDxf="1" sqref="L24" start="0" length="0"/>
  <rfmt sheetId="1" xfDxf="1" sqref="L25" start="0" length="0"/>
  <rfmt sheetId="1" xfDxf="1" sqref="L26" start="0" length="0"/>
  <rfmt sheetId="1" xfDxf="1" sqref="L27" start="0" length="0"/>
  <rfmt sheetId="1" xfDxf="1" sqref="M24" start="0" length="0"/>
  <rfmt sheetId="1" xfDxf="1" sqref="M25" start="0" length="0"/>
  <rcc rId="49" sId="1" xfDxf="1" dxf="1">
    <nc r="M26">
      <v>29.195</v>
    </nc>
  </rcc>
  <rfmt sheetId="1" xfDxf="1" sqref="P22" start="0" length="0"/>
  <rfmt sheetId="1" xfDxf="1" sqref="M27" start="0" length="0"/>
  <rm rId="50" sheetId="1" source="P22" destination="M26" sourceSheetId="1">
    <undo index="1" exp="ref" v="1" dr="M26" r="M29" sId="1"/>
    <rcc rId="0" sId="1">
      <nc r="M26">
        <v>29.195</v>
      </nc>
    </rcc>
  </rm>
  <rfmt sheetId="1" xfDxf="1" sqref="N24" start="0" length="0"/>
  <rfmt sheetId="1" xfDxf="1" sqref="N25" start="0" length="0"/>
  <rfmt sheetId="1" xfDxf="1" sqref="N26" start="0" length="0"/>
  <rfmt sheetId="1" xfDxf="1" sqref="N27" start="0" length="0"/>
  <rcc rId="51" sId="1">
    <nc r="N18">
      <f>(5.48+4.198+4.232)/3</f>
    </nc>
  </rcc>
  <rcc rId="52" sId="1">
    <nc r="N19">
      <f>(2.154+2.276+2.514)/3</f>
    </nc>
  </rcc>
  <rm rId="53" sheetId="1" source="K24:N29" destination="I36:L41" sourceSheetId="1"/>
  <rfmt sheetId="1" xfDxf="1" sqref="L23" start="0" length="0"/>
  <rfmt sheetId="1" xfDxf="1" sqref="L24" start="0" length="0"/>
  <rfmt sheetId="1" xfDxf="1" sqref="L25" start="0" length="0"/>
  <rfmt sheetId="1" xfDxf="1" sqref="M23" start="0" length="0"/>
  <rfmt sheetId="1" xfDxf="1" sqref="M24" start="0" length="0"/>
  <rfmt sheetId="1" xfDxf="1" sqref="M25" start="0" length="0"/>
  <rfmt sheetId="1" xfDxf="1" sqref="N23" start="0" length="0"/>
  <rfmt sheetId="1" xfDxf="1" sqref="N24" start="0" length="0"/>
  <rfmt sheetId="1" xfDxf="1" sqref="N25" start="0" length="0"/>
  <rcc rId="54" sId="1">
    <nc r="N4">
      <f>(6.292+7.182+5.211)/3</f>
    </nc>
  </rcc>
  <rcc rId="55" sId="1">
    <nc r="N9">
      <f>(20.053+21.735+19.779)/3</f>
    </nc>
  </rcc>
  <rm rId="56" sheetId="1" source="K23:N27" destination="I30:L34" sourceSheetId="1"/>
  <rfmt sheetId="1" xfDxf="1" sqref="K24" start="0" length="0"/>
  <rfmt sheetId="1" xfDxf="1" sqref="K23" start="0" length="0"/>
  <rm rId="57" sheetId="1" source="K24" destination="K22" sourceSheetId="1"/>
  <rfmt sheetId="1" xfDxf="1" sqref="K27" start="0" length="0"/>
  <rm rId="58" sheetId="1" source="K27" destination="K26" sourceSheetId="1"/>
  <rfmt sheetId="1" xfDxf="1" sqref="K27" start="0" length="0"/>
  <rfmt sheetId="1" xfDxf="1" sqref="L22" start="0" length="0"/>
  <rfmt sheetId="1" xfDxf="1" sqref="L23" start="0" length="0"/>
  <rfmt sheetId="1" xfDxf="1" sqref="L26" start="0" length="0"/>
  <rfmt sheetId="1" xfDxf="1" sqref="L27" start="0" length="0"/>
  <rfmt sheetId="1" xfDxf="1" sqref="M22" start="0" length="0"/>
  <rfmt sheetId="1" xfDxf="1" sqref="M23" start="0" length="0"/>
  <rfmt sheetId="1" xfDxf="1" sqref="M26" start="0" length="0"/>
  <rfmt sheetId="1" xfDxf="1" sqref="M27" start="0" length="0"/>
  <rcc rId="59" sId="1">
    <nc r="N11">
      <f>(0.035+0.05+0.049)/3</f>
    </nc>
  </rcc>
  <rcc rId="60" sId="1">
    <nc r="N12">
      <f>(0.035+0.052+0.049)/3</f>
    </nc>
  </rcc>
  <rfmt sheetId="1" xfDxf="1" sqref="K30" start="0" length="0"/>
  <rfmt sheetId="1" xfDxf="1" sqref="K31" start="0" length="0"/>
  <rfmt sheetId="1" xfDxf="1" sqref="L30" start="0" length="0"/>
  <rfmt sheetId="1" xfDxf="1" sqref="L31" start="0" length="0"/>
  <rfmt sheetId="1" xfDxf="1" sqref="M30" start="0" length="0"/>
  <rfmt sheetId="1" xfDxf="1" sqref="M31" start="0" length="0"/>
  <rcc rId="61" sId="1">
    <nc r="N17">
      <f>(4.418+4.722+5.007)/3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L2">
    <dxf>
      <numFmt numFmtId="176" formatCode="0.00000000"/>
    </dxf>
  </rfmt>
  <rfmt sheetId="1" sqref="L2">
    <dxf>
      <numFmt numFmtId="177" formatCode="0.0000000"/>
    </dxf>
  </rfmt>
  <rfmt sheetId="1" sqref="L2">
    <dxf>
      <numFmt numFmtId="178" formatCode="0.000000"/>
    </dxf>
  </rfmt>
  <rfmt sheetId="1" sqref="L2">
    <dxf>
      <numFmt numFmtId="179" formatCode="0.00000"/>
    </dxf>
  </rfmt>
  <rfmt sheetId="1" sqref="L2">
    <dxf>
      <numFmt numFmtId="180" formatCode="0.0000"/>
    </dxf>
  </rfmt>
  <rfmt sheetId="1" sqref="L2">
    <dxf>
      <numFmt numFmtId="181" formatCode="0.000"/>
    </dxf>
  </rfmt>
  <rfmt sheetId="1" sqref="L2">
    <dxf>
      <numFmt numFmtId="2" formatCode="0.00"/>
    </dxf>
  </rfmt>
  <rfmt sheetId="1" sqref="L2:N3">
    <dxf>
      <numFmt numFmtId="182" formatCode="0.0"/>
    </dxf>
  </rfmt>
  <rfmt sheetId="1" sqref="L2:N3">
    <dxf>
      <numFmt numFmtId="2" formatCode="0.00"/>
    </dxf>
  </rfmt>
  <rfmt sheetId="1" sqref="M4:N4 M9:N12 M16:N19">
    <dxf>
      <numFmt numFmtId="177" formatCode="0.0000000"/>
    </dxf>
  </rfmt>
  <rfmt sheetId="1" sqref="M4:N4 M9:N12 M16:N19">
    <dxf>
      <numFmt numFmtId="178" formatCode="0.000000"/>
    </dxf>
  </rfmt>
  <rfmt sheetId="1" sqref="M4:N4 M9:N12 M16:N19">
    <dxf>
      <numFmt numFmtId="179" formatCode="0.00000"/>
    </dxf>
  </rfmt>
  <rfmt sheetId="1" sqref="M4:N4 M9:N12 M16:N19">
    <dxf>
      <numFmt numFmtId="180" formatCode="0.0000"/>
    </dxf>
  </rfmt>
  <rfmt sheetId="1" sqref="M4:N4 M9:N12 M16:N19">
    <dxf>
      <numFmt numFmtId="181" formatCode="0.000"/>
    </dxf>
  </rfmt>
  <rfmt sheetId="1" sqref="M16" start="0" length="2147483647">
    <dxf>
      <font>
        <sz val="14"/>
      </font>
    </dxf>
  </rfmt>
  <rfmt sheetId="1" sqref="M16" start="0" length="2147483647">
    <dxf>
      <font>
        <sz val="12"/>
      </font>
    </dxf>
  </rfmt>
  <rfmt sheetId="1" sqref="L16" start="0" length="2147483647">
    <dxf>
      <font>
        <sz val="10"/>
      </font>
    </dxf>
  </rfmt>
  <rfmt sheetId="1" sqref="L11:N12 L16:N19">
    <dxf>
      <numFmt numFmtId="176" formatCode="0.00000000"/>
    </dxf>
  </rfmt>
  <rfmt sheetId="1" sqref="L11:N12 L16:N19">
    <dxf>
      <numFmt numFmtId="177" formatCode="0.0000000"/>
    </dxf>
  </rfmt>
  <rfmt sheetId="1" sqref="L11:N12 L16:N19">
    <dxf>
      <numFmt numFmtId="178" formatCode="0.000000"/>
    </dxf>
  </rfmt>
  <rfmt sheetId="1" sqref="L11:N12 L16:N19">
    <dxf>
      <numFmt numFmtId="179" formatCode="0.00000"/>
    </dxf>
  </rfmt>
  <rfmt sheetId="1" sqref="L11:N12 L16:N19">
    <dxf>
      <numFmt numFmtId="180" formatCode="0.0000"/>
    </dxf>
  </rfmt>
  <rfmt sheetId="1" sqref="L11:N12 L16:N19">
    <dxf>
      <numFmt numFmtId="181" formatCode="0.000"/>
    </dxf>
  </rfmt>
  <rfmt sheetId="1" sqref="L11:N12 L16:N19">
    <dxf>
      <numFmt numFmtId="2" formatCode="0.00"/>
    </dxf>
  </rfmt>
  <rcv guid="{A4737DA8-316F-4345-AEBC-98B9E6072304}" action="delete"/>
  <rdn rId="0" localSheetId="1" customView="1" name="Z_A4737DA8_316F_4345_AEBC_98B9E6072304_.wvu.FilterData" hidden="1" oldHidden="1">
    <formula>Sheet1!$A$1:$P$19</formula>
    <oldFormula>Sheet1!$A$1:$P$19</oldFormula>
  </rdn>
  <rcv guid="{A4737DA8-316F-4345-AEBC-98B9E607230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8748B0EF-5E08-445F-AA60-E82915FD6C87}" name="windows10" id="-1298652702" dateTime="2022-05-12T13:48:41"/>
  <userInfo guid="{8748B0EF-5E08-445F-AA60-E82915FD6C87}" name="Qi, Xuliang (X.)" id="-953693702" dateTime="2022-05-25T10:34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opLeftCell="A20" zoomScale="85" zoomScaleNormal="85" workbookViewId="0">
      <selection activeCell="C20" sqref="C20:C31"/>
    </sheetView>
  </sheetViews>
  <sheetFormatPr defaultRowHeight="13.8" x14ac:dyDescent="0.25"/>
  <cols>
    <col min="3" max="3" width="39.109375" customWidth="1"/>
    <col min="5" max="5" width="22.109375" customWidth="1"/>
    <col min="6" max="6" width="13.5546875" customWidth="1"/>
    <col min="7" max="7" width="18.77734375" customWidth="1"/>
    <col min="8" max="8" width="40.21875" customWidth="1"/>
    <col min="9" max="9" width="51.77734375" customWidth="1"/>
    <col min="10" max="10" width="36.77734375" customWidth="1"/>
    <col min="11" max="11" width="21.77734375" customWidth="1"/>
    <col min="12" max="12" width="14.44140625" customWidth="1"/>
    <col min="13" max="13" width="14.5546875" customWidth="1"/>
    <col min="14" max="14" width="12.77734375" bestFit="1" customWidth="1"/>
    <col min="15" max="15" width="12.77734375" customWidth="1"/>
    <col min="17" max="17" width="10.109375" customWidth="1"/>
    <col min="18" max="18" width="9.77734375" customWidth="1"/>
    <col min="23" max="23" width="9.88671875" bestFit="1" customWidth="1"/>
  </cols>
  <sheetData>
    <row r="1" spans="1:23" s="6" customFormat="1" ht="19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58</v>
      </c>
      <c r="M1" s="5" t="s">
        <v>59</v>
      </c>
      <c r="N1" s="5" t="s">
        <v>62</v>
      </c>
      <c r="O1" s="5" t="s">
        <v>73</v>
      </c>
      <c r="P1" s="5" t="s">
        <v>57</v>
      </c>
      <c r="Q1" s="6" t="s">
        <v>87</v>
      </c>
      <c r="R1" s="25" t="s">
        <v>90</v>
      </c>
      <c r="S1" s="25" t="s">
        <v>89</v>
      </c>
      <c r="T1" s="25" t="s">
        <v>91</v>
      </c>
      <c r="U1" s="25" t="s">
        <v>89</v>
      </c>
      <c r="V1" s="25" t="s">
        <v>92</v>
      </c>
      <c r="W1" s="25" t="s">
        <v>89</v>
      </c>
    </row>
    <row r="2" spans="1:23" s="6" customFormat="1" ht="57" customHeight="1" x14ac:dyDescent="0.45">
      <c r="A2" s="7" t="s">
        <v>11</v>
      </c>
      <c r="B2" s="8">
        <v>1</v>
      </c>
      <c r="C2" s="8" t="s">
        <v>12</v>
      </c>
      <c r="D2" s="9">
        <v>1</v>
      </c>
      <c r="E2" s="9"/>
      <c r="F2" s="9" t="s">
        <v>13</v>
      </c>
      <c r="G2" s="9" t="s">
        <v>14</v>
      </c>
      <c r="H2" s="10" t="s">
        <v>15</v>
      </c>
      <c r="I2" s="11" t="s">
        <v>63</v>
      </c>
      <c r="J2" s="11" t="s">
        <v>75</v>
      </c>
      <c r="K2" s="11" t="s">
        <v>53</v>
      </c>
      <c r="L2" s="19">
        <f>(9.545+9.599+9.666)/3</f>
        <v>9.6033333333333335</v>
      </c>
      <c r="M2" s="19">
        <f>(9.649+10.37+9.577)/3</f>
        <v>9.8653333333333322</v>
      </c>
      <c r="N2" s="19">
        <f>(9.783+9.714+9.493)/3</f>
        <v>9.663333333333334</v>
      </c>
      <c r="O2" s="19">
        <f>(9.357+9.712+9.534)/3</f>
        <v>9.5343333333333344</v>
      </c>
      <c r="P2" s="11" t="s">
        <v>60</v>
      </c>
      <c r="Q2" s="24" t="s">
        <v>81</v>
      </c>
      <c r="R2" s="27">
        <f>(9.543-9.357)/2</f>
        <v>9.2999999999999972E-2</v>
      </c>
      <c r="S2" s="27">
        <f>R2+0.5</f>
        <v>0.59299999999999997</v>
      </c>
      <c r="T2" s="28">
        <f>(9.783-9.493)/2</f>
        <v>0.14499999999999957</v>
      </c>
      <c r="U2" s="27">
        <f>T2+0.5</f>
        <v>0.64499999999999957</v>
      </c>
      <c r="V2" s="19">
        <f>(9.666-9.545)/2</f>
        <v>6.050000000000022E-2</v>
      </c>
      <c r="W2" s="27">
        <f>V2+0.5</f>
        <v>0.56050000000000022</v>
      </c>
    </row>
    <row r="3" spans="1:23" s="6" customFormat="1" ht="60" customHeight="1" x14ac:dyDescent="0.45">
      <c r="A3" s="7" t="s">
        <v>11</v>
      </c>
      <c r="B3" s="8">
        <v>2</v>
      </c>
      <c r="C3" s="8" t="s">
        <v>17</v>
      </c>
      <c r="D3" s="9">
        <v>1</v>
      </c>
      <c r="E3" s="9" t="s">
        <v>13</v>
      </c>
      <c r="F3" s="9" t="s">
        <v>13</v>
      </c>
      <c r="G3" s="9" t="s">
        <v>14</v>
      </c>
      <c r="H3" s="10" t="s">
        <v>15</v>
      </c>
      <c r="I3" s="11" t="s">
        <v>16</v>
      </c>
      <c r="J3" s="11" t="s">
        <v>74</v>
      </c>
      <c r="K3" s="11" t="s">
        <v>53</v>
      </c>
      <c r="L3" s="19">
        <f>(22.735+22.865+22.6)/3</f>
        <v>22.733333333333331</v>
      </c>
      <c r="M3" s="19">
        <f>(23.15+23.572+23.2)/3</f>
        <v>23.307333333333332</v>
      </c>
      <c r="N3" s="19">
        <f>(22.848+22.66+22.645)/3</f>
        <v>22.717666666666663</v>
      </c>
      <c r="O3" s="19">
        <f>(22.34+22.678+23.1)/3</f>
        <v>22.706</v>
      </c>
      <c r="P3" s="11" t="s">
        <v>60</v>
      </c>
      <c r="Q3" s="24" t="s">
        <v>88</v>
      </c>
      <c r="R3" s="27">
        <f>(23.1-22.34)/2</f>
        <v>0.38000000000000078</v>
      </c>
      <c r="S3" s="27">
        <f>R3+0.5</f>
        <v>0.88000000000000078</v>
      </c>
      <c r="T3" s="28">
        <f>(22.848-22.645)/2</f>
        <v>0.1014999999999997</v>
      </c>
      <c r="U3" s="27">
        <f t="shared" ref="U3:U4" si="0">T3+0.5</f>
        <v>0.6014999999999997</v>
      </c>
      <c r="V3" s="19">
        <f>(22.865-22.6)/2</f>
        <v>0.13249999999999851</v>
      </c>
      <c r="W3" s="27">
        <f>V3+0.5</f>
        <v>0.63249999999999851</v>
      </c>
    </row>
    <row r="4" spans="1:23" s="6" customFormat="1" ht="44.25" customHeight="1" x14ac:dyDescent="0.45">
      <c r="A4" s="7" t="s">
        <v>11</v>
      </c>
      <c r="B4" s="8">
        <v>3</v>
      </c>
      <c r="C4" s="8" t="s">
        <v>18</v>
      </c>
      <c r="D4" s="9">
        <v>1</v>
      </c>
      <c r="E4" s="9"/>
      <c r="F4" s="9" t="s">
        <v>13</v>
      </c>
      <c r="G4" s="9" t="s">
        <v>14</v>
      </c>
      <c r="H4" s="10" t="s">
        <v>66</v>
      </c>
      <c r="I4" s="11" t="s">
        <v>16</v>
      </c>
      <c r="J4" s="11" t="s">
        <v>19</v>
      </c>
      <c r="K4" s="11" t="s">
        <v>53</v>
      </c>
      <c r="L4" s="18" t="s">
        <v>68</v>
      </c>
      <c r="M4" s="19">
        <f>(11.921+12.059+10.356)/3</f>
        <v>11.445333333333332</v>
      </c>
      <c r="N4" s="19">
        <f>(6.292+7.182+5.211)/3</f>
        <v>6.2283333333333344</v>
      </c>
      <c r="O4" s="23">
        <f>(6.188+6.733+6.002)/3</f>
        <v>6.3076666666666661</v>
      </c>
      <c r="P4" s="11" t="s">
        <v>60</v>
      </c>
      <c r="Q4" s="24" t="s">
        <v>85</v>
      </c>
      <c r="R4" s="27">
        <f>(6.733-6.002)/2</f>
        <v>0.36549999999999994</v>
      </c>
      <c r="S4" s="27">
        <f>R4+0.5</f>
        <v>0.86549999999999994</v>
      </c>
      <c r="T4" s="19">
        <f>(7.182-5.211)/2</f>
        <v>0.98550000000000004</v>
      </c>
      <c r="U4" s="27">
        <f t="shared" si="0"/>
        <v>1.4855</v>
      </c>
      <c r="V4" s="26"/>
      <c r="W4" s="27"/>
    </row>
    <row r="5" spans="1:23" s="6" customFormat="1" ht="48.75" customHeight="1" x14ac:dyDescent="0.45">
      <c r="A5" s="7" t="s">
        <v>11</v>
      </c>
      <c r="B5" s="8">
        <v>4</v>
      </c>
      <c r="C5" s="8" t="s">
        <v>20</v>
      </c>
      <c r="D5" s="9">
        <v>1.5</v>
      </c>
      <c r="E5" s="9" t="s">
        <v>13</v>
      </c>
      <c r="F5" s="9" t="s">
        <v>13</v>
      </c>
      <c r="G5" s="9" t="s">
        <v>14</v>
      </c>
      <c r="H5" s="10" t="s">
        <v>15</v>
      </c>
      <c r="I5" s="11" t="s">
        <v>21</v>
      </c>
      <c r="J5" s="11" t="s">
        <v>22</v>
      </c>
      <c r="K5" s="17" t="s">
        <v>54</v>
      </c>
      <c r="L5" s="15"/>
      <c r="M5" s="15"/>
      <c r="N5" s="15"/>
      <c r="O5" s="15"/>
      <c r="P5" s="12"/>
      <c r="Q5" s="12"/>
    </row>
    <row r="6" spans="1:23" s="6" customFormat="1" ht="64.5" customHeight="1" x14ac:dyDescent="0.45">
      <c r="A6" s="7" t="s">
        <v>11</v>
      </c>
      <c r="B6" s="8">
        <v>5</v>
      </c>
      <c r="C6" s="8" t="s">
        <v>23</v>
      </c>
      <c r="D6" s="9">
        <v>1</v>
      </c>
      <c r="E6" s="9"/>
      <c r="F6" s="9"/>
      <c r="G6" s="9" t="s">
        <v>14</v>
      </c>
      <c r="H6" s="10" t="s">
        <v>15</v>
      </c>
      <c r="I6" s="11" t="s">
        <v>24</v>
      </c>
      <c r="J6" s="11" t="s">
        <v>25</v>
      </c>
      <c r="K6" s="11" t="s">
        <v>54</v>
      </c>
      <c r="L6" s="15"/>
      <c r="M6" s="15"/>
      <c r="N6" s="15"/>
      <c r="O6" s="15"/>
      <c r="P6" s="12"/>
      <c r="Q6" s="12"/>
    </row>
    <row r="7" spans="1:23" s="6" customFormat="1" ht="60" customHeight="1" x14ac:dyDescent="0.45">
      <c r="A7" s="7" t="s">
        <v>11</v>
      </c>
      <c r="B7" s="8">
        <v>6</v>
      </c>
      <c r="C7" s="8" t="s">
        <v>26</v>
      </c>
      <c r="D7" s="9">
        <v>1</v>
      </c>
      <c r="E7" s="9"/>
      <c r="F7" s="9" t="s">
        <v>13</v>
      </c>
      <c r="G7" s="9" t="s">
        <v>14</v>
      </c>
      <c r="H7" s="10" t="s">
        <v>15</v>
      </c>
      <c r="I7" s="11" t="s">
        <v>27</v>
      </c>
      <c r="J7" s="11" t="s">
        <v>25</v>
      </c>
      <c r="K7" s="11" t="s">
        <v>54</v>
      </c>
      <c r="L7" s="15"/>
      <c r="M7" s="15"/>
      <c r="N7" s="15"/>
      <c r="O7" s="15"/>
      <c r="P7" s="12"/>
      <c r="Q7" s="12"/>
    </row>
    <row r="8" spans="1:23" s="6" customFormat="1" ht="72.75" customHeight="1" x14ac:dyDescent="0.45">
      <c r="A8" s="7" t="s">
        <v>11</v>
      </c>
      <c r="B8" s="8">
        <v>35</v>
      </c>
      <c r="C8" s="13" t="s">
        <v>28</v>
      </c>
      <c r="D8" s="9">
        <v>0.5</v>
      </c>
      <c r="E8" s="9"/>
      <c r="F8" s="9"/>
      <c r="G8" s="9" t="s">
        <v>14</v>
      </c>
      <c r="H8" s="10"/>
      <c r="I8" s="11" t="s">
        <v>29</v>
      </c>
      <c r="J8" s="11" t="s">
        <v>30</v>
      </c>
      <c r="K8" s="16" t="s">
        <v>54</v>
      </c>
      <c r="L8" s="15"/>
      <c r="M8" s="15"/>
      <c r="N8" s="15"/>
      <c r="O8" s="15"/>
      <c r="P8" s="12"/>
      <c r="Q8" s="12"/>
    </row>
    <row r="9" spans="1:23" s="6" customFormat="1" ht="63.75" customHeight="1" x14ac:dyDescent="0.45">
      <c r="A9" s="7" t="s">
        <v>11</v>
      </c>
      <c r="B9" s="8">
        <v>11</v>
      </c>
      <c r="C9" s="8" t="s">
        <v>31</v>
      </c>
      <c r="D9" s="9">
        <v>1</v>
      </c>
      <c r="E9" s="9"/>
      <c r="F9" s="9" t="s">
        <v>13</v>
      </c>
      <c r="G9" s="9" t="s">
        <v>14</v>
      </c>
      <c r="H9" s="10" t="s">
        <v>65</v>
      </c>
      <c r="I9" s="11" t="s">
        <v>32</v>
      </c>
      <c r="J9" s="11" t="s">
        <v>67</v>
      </c>
      <c r="K9" s="11" t="s">
        <v>53</v>
      </c>
      <c r="L9" s="18" t="s">
        <v>69</v>
      </c>
      <c r="M9" s="19">
        <f>(24.062+24.954+23.942)/3</f>
        <v>24.319333333333333</v>
      </c>
      <c r="N9" s="19">
        <f>(20.053+21.735+19.779)/3</f>
        <v>20.522333333333332</v>
      </c>
      <c r="O9" s="19">
        <f>(19.813+19.682+20.856)/3</f>
        <v>20.117000000000001</v>
      </c>
      <c r="P9" s="11" t="s">
        <v>60</v>
      </c>
      <c r="Q9" s="24" t="s">
        <v>84</v>
      </c>
      <c r="R9" s="27">
        <f>(20.856-19.682)/2</f>
        <v>0.58700000000000152</v>
      </c>
      <c r="S9" s="27">
        <f>R9+0.5</f>
        <v>1.0870000000000015</v>
      </c>
      <c r="T9" s="19">
        <f>(21.735-19.779)/2</f>
        <v>0.97799999999999976</v>
      </c>
      <c r="U9" s="27">
        <f t="shared" ref="U9:U12" si="1">T9+0.5</f>
        <v>1.4779999999999998</v>
      </c>
      <c r="V9" s="26"/>
      <c r="W9" s="27"/>
    </row>
    <row r="10" spans="1:23" s="6" customFormat="1" ht="60.75" customHeight="1" x14ac:dyDescent="0.45">
      <c r="A10" s="7" t="s">
        <v>11</v>
      </c>
      <c r="B10" s="8">
        <v>8</v>
      </c>
      <c r="C10" s="8" t="s">
        <v>33</v>
      </c>
      <c r="D10" s="9">
        <v>0.5</v>
      </c>
      <c r="E10" s="9"/>
      <c r="F10" s="9"/>
      <c r="G10" s="9" t="s">
        <v>14</v>
      </c>
      <c r="H10" s="10" t="s">
        <v>55</v>
      </c>
      <c r="I10" s="11" t="s">
        <v>61</v>
      </c>
      <c r="J10" s="11" t="s">
        <v>76</v>
      </c>
      <c r="K10" s="11" t="s">
        <v>53</v>
      </c>
      <c r="L10" s="11" t="s">
        <v>72</v>
      </c>
      <c r="M10" s="11" t="s">
        <v>72</v>
      </c>
      <c r="N10" s="11" t="s">
        <v>72</v>
      </c>
      <c r="O10" s="11" t="s">
        <v>72</v>
      </c>
      <c r="P10" s="11" t="s">
        <v>60</v>
      </c>
      <c r="Q10" s="24" t="s">
        <v>82</v>
      </c>
      <c r="R10" s="27"/>
      <c r="S10" s="27"/>
      <c r="T10" s="27"/>
      <c r="U10" s="27"/>
      <c r="V10" s="26"/>
      <c r="W10" s="27"/>
    </row>
    <row r="11" spans="1:23" s="6" customFormat="1" ht="48" customHeight="1" x14ac:dyDescent="0.45">
      <c r="A11" s="7" t="s">
        <v>11</v>
      </c>
      <c r="B11" s="8">
        <v>9</v>
      </c>
      <c r="C11" s="8" t="s">
        <v>34</v>
      </c>
      <c r="D11" s="9"/>
      <c r="E11" s="9"/>
      <c r="F11" s="9"/>
      <c r="G11" s="9" t="s">
        <v>14</v>
      </c>
      <c r="H11" s="10" t="s">
        <v>15</v>
      </c>
      <c r="I11" s="11" t="s">
        <v>56</v>
      </c>
      <c r="J11" s="11" t="s">
        <v>77</v>
      </c>
      <c r="K11" s="11" t="s">
        <v>53</v>
      </c>
      <c r="L11" s="19">
        <f>(14.413+13.992+12.68)/3</f>
        <v>13.695</v>
      </c>
      <c r="M11" s="19">
        <f>(18.231+14.3+13.205)/3</f>
        <v>15.245333333333335</v>
      </c>
      <c r="N11" s="19">
        <f>(13.76+12.328+10.887)/3</f>
        <v>12.325000000000001</v>
      </c>
      <c r="O11" s="19">
        <f>(13.991+11.855+10.171)/3</f>
        <v>12.005666666666665</v>
      </c>
      <c r="P11" s="11" t="s">
        <v>60</v>
      </c>
      <c r="Q11" s="24" t="s">
        <v>86</v>
      </c>
      <c r="R11" s="27">
        <f>(13.991-10.171)/2</f>
        <v>1.9100000000000001</v>
      </c>
      <c r="S11" s="27">
        <f>R11+0.5</f>
        <v>2.41</v>
      </c>
      <c r="T11" s="19">
        <f>(13.76-10.887)/2</f>
        <v>1.4364999999999997</v>
      </c>
      <c r="U11" s="27">
        <f t="shared" si="1"/>
        <v>1.9364999999999997</v>
      </c>
      <c r="V11" s="19">
        <f>(14.413-12.68)/2</f>
        <v>0.86650000000000027</v>
      </c>
      <c r="W11" s="27">
        <f>V11+0.5</f>
        <v>1.3665000000000003</v>
      </c>
    </row>
    <row r="12" spans="1:23" s="6" customFormat="1" ht="63.75" customHeight="1" x14ac:dyDescent="0.45">
      <c r="A12" s="7" t="s">
        <v>11</v>
      </c>
      <c r="B12" s="8">
        <v>10</v>
      </c>
      <c r="C12" s="8" t="s">
        <v>35</v>
      </c>
      <c r="D12" s="9">
        <v>2</v>
      </c>
      <c r="E12" s="9" t="s">
        <v>13</v>
      </c>
      <c r="F12" s="9" t="s">
        <v>13</v>
      </c>
      <c r="G12" s="9" t="s">
        <v>14</v>
      </c>
      <c r="H12" s="10" t="s">
        <v>15</v>
      </c>
      <c r="I12" s="11" t="s">
        <v>36</v>
      </c>
      <c r="J12" s="11" t="s">
        <v>80</v>
      </c>
      <c r="K12" s="11" t="s">
        <v>53</v>
      </c>
      <c r="L12" s="19">
        <f>(3.102+4.943+2.431)/3</f>
        <v>3.4919999999999995</v>
      </c>
      <c r="M12" s="19">
        <f>(3.862+3.979+3.272)/3</f>
        <v>3.704333333333333</v>
      </c>
      <c r="N12" s="19">
        <f>(2.342+2.144+1.567)/3</f>
        <v>2.0176666666666669</v>
      </c>
      <c r="O12" s="23">
        <f>(3.468+1.952+1.72)/3</f>
        <v>2.38</v>
      </c>
      <c r="P12" s="11" t="s">
        <v>60</v>
      </c>
      <c r="Q12" s="24" t="s">
        <v>83</v>
      </c>
      <c r="R12" s="27">
        <f>(3.468-1.72)/2</f>
        <v>0.874</v>
      </c>
      <c r="S12" s="27">
        <f>R12+0.5</f>
        <v>1.3740000000000001</v>
      </c>
      <c r="T12" s="19">
        <f>(2.342-1.567)/2</f>
        <v>0.38750000000000007</v>
      </c>
      <c r="U12" s="27">
        <f t="shared" si="1"/>
        <v>0.88750000000000007</v>
      </c>
      <c r="V12" s="19">
        <f>(4.943-2.431)/2</f>
        <v>1.2559999999999998</v>
      </c>
      <c r="W12" s="27">
        <f>V12+0.5</f>
        <v>1.7559999999999998</v>
      </c>
    </row>
    <row r="13" spans="1:23" s="6" customFormat="1" ht="53.25" customHeight="1" x14ac:dyDescent="0.45">
      <c r="A13" s="7" t="s">
        <v>11</v>
      </c>
      <c r="B13" s="8">
        <v>12</v>
      </c>
      <c r="C13" s="8" t="s">
        <v>37</v>
      </c>
      <c r="D13" s="9">
        <v>1.5</v>
      </c>
      <c r="E13" s="9"/>
      <c r="F13" s="9" t="s">
        <v>13</v>
      </c>
      <c r="G13" s="9" t="s">
        <v>14</v>
      </c>
      <c r="H13" s="10" t="s">
        <v>38</v>
      </c>
      <c r="I13" s="11" t="s">
        <v>32</v>
      </c>
      <c r="J13" s="11" t="s">
        <v>39</v>
      </c>
      <c r="K13" s="17" t="s">
        <v>54</v>
      </c>
      <c r="L13" s="15"/>
      <c r="M13" s="15"/>
      <c r="N13" s="15"/>
      <c r="O13" s="15"/>
      <c r="P13" s="12"/>
      <c r="Q13" s="12"/>
    </row>
    <row r="14" spans="1:23" s="6" customFormat="1" ht="87" customHeight="1" x14ac:dyDescent="0.45">
      <c r="A14" s="7" t="s">
        <v>11</v>
      </c>
      <c r="B14" s="8">
        <v>13</v>
      </c>
      <c r="C14" s="8" t="s">
        <v>40</v>
      </c>
      <c r="D14" s="9">
        <v>0.5</v>
      </c>
      <c r="E14" s="9"/>
      <c r="F14" s="9" t="s">
        <v>13</v>
      </c>
      <c r="G14" s="9" t="s">
        <v>14</v>
      </c>
      <c r="H14" s="10" t="s">
        <v>41</v>
      </c>
      <c r="I14" s="11" t="s">
        <v>16</v>
      </c>
      <c r="J14" s="11" t="s">
        <v>42</v>
      </c>
      <c r="K14" s="11" t="s">
        <v>54</v>
      </c>
      <c r="L14" s="15"/>
      <c r="M14" s="15"/>
      <c r="N14" s="15"/>
      <c r="O14" s="15"/>
      <c r="P14" s="12"/>
      <c r="Q14" s="12"/>
    </row>
    <row r="15" spans="1:23" s="6" customFormat="1" ht="72" customHeight="1" x14ac:dyDescent="0.45">
      <c r="A15" s="7" t="s">
        <v>11</v>
      </c>
      <c r="B15" s="8">
        <v>14</v>
      </c>
      <c r="C15" s="8" t="s">
        <v>43</v>
      </c>
      <c r="D15" s="9">
        <v>1</v>
      </c>
      <c r="E15" s="9" t="s">
        <v>13</v>
      </c>
      <c r="F15" s="9" t="s">
        <v>13</v>
      </c>
      <c r="G15" s="9" t="s">
        <v>14</v>
      </c>
      <c r="H15" s="10" t="s">
        <v>44</v>
      </c>
      <c r="I15" s="11" t="s">
        <v>16</v>
      </c>
      <c r="J15" s="11" t="s">
        <v>45</v>
      </c>
      <c r="K15" s="16" t="s">
        <v>54</v>
      </c>
      <c r="L15" s="15"/>
      <c r="M15" s="15"/>
      <c r="N15" s="15"/>
      <c r="O15" s="15"/>
      <c r="P15" s="12"/>
      <c r="Q15" s="12"/>
    </row>
    <row r="16" spans="1:23" s="6" customFormat="1" ht="63.75" customHeight="1" x14ac:dyDescent="0.45">
      <c r="A16" s="7" t="s">
        <v>11</v>
      </c>
      <c r="B16" s="8">
        <v>15</v>
      </c>
      <c r="C16" s="8" t="s">
        <v>46</v>
      </c>
      <c r="D16" s="9">
        <v>0.5</v>
      </c>
      <c r="E16" s="9"/>
      <c r="F16" s="9"/>
      <c r="G16" s="9" t="s">
        <v>14</v>
      </c>
      <c r="H16" s="10" t="s">
        <v>15</v>
      </c>
      <c r="I16" s="11" t="s">
        <v>47</v>
      </c>
      <c r="J16" s="18" t="s">
        <v>64</v>
      </c>
      <c r="K16" s="11" t="s">
        <v>53</v>
      </c>
      <c r="L16" s="20">
        <f>(5.413+4.958+5.952)/3</f>
        <v>5.4409999999999998</v>
      </c>
      <c r="M16" s="21">
        <f>(4.248+4.096+5.378)/3</f>
        <v>4.5740000000000007</v>
      </c>
      <c r="N16" s="19">
        <f>(4.705+5.347+5.432)/3</f>
        <v>5.1613333333333333</v>
      </c>
      <c r="O16" s="19">
        <f>(4.772+4.992+4.013)/3</f>
        <v>4.5923333333333334</v>
      </c>
      <c r="P16" s="11" t="s">
        <v>60</v>
      </c>
      <c r="Q16" s="24" t="s">
        <v>81</v>
      </c>
      <c r="R16" s="28">
        <f>(4.992-4.013)/2</f>
        <v>0.48950000000000005</v>
      </c>
      <c r="S16" s="27">
        <f>R16+0.5</f>
        <v>0.98950000000000005</v>
      </c>
      <c r="T16" s="19">
        <f>(5.432-4.705)/2</f>
        <v>0.36350000000000016</v>
      </c>
      <c r="U16" s="27">
        <f t="shared" ref="U16:U19" si="2">T16+0.5</f>
        <v>0.86350000000000016</v>
      </c>
      <c r="V16" s="20">
        <f>(5.952-4.958)/2</f>
        <v>0.49699999999999989</v>
      </c>
      <c r="W16" s="27">
        <f t="shared" ref="W16:W19" si="3">V16+0.5</f>
        <v>0.99699999999999989</v>
      </c>
    </row>
    <row r="17" spans="1:23" s="6" customFormat="1" ht="50.25" customHeight="1" x14ac:dyDescent="0.45">
      <c r="A17" s="7" t="s">
        <v>11</v>
      </c>
      <c r="B17" s="8">
        <v>16</v>
      </c>
      <c r="C17" s="8" t="s">
        <v>48</v>
      </c>
      <c r="D17" s="9">
        <v>0.5</v>
      </c>
      <c r="E17" s="9"/>
      <c r="F17" s="9" t="s">
        <v>13</v>
      </c>
      <c r="G17" s="9" t="s">
        <v>14</v>
      </c>
      <c r="H17" s="10" t="s">
        <v>15</v>
      </c>
      <c r="I17" s="11" t="s">
        <v>49</v>
      </c>
      <c r="J17" s="11" t="s">
        <v>78</v>
      </c>
      <c r="K17" s="11" t="s">
        <v>53</v>
      </c>
      <c r="L17" s="19">
        <f>(5.564+4.991+5.042)/3</f>
        <v>5.1989999999999998</v>
      </c>
      <c r="M17" s="19">
        <f>(4.384+5.317+4.451)/3</f>
        <v>4.7173333333333334</v>
      </c>
      <c r="N17" s="19">
        <f>(4.418+4.722+5.007)/3</f>
        <v>4.7156666666666665</v>
      </c>
      <c r="O17" s="19">
        <f>(4.454+3.544+4.33)/3</f>
        <v>4.1093333333333328</v>
      </c>
      <c r="P17" s="11" t="s">
        <v>60</v>
      </c>
      <c r="Q17" s="24" t="s">
        <v>81</v>
      </c>
      <c r="R17" s="28">
        <f>(4.454-3.544)/2</f>
        <v>0.45499999999999985</v>
      </c>
      <c r="S17" s="27">
        <f t="shared" ref="S17:S19" si="4">R17+0.5</f>
        <v>0.95499999999999985</v>
      </c>
      <c r="T17" s="19">
        <f>(5.007-4.418)/2</f>
        <v>0.29449999999999976</v>
      </c>
      <c r="U17" s="27">
        <f t="shared" si="2"/>
        <v>0.79449999999999976</v>
      </c>
      <c r="V17" s="19">
        <f>(5.564-4.991)/2</f>
        <v>0.2865000000000002</v>
      </c>
      <c r="W17" s="27">
        <f t="shared" si="3"/>
        <v>0.7865000000000002</v>
      </c>
    </row>
    <row r="18" spans="1:23" s="14" customFormat="1" ht="45.6" x14ac:dyDescent="0.45">
      <c r="A18" s="7" t="s">
        <v>11</v>
      </c>
      <c r="B18" s="8">
        <v>17</v>
      </c>
      <c r="C18" s="8" t="s">
        <v>50</v>
      </c>
      <c r="D18" s="9">
        <v>0.5</v>
      </c>
      <c r="E18" s="9"/>
      <c r="F18" s="9" t="s">
        <v>13</v>
      </c>
      <c r="G18" s="9" t="s">
        <v>14</v>
      </c>
      <c r="H18" s="10" t="s">
        <v>15</v>
      </c>
      <c r="I18" s="11" t="s">
        <v>70</v>
      </c>
      <c r="J18" s="11" t="s">
        <v>79</v>
      </c>
      <c r="K18" s="11" t="s">
        <v>53</v>
      </c>
      <c r="L18" s="19">
        <f>(5.971+6.22+3.71)/3</f>
        <v>5.3003333333333336</v>
      </c>
      <c r="M18" s="19">
        <f>(6.89+6.425+4.808)/3</f>
        <v>6.0409999999999995</v>
      </c>
      <c r="N18" s="19">
        <f>(5.48+4.198+4.232)/3</f>
        <v>4.6366666666666667</v>
      </c>
      <c r="O18" s="23">
        <f>(6.207+6.167+5.465)/3</f>
        <v>5.9463333333333326</v>
      </c>
      <c r="P18" s="11" t="s">
        <v>60</v>
      </c>
      <c r="Q18" s="24" t="s">
        <v>81</v>
      </c>
      <c r="R18" s="28">
        <f>(6.207-5.465)/2</f>
        <v>0.371</v>
      </c>
      <c r="S18" s="27">
        <f t="shared" si="4"/>
        <v>0.871</v>
      </c>
      <c r="T18" s="19">
        <f>(5.48-4.198)/2</f>
        <v>0.64100000000000001</v>
      </c>
      <c r="U18" s="27">
        <f t="shared" si="2"/>
        <v>1.141</v>
      </c>
      <c r="V18" s="19">
        <f>(6.22-3.71)/2</f>
        <v>1.2549999999999999</v>
      </c>
      <c r="W18" s="27">
        <f t="shared" si="3"/>
        <v>1.7549999999999999</v>
      </c>
    </row>
    <row r="19" spans="1:23" s="6" customFormat="1" ht="74.25" customHeight="1" x14ac:dyDescent="0.45">
      <c r="A19" s="7" t="s">
        <v>11</v>
      </c>
      <c r="B19" s="8">
        <v>18</v>
      </c>
      <c r="C19" s="8" t="s">
        <v>51</v>
      </c>
      <c r="D19" s="9">
        <v>0.5</v>
      </c>
      <c r="E19" s="9"/>
      <c r="F19" s="9" t="s">
        <v>13</v>
      </c>
      <c r="G19" s="9" t="s">
        <v>14</v>
      </c>
      <c r="H19" s="10" t="s">
        <v>15</v>
      </c>
      <c r="I19" s="11" t="s">
        <v>71</v>
      </c>
      <c r="J19" s="11" t="s">
        <v>52</v>
      </c>
      <c r="K19" s="11" t="s">
        <v>53</v>
      </c>
      <c r="L19" s="19">
        <f>(2.904+2.193+2.343)/3</f>
        <v>2.48</v>
      </c>
      <c r="M19" s="19">
        <f>(3.726+2.524+2.801)/3</f>
        <v>3.0169999999999999</v>
      </c>
      <c r="N19" s="19">
        <f>(2.154+2.276+2.514)/3</f>
        <v>2.3146666666666662</v>
      </c>
      <c r="O19" s="19">
        <f>(2.225+2.135+2.205)/3</f>
        <v>2.188333333333333</v>
      </c>
      <c r="P19" s="11" t="s">
        <v>60</v>
      </c>
      <c r="Q19" s="24" t="s">
        <v>83</v>
      </c>
      <c r="R19" s="28">
        <f>(2.225-2.205)/2</f>
        <v>1.0000000000000009E-2</v>
      </c>
      <c r="S19" s="27">
        <f t="shared" si="4"/>
        <v>0.51</v>
      </c>
      <c r="T19" s="19">
        <f>(2.514-2.154)/2</f>
        <v>0.17999999999999994</v>
      </c>
      <c r="U19" s="27">
        <f t="shared" si="2"/>
        <v>0.67999999999999994</v>
      </c>
      <c r="V19" s="19">
        <f>(2.904-2.193)/2</f>
        <v>0.35549999999999993</v>
      </c>
      <c r="W19" s="27">
        <f t="shared" si="3"/>
        <v>0.85549999999999993</v>
      </c>
    </row>
    <row r="20" spans="1:23" ht="27.6" x14ac:dyDescent="0.25">
      <c r="A20" s="8" t="s">
        <v>93</v>
      </c>
      <c r="B20" s="8">
        <v>19</v>
      </c>
      <c r="C20" s="8" t="s">
        <v>94</v>
      </c>
      <c r="D20" s="8">
        <v>1</v>
      </c>
      <c r="E20" s="8" t="s">
        <v>13</v>
      </c>
      <c r="F20" s="8" t="s">
        <v>13</v>
      </c>
      <c r="G20" s="8"/>
      <c r="H20" s="8" t="s">
        <v>95</v>
      </c>
      <c r="I20" s="8" t="s">
        <v>96</v>
      </c>
      <c r="J20" s="8" t="s">
        <v>97</v>
      </c>
      <c r="K20" s="8" t="s">
        <v>98</v>
      </c>
    </row>
    <row r="21" spans="1:23" ht="27.6" x14ac:dyDescent="0.25">
      <c r="A21" s="8" t="s">
        <v>93</v>
      </c>
      <c r="B21" s="8">
        <v>20</v>
      </c>
      <c r="C21" s="8" t="s">
        <v>99</v>
      </c>
      <c r="D21" s="8">
        <v>1</v>
      </c>
      <c r="E21" s="8" t="s">
        <v>13</v>
      </c>
      <c r="F21" s="8" t="s">
        <v>13</v>
      </c>
      <c r="G21" s="8"/>
      <c r="H21" s="8" t="s">
        <v>95</v>
      </c>
      <c r="I21" s="8" t="s">
        <v>100</v>
      </c>
      <c r="J21" s="8" t="s">
        <v>97</v>
      </c>
      <c r="K21" s="8" t="s">
        <v>98</v>
      </c>
    </row>
    <row r="22" spans="1:23" ht="27.6" x14ac:dyDescent="0.25">
      <c r="A22" s="8" t="s">
        <v>93</v>
      </c>
      <c r="B22" s="8">
        <v>21</v>
      </c>
      <c r="C22" s="8" t="s">
        <v>101</v>
      </c>
      <c r="D22" s="8">
        <v>1</v>
      </c>
      <c r="E22" s="8" t="s">
        <v>13</v>
      </c>
      <c r="F22" s="8" t="s">
        <v>13</v>
      </c>
      <c r="G22" s="8"/>
      <c r="H22" s="8" t="s">
        <v>95</v>
      </c>
      <c r="I22" s="8" t="s">
        <v>100</v>
      </c>
      <c r="J22" s="8" t="s">
        <v>97</v>
      </c>
      <c r="K22" s="8" t="s">
        <v>98</v>
      </c>
    </row>
    <row r="23" spans="1:23" ht="27.6" x14ac:dyDescent="0.25">
      <c r="A23" s="8" t="s">
        <v>93</v>
      </c>
      <c r="B23" s="8">
        <v>22</v>
      </c>
      <c r="C23" s="8" t="s">
        <v>102</v>
      </c>
      <c r="D23" s="8">
        <v>2</v>
      </c>
      <c r="E23" s="8" t="s">
        <v>13</v>
      </c>
      <c r="F23" s="8" t="s">
        <v>13</v>
      </c>
      <c r="G23" s="8"/>
      <c r="H23" s="8" t="s">
        <v>95</v>
      </c>
      <c r="I23" s="8" t="s">
        <v>103</v>
      </c>
      <c r="J23" s="8" t="s">
        <v>97</v>
      </c>
      <c r="K23" s="8" t="s">
        <v>98</v>
      </c>
    </row>
    <row r="24" spans="1:23" ht="27.6" x14ac:dyDescent="0.25">
      <c r="A24" s="8" t="s">
        <v>93</v>
      </c>
      <c r="B24" s="8">
        <v>23</v>
      </c>
      <c r="C24" s="8" t="s">
        <v>104</v>
      </c>
      <c r="D24" s="8">
        <v>1</v>
      </c>
      <c r="E24" s="8" t="s">
        <v>13</v>
      </c>
      <c r="F24" s="8" t="s">
        <v>13</v>
      </c>
      <c r="G24" s="8"/>
      <c r="H24" s="8" t="s">
        <v>95</v>
      </c>
      <c r="I24" s="8" t="s">
        <v>105</v>
      </c>
      <c r="J24" s="8" t="s">
        <v>106</v>
      </c>
      <c r="K24" s="8" t="s">
        <v>98</v>
      </c>
    </row>
    <row r="25" spans="1:23" ht="27.6" x14ac:dyDescent="0.25">
      <c r="A25" s="8" t="s">
        <v>93</v>
      </c>
      <c r="B25" s="8">
        <v>24</v>
      </c>
      <c r="C25" s="8" t="s">
        <v>107</v>
      </c>
      <c r="D25" s="8">
        <v>1</v>
      </c>
      <c r="E25" s="8" t="s">
        <v>13</v>
      </c>
      <c r="F25" s="8" t="s">
        <v>13</v>
      </c>
      <c r="G25" s="8"/>
      <c r="H25" s="8" t="s">
        <v>95</v>
      </c>
      <c r="I25" s="8" t="s">
        <v>108</v>
      </c>
      <c r="J25" s="8" t="s">
        <v>106</v>
      </c>
      <c r="K25" s="8" t="s">
        <v>98</v>
      </c>
    </row>
    <row r="26" spans="1:23" ht="27.6" x14ac:dyDescent="0.25">
      <c r="A26" s="8" t="s">
        <v>93</v>
      </c>
      <c r="B26" s="8">
        <v>25</v>
      </c>
      <c r="C26" s="8" t="s">
        <v>109</v>
      </c>
      <c r="D26" s="8">
        <v>1</v>
      </c>
      <c r="E26" s="8" t="s">
        <v>13</v>
      </c>
      <c r="F26" s="8" t="s">
        <v>13</v>
      </c>
      <c r="G26" s="8"/>
      <c r="H26" s="8" t="s">
        <v>95</v>
      </c>
      <c r="I26" s="8" t="s">
        <v>110</v>
      </c>
      <c r="J26" s="8" t="s">
        <v>106</v>
      </c>
      <c r="K26" s="8" t="s">
        <v>98</v>
      </c>
    </row>
    <row r="27" spans="1:23" ht="27.6" x14ac:dyDescent="0.25">
      <c r="A27" s="8" t="s">
        <v>93</v>
      </c>
      <c r="B27" s="8">
        <v>26</v>
      </c>
      <c r="C27" s="8" t="s">
        <v>111</v>
      </c>
      <c r="D27" s="8">
        <v>2</v>
      </c>
      <c r="E27" s="8" t="s">
        <v>13</v>
      </c>
      <c r="F27" s="8" t="s">
        <v>13</v>
      </c>
      <c r="G27" s="8"/>
      <c r="H27" s="8" t="s">
        <v>95</v>
      </c>
      <c r="I27" s="8" t="s">
        <v>112</v>
      </c>
      <c r="J27" s="8" t="s">
        <v>106</v>
      </c>
      <c r="K27" s="8" t="s">
        <v>98</v>
      </c>
    </row>
    <row r="28" spans="1:23" ht="41.4" x14ac:dyDescent="0.25">
      <c r="A28" s="8" t="s">
        <v>93</v>
      </c>
      <c r="B28" s="8">
        <v>27</v>
      </c>
      <c r="C28" s="8" t="s">
        <v>113</v>
      </c>
      <c r="D28" s="8">
        <v>1</v>
      </c>
      <c r="E28" s="8" t="s">
        <v>13</v>
      </c>
      <c r="F28" s="8" t="s">
        <v>13</v>
      </c>
      <c r="G28" s="8"/>
      <c r="H28" s="8" t="s">
        <v>95</v>
      </c>
      <c r="I28" s="8" t="s">
        <v>114</v>
      </c>
      <c r="J28" s="8" t="s">
        <v>115</v>
      </c>
      <c r="K28" s="8" t="s">
        <v>98</v>
      </c>
    </row>
    <row r="29" spans="1:23" ht="41.4" x14ac:dyDescent="0.25">
      <c r="A29" s="8" t="s">
        <v>93</v>
      </c>
      <c r="B29" s="8">
        <v>26</v>
      </c>
      <c r="C29" s="8" t="s">
        <v>116</v>
      </c>
      <c r="D29" s="8">
        <v>1</v>
      </c>
      <c r="E29" s="8" t="s">
        <v>13</v>
      </c>
      <c r="F29" s="8" t="s">
        <v>13</v>
      </c>
      <c r="G29" s="8"/>
      <c r="H29" s="8" t="s">
        <v>95</v>
      </c>
      <c r="I29" s="8" t="s">
        <v>114</v>
      </c>
      <c r="J29" s="8" t="s">
        <v>115</v>
      </c>
      <c r="K29" s="8" t="s">
        <v>98</v>
      </c>
      <c r="L29" s="22"/>
    </row>
    <row r="30" spans="1:23" ht="41.4" x14ac:dyDescent="0.25">
      <c r="A30" s="8" t="s">
        <v>93</v>
      </c>
      <c r="B30" s="8">
        <v>27</v>
      </c>
      <c r="C30" s="8" t="s">
        <v>117</v>
      </c>
      <c r="D30" s="8">
        <v>1</v>
      </c>
      <c r="E30" s="8" t="s">
        <v>13</v>
      </c>
      <c r="F30" s="8" t="s">
        <v>13</v>
      </c>
      <c r="G30" s="8"/>
      <c r="H30" s="8" t="s">
        <v>95</v>
      </c>
      <c r="I30" s="8" t="s">
        <v>114</v>
      </c>
      <c r="J30" s="8" t="s">
        <v>115</v>
      </c>
      <c r="K30" s="8" t="s">
        <v>98</v>
      </c>
    </row>
    <row r="31" spans="1:23" ht="41.4" x14ac:dyDescent="0.25">
      <c r="A31" s="8" t="s">
        <v>93</v>
      </c>
      <c r="B31" s="8">
        <v>26</v>
      </c>
      <c r="C31" s="8" t="s">
        <v>118</v>
      </c>
      <c r="D31" s="8">
        <v>2</v>
      </c>
      <c r="E31" s="8" t="s">
        <v>13</v>
      </c>
      <c r="F31" s="8" t="s">
        <v>13</v>
      </c>
      <c r="G31" s="8"/>
      <c r="H31" s="8" t="s">
        <v>95</v>
      </c>
      <c r="I31" s="8" t="s">
        <v>114</v>
      </c>
      <c r="J31" s="8" t="s">
        <v>115</v>
      </c>
      <c r="K31" s="8" t="s">
        <v>98</v>
      </c>
    </row>
  </sheetData>
  <autoFilter ref="A1:Q19" xr:uid="{00000000-0009-0000-0000-000000000000}"/>
  <customSheetViews>
    <customSheetView guid="{6A5DC522-0D62-42A4-8189-4ADE0A9225FB}" scale="85" showAutoFilter="1" topLeftCell="A20">
      <selection activeCell="C20" sqref="C20:C31"/>
      <pageMargins left="0.7" right="0.7" top="0.75" bottom="0.75" header="0.3" footer="0.3"/>
      <pageSetup paperSize="9" orientation="portrait" horizontalDpi="96" verticalDpi="96" r:id="rId1"/>
      <autoFilter ref="A1:Q19" xr:uid="{00000000-0009-0000-0000-000000000000}"/>
    </customSheetView>
    <customSheetView guid="{A4737DA8-316F-4345-AEBC-98B9E6072304}" filter="1" showAutoFilter="1" topLeftCell="H1">
      <selection activeCell="K12" sqref="K12"/>
      <pageMargins left="0.7" right="0.7" top="0.75" bottom="0.75" header="0.3" footer="0.3"/>
      <autoFilter ref="A1:Q19" xr:uid="{AAC284F8-8842-4B7C-AB77-BA5263C47FD6}">
        <filterColumn colId="10">
          <filters>
            <filter val="Desay"/>
          </filters>
        </filterColumn>
      </autoFilter>
    </customSheetView>
    <customSheetView guid="{362E140D-F690-4EE7-85EC-A504DA7B2DF0}" filter="1" showAutoFilter="1" topLeftCell="G1">
      <selection activeCell="H10" sqref="H10"/>
      <pageMargins left="0.7" right="0.7" top="0.75" bottom="0.75" header="0.3" footer="0.3"/>
      <autoFilter ref="A1:P19" xr:uid="{610F28EF-2C8B-4668-8A9A-5E8EFC7286A8}">
        <filterColumn colId="10">
          <filters>
            <filter val="Desay"/>
          </filters>
        </filterColumn>
      </autoFilter>
    </customSheetView>
    <customSheetView guid="{1FC0D4AE-2AC2-4245-8662-545360CC05EE}" scale="85" filter="1" showAutoFilter="1" topLeftCell="I1">
      <selection activeCell="W3" sqref="W3"/>
      <pageMargins left="0.7" right="0.7" top="0.75" bottom="0.75" header="0.3" footer="0.3"/>
      <pageSetup paperSize="9" orientation="portrait" horizontalDpi="96" verticalDpi="96" r:id="rId2"/>
      <autoFilter ref="A1:Q19" xr:uid="{BC592127-FFBA-4738-97A5-1355EEAC1E31}">
        <filterColumn colId="10">
          <filters>
            <filter val="Desay"/>
          </filters>
        </filterColumn>
      </autoFilter>
    </customSheetView>
  </customSheetViews>
  <phoneticPr fontId="6" type="noConversion"/>
  <pageMargins left="0.7" right="0.7" top="0.75" bottom="0.75" header="0.3" footer="0.3"/>
  <pageSetup paperSize="9" orientation="portrait" horizontalDpi="96" verticalDpi="96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1F-A367-4D98-A443-8F62B90CE7F8}">
  <dimension ref="A1:B9"/>
  <sheetViews>
    <sheetView tabSelected="1" workbookViewId="0">
      <selection activeCell="B16" sqref="B16"/>
    </sheetView>
  </sheetViews>
  <sheetFormatPr defaultRowHeight="13.8" x14ac:dyDescent="0.25"/>
  <cols>
    <col min="1" max="1" width="41.21875" customWidth="1"/>
    <col min="2" max="2" width="114" customWidth="1"/>
  </cols>
  <sheetData>
    <row r="1" spans="1:2" ht="14.4" x14ac:dyDescent="0.25">
      <c r="A1" s="8" t="s">
        <v>94</v>
      </c>
      <c r="B1" s="31" t="s">
        <v>122</v>
      </c>
    </row>
    <row r="2" spans="1:2" ht="14.4" x14ac:dyDescent="0.25">
      <c r="A2" s="8" t="s">
        <v>99</v>
      </c>
      <c r="B2" s="29" t="s">
        <v>125</v>
      </c>
    </row>
    <row r="3" spans="1:2" ht="14.4" x14ac:dyDescent="0.25">
      <c r="A3" s="8" t="s">
        <v>101</v>
      </c>
      <c r="B3" s="29" t="s">
        <v>126</v>
      </c>
    </row>
    <row r="4" spans="1:2" ht="14.4" x14ac:dyDescent="0.25">
      <c r="A4" s="8" t="s">
        <v>104</v>
      </c>
      <c r="B4" s="29" t="s">
        <v>123</v>
      </c>
    </row>
    <row r="5" spans="1:2" ht="14.4" x14ac:dyDescent="0.25">
      <c r="A5" s="8" t="s">
        <v>107</v>
      </c>
      <c r="B5" s="29" t="s">
        <v>124</v>
      </c>
    </row>
    <row r="6" spans="1:2" ht="14.4" x14ac:dyDescent="0.25">
      <c r="A6" s="8" t="s">
        <v>111</v>
      </c>
      <c r="B6" s="29" t="s">
        <v>127</v>
      </c>
    </row>
    <row r="7" spans="1:2" ht="14.4" x14ac:dyDescent="0.25">
      <c r="A7" s="8" t="s">
        <v>113</v>
      </c>
      <c r="B7" s="29" t="s">
        <v>119</v>
      </c>
    </row>
    <row r="8" spans="1:2" ht="14.4" x14ac:dyDescent="0.25">
      <c r="A8" s="8" t="s">
        <v>116</v>
      </c>
      <c r="B8" s="29" t="s">
        <v>120</v>
      </c>
    </row>
    <row r="9" spans="1:2" ht="14.4" x14ac:dyDescent="0.25">
      <c r="A9" s="8" t="s">
        <v>117</v>
      </c>
      <c r="B9" s="30" t="s">
        <v>121</v>
      </c>
    </row>
  </sheetData>
  <customSheetViews>
    <customSheetView guid="{6A5DC522-0D62-42A4-8189-4ADE0A9225FB}">
      <selection activeCell="B24" sqref="B24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补测用例</vt:lpstr>
      <vt:lpstr>典型场景定义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Chen (C.)</dc:creator>
  <cp:lastModifiedBy>Qi, Xuliang (X.)</cp:lastModifiedBy>
  <dcterms:created xsi:type="dcterms:W3CDTF">2015-06-05T18:17:20Z</dcterms:created>
  <dcterms:modified xsi:type="dcterms:W3CDTF">2022-05-25T13:54:20Z</dcterms:modified>
</cp:coreProperties>
</file>