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org\Downloads\"/>
    </mc:Choice>
  </mc:AlternateContent>
  <bookViews>
    <workbookView xWindow="0" yWindow="0" windowWidth="21570" windowHeight="7965" activeTab="5"/>
  </bookViews>
  <sheets>
    <sheet name="Summary" sheetId="5" r:id="rId1"/>
    <sheet name="Tangible Benefits" sheetId="4" r:id="rId2"/>
    <sheet name="Tangible Costs" sheetId="3" r:id="rId3"/>
    <sheet name="One Time Costs" sheetId="1" r:id="rId4"/>
    <sheet name="Recurring Costs" sheetId="2" r:id="rId5"/>
    <sheet name="Breakeven Chart" sheetId="6" r:id="rId6"/>
  </sheets>
  <calcPr calcId="171027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I11" i="3"/>
  <c r="J11" i="3"/>
  <c r="K11" i="3"/>
  <c r="G11" i="3"/>
  <c r="F10" i="3"/>
  <c r="K12" i="2"/>
  <c r="J12" i="2"/>
  <c r="I12" i="2"/>
  <c r="H12" i="2"/>
  <c r="G12" i="2"/>
  <c r="H10" i="2"/>
  <c r="H11" i="2"/>
  <c r="H20" i="5"/>
  <c r="I10" i="2"/>
  <c r="I11" i="2"/>
  <c r="I20" i="5"/>
  <c r="J10" i="2"/>
  <c r="J11" i="2"/>
  <c r="J20" i="5"/>
  <c r="K10" i="2"/>
  <c r="K11" i="2"/>
  <c r="K20" i="5"/>
  <c r="G10" i="2"/>
  <c r="G11" i="2"/>
  <c r="G20" i="5"/>
  <c r="F10" i="1"/>
  <c r="F11" i="1"/>
  <c r="F12" i="1"/>
  <c r="F13" i="1"/>
  <c r="F17" i="5"/>
  <c r="H10" i="5"/>
  <c r="I10" i="5"/>
  <c r="J10" i="5"/>
  <c r="K10" i="5"/>
  <c r="G10" i="5"/>
  <c r="H11" i="5"/>
  <c r="H12" i="5"/>
  <c r="H21" i="5"/>
  <c r="H22" i="5"/>
  <c r="H33" i="5"/>
  <c r="G11" i="5"/>
  <c r="G12" i="5"/>
  <c r="G21" i="5"/>
  <c r="G22" i="5"/>
  <c r="G33" i="5"/>
  <c r="G34" i="5"/>
  <c r="H34" i="5"/>
  <c r="G39" i="5"/>
  <c r="I11" i="5"/>
  <c r="I12" i="5"/>
  <c r="I21" i="5"/>
  <c r="I22" i="5"/>
  <c r="I33" i="5"/>
  <c r="I34" i="5"/>
  <c r="J11" i="5"/>
  <c r="J12" i="5"/>
  <c r="J21" i="5"/>
  <c r="J22" i="5"/>
  <c r="J33" i="5"/>
  <c r="J34" i="5"/>
  <c r="K12" i="5"/>
  <c r="K21" i="5"/>
  <c r="K22" i="5"/>
  <c r="K33" i="5"/>
  <c r="K34" i="5"/>
  <c r="H14" i="5"/>
  <c r="I14" i="5"/>
  <c r="J14" i="5"/>
  <c r="K14" i="5"/>
  <c r="M14" i="5"/>
  <c r="G24" i="5"/>
  <c r="H24" i="5"/>
  <c r="I24" i="5"/>
  <c r="J24" i="5"/>
  <c r="K24" i="5"/>
  <c r="M24" i="5"/>
  <c r="M26" i="5"/>
  <c r="M29" i="5"/>
  <c r="G14" i="5"/>
  <c r="G10" i="4"/>
  <c r="G11" i="4"/>
  <c r="G12" i="4"/>
  <c r="G13" i="4"/>
  <c r="F10" i="4"/>
  <c r="F11" i="4"/>
  <c r="F12" i="4"/>
  <c r="F13" i="4"/>
  <c r="E10" i="4"/>
  <c r="E11" i="4"/>
  <c r="E12" i="4"/>
  <c r="E13" i="4"/>
  <c r="D10" i="4"/>
  <c r="D11" i="4"/>
  <c r="D12" i="4"/>
  <c r="D13" i="4"/>
  <c r="C10" i="4"/>
  <c r="C11" i="4"/>
  <c r="C12" i="4"/>
  <c r="C13" i="4"/>
  <c r="K12" i="3"/>
  <c r="J12" i="3"/>
  <c r="I12" i="3"/>
  <c r="H12" i="3"/>
  <c r="G12" i="3"/>
  <c r="F12" i="3"/>
</calcChain>
</file>

<file path=xl/sharedStrings.xml><?xml version="1.0" encoding="utf-8"?>
<sst xmlns="http://schemas.openxmlformats.org/spreadsheetml/2006/main" count="100" uniqueCount="50">
  <si>
    <t>Team Awesome</t>
  </si>
  <si>
    <t>Post Project-Cost/Benefit Analysis</t>
  </si>
  <si>
    <t>Summary Sheet</t>
  </si>
  <si>
    <t>Purchase of Access</t>
  </si>
  <si>
    <t>Documentation</t>
  </si>
  <si>
    <t>Developmental Costs</t>
  </si>
  <si>
    <t>Year 0</t>
  </si>
  <si>
    <t>Year 1</t>
  </si>
  <si>
    <t>Year 2</t>
  </si>
  <si>
    <t>Year 3</t>
  </si>
  <si>
    <t>Year 4</t>
  </si>
  <si>
    <t>Year 5</t>
  </si>
  <si>
    <t>Justification</t>
  </si>
  <si>
    <t>Need purhcase of Access to being Developmental Process</t>
  </si>
  <si>
    <t>Documentation Process to lay out process developmental Process ($50/hour/developer * 1 * 50)</t>
  </si>
  <si>
    <t>Development of Dashboard/Interface/Database ($50/hour/developer * 1 * 150)</t>
  </si>
  <si>
    <t>SUM</t>
  </si>
  <si>
    <t>Access License Renewal</t>
  </si>
  <si>
    <t>Need to renew Access License to continue code and database maintenance ($200/year)</t>
  </si>
  <si>
    <t>Ongoing Documentation</t>
  </si>
  <si>
    <t>Update Ongoing Documentation for Client ($50/hour/developer * 1 * 75)</t>
  </si>
  <si>
    <t>Recurring Costs</t>
  </si>
  <si>
    <t>Tangible Costs</t>
  </si>
  <si>
    <t>Total Onetime Costs</t>
  </si>
  <si>
    <t>Total Recurring Costs</t>
  </si>
  <si>
    <t>Total Tangible Costs</t>
  </si>
  <si>
    <t>Tangible Benefits</t>
  </si>
  <si>
    <t>Currently, it takes two hours to take inventory, this system would reduce that to ~30 minutes. ($55/hour/developer * 1 developer *150 hours)</t>
  </si>
  <si>
    <t>More accurate need of supply with our system. ($55/hour/developer * 1 developer * 150 hours)</t>
  </si>
  <si>
    <t>Currently, it's done on pen and paper, compared to a printable spreadsheet that has all relevant information on it. ($55/hour/developer * 1 developer * 25 hours)</t>
  </si>
  <si>
    <t>Total Savings</t>
  </si>
  <si>
    <t>Net Economic Benefit</t>
  </si>
  <si>
    <t>Discount Rate (10%)</t>
  </si>
  <si>
    <t>PV of Benefits</t>
  </si>
  <si>
    <t>NPV of all Benefits</t>
  </si>
  <si>
    <t>Onetime Costs</t>
  </si>
  <si>
    <t xml:space="preserve">Year 0 </t>
  </si>
  <si>
    <t>PV of Recurring Costs</t>
  </si>
  <si>
    <t>NPV of all Costs</t>
  </si>
  <si>
    <t>Overall NPV</t>
  </si>
  <si>
    <t>ROI (Overall NPV/NPV of Costs)</t>
  </si>
  <si>
    <t>Break-even Analysis</t>
  </si>
  <si>
    <t>Yearly NPV Cash Flow</t>
  </si>
  <si>
    <t>Overall NPV Cash Flow</t>
  </si>
  <si>
    <t>Breakeven Point between years 0 and 1</t>
  </si>
  <si>
    <t>Use the first year positive cash flow to calculate the breakeven fraction</t>
  </si>
  <si>
    <t>Actual breakeven occurred at</t>
  </si>
  <si>
    <t>One-Time Costs</t>
  </si>
  <si>
    <t>Yearly Costs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</si>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</sst>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2">
    <xf numFmtId="0" fontId="0" fillId="0" borderId="0" xfId="0"/>
    <xf numFmtId="44" fontId="0" fillId="0" borderId="0" xfId="0" applyNumberFormat="1"/>
    <xf numFmtId="44" fontId="2" fillId="2" borderId="0" xfId="2" applyNumberFormat="1"/>
    <xf numFmtId="44" fontId="0" fillId="0" borderId="0" xfId="1" applyFont="1"/>
    <xf numFmtId="44" fontId="3" fillId="0" borderId="0" xfId="0" applyNumberFormat="1" applyFont="1"/>
    <xf numFmtId="0" fontId="3" fillId="0" borderId="0" xfId="0" applyFont="1"/>
    <xf numFmtId="164" fontId="0" fillId="0" borderId="0" xfId="0" applyNumberFormat="1"/>
    <xf numFmtId="0" fontId="4" fillId="0" borderId="0" xfId="0" applyFont="1"/>
    <xf numFmtId="44" fontId="0" fillId="3" borderId="0" xfId="0" applyNumberFormat="1" applyFill="1"/>
    <xf numFmtId="10" fontId="0" fillId="0" borderId="0" xfId="0" applyNumberFormat="1"/>
    <xf numFmtId="0" fontId="0" fillId="0" borderId="0" xfId="0" applyFill="1"/>
    <xf numFmtId="0" fontId="0" fillId="0" borderId="0" xfId="0" applyNumberFormat="1" applyFill="1"/>
  </cellXfs>
  <cellStyles count="3">
    <cellStyle name="Bad" xfId="2" builtinId="27"/>
    <cellStyle name="Currency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757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Project Cost/Benefit Analysis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'Breakeven Chart'!$A$41:$B$41</c:f>
              <c:strCache>
                <c:ptCount val="2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'Breakeven Chart'!$C$40:$H$40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'Breakeven Chart'!$C$41:$H$41</c:f>
              <c:numCache>
                <c:formatCode>_("$"* #,##0.00_);_("$"* \(#,##0.00\);_("$"* "-"??_);_(@_)</c:formatCode>
                <c:ptCount val="6"/>
                <c:pt idx="1">
                  <c:v>16250</c:v>
                </c:pt>
                <c:pt idx="2">
                  <c:v>31022.73</c:v>
                </c:pt>
                <c:pt idx="3">
                  <c:v>44452.480000000003</c:v>
                </c:pt>
                <c:pt idx="4">
                  <c:v>56661.34</c:v>
                </c:pt>
                <c:pt idx="5">
                  <c:v>67760.31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3-4932-A72C-7F8E250636A4}"/>
            </c:ext>
          </c:extLst>
        </c:ser>
        <c:ser>
          <c:idx val="1"/>
          <c:order val="1"/>
          <c:tx>
            <c:strRef>
              <c:f>'Breakeven Chart'!$A$42:$B$42</c:f>
              <c:strCache>
                <c:ptCount val="2"/>
                <c:pt idx="0">
                  <c:v>Yearly Costs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'Breakeven Chart'!$C$40:$H$40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'Breakeven Chart'!$C$42:$H$42</c:f>
              <c:numCache>
                <c:formatCode>_("$"* #,##0.00_);_("$"* \(#,##0.00\);_("$"* "-"??_);_(@_)</c:formatCode>
                <c:ptCount val="6"/>
                <c:pt idx="0">
                  <c:v>10200</c:v>
                </c:pt>
                <c:pt idx="1">
                  <c:v>13790.91</c:v>
                </c:pt>
                <c:pt idx="2">
                  <c:v>17055.37</c:v>
                </c:pt>
                <c:pt idx="3">
                  <c:v>20023.07</c:v>
                </c:pt>
                <c:pt idx="4">
                  <c:v>22720.97</c:v>
                </c:pt>
                <c:pt idx="5">
                  <c:v>25173.61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3-4932-A72C-7F8E25063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97040"/>
        <c:axId val="640490152"/>
      </c:lineChart>
      <c:catAx>
        <c:axId val="6404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90152"/>
        <c:crosses val="autoZero"/>
        <c:auto val="1"/>
        <c:lblAlgn val="ctr"/>
        <c:lblOffset val="100"/>
        <c:noMultiLvlLbl val="0"/>
      </c:catAx>
      <c:valAx>
        <c:axId val="6404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10</xdr:col>
      <xdr:colOff>9525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FAFF7-58CA-4612-AECC-23491396D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G15" sqref="G15:K15"/>
    </sheetView>
  </sheetViews>
  <sheetFormatPr defaultRowHeight="15" x14ac:dyDescent="0.25"/>
  <cols>
    <col min="6" max="11" width="12.28515625" bestFit="1" customWidth="1"/>
    <col min="13" max="13" width="12.28515625" bestFit="1" customWidth="1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9" spans="1:13" x14ac:dyDescent="0.25"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</row>
    <row r="10" spans="1:13" x14ac:dyDescent="0.25">
      <c r="A10" t="s">
        <v>31</v>
      </c>
      <c r="G10" s="3">
        <f>'Tangible Benefits'!C13</f>
        <v>17875</v>
      </c>
      <c r="H10" s="3">
        <f>'Tangible Benefits'!D13</f>
        <v>17875</v>
      </c>
      <c r="I10" s="3">
        <f>'Tangible Benefits'!E13</f>
        <v>17875</v>
      </c>
      <c r="J10" s="3">
        <f>'Tangible Benefits'!F13</f>
        <v>17875</v>
      </c>
      <c r="K10" s="3">
        <f>'Tangible Benefits'!G13</f>
        <v>17875</v>
      </c>
    </row>
    <row r="11" spans="1:13" x14ac:dyDescent="0.25">
      <c r="A11" t="s">
        <v>32</v>
      </c>
      <c r="G11">
        <f>1/((1+0.1)^1)</f>
        <v>0.90909090909090906</v>
      </c>
      <c r="H11">
        <f>1/((1+0.1)^2)</f>
        <v>0.82644628099173545</v>
      </c>
      <c r="I11">
        <f>1/((1+0.1)^3)</f>
        <v>0.75131480090157754</v>
      </c>
      <c r="J11">
        <f>1/((1+0.1)^4)</f>
        <v>0.68301345536507052</v>
      </c>
      <c r="K11">
        <v>0.62092099999999995</v>
      </c>
    </row>
    <row r="12" spans="1:13" x14ac:dyDescent="0.25">
      <c r="A12" t="s">
        <v>33</v>
      </c>
      <c r="G12" s="3">
        <f>G10*G11</f>
        <v>16250</v>
      </c>
      <c r="H12" s="3">
        <f>H10*H11</f>
        <v>14772.72727272727</v>
      </c>
      <c r="I12" s="3">
        <f>I10*I11</f>
        <v>13429.752066115698</v>
      </c>
      <c r="J12" s="3">
        <f>J10*J11</f>
        <v>12208.865514650635</v>
      </c>
      <c r="K12" s="3">
        <f>K10*K11</f>
        <v>11098.962874999999</v>
      </c>
    </row>
    <row r="14" spans="1:13" x14ac:dyDescent="0.25">
      <c r="A14" t="s">
        <v>34</v>
      </c>
      <c r="G14" s="1">
        <f>G12</f>
        <v>16250</v>
      </c>
      <c r="H14" s="1">
        <f>G12+H12</f>
        <v>31022.727272727272</v>
      </c>
      <c r="I14" s="1">
        <f>H14+I12</f>
        <v>44452.479338842968</v>
      </c>
      <c r="J14" s="1">
        <f>I14+J12</f>
        <v>56661.344853493603</v>
      </c>
      <c r="K14" s="1">
        <f>J14+K12</f>
        <v>67760.307728493601</v>
      </c>
      <c r="M14" s="1">
        <f>K14</f>
        <v>67760.307728493601</v>
      </c>
    </row>
    <row r="17" spans="1:13" x14ac:dyDescent="0.25">
      <c r="A17" t="s">
        <v>35</v>
      </c>
      <c r="F17" s="8">
        <f>'One Time Costs'!F13</f>
        <v>-10200</v>
      </c>
    </row>
    <row r="19" spans="1:13" x14ac:dyDescent="0.25">
      <c r="F19" t="s">
        <v>36</v>
      </c>
      <c r="G19" t="s">
        <v>7</v>
      </c>
      <c r="H19" t="s">
        <v>8</v>
      </c>
      <c r="I19" t="s">
        <v>9</v>
      </c>
      <c r="J19" t="s">
        <v>10</v>
      </c>
      <c r="K19" t="s">
        <v>11</v>
      </c>
    </row>
    <row r="20" spans="1:13" x14ac:dyDescent="0.25">
      <c r="A20" t="s">
        <v>21</v>
      </c>
      <c r="G20" s="8">
        <f>'Recurring Costs'!G12</f>
        <v>-3950</v>
      </c>
      <c r="H20" s="8">
        <f>'Recurring Costs'!H12</f>
        <v>-3950</v>
      </c>
      <c r="I20" s="8">
        <f>'Recurring Costs'!I12</f>
        <v>-3950</v>
      </c>
      <c r="J20" s="8">
        <f>'Recurring Costs'!J12</f>
        <v>-3950</v>
      </c>
      <c r="K20" s="8">
        <f>'Recurring Costs'!K12</f>
        <v>-3950</v>
      </c>
    </row>
    <row r="21" spans="1:13" x14ac:dyDescent="0.25">
      <c r="A21" t="s">
        <v>32</v>
      </c>
      <c r="G21">
        <f>1/((1+0.1)^1)</f>
        <v>0.90909090909090906</v>
      </c>
      <c r="H21">
        <f>1/((1+0.1)^2)</f>
        <v>0.82644628099173545</v>
      </c>
      <c r="I21">
        <f>1/((1+0.1)^3)</f>
        <v>0.75131480090157754</v>
      </c>
      <c r="J21">
        <f>1/((1+0.1)^4)</f>
        <v>0.68301345536507052</v>
      </c>
      <c r="K21">
        <f>1/((1+0.1)^5)</f>
        <v>0.62092132305915493</v>
      </c>
    </row>
    <row r="22" spans="1:13" x14ac:dyDescent="0.25">
      <c r="A22" t="s">
        <v>37</v>
      </c>
      <c r="G22" s="8">
        <f>G20*G21</f>
        <v>-3590.909090909091</v>
      </c>
      <c r="H22" s="8">
        <f>H20*H21</f>
        <v>-3264.4628099173551</v>
      </c>
      <c r="I22" s="8">
        <f>I20*I21</f>
        <v>-2967.6934635612311</v>
      </c>
      <c r="J22" s="8">
        <f>J20*J21</f>
        <v>-2697.9031486920285</v>
      </c>
      <c r="K22" s="8">
        <f>K20*K21</f>
        <v>-2452.6392260836619</v>
      </c>
    </row>
    <row r="24" spans="1:13" x14ac:dyDescent="0.25">
      <c r="A24" t="s">
        <v>38</v>
      </c>
      <c r="G24" s="8">
        <f>F17+G22</f>
        <v>-13790.909090909092</v>
      </c>
      <c r="H24" s="8">
        <f>G24+H22</f>
        <v>-17055.371900826445</v>
      </c>
      <c r="I24" s="8">
        <f>H24+I22</f>
        <v>-20023.065364387676</v>
      </c>
      <c r="J24" s="8">
        <f>I24+J22</f>
        <v>-22720.968513079704</v>
      </c>
      <c r="K24" s="8">
        <f>J24+K22</f>
        <v>-25173.607739163366</v>
      </c>
      <c r="M24" s="8">
        <f>K24</f>
        <v>-25173.607739163366</v>
      </c>
    </row>
    <row r="26" spans="1:13" x14ac:dyDescent="0.25">
      <c r="A26" t="s">
        <v>39</v>
      </c>
      <c r="M26" s="1">
        <f>M14+M24</f>
        <v>42586.699989330235</v>
      </c>
    </row>
    <row r="29" spans="1:13" x14ac:dyDescent="0.25">
      <c r="A29" t="s">
        <v>40</v>
      </c>
      <c r="M29" s="9">
        <f>ABS(M26/M24)</f>
        <v>1.6917201710057943</v>
      </c>
    </row>
    <row r="32" spans="1:13" x14ac:dyDescent="0.25">
      <c r="A32" t="s">
        <v>41</v>
      </c>
      <c r="G32" s="1"/>
      <c r="H32" s="1"/>
      <c r="I32" s="1"/>
      <c r="J32" s="1"/>
      <c r="K32" s="1"/>
    </row>
    <row r="33" spans="1:11" x14ac:dyDescent="0.25">
      <c r="A33" t="s">
        <v>42</v>
      </c>
      <c r="F33" s="8">
        <v>-10200</v>
      </c>
      <c r="G33" s="1">
        <f>G12+G22</f>
        <v>12659.090909090908</v>
      </c>
      <c r="H33" s="1">
        <f>H12+H22</f>
        <v>11508.264462809915</v>
      </c>
      <c r="I33" s="1">
        <f>I12+I22</f>
        <v>10462.058602554467</v>
      </c>
      <c r="J33" s="1">
        <f>J12+J22</f>
        <v>9510.9623659586068</v>
      </c>
      <c r="K33" s="1">
        <f>K12+K22</f>
        <v>8646.3236489163373</v>
      </c>
    </row>
    <row r="34" spans="1:11" x14ac:dyDescent="0.25">
      <c r="A34" t="s">
        <v>43</v>
      </c>
      <c r="F34" s="8">
        <v>-10200</v>
      </c>
      <c r="G34" s="1">
        <f>F34+G33</f>
        <v>2459.0909090909081</v>
      </c>
      <c r="H34" s="1">
        <f>G34+H33</f>
        <v>13967.355371900823</v>
      </c>
      <c r="I34" s="1">
        <f>H34+I33</f>
        <v>24429.413974455289</v>
      </c>
      <c r="J34" s="1">
        <f>I34+J33</f>
        <v>33940.376340413895</v>
      </c>
      <c r="K34" s="1">
        <f>J34+K33</f>
        <v>42586.699989330235</v>
      </c>
    </row>
    <row r="36" spans="1:11" x14ac:dyDescent="0.25">
      <c r="A36" s="10"/>
      <c r="B36" s="10"/>
      <c r="C36" s="10"/>
      <c r="D36" s="10"/>
      <c r="E36" s="10"/>
      <c r="F36" s="10"/>
      <c r="G36" s="10"/>
      <c r="H36" s="10"/>
    </row>
    <row r="37" spans="1:11" x14ac:dyDescent="0.25">
      <c r="A37" s="10"/>
      <c r="B37" s="10"/>
      <c r="C37" s="10"/>
      <c r="D37" s="10"/>
      <c r="E37" s="10"/>
      <c r="F37" s="10"/>
      <c r="G37" s="10"/>
      <c r="H37" s="10"/>
    </row>
    <row r="38" spans="1:11" x14ac:dyDescent="0.25">
      <c r="A38" s="10" t="s">
        <v>44</v>
      </c>
      <c r="B38" s="10"/>
      <c r="C38" s="10"/>
      <c r="D38" s="10"/>
      <c r="E38" s="10"/>
      <c r="F38" s="10"/>
      <c r="G38" s="10"/>
      <c r="H38" s="10"/>
    </row>
    <row r="39" spans="1:11" x14ac:dyDescent="0.25">
      <c r="A39" s="10" t="s">
        <v>45</v>
      </c>
      <c r="B39" s="10"/>
      <c r="C39" s="10"/>
      <c r="D39" s="10"/>
      <c r="E39" s="10"/>
      <c r="F39" s="10"/>
      <c r="G39" s="11">
        <f>(H33-H34)/H33</f>
        <v>-0.2136804308797127</v>
      </c>
      <c r="H39" s="10"/>
    </row>
    <row r="40" spans="1:11" x14ac:dyDescent="0.25">
      <c r="A40" s="10" t="s">
        <v>46</v>
      </c>
      <c r="B40" s="10"/>
      <c r="C40" s="10"/>
      <c r="D40" s="10"/>
      <c r="E40" s="10"/>
      <c r="F40" s="10"/>
      <c r="G40" s="10">
        <v>2.0044</v>
      </c>
      <c r="H40" s="10"/>
    </row>
  </sheetData>
  <conditionalFormatting sqref="F17 G22:K22 G24:K24 M24 F33:F34 G20:K20">
    <cfRule type="cellIs" dxfId="5" priority="2" operator="lessThan">
      <formula>0</formula>
    </cfRule>
  </conditionalFormatting>
  <conditionalFormatting sqref="G34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3" sqref="C13"/>
    </sheetView>
  </sheetViews>
  <sheetFormatPr defaultRowHeight="15" x14ac:dyDescent="0.25"/>
  <cols>
    <col min="2" max="2" width="12.42578125" bestFit="1" customWidth="1"/>
    <col min="3" max="7" width="11.570312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26</v>
      </c>
    </row>
    <row r="9" spans="1:8" x14ac:dyDescent="0.25">
      <c r="B9" t="s">
        <v>6</v>
      </c>
      <c r="C9" t="s">
        <v>7</v>
      </c>
      <c r="D9" t="s">
        <v>8</v>
      </c>
      <c r="E9" t="s">
        <v>9</v>
      </c>
      <c r="F9" t="s">
        <v>10</v>
      </c>
      <c r="G9" t="s">
        <v>11</v>
      </c>
      <c r="H9" t="s">
        <v>12</v>
      </c>
    </row>
    <row r="10" spans="1:8" x14ac:dyDescent="0.25">
      <c r="C10" s="6">
        <f>55 * 1 * 150</f>
        <v>8250</v>
      </c>
      <c r="D10" s="6">
        <f>55 * 1 * 150</f>
        <v>8250</v>
      </c>
      <c r="E10" s="6">
        <f>55 * 1 * 150</f>
        <v>8250</v>
      </c>
      <c r="F10" s="6">
        <f>55 * 1 * 150</f>
        <v>8250</v>
      </c>
      <c r="G10" s="6">
        <f>55 * 1 * 150</f>
        <v>8250</v>
      </c>
      <c r="H10" t="s">
        <v>27</v>
      </c>
    </row>
    <row r="11" spans="1:8" x14ac:dyDescent="0.25">
      <c r="C11" s="6">
        <f xml:space="preserve"> 55 * 1 * 150</f>
        <v>8250</v>
      </c>
      <c r="D11" s="6">
        <f xml:space="preserve"> 55 * 1 * 150</f>
        <v>8250</v>
      </c>
      <c r="E11" s="6">
        <f xml:space="preserve"> 55 * 1 * 150</f>
        <v>8250</v>
      </c>
      <c r="F11" s="6">
        <f xml:space="preserve"> 55 * 1 * 150</f>
        <v>8250</v>
      </c>
      <c r="G11" s="6">
        <f xml:space="preserve"> 55 * 1 * 150</f>
        <v>8250</v>
      </c>
      <c r="H11" t="s">
        <v>28</v>
      </c>
    </row>
    <row r="12" spans="1:8" x14ac:dyDescent="0.25">
      <c r="C12" s="6">
        <f xml:space="preserve"> 55 * 1 * 25</f>
        <v>1375</v>
      </c>
      <c r="D12" s="6">
        <f xml:space="preserve"> 55 * 1 * 25</f>
        <v>1375</v>
      </c>
      <c r="E12" s="6">
        <f xml:space="preserve"> 55 * 1 * 25</f>
        <v>1375</v>
      </c>
      <c r="F12" s="6">
        <f xml:space="preserve"> 55 * 1 * 25</f>
        <v>1375</v>
      </c>
      <c r="G12" s="6">
        <f xml:space="preserve"> 55 * 1 * 25</f>
        <v>1375</v>
      </c>
      <c r="H12" t="s">
        <v>29</v>
      </c>
    </row>
    <row r="13" spans="1:8" x14ac:dyDescent="0.25">
      <c r="B13" s="7" t="s">
        <v>30</v>
      </c>
      <c r="C13" s="6">
        <f xml:space="preserve"> SUM(C10:C12)</f>
        <v>17875</v>
      </c>
      <c r="D13" s="6">
        <f xml:space="preserve"> D10 + D11 + D12</f>
        <v>17875</v>
      </c>
      <c r="E13" s="6">
        <f xml:space="preserve"> E10 + E11 + E12</f>
        <v>17875</v>
      </c>
      <c r="F13" s="6">
        <f xml:space="preserve"> F10 + F11 + F12</f>
        <v>17875</v>
      </c>
      <c r="G13" s="6">
        <f xml:space="preserve"> G10 + G11 + G12</f>
        <v>17875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K11" sqref="K11"/>
    </sheetView>
  </sheetViews>
  <sheetFormatPr defaultRowHeight="15" x14ac:dyDescent="0.25"/>
  <cols>
    <col min="6" max="6" width="12.28515625" bestFit="1" customWidth="1"/>
    <col min="7" max="11" width="11.2851562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22</v>
      </c>
    </row>
    <row r="9" spans="1:11" x14ac:dyDescent="0.25"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</row>
    <row r="10" spans="1:11" x14ac:dyDescent="0.25">
      <c r="A10" t="s">
        <v>23</v>
      </c>
      <c r="F10" s="4">
        <f>'One Time Costs'!F13</f>
        <v>-10200</v>
      </c>
      <c r="G10" s="5"/>
      <c r="H10" s="5"/>
      <c r="I10" s="5"/>
      <c r="J10" s="5"/>
      <c r="K10" s="5"/>
    </row>
    <row r="11" spans="1:11" x14ac:dyDescent="0.25">
      <c r="A11" t="s">
        <v>24</v>
      </c>
      <c r="F11" s="5"/>
      <c r="G11" s="4">
        <f>'Recurring Costs'!G12</f>
        <v>-3950</v>
      </c>
      <c r="H11" s="4">
        <f>'Recurring Costs'!H12</f>
        <v>-3950</v>
      </c>
      <c r="I11" s="4">
        <f>'Recurring Costs'!I12</f>
        <v>-3950</v>
      </c>
      <c r="J11" s="4">
        <f>'Recurring Costs'!J12</f>
        <v>-3950</v>
      </c>
      <c r="K11" s="4">
        <f>'Recurring Costs'!K12</f>
        <v>-3950</v>
      </c>
    </row>
    <row r="12" spans="1:11" x14ac:dyDescent="0.25">
      <c r="A12" t="s">
        <v>25</v>
      </c>
      <c r="E12" t="s">
        <v>16</v>
      </c>
      <c r="F12" s="4">
        <f>F10</f>
        <v>-10200</v>
      </c>
      <c r="G12" s="4">
        <f>G11</f>
        <v>-3950</v>
      </c>
      <c r="H12" s="4">
        <f>H11</f>
        <v>-3950</v>
      </c>
      <c r="I12" s="4">
        <f>I11</f>
        <v>-3950</v>
      </c>
      <c r="J12" s="4">
        <f>J11</f>
        <v>-3950</v>
      </c>
      <c r="K12" s="4">
        <f>K11</f>
        <v>-3950</v>
      </c>
    </row>
  </sheetData>
  <conditionalFormatting sqref="F10:K12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F13" sqref="F13"/>
    </sheetView>
  </sheetViews>
  <sheetFormatPr defaultRowHeight="15" x14ac:dyDescent="0.25"/>
  <cols>
    <col min="6" max="11" width="12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2</v>
      </c>
    </row>
    <row r="9" spans="1:12" x14ac:dyDescent="0.25"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</row>
    <row r="10" spans="1:12" x14ac:dyDescent="0.25">
      <c r="A10" t="s">
        <v>3</v>
      </c>
      <c r="F10" s="2">
        <f>-200</f>
        <v>-200</v>
      </c>
      <c r="G10" t="s">
        <v>13</v>
      </c>
    </row>
    <row r="11" spans="1:12" x14ac:dyDescent="0.25">
      <c r="A11" t="s">
        <v>4</v>
      </c>
      <c r="F11" s="2">
        <f>-(50*1*50)</f>
        <v>-2500</v>
      </c>
      <c r="G11" t="s">
        <v>14</v>
      </c>
    </row>
    <row r="12" spans="1:12" x14ac:dyDescent="0.25">
      <c r="A12" t="s">
        <v>5</v>
      </c>
      <c r="F12" s="2">
        <f>-(50*1*150)</f>
        <v>-7500</v>
      </c>
      <c r="G12" t="s">
        <v>15</v>
      </c>
    </row>
    <row r="13" spans="1:12" x14ac:dyDescent="0.25">
      <c r="E13" t="s">
        <v>16</v>
      </c>
      <c r="F13" s="2">
        <f>F10+F11+F12</f>
        <v>-10200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G12" sqref="G12"/>
    </sheetView>
  </sheetViews>
  <sheetFormatPr defaultRowHeight="15" x14ac:dyDescent="0.25"/>
  <cols>
    <col min="7" max="11" width="11.28515625" bestFit="1" customWidth="1"/>
    <col min="12" max="12" width="80" bestFit="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21</v>
      </c>
    </row>
    <row r="9" spans="1:12" x14ac:dyDescent="0.25"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</row>
    <row r="10" spans="1:12" x14ac:dyDescent="0.25">
      <c r="A10" t="s">
        <v>17</v>
      </c>
      <c r="F10" s="3"/>
      <c r="G10" s="3">
        <f>-200</f>
        <v>-200</v>
      </c>
      <c r="H10" s="3">
        <f t="shared" ref="H10:K10" si="0">-200</f>
        <v>-200</v>
      </c>
      <c r="I10" s="3">
        <f t="shared" si="0"/>
        <v>-200</v>
      </c>
      <c r="J10" s="3">
        <f t="shared" si="0"/>
        <v>-200</v>
      </c>
      <c r="K10" s="3">
        <f t="shared" si="0"/>
        <v>-200</v>
      </c>
      <c r="L10" t="s">
        <v>18</v>
      </c>
    </row>
    <row r="11" spans="1:12" x14ac:dyDescent="0.25">
      <c r="A11" t="s">
        <v>19</v>
      </c>
      <c r="F11" s="3"/>
      <c r="G11" s="3">
        <f>-(50*1*75)</f>
        <v>-3750</v>
      </c>
      <c r="H11" s="3">
        <f t="shared" ref="H11:K11" si="1">-(50*1*75)</f>
        <v>-3750</v>
      </c>
      <c r="I11" s="3">
        <f t="shared" si="1"/>
        <v>-3750</v>
      </c>
      <c r="J11" s="3">
        <f t="shared" si="1"/>
        <v>-3750</v>
      </c>
      <c r="K11" s="3">
        <f t="shared" si="1"/>
        <v>-3750</v>
      </c>
      <c r="L11" t="s">
        <v>20</v>
      </c>
    </row>
    <row r="12" spans="1:12" x14ac:dyDescent="0.25">
      <c r="E12" t="s">
        <v>16</v>
      </c>
      <c r="F12" s="3"/>
      <c r="G12" s="3">
        <f>G10+G11</f>
        <v>-3950</v>
      </c>
      <c r="H12" s="3">
        <f>H10+H11</f>
        <v>-3950</v>
      </c>
      <c r="I12" s="3">
        <f>I10+I11</f>
        <v>-3950</v>
      </c>
      <c r="J12" s="3">
        <f>J10+J11</f>
        <v>-3950</v>
      </c>
      <c r="K12" s="3">
        <f>K10+K11</f>
        <v>-3950</v>
      </c>
    </row>
  </sheetData>
  <conditionalFormatting sqref="G10:K12">
    <cfRule type="cellIs" dxfId="2" priority="1" operator="less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9:H42"/>
  <sheetViews>
    <sheetView tabSelected="1" topLeftCell="A11" workbookViewId="0">
      <selection activeCell="M14" sqref="M14"/>
    </sheetView>
  </sheetViews>
  <sheetFormatPr defaultRowHeight="15" x14ac:dyDescent="0.25"/>
  <cols>
    <col min="3" max="5" width="11.5703125" bestFit="1" customWidth="1"/>
    <col min="6" max="11" width="12.28515625" bestFit="1" customWidth="1"/>
  </cols>
  <sheetData>
    <row r="39" spans="1:8" x14ac:dyDescent="0.25">
      <c r="A39" t="s">
        <v>47</v>
      </c>
      <c r="C39" s="1">
        <v>10200</v>
      </c>
    </row>
    <row r="40" spans="1:8" x14ac:dyDescent="0.25">
      <c r="C40" t="s">
        <v>6</v>
      </c>
      <c r="D40" t="s">
        <v>7</v>
      </c>
      <c r="E40" t="s">
        <v>8</v>
      </c>
      <c r="F40" t="s">
        <v>9</v>
      </c>
      <c r="G40" t="s">
        <v>10</v>
      </c>
      <c r="H40" t="s">
        <v>11</v>
      </c>
    </row>
    <row r="41" spans="1:8" x14ac:dyDescent="0.25">
      <c r="A41" t="s">
        <v>49</v>
      </c>
      <c r="D41" s="1">
        <v>16250</v>
      </c>
      <c r="E41" s="1">
        <v>31022.73</v>
      </c>
      <c r="F41" s="1">
        <v>44452.480000000003</v>
      </c>
      <c r="G41" s="1">
        <v>56661.34</v>
      </c>
      <c r="H41" s="1">
        <v>67760.31</v>
      </c>
    </row>
    <row r="42" spans="1:8" x14ac:dyDescent="0.25">
      <c r="A42" t="s">
        <v>48</v>
      </c>
      <c r="C42" s="1">
        <v>10200</v>
      </c>
      <c r="D42" s="1">
        <v>13790.91</v>
      </c>
      <c r="E42" s="1">
        <v>17055.37</v>
      </c>
      <c r="F42" s="1">
        <v>20023.07</v>
      </c>
      <c r="G42" s="1">
        <v>22720.97</v>
      </c>
      <c r="H42" s="1">
        <v>25173.61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Tangible Benefits</vt:lpstr>
      <vt:lpstr>Tangible Costs</vt:lpstr>
      <vt:lpstr>One Time Costs</vt:lpstr>
      <vt:lpstr>Recurring Costs</vt:lpstr>
      <vt:lpstr>Breakeven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Jorgensen</dc:creator>
  <cp:lastModifiedBy>Thomas Jorgensen</cp:lastModifiedBy>
  <dcterms:created xsi:type="dcterms:W3CDTF">2018-04-11T20:34:15Z</dcterms:created>
  <dcterms:modified xsi:type="dcterms:W3CDTF">2018-04-12T01:51:32Z</dcterms:modified>
</cp:coreProperties>
</file>