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taca.sharepoint.com/sites/ESTACAAAD2023/Shared Documents/Project - Nozzle/"/>
    </mc:Choice>
  </mc:AlternateContent>
  <xr:revisionPtr revIDLastSave="8229" documentId="8_{4A09AC82-D2F0-4040-8C0D-0566D9EB0B5F}" xr6:coauthVersionLast="47" xr6:coauthVersionMax="47" xr10:uidLastSave="{0B4500CB-BA99-470C-8077-667759FC35D7}"/>
  <bookViews>
    <workbookView xWindow="-120" yWindow="-120" windowWidth="29040" windowHeight="15840" firstSheet="2" activeTab="3" xr2:uid="{375007D7-82CF-42E8-A558-65CD0F7BFD90}"/>
  </bookViews>
  <sheets>
    <sheet name="Timetable" sheetId="8" r:id="rId1"/>
    <sheet name="Meeting Log" sheetId="4" r:id="rId2"/>
    <sheet name="Altitude Validation" sheetId="21" r:id="rId3"/>
    <sheet name="Thrust Validation" sheetId="25" r:id="rId4"/>
    <sheet name="Calculations" sheetId="5" r:id="rId5"/>
    <sheet name="new nozzle" sheetId="23" r:id="rId6"/>
    <sheet name="Figure 9" sheetId="16" r:id="rId7"/>
    <sheet name="Figure12" sheetId="14" r:id="rId8"/>
    <sheet name="Figure 13" sheetId="15" r:id="rId9"/>
    <sheet name="Figure14" sheetId="12" r:id="rId10"/>
    <sheet name="Figure 18a-d" sheetId="20" r:id="rId11"/>
    <sheet name="Figure 26" sheetId="19" r:id="rId12"/>
    <sheet name="Figure 25s" sheetId="18" r:id="rId13"/>
    <sheet name="Figure16" sheetId="13" r:id="rId14"/>
    <sheet name="Figure17" sheetId="7" r:id="rId15"/>
    <sheet name="Wall Y+ Nozzle Plot" sheetId="26" r:id="rId16"/>
  </sheets>
  <externalReferences>
    <externalReference r:id="rId17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21" l="1"/>
  <c r="J25" i="21"/>
  <c r="M238" i="25"/>
  <c r="R569" i="25"/>
  <c r="R568" i="25"/>
  <c r="R567" i="25"/>
  <c r="R566" i="25"/>
  <c r="Z164" i="25"/>
  <c r="Z166" i="25" s="1"/>
  <c r="Z167" i="25"/>
  <c r="Z170" i="25"/>
  <c r="Z171" i="25"/>
  <c r="Z172" i="25"/>
  <c r="U180" i="25"/>
  <c r="U182" i="25" s="1"/>
  <c r="U183" i="25"/>
  <c r="U186" i="25"/>
  <c r="U164" i="25"/>
  <c r="U166" i="25" s="1"/>
  <c r="U167" i="25"/>
  <c r="U170" i="25"/>
  <c r="C604" i="25"/>
  <c r="C601" i="25"/>
  <c r="C598" i="25"/>
  <c r="C585" i="25"/>
  <c r="C582" i="25"/>
  <c r="C579" i="25"/>
  <c r="C566" i="25"/>
  <c r="C563" i="25"/>
  <c r="C560" i="25"/>
  <c r="C567" i="25" s="1"/>
  <c r="C568" i="25" s="1"/>
  <c r="C547" i="25"/>
  <c r="C544" i="25"/>
  <c r="C541" i="25"/>
  <c r="C528" i="25"/>
  <c r="C525" i="25"/>
  <c r="C522" i="25"/>
  <c r="C509" i="25"/>
  <c r="C506" i="25"/>
  <c r="C503" i="25"/>
  <c r="C505" i="25" s="1"/>
  <c r="C214" i="25"/>
  <c r="C211" i="25"/>
  <c r="C208" i="25"/>
  <c r="C490" i="25"/>
  <c r="C487" i="25"/>
  <c r="C484" i="25"/>
  <c r="C486" i="25" s="1"/>
  <c r="C452" i="25"/>
  <c r="C449" i="25"/>
  <c r="C446" i="25"/>
  <c r="C471" i="25"/>
  <c r="C468" i="25"/>
  <c r="C465" i="25"/>
  <c r="C467" i="25" s="1"/>
  <c r="C433" i="25"/>
  <c r="C430" i="25"/>
  <c r="C427" i="25"/>
  <c r="C397" i="25"/>
  <c r="C399" i="25" s="1"/>
  <c r="C400" i="25"/>
  <c r="C403" i="25"/>
  <c r="C370" i="25"/>
  <c r="C372" i="25" s="1"/>
  <c r="C373" i="25"/>
  <c r="C376" i="25"/>
  <c r="AP247" i="25"/>
  <c r="C258" i="25"/>
  <c r="AP233" i="25"/>
  <c r="AP227" i="25"/>
  <c r="AD275" i="25"/>
  <c r="AD261" i="25"/>
  <c r="U253" i="25"/>
  <c r="AD233" i="25"/>
  <c r="U239" i="25"/>
  <c r="M237" i="25"/>
  <c r="C244" i="25"/>
  <c r="AD227" i="25"/>
  <c r="U233" i="25"/>
  <c r="AP275" i="25"/>
  <c r="AP272" i="25"/>
  <c r="AP269" i="25"/>
  <c r="AP261" i="25"/>
  <c r="AP258" i="25"/>
  <c r="AP255" i="25"/>
  <c r="AP244" i="25"/>
  <c r="AP241" i="25"/>
  <c r="AP230" i="25"/>
  <c r="C344" i="25"/>
  <c r="C346" i="25" s="1"/>
  <c r="C347" i="25"/>
  <c r="C350" i="25"/>
  <c r="AD255" i="25"/>
  <c r="AD257" i="25" s="1"/>
  <c r="AD272" i="25"/>
  <c r="AD269" i="25"/>
  <c r="AD258" i="25"/>
  <c r="AD247" i="25"/>
  <c r="AD244" i="25"/>
  <c r="AD241" i="25"/>
  <c r="AD230" i="25"/>
  <c r="C319" i="25"/>
  <c r="C321" i="25" s="1"/>
  <c r="C322" i="25"/>
  <c r="C325" i="25"/>
  <c r="U250" i="25"/>
  <c r="U247" i="25"/>
  <c r="U236" i="25"/>
  <c r="C302" i="25"/>
  <c r="C304" i="25" s="1"/>
  <c r="C305" i="25"/>
  <c r="C308" i="25"/>
  <c r="M279" i="25"/>
  <c r="M276" i="25"/>
  <c r="M273" i="25"/>
  <c r="M265" i="25"/>
  <c r="M262" i="25"/>
  <c r="M259" i="25"/>
  <c r="M251" i="25"/>
  <c r="M248" i="25"/>
  <c r="M245" i="25"/>
  <c r="M234" i="25"/>
  <c r="M231" i="25"/>
  <c r="C280" i="25"/>
  <c r="C282" i="25" s="1"/>
  <c r="C283" i="25"/>
  <c r="C286" i="25"/>
  <c r="C266" i="25"/>
  <c r="C268" i="25" s="1"/>
  <c r="C269" i="25"/>
  <c r="C272" i="25"/>
  <c r="C252" i="25"/>
  <c r="C254" i="25" s="1"/>
  <c r="C255" i="25"/>
  <c r="C238" i="25"/>
  <c r="C240" i="25" s="1"/>
  <c r="C241" i="25"/>
  <c r="Y85" i="25"/>
  <c r="Y82" i="25"/>
  <c r="Y79" i="25"/>
  <c r="U223" i="25"/>
  <c r="U220" i="25"/>
  <c r="U217" i="25"/>
  <c r="U207" i="25"/>
  <c r="U204" i="25"/>
  <c r="U201" i="25"/>
  <c r="M221" i="25"/>
  <c r="M218" i="25"/>
  <c r="M215" i="25"/>
  <c r="C222" i="25"/>
  <c r="M142" i="25"/>
  <c r="M144" i="25" s="1"/>
  <c r="M145" i="25"/>
  <c r="M148" i="25"/>
  <c r="C228" i="25"/>
  <c r="C225" i="25"/>
  <c r="C198" i="25"/>
  <c r="C195" i="25"/>
  <c r="C192" i="25"/>
  <c r="C144" i="25"/>
  <c r="C147" i="25"/>
  <c r="C150" i="25"/>
  <c r="C134" i="25"/>
  <c r="C176" i="25"/>
  <c r="C178" i="25" s="1"/>
  <c r="C179" i="25"/>
  <c r="C182" i="25"/>
  <c r="C131" i="25"/>
  <c r="C128" i="25"/>
  <c r="C130" i="25" s="1"/>
  <c r="C166" i="25"/>
  <c r="C163" i="25"/>
  <c r="C160" i="25"/>
  <c r="C80" i="25"/>
  <c r="C82" i="25" s="1"/>
  <c r="C83" i="25"/>
  <c r="C86" i="25"/>
  <c r="C47" i="25"/>
  <c r="C14" i="25"/>
  <c r="C44" i="25"/>
  <c r="C41" i="25"/>
  <c r="C43" i="25" s="1"/>
  <c r="C8" i="25"/>
  <c r="C10" i="25" s="1"/>
  <c r="J41" i="25"/>
  <c r="J42" i="25" s="1"/>
  <c r="C11" i="25" s="1"/>
  <c r="J39" i="25"/>
  <c r="J40" i="25" s="1"/>
  <c r="J30" i="25"/>
  <c r="J31" i="25" s="1"/>
  <c r="J18" i="25"/>
  <c r="J15" i="25"/>
  <c r="J34" i="25" s="1"/>
  <c r="J7" i="25"/>
  <c r="C239" i="21"/>
  <c r="C227" i="21"/>
  <c r="C230" i="21" s="1"/>
  <c r="C209" i="21"/>
  <c r="C199" i="21"/>
  <c r="C202" i="21" s="1"/>
  <c r="J29" i="21"/>
  <c r="J30" i="21" s="1"/>
  <c r="C3" i="23"/>
  <c r="C169" i="21"/>
  <c r="C172" i="21" s="1"/>
  <c r="C2" i="23"/>
  <c r="C104" i="21"/>
  <c r="C107" i="21" s="1"/>
  <c r="C57" i="21"/>
  <c r="C60" i="21" s="1"/>
  <c r="C74" i="21"/>
  <c r="C77" i="21" s="1"/>
  <c r="J13" i="21"/>
  <c r="J33" i="21" s="1"/>
  <c r="J15" i="21"/>
  <c r="J7" i="21"/>
  <c r="C89" i="21"/>
  <c r="C92" i="21" s="1"/>
  <c r="C40" i="21"/>
  <c r="C43" i="21" s="1"/>
  <c r="C25" i="21"/>
  <c r="C28" i="21" s="1"/>
  <c r="C5" i="5"/>
  <c r="C16" i="5"/>
  <c r="C18" i="5"/>
  <c r="C63" i="5"/>
  <c r="C66" i="5" s="1"/>
  <c r="C67" i="5"/>
  <c r="C68" i="5" s="1"/>
  <c r="D68" i="5"/>
  <c r="C55" i="5"/>
  <c r="C69" i="5"/>
  <c r="C10" i="21"/>
  <c r="C13" i="21" s="1"/>
  <c r="G62" i="5"/>
  <c r="V3" i="21"/>
  <c r="C6" i="5"/>
  <c r="C58" i="5"/>
  <c r="C57" i="5"/>
  <c r="C56" i="5"/>
  <c r="I2" i="5"/>
  <c r="M4" i="19"/>
  <c r="M7" i="19"/>
  <c r="M8" i="19"/>
  <c r="M9" i="19"/>
  <c r="M10" i="19"/>
  <c r="M11" i="19"/>
  <c r="M5" i="19"/>
  <c r="L6" i="19"/>
  <c r="L9" i="19"/>
  <c r="J15" i="19"/>
  <c r="L8" i="19"/>
  <c r="L10" i="19"/>
  <c r="D3" i="19"/>
  <c r="J3" i="19"/>
  <c r="K3" i="19"/>
  <c r="D4" i="19"/>
  <c r="D5" i="19"/>
  <c r="D6" i="19"/>
  <c r="D7" i="19"/>
  <c r="D8" i="19"/>
  <c r="D9" i="19"/>
  <c r="D10" i="19"/>
  <c r="D11" i="19"/>
  <c r="D12" i="19"/>
  <c r="D13" i="19"/>
  <c r="L13" i="19"/>
  <c r="D14" i="19"/>
  <c r="L14" i="19"/>
  <c r="D15" i="19"/>
  <c r="K15" i="19"/>
  <c r="M15" i="19" s="1"/>
  <c r="L15" i="19"/>
  <c r="M15" i="18"/>
  <c r="L15" i="18"/>
  <c r="J15" i="18"/>
  <c r="K15" i="18"/>
  <c r="D15" i="18"/>
  <c r="M4" i="18"/>
  <c r="M6" i="18"/>
  <c r="M7" i="18"/>
  <c r="M8" i="18"/>
  <c r="M9" i="18"/>
  <c r="M10" i="18"/>
  <c r="M11" i="18"/>
  <c r="M12" i="18"/>
  <c r="M13" i="18"/>
  <c r="M14" i="18"/>
  <c r="M3" i="18"/>
  <c r="L4" i="18"/>
  <c r="L6" i="18"/>
  <c r="L7" i="18"/>
  <c r="L8" i="18"/>
  <c r="L9" i="18"/>
  <c r="L11" i="18"/>
  <c r="L12" i="18"/>
  <c r="L13" i="18"/>
  <c r="L14" i="18"/>
  <c r="K4" i="18"/>
  <c r="K5" i="18"/>
  <c r="M5" i="18" s="1"/>
  <c r="K6" i="18"/>
  <c r="K7" i="18"/>
  <c r="K8" i="18"/>
  <c r="K9" i="18"/>
  <c r="K10" i="18"/>
  <c r="K11" i="18"/>
  <c r="K12" i="18"/>
  <c r="K13" i="18"/>
  <c r="K14" i="18"/>
  <c r="J4" i="18"/>
  <c r="J5" i="18"/>
  <c r="J6" i="18"/>
  <c r="J7" i="18"/>
  <c r="J8" i="18"/>
  <c r="J9" i="18"/>
  <c r="J10" i="18"/>
  <c r="L10" i="18" s="1"/>
  <c r="J11" i="18"/>
  <c r="J12" i="18"/>
  <c r="J13" i="18"/>
  <c r="J14" i="18"/>
  <c r="J3" i="18"/>
  <c r="L3" i="18" s="1"/>
  <c r="K3" i="18"/>
  <c r="D4" i="18"/>
  <c r="D5" i="18"/>
  <c r="D6" i="18"/>
  <c r="D7" i="18"/>
  <c r="D8" i="18"/>
  <c r="D9" i="18"/>
  <c r="D10" i="18"/>
  <c r="D11" i="18"/>
  <c r="D12" i="18"/>
  <c r="D13" i="18"/>
  <c r="D14" i="18"/>
  <c r="D3" i="18"/>
  <c r="M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AB40" i="12"/>
  <c r="AB33" i="12"/>
  <c r="AE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M57" i="12"/>
  <c r="M56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Y34" i="12"/>
  <c r="Y35" i="12"/>
  <c r="Y36" i="12"/>
  <c r="Y37" i="12"/>
  <c r="Y38" i="12"/>
  <c r="Y39" i="12"/>
  <c r="Y40" i="12"/>
  <c r="Y41" i="12"/>
  <c r="Y42" i="12"/>
  <c r="Y43" i="12"/>
  <c r="Y44" i="12"/>
  <c r="Y45" i="12"/>
  <c r="Y46" i="12"/>
  <c r="Y47" i="12"/>
  <c r="Y48" i="12"/>
  <c r="Y49" i="12"/>
  <c r="Y50" i="12"/>
  <c r="Y51" i="12"/>
  <c r="Y52" i="12"/>
  <c r="Y53" i="12"/>
  <c r="Y54" i="12"/>
  <c r="Y55" i="12"/>
  <c r="Y56" i="12"/>
  <c r="Y57" i="12"/>
  <c r="AB34" i="12"/>
  <c r="AB35" i="12"/>
  <c r="AB36" i="12"/>
  <c r="AB37" i="12"/>
  <c r="AB38" i="12"/>
  <c r="AB39" i="12"/>
  <c r="AB41" i="12"/>
  <c r="AB42" i="12"/>
  <c r="AB43" i="12"/>
  <c r="AB44" i="12"/>
  <c r="AB45" i="12"/>
  <c r="AB46" i="12"/>
  <c r="AB47" i="12"/>
  <c r="AB48" i="12"/>
  <c r="AB49" i="12"/>
  <c r="AB50" i="12"/>
  <c r="AB51" i="12"/>
  <c r="AB52" i="12"/>
  <c r="AB53" i="12"/>
  <c r="AB54" i="12"/>
  <c r="AB55" i="12"/>
  <c r="AB56" i="12"/>
  <c r="AB57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52" i="12"/>
  <c r="AE53" i="12"/>
  <c r="AE54" i="12"/>
  <c r="AE55" i="12"/>
  <c r="AE56" i="12"/>
  <c r="AE57" i="12"/>
  <c r="Y33" i="12"/>
  <c r="V33" i="12"/>
  <c r="S33" i="12"/>
  <c r="P33" i="12"/>
  <c r="M33" i="12"/>
  <c r="J33" i="12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33" i="7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33" i="12"/>
  <c r="D57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33" i="12"/>
  <c r="C45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33" i="13"/>
  <c r="G53" i="13"/>
  <c r="C32" i="16"/>
  <c r="F32" i="16"/>
  <c r="I32" i="16"/>
  <c r="L32" i="16"/>
  <c r="O32" i="16"/>
  <c r="R32" i="16"/>
  <c r="U32" i="16"/>
  <c r="X32" i="16"/>
  <c r="AA32" i="16"/>
  <c r="AD32" i="16"/>
  <c r="C33" i="16"/>
  <c r="F33" i="16"/>
  <c r="I33" i="16"/>
  <c r="L33" i="16"/>
  <c r="O33" i="16"/>
  <c r="R33" i="16"/>
  <c r="U33" i="16"/>
  <c r="X33" i="16"/>
  <c r="AA33" i="16"/>
  <c r="AD33" i="16"/>
  <c r="C34" i="16"/>
  <c r="F34" i="16"/>
  <c r="I34" i="16"/>
  <c r="L34" i="16"/>
  <c r="O34" i="16"/>
  <c r="R34" i="16"/>
  <c r="U34" i="16"/>
  <c r="X34" i="16"/>
  <c r="AA34" i="16"/>
  <c r="AD34" i="16"/>
  <c r="C35" i="16"/>
  <c r="F35" i="16"/>
  <c r="I35" i="16"/>
  <c r="L35" i="16"/>
  <c r="O35" i="16"/>
  <c r="R35" i="16"/>
  <c r="U35" i="16"/>
  <c r="X35" i="16"/>
  <c r="AA35" i="16"/>
  <c r="AD35" i="16"/>
  <c r="C36" i="16"/>
  <c r="F36" i="16"/>
  <c r="I36" i="16"/>
  <c r="L36" i="16"/>
  <c r="O36" i="16"/>
  <c r="R36" i="16"/>
  <c r="U36" i="16"/>
  <c r="X36" i="16"/>
  <c r="AA36" i="16"/>
  <c r="AD36" i="16"/>
  <c r="C37" i="16"/>
  <c r="F37" i="16"/>
  <c r="I37" i="16"/>
  <c r="L37" i="16"/>
  <c r="O37" i="16"/>
  <c r="R37" i="16"/>
  <c r="U37" i="16"/>
  <c r="X37" i="16"/>
  <c r="AA37" i="16"/>
  <c r="AD37" i="16"/>
  <c r="C38" i="16"/>
  <c r="F38" i="16"/>
  <c r="I38" i="16"/>
  <c r="L38" i="16"/>
  <c r="O38" i="16"/>
  <c r="R38" i="16"/>
  <c r="U38" i="16"/>
  <c r="X38" i="16"/>
  <c r="AA38" i="16"/>
  <c r="AD38" i="16"/>
  <c r="C39" i="16"/>
  <c r="F39" i="16"/>
  <c r="I39" i="16"/>
  <c r="L39" i="16"/>
  <c r="O39" i="16"/>
  <c r="R39" i="16"/>
  <c r="U39" i="16"/>
  <c r="X39" i="16"/>
  <c r="AA39" i="16"/>
  <c r="AD39" i="16"/>
  <c r="C40" i="16"/>
  <c r="F40" i="16"/>
  <c r="I40" i="16"/>
  <c r="L40" i="16"/>
  <c r="O40" i="16"/>
  <c r="R40" i="16"/>
  <c r="U40" i="16"/>
  <c r="X40" i="16"/>
  <c r="AA40" i="16"/>
  <c r="AD40" i="16"/>
  <c r="C41" i="16"/>
  <c r="F41" i="16"/>
  <c r="I41" i="16"/>
  <c r="L41" i="16"/>
  <c r="O41" i="16"/>
  <c r="R41" i="16"/>
  <c r="U41" i="16"/>
  <c r="X41" i="16"/>
  <c r="AA41" i="16"/>
  <c r="AD41" i="16"/>
  <c r="C42" i="16"/>
  <c r="F42" i="16"/>
  <c r="I42" i="16"/>
  <c r="L42" i="16"/>
  <c r="O42" i="16"/>
  <c r="R42" i="16"/>
  <c r="U42" i="16"/>
  <c r="X42" i="16"/>
  <c r="AA42" i="16"/>
  <c r="AD42" i="16"/>
  <c r="C43" i="16"/>
  <c r="F43" i="16"/>
  <c r="I43" i="16"/>
  <c r="L43" i="16"/>
  <c r="O43" i="16"/>
  <c r="R43" i="16"/>
  <c r="U43" i="16"/>
  <c r="X43" i="16"/>
  <c r="AA43" i="16"/>
  <c r="AD43" i="16"/>
  <c r="C44" i="16"/>
  <c r="F44" i="16"/>
  <c r="I44" i="16"/>
  <c r="L44" i="16"/>
  <c r="O44" i="16"/>
  <c r="R44" i="16"/>
  <c r="U44" i="16"/>
  <c r="X44" i="16"/>
  <c r="AA44" i="16"/>
  <c r="AD44" i="16"/>
  <c r="C45" i="16"/>
  <c r="F45" i="16"/>
  <c r="I45" i="16"/>
  <c r="L45" i="16"/>
  <c r="O45" i="16"/>
  <c r="R45" i="16"/>
  <c r="U45" i="16"/>
  <c r="X45" i="16"/>
  <c r="AA45" i="16"/>
  <c r="AD45" i="16"/>
  <c r="C46" i="16"/>
  <c r="F46" i="16"/>
  <c r="I46" i="16"/>
  <c r="L46" i="16"/>
  <c r="O46" i="16"/>
  <c r="R46" i="16"/>
  <c r="U46" i="16"/>
  <c r="X46" i="16"/>
  <c r="AA46" i="16"/>
  <c r="AD46" i="16"/>
  <c r="C47" i="16"/>
  <c r="F47" i="16"/>
  <c r="I47" i="16"/>
  <c r="L47" i="16"/>
  <c r="O47" i="16"/>
  <c r="R47" i="16"/>
  <c r="U47" i="16"/>
  <c r="X47" i="16"/>
  <c r="AA47" i="16"/>
  <c r="AD47" i="16"/>
  <c r="C48" i="16"/>
  <c r="F48" i="16"/>
  <c r="I48" i="16"/>
  <c r="L48" i="16"/>
  <c r="O48" i="16"/>
  <c r="R48" i="16"/>
  <c r="U48" i="16"/>
  <c r="X48" i="16"/>
  <c r="AA48" i="16"/>
  <c r="AD48" i="16"/>
  <c r="C49" i="16"/>
  <c r="F49" i="16"/>
  <c r="I49" i="16"/>
  <c r="L49" i="16"/>
  <c r="O49" i="16"/>
  <c r="R49" i="16"/>
  <c r="U49" i="16"/>
  <c r="X49" i="16"/>
  <c r="AA49" i="16"/>
  <c r="AD49" i="16"/>
  <c r="C50" i="16"/>
  <c r="F50" i="16"/>
  <c r="I50" i="16"/>
  <c r="L50" i="16"/>
  <c r="O50" i="16"/>
  <c r="R50" i="16"/>
  <c r="U50" i="16"/>
  <c r="X50" i="16"/>
  <c r="AA50" i="16"/>
  <c r="AD50" i="16"/>
  <c r="C51" i="16"/>
  <c r="F51" i="16"/>
  <c r="I51" i="16"/>
  <c r="L51" i="16"/>
  <c r="O51" i="16"/>
  <c r="R51" i="16"/>
  <c r="U51" i="16"/>
  <c r="X51" i="16"/>
  <c r="AA51" i="16"/>
  <c r="AD51" i="16"/>
  <c r="C52" i="16"/>
  <c r="F52" i="16"/>
  <c r="I52" i="16"/>
  <c r="L52" i="16"/>
  <c r="O52" i="16"/>
  <c r="R52" i="16"/>
  <c r="U52" i="16"/>
  <c r="X52" i="16"/>
  <c r="AA52" i="16"/>
  <c r="AD52" i="16"/>
  <c r="C53" i="16"/>
  <c r="F53" i="16"/>
  <c r="I53" i="16"/>
  <c r="L53" i="16"/>
  <c r="O53" i="16"/>
  <c r="R53" i="16"/>
  <c r="U53" i="16"/>
  <c r="X53" i="16"/>
  <c r="AA53" i="16"/>
  <c r="AD53" i="16"/>
  <c r="C54" i="16"/>
  <c r="F54" i="16"/>
  <c r="I54" i="16"/>
  <c r="L54" i="16"/>
  <c r="O54" i="16"/>
  <c r="R54" i="16"/>
  <c r="U54" i="16"/>
  <c r="X54" i="16"/>
  <c r="AA54" i="16"/>
  <c r="AD54" i="16"/>
  <c r="C55" i="16"/>
  <c r="F55" i="16"/>
  <c r="I55" i="16"/>
  <c r="L55" i="16"/>
  <c r="O55" i="16"/>
  <c r="R55" i="16"/>
  <c r="U55" i="16"/>
  <c r="X55" i="16"/>
  <c r="AA55" i="16"/>
  <c r="AD55" i="16"/>
  <c r="C56" i="16"/>
  <c r="F56" i="16"/>
  <c r="I56" i="16"/>
  <c r="L56" i="16"/>
  <c r="O56" i="16"/>
  <c r="R56" i="16"/>
  <c r="U56" i="16"/>
  <c r="X56" i="16"/>
  <c r="AA56" i="16"/>
  <c r="AD56" i="16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4" i="13"/>
  <c r="G55" i="13"/>
  <c r="G56" i="13"/>
  <c r="G57" i="13"/>
  <c r="G39" i="13"/>
  <c r="C34" i="13"/>
  <c r="C35" i="13"/>
  <c r="C36" i="13"/>
  <c r="C37" i="13"/>
  <c r="C38" i="13"/>
  <c r="C39" i="13"/>
  <c r="C40" i="13"/>
  <c r="C41" i="13"/>
  <c r="C42" i="13"/>
  <c r="C43" i="13"/>
  <c r="C44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33" i="13"/>
  <c r="H38" i="14"/>
  <c r="L38" i="14"/>
  <c r="H39" i="14"/>
  <c r="L39" i="14"/>
  <c r="U187" i="25" l="1"/>
  <c r="U188" i="25" s="1"/>
  <c r="U171" i="25"/>
  <c r="U172" i="25" s="1"/>
  <c r="C605" i="25"/>
  <c r="C606" i="25" s="1"/>
  <c r="C600" i="25"/>
  <c r="C586" i="25"/>
  <c r="C587" i="25" s="1"/>
  <c r="C548" i="25"/>
  <c r="C549" i="25" s="1"/>
  <c r="C529" i="25"/>
  <c r="C530" i="25" s="1"/>
  <c r="C581" i="25"/>
  <c r="C562" i="25"/>
  <c r="C543" i="25"/>
  <c r="C524" i="25"/>
  <c r="C510" i="25"/>
  <c r="C511" i="25" s="1"/>
  <c r="C215" i="25"/>
  <c r="C216" i="25" s="1"/>
  <c r="C210" i="25"/>
  <c r="C491" i="25"/>
  <c r="C492" i="25" s="1"/>
  <c r="C453" i="25"/>
  <c r="C454" i="25" s="1"/>
  <c r="C448" i="25"/>
  <c r="C472" i="25"/>
  <c r="C473" i="25" s="1"/>
  <c r="AD234" i="25"/>
  <c r="AD235" i="25" s="1"/>
  <c r="AP234" i="25"/>
  <c r="AP235" i="25" s="1"/>
  <c r="C167" i="25"/>
  <c r="C168" i="25" s="1"/>
  <c r="AD229" i="25"/>
  <c r="C287" i="25"/>
  <c r="C288" i="25" s="1"/>
  <c r="U240" i="25"/>
  <c r="U241" i="25" s="1"/>
  <c r="C326" i="25"/>
  <c r="C327" i="25" s="1"/>
  <c r="C309" i="25"/>
  <c r="C310" i="25" s="1"/>
  <c r="U235" i="25"/>
  <c r="C15" i="25"/>
  <c r="C16" i="25" s="1"/>
  <c r="C273" i="25"/>
  <c r="C274" i="25" s="1"/>
  <c r="C351" i="25"/>
  <c r="C352" i="25" s="1"/>
  <c r="C434" i="25"/>
  <c r="C435" i="25" s="1"/>
  <c r="C429" i="25"/>
  <c r="C404" i="25"/>
  <c r="C405" i="25" s="1"/>
  <c r="C377" i="25"/>
  <c r="C378" i="25" s="1"/>
  <c r="C259" i="25"/>
  <c r="C260" i="25" s="1"/>
  <c r="AD262" i="25"/>
  <c r="AD263" i="25" s="1"/>
  <c r="U208" i="25"/>
  <c r="U209" i="25" s="1"/>
  <c r="C245" i="25"/>
  <c r="C246" i="25" s="1"/>
  <c r="AP229" i="25"/>
  <c r="AP248" i="25"/>
  <c r="AP249" i="25" s="1"/>
  <c r="AP243" i="25"/>
  <c r="AP262" i="25"/>
  <c r="AP263" i="25" s="1"/>
  <c r="AP257" i="25"/>
  <c r="AP276" i="25"/>
  <c r="AP277" i="25" s="1"/>
  <c r="AP271" i="25"/>
  <c r="AD276" i="25"/>
  <c r="AD277" i="25" s="1"/>
  <c r="AD271" i="25"/>
  <c r="AD248" i="25"/>
  <c r="AD249" i="25" s="1"/>
  <c r="AD243" i="25"/>
  <c r="U254" i="25"/>
  <c r="U255" i="25" s="1"/>
  <c r="U249" i="25"/>
  <c r="U219" i="25"/>
  <c r="U224" i="25"/>
  <c r="U225" i="25" s="1"/>
  <c r="M239" i="25"/>
  <c r="M233" i="25"/>
  <c r="M252" i="25"/>
  <c r="M253" i="25" s="1"/>
  <c r="M247" i="25"/>
  <c r="M266" i="25"/>
  <c r="M267" i="25" s="1"/>
  <c r="M261" i="25"/>
  <c r="M280" i="25"/>
  <c r="M281" i="25" s="1"/>
  <c r="M275" i="25"/>
  <c r="Y86" i="25"/>
  <c r="Y87" i="25" s="1"/>
  <c r="Y81" i="25"/>
  <c r="U203" i="25"/>
  <c r="M222" i="25"/>
  <c r="M223" i="25" s="1"/>
  <c r="M217" i="25"/>
  <c r="C229" i="25"/>
  <c r="C230" i="25" s="1"/>
  <c r="M149" i="25"/>
  <c r="M150" i="25" s="1"/>
  <c r="C224" i="25"/>
  <c r="C162" i="25"/>
  <c r="C151" i="25"/>
  <c r="C152" i="25" s="1"/>
  <c r="C199" i="25"/>
  <c r="C200" i="25" s="1"/>
  <c r="C194" i="25"/>
  <c r="C146" i="25"/>
  <c r="C183" i="25"/>
  <c r="C184" i="25" s="1"/>
  <c r="C135" i="25"/>
  <c r="C136" i="25" s="1"/>
  <c r="C87" i="25"/>
  <c r="C88" i="25" s="1"/>
  <c r="C48" i="25"/>
  <c r="C49" i="25" s="1"/>
  <c r="J21" i="25"/>
  <c r="J27" i="25" s="1"/>
  <c r="J18" i="21"/>
  <c r="C59" i="5"/>
  <c r="C60" i="5"/>
  <c r="L5" i="18"/>
  <c r="M6" i="19"/>
  <c r="L5" i="19"/>
  <c r="L12" i="19"/>
  <c r="L7" i="19"/>
  <c r="M12" i="19"/>
  <c r="M13" i="19"/>
  <c r="L11" i="19"/>
  <c r="L4" i="19"/>
  <c r="M3" i="19"/>
  <c r="L3" i="19"/>
  <c r="M14" i="19"/>
  <c r="E34" i="14"/>
  <c r="H34" i="14"/>
  <c r="L34" i="14"/>
  <c r="E35" i="14"/>
  <c r="H35" i="14"/>
  <c r="L35" i="14"/>
  <c r="E36" i="14"/>
  <c r="H36" i="14"/>
  <c r="L36" i="14"/>
  <c r="E37" i="14"/>
  <c r="H37" i="14"/>
  <c r="L37" i="14"/>
  <c r="E38" i="14"/>
  <c r="E39" i="14"/>
  <c r="E40" i="14"/>
  <c r="H40" i="14"/>
  <c r="L40" i="14"/>
  <c r="E41" i="14"/>
  <c r="H41" i="14"/>
  <c r="L41" i="14"/>
  <c r="E42" i="14"/>
  <c r="H42" i="14"/>
  <c r="L42" i="14"/>
  <c r="E43" i="14"/>
  <c r="H43" i="14"/>
  <c r="L43" i="14"/>
  <c r="E44" i="14"/>
  <c r="H44" i="14"/>
  <c r="L44" i="14"/>
  <c r="E45" i="14"/>
  <c r="H45" i="14"/>
  <c r="L45" i="14"/>
  <c r="E46" i="14"/>
  <c r="H46" i="14"/>
  <c r="L46" i="14"/>
  <c r="E47" i="14"/>
  <c r="H47" i="14"/>
  <c r="L47" i="14"/>
  <c r="E48" i="14"/>
  <c r="H48" i="14"/>
  <c r="L48" i="14"/>
  <c r="E49" i="14"/>
  <c r="H49" i="14"/>
  <c r="L49" i="14"/>
  <c r="E50" i="14"/>
  <c r="H50" i="14"/>
  <c r="L50" i="14"/>
  <c r="E51" i="14"/>
  <c r="H51" i="14"/>
  <c r="L51" i="14"/>
  <c r="E52" i="14"/>
  <c r="H52" i="14"/>
  <c r="L52" i="14"/>
  <c r="E53" i="14"/>
  <c r="H53" i="14"/>
  <c r="L53" i="14"/>
  <c r="E54" i="14"/>
  <c r="H54" i="14"/>
  <c r="L54" i="14"/>
  <c r="E55" i="14"/>
  <c r="H55" i="14"/>
  <c r="L55" i="14"/>
  <c r="E56" i="14"/>
  <c r="H56" i="14"/>
  <c r="L56" i="14"/>
  <c r="E57" i="14"/>
  <c r="H57" i="14"/>
  <c r="L57" i="14"/>
  <c r="E58" i="14"/>
  <c r="H58" i="14"/>
  <c r="L58" i="14"/>
  <c r="C21" i="5"/>
  <c r="C13" i="5"/>
  <c r="C42" i="5" s="1"/>
  <c r="P32" i="7"/>
  <c r="E33" i="7" s="1"/>
  <c r="B33" i="7"/>
  <c r="P33" i="7"/>
  <c r="B34" i="7"/>
  <c r="E34" i="7"/>
  <c r="H34" i="7"/>
  <c r="K34" i="7"/>
  <c r="P34" i="7"/>
  <c r="B35" i="7"/>
  <c r="E35" i="7"/>
  <c r="H35" i="7"/>
  <c r="K35" i="7"/>
  <c r="P35" i="7"/>
  <c r="H36" i="7" s="1"/>
  <c r="B36" i="7"/>
  <c r="E36" i="7"/>
  <c r="P36" i="7"/>
  <c r="B37" i="7"/>
  <c r="E37" i="7"/>
  <c r="H37" i="7"/>
  <c r="K37" i="7"/>
  <c r="P37" i="7"/>
  <c r="B38" i="7" s="1"/>
  <c r="P38" i="7"/>
  <c r="K39" i="7" s="1"/>
  <c r="B39" i="7"/>
  <c r="E39" i="7"/>
  <c r="H39" i="7"/>
  <c r="P39" i="7"/>
  <c r="B40" i="7"/>
  <c r="E40" i="7"/>
  <c r="H40" i="7"/>
  <c r="K40" i="7"/>
  <c r="P40" i="7"/>
  <c r="E41" i="7" s="1"/>
  <c r="B41" i="7"/>
  <c r="P41" i="7"/>
  <c r="B42" i="7"/>
  <c r="E42" i="7"/>
  <c r="H42" i="7"/>
  <c r="K42" i="7"/>
  <c r="P42" i="7"/>
  <c r="B43" i="7"/>
  <c r="E43" i="7"/>
  <c r="H43" i="7"/>
  <c r="K43" i="7"/>
  <c r="P43" i="7"/>
  <c r="H44" i="7" s="1"/>
  <c r="B44" i="7"/>
  <c r="E44" i="7"/>
  <c r="P44" i="7"/>
  <c r="B45" i="7"/>
  <c r="E45" i="7"/>
  <c r="H45" i="7"/>
  <c r="K45" i="7"/>
  <c r="P45" i="7"/>
  <c r="B46" i="7" s="1"/>
  <c r="P46" i="7"/>
  <c r="K47" i="7" s="1"/>
  <c r="B47" i="7"/>
  <c r="E47" i="7"/>
  <c r="H47" i="7"/>
  <c r="P47" i="7"/>
  <c r="B48" i="7"/>
  <c r="E48" i="7"/>
  <c r="H48" i="7"/>
  <c r="K48" i="7"/>
  <c r="P48" i="7"/>
  <c r="E49" i="7" s="1"/>
  <c r="B49" i="7"/>
  <c r="P49" i="7"/>
  <c r="B50" i="7"/>
  <c r="E50" i="7"/>
  <c r="H50" i="7"/>
  <c r="K50" i="7"/>
  <c r="P50" i="7"/>
  <c r="B51" i="7"/>
  <c r="E51" i="7"/>
  <c r="H51" i="7"/>
  <c r="K51" i="7"/>
  <c r="P51" i="7"/>
  <c r="H52" i="7" s="1"/>
  <c r="B52" i="7"/>
  <c r="E52" i="7"/>
  <c r="P52" i="7"/>
  <c r="B53" i="7"/>
  <c r="E53" i="7"/>
  <c r="H53" i="7"/>
  <c r="K53" i="7"/>
  <c r="P53" i="7"/>
  <c r="B54" i="7" s="1"/>
  <c r="P54" i="7"/>
  <c r="K55" i="7" s="1"/>
  <c r="B55" i="7"/>
  <c r="E55" i="7"/>
  <c r="H55" i="7"/>
  <c r="P55" i="7"/>
  <c r="B56" i="7"/>
  <c r="E56" i="7"/>
  <c r="H56" i="7"/>
  <c r="K56" i="7"/>
  <c r="P56" i="7"/>
  <c r="E57" i="7" s="1"/>
  <c r="B57" i="7"/>
  <c r="J24" i="25" l="1"/>
  <c r="J21" i="21"/>
  <c r="C47" i="5"/>
  <c r="G61" i="5"/>
  <c r="C65" i="5"/>
  <c r="C53" i="5" s="1"/>
  <c r="C45" i="5"/>
  <c r="C19" i="5"/>
  <c r="C24" i="5" s="1"/>
  <c r="C25" i="5" s="1"/>
  <c r="C26" i="5" s="1"/>
  <c r="C27" i="5" s="1"/>
  <c r="C28" i="5" s="1"/>
  <c r="C29" i="5" s="1"/>
  <c r="C30" i="5" s="1"/>
  <c r="C31" i="5" s="1"/>
  <c r="C34" i="5" s="1"/>
  <c r="C58" i="14"/>
  <c r="F58" i="14"/>
  <c r="C57" i="14"/>
  <c r="F57" i="14"/>
  <c r="C56" i="14"/>
  <c r="F56" i="14"/>
  <c r="C55" i="14"/>
  <c r="F55" i="14"/>
  <c r="C54" i="14"/>
  <c r="F54" i="14"/>
  <c r="C53" i="14"/>
  <c r="F53" i="14"/>
  <c r="C52" i="14"/>
  <c r="F52" i="14"/>
  <c r="C51" i="14"/>
  <c r="F51" i="14"/>
  <c r="C50" i="14"/>
  <c r="F50" i="14"/>
  <c r="C49" i="14"/>
  <c r="F49" i="14"/>
  <c r="C48" i="14"/>
  <c r="F48" i="14"/>
  <c r="C47" i="14"/>
  <c r="F47" i="14"/>
  <c r="C46" i="14"/>
  <c r="F46" i="14"/>
  <c r="C45" i="14"/>
  <c r="F45" i="14"/>
  <c r="C44" i="14"/>
  <c r="F44" i="14"/>
  <c r="C43" i="14"/>
  <c r="F43" i="14"/>
  <c r="C42" i="14"/>
  <c r="F42" i="14"/>
  <c r="C41" i="14"/>
  <c r="F41" i="14"/>
  <c r="C40" i="14"/>
  <c r="F40" i="14"/>
  <c r="C39" i="14"/>
  <c r="F39" i="14"/>
  <c r="C38" i="14"/>
  <c r="F38" i="14"/>
  <c r="C37" i="14"/>
  <c r="F37" i="14"/>
  <c r="C36" i="14"/>
  <c r="F36" i="14"/>
  <c r="C35" i="14"/>
  <c r="F35" i="14"/>
  <c r="C34" i="14"/>
  <c r="F34" i="14"/>
  <c r="K54" i="7"/>
  <c r="K46" i="7"/>
  <c r="K38" i="7"/>
  <c r="K57" i="7"/>
  <c r="H54" i="7"/>
  <c r="K49" i="7"/>
  <c r="H46" i="7"/>
  <c r="K41" i="7"/>
  <c r="H38" i="7"/>
  <c r="K33" i="7"/>
  <c r="H57" i="7"/>
  <c r="E54" i="7"/>
  <c r="K52" i="7"/>
  <c r="H49" i="7"/>
  <c r="E46" i="7"/>
  <c r="K44" i="7"/>
  <c r="H41" i="7"/>
  <c r="E38" i="7"/>
  <c r="K36" i="7"/>
  <c r="H33" i="7"/>
  <c r="C7" i="5"/>
  <c r="C61" i="5" s="1"/>
  <c r="C22" i="5" l="1"/>
  <c r="C32" i="5"/>
  <c r="C33" i="5" s="1"/>
  <c r="C35" i="5" l="1"/>
</calcChain>
</file>

<file path=xl/sharedStrings.xml><?xml version="1.0" encoding="utf-8"?>
<sst xmlns="http://schemas.openxmlformats.org/spreadsheetml/2006/main" count="3273" uniqueCount="508">
  <si>
    <t>Weekday</t>
  </si>
  <si>
    <t>Date</t>
  </si>
  <si>
    <t>Till</t>
  </si>
  <si>
    <t>Tommy</t>
  </si>
  <si>
    <t>Yubo</t>
  </si>
  <si>
    <t>Tulip</t>
  </si>
  <si>
    <t>To Do's</t>
  </si>
  <si>
    <t>Monday</t>
  </si>
  <si>
    <t>Finish Physics Model</t>
  </si>
  <si>
    <t>Finish Grid Model</t>
  </si>
  <si>
    <t>Helps Organizing</t>
  </si>
  <si>
    <t>Based on project class and after class</t>
  </si>
  <si>
    <t>Tuesday</t>
  </si>
  <si>
    <t>Confirm Setup with Benoit Sagot and ask to share Paper</t>
  </si>
  <si>
    <t xml:space="preserve">Unavailable  / on vacation </t>
  </si>
  <si>
    <t>Wednesday</t>
  </si>
  <si>
    <t>1.30-4pm</t>
  </si>
  <si>
    <t>Available all day</t>
  </si>
  <si>
    <t>Thursday</t>
  </si>
  <si>
    <t>Create Secondary Inlet (Use Parameter for Position of the Inlet)</t>
  </si>
  <si>
    <t>2.30-3.30pm</t>
  </si>
  <si>
    <t>Full Day w/o Tom (No need to meet in Person)</t>
  </si>
  <si>
    <t xml:space="preserve">Unavailable in specific time </t>
  </si>
  <si>
    <t>Friday</t>
  </si>
  <si>
    <t>Plot Fig: 9, 12, 13, 14, 16, 17, 18.1, 18.2, 18.3</t>
  </si>
  <si>
    <t>Plot Fig: 18.4, 19.1, 19.2, 19.3, 19.4, 20.1, 20.2, 20.3</t>
  </si>
  <si>
    <t>Plot Fig: 20.4, 22, 24, 25, 27</t>
  </si>
  <si>
    <t xml:space="preserve">Create Secondary Inlet and make it working, Plot all given Data in Excel, </t>
  </si>
  <si>
    <t>Not sure</t>
  </si>
  <si>
    <t>Saturday</t>
  </si>
  <si>
    <t>Sunday</t>
  </si>
  <si>
    <t>Check in with Group</t>
  </si>
  <si>
    <t>Check Up!</t>
  </si>
  <si>
    <t>Full Work Day</t>
  </si>
  <si>
    <t>Model working, Mesh working, Inlets Works, Organize Results</t>
  </si>
  <si>
    <t>Afternoon free</t>
  </si>
  <si>
    <t>Day off</t>
  </si>
  <si>
    <t>Recreate Static Pressure</t>
  </si>
  <si>
    <t>Free after 10:30</t>
  </si>
  <si>
    <t>Meeting with Pierre -&gt; Get Model Working!</t>
  </si>
  <si>
    <t>trip</t>
  </si>
  <si>
    <t>3.30-4.30pm</t>
  </si>
  <si>
    <t>Recreate Thrust Vector Angle and Thrust Plots</t>
  </si>
  <si>
    <t>Final Questions, Check Results, Confirm...</t>
  </si>
  <si>
    <t>CFD Class</t>
  </si>
  <si>
    <t>Ask Benoit for Mesh Refinement</t>
  </si>
  <si>
    <t>Finish Graphs</t>
  </si>
  <si>
    <t>Create Presetation together</t>
  </si>
  <si>
    <t>presentation 4:30pm - 6:30pm</t>
  </si>
  <si>
    <t>Practice Presentation before the Presentation</t>
  </si>
  <si>
    <t>xx-xx pm</t>
  </si>
  <si>
    <t>Old Presentatin Date</t>
  </si>
  <si>
    <t>07/04 - 10/04</t>
  </si>
  <si>
    <t>Easter</t>
  </si>
  <si>
    <t>17-20</t>
  </si>
  <si>
    <t xml:space="preserve">Ask Benoit </t>
  </si>
  <si>
    <t>Afternoon free*</t>
  </si>
  <si>
    <t>17-20 free</t>
  </si>
  <si>
    <t>12-15 free</t>
  </si>
  <si>
    <t>Morning free</t>
  </si>
  <si>
    <t xml:space="preserve">22/04 - 30/04 </t>
  </si>
  <si>
    <t>holiday week</t>
  </si>
  <si>
    <t>Finish and Confirm Setup</t>
  </si>
  <si>
    <t xml:space="preserve">Full Day  </t>
  </si>
  <si>
    <t>Victory day</t>
  </si>
  <si>
    <t>16-20 free</t>
  </si>
  <si>
    <t>Full day</t>
  </si>
  <si>
    <t>Create and Practice Presentation</t>
  </si>
  <si>
    <t>presentation????</t>
  </si>
  <si>
    <t>Log of All Meetings</t>
  </si>
  <si>
    <t>Hours Worked</t>
  </si>
  <si>
    <t>Participants</t>
  </si>
  <si>
    <t>Work Done</t>
  </si>
  <si>
    <t>Comments</t>
  </si>
  <si>
    <t>08.03.2023</t>
  </si>
  <si>
    <t>3h</t>
  </si>
  <si>
    <t>Tom, Tulip, Yubo, Till</t>
  </si>
  <si>
    <t>Recreated the 3d Model in Catia and imported into Star CCM</t>
  </si>
  <si>
    <t>13.03.2023</t>
  </si>
  <si>
    <t>8h</t>
  </si>
  <si>
    <t>Roles Assigned:
   - Till: Team Leader + Quality Manager (Controls Outcome of the Project)
   - Yubo: Chief of Design (Star CCM Expert)
   - Tulip: Chief of Documentation (Document Decisions and Create Presentations)
   - Tom: Chief of Data Analysis (Create Graphs, Structure Data, Bring Data into Context)
Mesh created in Star CCM
Analysis of the Physics Model
Analysis and Commenting of the given Paper (File: waithe2003_with_comments)
Contact to Pierre about important Questions and Decisions
Plan Created for all future Meetings (File: Schedule for thrust vectoring Project)
Startet collecting Important Data</t>
  </si>
  <si>
    <t>Next work steps depend on Pierres Input
Till thinks we should step away from the given PAB3D Model a bit
Goal should be to recreate the experimental Data and not the exact CFD Setup</t>
  </si>
  <si>
    <t>16.03.2023</t>
  </si>
  <si>
    <t>5h</t>
  </si>
  <si>
    <t>Yubo, Till</t>
  </si>
  <si>
    <t>Solution Initialized with parameterized Slots</t>
  </si>
  <si>
    <t>17.03.2023</t>
  </si>
  <si>
    <t>Mesh and Regions assigned correctly</t>
  </si>
  <si>
    <t>21.03.2023</t>
  </si>
  <si>
    <t>7h</t>
  </si>
  <si>
    <t>Tom, Yubo</t>
  </si>
  <si>
    <t>Physics applied, Solution initialized</t>
  </si>
  <si>
    <t>0.5h</t>
  </si>
  <si>
    <t>Till, Tom, Tulip</t>
  </si>
  <si>
    <t>Meeting with Pierre</t>
  </si>
  <si>
    <t>23.03.2023</t>
  </si>
  <si>
    <t>4h</t>
  </si>
  <si>
    <t>Tulip, Yubo, Tom, Till</t>
  </si>
  <si>
    <t>Static Pressure (FIgure 17) was recreated -&gt; Shape was correct but values not completely, NPR 0.4 did not converge -&gt; Conclusion: Model is still not working correctly</t>
  </si>
  <si>
    <t>Discuss with Pierre one more time what might be wrong with our Model</t>
  </si>
  <si>
    <t>24.03.2023</t>
  </si>
  <si>
    <t>1h</t>
  </si>
  <si>
    <t>Changed Reference Pressure to 0bar and Outlet Pressure to 1 bar
Increased Domain Size by Factor 10
Introduzed Initial Condition</t>
  </si>
  <si>
    <t>Refine Mesh at Ports
Remove Ports when SPR=0</t>
  </si>
  <si>
    <t>27.03.2023</t>
  </si>
  <si>
    <t>Calculation of ideal nozzle thrust
Mesh Recreation by changing Orientation of the Ports
Additional refinment added at exits of the ports
Measurement points on lower center line added
Shadowgraphs recreated</t>
  </si>
  <si>
    <t>Measure Thrust in CFD Model
Recreate more Graphs
Pick Up Past and not Focus on Model</t>
  </si>
  <si>
    <t>28.03.2023</t>
  </si>
  <si>
    <t>10h</t>
  </si>
  <si>
    <t>Thrust recreated
Figures 9, 12, 13, 14, 16, 17
Meeting with Pierre
 - Turbulance Model Changed
 - Mesh Refined in Bounary Layer
 - Created Y+ Measurement to check if it is below 1
 - Ideal Thrust is not Important right now
Figured out how to Set up Configuration 1 quickly (Make Block Height 1mm)</t>
  </si>
  <si>
    <t>Redefine Mesh in BL
Redo the wrong Graphs to make them fit better
Measure F_A and F_N to calculate F_R by plotting Force over both inner Nozzle Wall</t>
  </si>
  <si>
    <t>31.03.2023</t>
  </si>
  <si>
    <t>Refine Mesh in BL
Redo Figures 14, 16, 17
Create ppt</t>
  </si>
  <si>
    <t>Discuss about our data, what we will put on the presentation</t>
  </si>
  <si>
    <t>01.04.2023</t>
  </si>
  <si>
    <t>Power Point Created
Figures with Thrust Vector Angle Recreated</t>
  </si>
  <si>
    <t>Qustion for Benoit: How to make y+ &lt; 1 even at the end of the nozzle</t>
  </si>
  <si>
    <t>11.04.2023</t>
  </si>
  <si>
    <t>2h</t>
  </si>
  <si>
    <t>Kick Off for Part II
Questions Prepared</t>
  </si>
  <si>
    <t>14.04.2023</t>
  </si>
  <si>
    <t>6h</t>
  </si>
  <si>
    <t>Different Models Testet to Simulate Atmosphere at 5000m
Nozzle calculations started
New Model for New Nozzle</t>
  </si>
  <si>
    <t>19.04.2023</t>
  </si>
  <si>
    <t>Atmosphere successfully simulated at 5000m
Airplane Speed Simulated
Nozzle calculations 
Nozzle recreated directly in STAR CCM for better felxibility</t>
  </si>
  <si>
    <t>20.04.2023</t>
  </si>
  <si>
    <t>Finished Nozzle Design
External Conditions Zork (Except Velocity)</t>
  </si>
  <si>
    <t>Confirm Setup with Pierre and talk about Thrust
Make Velocity work
Make Fn/Fa work</t>
  </si>
  <si>
    <t>03.05.2023</t>
  </si>
  <si>
    <t>Till, Tom</t>
  </si>
  <si>
    <t>Thrust Vectoring Study with one Slot</t>
  </si>
  <si>
    <t>04.05.2024</t>
  </si>
  <si>
    <t>Validation of Sourrounding Parameters</t>
  </si>
  <si>
    <t>Base Confiuration</t>
  </si>
  <si>
    <t>Desired Confiuration</t>
  </si>
  <si>
    <t>Ideal Gas, No Changes in Air Property</t>
  </si>
  <si>
    <t>Specific Heat Capacity at Constant Pressure</t>
  </si>
  <si>
    <t>C_p</t>
  </si>
  <si>
    <t>kJ/(kg*K)</t>
  </si>
  <si>
    <t>Internet Value</t>
  </si>
  <si>
    <t>k</t>
  </si>
  <si>
    <t>Internet</t>
  </si>
  <si>
    <t>Specific Heat Capacity at Constant Volume</t>
  </si>
  <si>
    <t>C_v</t>
  </si>
  <si>
    <t>R</t>
  </si>
  <si>
    <t>J/(kg*K)</t>
  </si>
  <si>
    <t>Specific Heat Ratio</t>
  </si>
  <si>
    <t>γ (k)</t>
  </si>
  <si>
    <t>Calculated</t>
  </si>
  <si>
    <t>Atmospheric Temperature</t>
  </si>
  <si>
    <t>K</t>
  </si>
  <si>
    <t>Set</t>
  </si>
  <si>
    <t>Gas Constant</t>
  </si>
  <si>
    <t>Average Nozzle Exit Temperature</t>
  </si>
  <si>
    <t>Measured</t>
  </si>
  <si>
    <t>Altitude</t>
  </si>
  <si>
    <t>z</t>
  </si>
  <si>
    <t>m</t>
  </si>
  <si>
    <t>Given</t>
  </si>
  <si>
    <t>Speed of Sound</t>
  </si>
  <si>
    <t>m/s</t>
  </si>
  <si>
    <t>Gravity at 5000m</t>
  </si>
  <si>
    <t>g</t>
  </si>
  <si>
    <t>m/s²</t>
  </si>
  <si>
    <t>Extracted from Standard Atmosphere</t>
  </si>
  <si>
    <t>NPR</t>
  </si>
  <si>
    <t>-</t>
  </si>
  <si>
    <t>Density of air at 5000m</t>
  </si>
  <si>
    <t>ρ (rho)</t>
  </si>
  <si>
    <t>kg/m^3</t>
  </si>
  <si>
    <t>Average Nozzle Exit Velocity</t>
  </si>
  <si>
    <t>Temperature at 5000m</t>
  </si>
  <si>
    <t>T</t>
  </si>
  <si>
    <t>°C</t>
  </si>
  <si>
    <t>Average Nozzle Exit Mach Number Calculated</t>
  </si>
  <si>
    <t>Converted</t>
  </si>
  <si>
    <t>Average Nozzle Exit Mach Number Measured</t>
  </si>
  <si>
    <t>Static Pressure at 5000m</t>
  </si>
  <si>
    <t>p</t>
  </si>
  <si>
    <t>Pa</t>
  </si>
  <si>
    <t xml:space="preserve">Conclusion: </t>
  </si>
  <si>
    <t>bar</t>
  </si>
  <si>
    <t>Dynamic Viscosity at 5000m</t>
  </si>
  <si>
    <t>μ</t>
  </si>
  <si>
    <t>Pa/s</t>
  </si>
  <si>
    <t>Change Initial Condition for Temperature</t>
  </si>
  <si>
    <t>Speed of Sound at 5000m</t>
  </si>
  <si>
    <t>v_sound</t>
  </si>
  <si>
    <t>Different Initial Condition for Temperature</t>
  </si>
  <si>
    <t>Ideal Gas, Initial Condition Static Temperatur: 255K</t>
  </si>
  <si>
    <t>Mach Number of Airplane (Surrounding)</t>
  </si>
  <si>
    <t>Ma_airplane</t>
  </si>
  <si>
    <t>Airspeed at Ma=1,8</t>
  </si>
  <si>
    <t>v_exit</t>
  </si>
  <si>
    <t>Standard Atmosphere Model</t>
  </si>
  <si>
    <t>Nozzle Exit Mach Number</t>
  </si>
  <si>
    <t>Ma_exit</t>
  </si>
  <si>
    <t>Airspeed at Ma=2,2</t>
  </si>
  <si>
    <t>Nozzle Pressure Ratio</t>
  </si>
  <si>
    <t>Nozzle Stagnation Inlet Pressure</t>
  </si>
  <si>
    <t>P_inlet</t>
  </si>
  <si>
    <t xml:space="preserve">Pa </t>
  </si>
  <si>
    <t>Conclusion: Initial Condition doesnt Change Outcome</t>
  </si>
  <si>
    <t>Nozzle Temperature Ratio</t>
  </si>
  <si>
    <t>NTR</t>
  </si>
  <si>
    <t>Nozzle Stagnation Inlet Temperature</t>
  </si>
  <si>
    <t>T_inlet</t>
  </si>
  <si>
    <t>Change Velocity Inlet Temperature</t>
  </si>
  <si>
    <t>Different Velocity Inlet Static Temperature</t>
  </si>
  <si>
    <t>Ideal Gas, Initial Condition Static Temperatur: 255K, Velocity Inlet Temperature 255K</t>
  </si>
  <si>
    <t>Conclusion: Outer Air Changes to 255K which Matches Standard Atmosphere, No noticable Changes in Stream behaviour. Temperature Field is not smooth yet</t>
  </si>
  <si>
    <t xml:space="preserve">Change Outlet Temperature to 255K as well
</t>
  </si>
  <si>
    <t>Different Inlet and Outlet Temperature</t>
  </si>
  <si>
    <t>Ideal Gas, Initial Condition Static Temperatur: 255K, Velocity Inlet Temperature 255K, Pressure Outlet Temperature 255K</t>
  </si>
  <si>
    <t>Conclusion: Field is smooth now and Air Temperature at 5000m altitude is simulated correctly now</t>
  </si>
  <si>
    <t xml:space="preserve">We want to Match Standard Atmosphere Model, but cannot change Static Pressure (should be 54000Pa) in Velocity Inlet -&gt; Turn on Gravity Model and set Gravity to 0
</t>
  </si>
  <si>
    <t>Gravity Model with 0 Gravity</t>
  </si>
  <si>
    <t>Ideal Gas, Initial Condition Static Temperatur: 255K, Velocity Inlet Temperature 255K, Gravity Model, Gravity: 0</t>
  </si>
  <si>
    <t>Conclusion: Changing to Gravity Model and setting Gravity to 0 has no effect</t>
  </si>
  <si>
    <t xml:space="preserve">We now set the reference altitude to 5000m
</t>
  </si>
  <si>
    <t>Gravity Model different Reference Altitude</t>
  </si>
  <si>
    <t>Ideal Gas, Initial Condition Static Temperatur: 255K, Velocity Inlet Temperature 255K, Gravity Model, Gravity: 0, Altitude 5000m</t>
  </si>
  <si>
    <t>Conclusion: Setting Altitude has no Effect -&gt; Gravity Model cannot Simulate Atmosphere correctly but we can set the Gravity to the right Value (has neglectable Effect)</t>
  </si>
  <si>
    <t>Change Static Pressure on Pressure Outlet to 0,5405 bar</t>
  </si>
  <si>
    <t>Different Static Pressure on Pressure Outlet</t>
  </si>
  <si>
    <t>Ideal Gas, Initial Condition Static Temperatur: 255K, Velocity Inlet Temperature 255K, Pressure Outlet Temperature 255K, Pressure Outlet Static Pressure 0.5405 bar</t>
  </si>
  <si>
    <t>Temperature at Measurement Point</t>
  </si>
  <si>
    <t>Ideal Temperature</t>
  </si>
  <si>
    <t>Pressure at Measurement Point</t>
  </si>
  <si>
    <t>Ideal Pressure</t>
  </si>
  <si>
    <t>Density at Measurement Point</t>
  </si>
  <si>
    <t>Ideal Density</t>
  </si>
  <si>
    <t>Dynamic Viscosity at Measurement Point</t>
  </si>
  <si>
    <t>Ideal Dynamic Viscosity</t>
  </si>
  <si>
    <t>Old Mach Number Field</t>
  </si>
  <si>
    <t>New Mach Number Field</t>
  </si>
  <si>
    <t>Conclusion: Air Temperature, Pressure and Density is beeing simulated correctly; The ambient air does effects the maximum Mach Number, because with the same Stagnation Inlet Pressure the NPR is now Higher; The Mach Number directly on the exit of the Nozzle because the Stream is already overexpanded</t>
  </si>
  <si>
    <t>Change Dynamic Viscosity in Air Properties</t>
  </si>
  <si>
    <t>Different Dynamic Viscosity in Air Properties</t>
  </si>
  <si>
    <t>Conclusion: The ambient Air is now simulated correctly, just like the plane was flying at 5000m altitude</t>
  </si>
  <si>
    <t>Change Nozzle Stagnation Inlet Total Temperature to 638,825K</t>
  </si>
  <si>
    <t>High Stagnation Inlet Temperature (Hot Stream)</t>
  </si>
  <si>
    <t>Ideal Nozzle Exit Mach Number</t>
  </si>
  <si>
    <t>Conclusion: The Stream is now hot, the Nozzle exit temperature is much higher. Also the Nozzle Exit Velocity is a lot higher. The Mach Number is still the same because the Speed of sound also Rises accordingly</t>
  </si>
  <si>
    <t>Change Nozzle Dimensions to Reach Exit Mach Number of 2.2 (Trial and Error)</t>
  </si>
  <si>
    <t>New Nozzle Geometry</t>
  </si>
  <si>
    <t>Thrust Measurement</t>
  </si>
  <si>
    <t>N</t>
  </si>
  <si>
    <t>Ideal Thrust</t>
  </si>
  <si>
    <t>Thrust Vector Study</t>
  </si>
  <si>
    <t>Base Confiuration (No Thrust Vectoring)</t>
  </si>
  <si>
    <t>No Injection</t>
  </si>
  <si>
    <t>Measured Axial Thrust</t>
  </si>
  <si>
    <t xml:space="preserve">Measured Nominal Thrust </t>
  </si>
  <si>
    <t>Resulting Thrust Ratio</t>
  </si>
  <si>
    <t>Required Thrust Ratio</t>
  </si>
  <si>
    <t>Resulting Angle of the Stream</t>
  </si>
  <si>
    <t>deg</t>
  </si>
  <si>
    <t>Required Angle of the Stream</t>
  </si>
  <si>
    <t>Measured Mass Flow Rate (Primary)</t>
  </si>
  <si>
    <t>kg/s</t>
  </si>
  <si>
    <t>Measured Mass Flow Rate (Secondary)</t>
  </si>
  <si>
    <t>Mass Flow Rate Ratio</t>
  </si>
  <si>
    <t>Nozzle Efficiency</t>
  </si>
  <si>
    <t>%</t>
  </si>
  <si>
    <t>Conclusion: No Thrust Vectoring</t>
  </si>
  <si>
    <t>Single Inlet Slot</t>
  </si>
  <si>
    <t>Required Thrust in x-direction</t>
  </si>
  <si>
    <t>Fx</t>
  </si>
  <si>
    <t>Single Inlet Slot with SPR 1.0 (2.7 bar)</t>
  </si>
  <si>
    <t>Thrust Ratio</t>
  </si>
  <si>
    <t>Fn/Fx</t>
  </si>
  <si>
    <t>Required Thrust in y-direction (Normal Thrust)</t>
  </si>
  <si>
    <t xml:space="preserve">Fn </t>
  </si>
  <si>
    <t>Required total Thrust</t>
  </si>
  <si>
    <t>F_total</t>
  </si>
  <si>
    <t>δ</t>
  </si>
  <si>
    <t>rad</t>
  </si>
  <si>
    <t>Conclusion: Thrust Vectoring Works even though stream looks straight</t>
  </si>
  <si>
    <t>We change the shape of the slot to a nozzle to increase the speed of the secondary stream</t>
  </si>
  <si>
    <t>Single Inlet Slot with Nozzle Shape at 1.0SPR (2.7 bar)</t>
  </si>
  <si>
    <t>Single Inlet</t>
  </si>
  <si>
    <t>Conclusion: Right now a nozzle shaped inlet slot does not seem to increase thrust vector capability, but it actually makes it worse, because the mass flow rate of the secon stream is luch lower -&gt; higher mfr of secon stream makes thrust vectoring stronger</t>
  </si>
  <si>
    <t>Conclusion: Even with the same mass flow rate, the nozzle does not meet the same angle as the earlier one.</t>
  </si>
  <si>
    <t xml:space="preserve"> </t>
  </si>
  <si>
    <t>We move the Slot to different positions to find the most effective spot for the secondary inlet, x is measured from the stagnation inlet of the nozzle</t>
  </si>
  <si>
    <t>x= 0,2 m</t>
  </si>
  <si>
    <t>x= 0,225 m</t>
  </si>
  <si>
    <t>x= 0,225 m, w = 0.16"</t>
  </si>
  <si>
    <t>x=0,241m</t>
  </si>
  <si>
    <t>x= 0,26 m</t>
  </si>
  <si>
    <t>x= 0,27 m</t>
  </si>
  <si>
    <t>x= 0,28 m @ 0.12 in</t>
  </si>
  <si>
    <t>x= 0,29 m</t>
  </si>
  <si>
    <t>x= 0,29 m @ 0.10 in</t>
  </si>
  <si>
    <t>x= 0,285 m @ 0.12 in</t>
  </si>
  <si>
    <t>0,05 change position</t>
  </si>
  <si>
    <t>Co Flow Principle</t>
  </si>
  <si>
    <t>Pressure_stag=2,7bar / Pressure_second=1bar</t>
  </si>
  <si>
    <t>Pressure_stag=2,7bar / Pressure_second=1,5bar</t>
  </si>
  <si>
    <t>Pressure_stag=2,7bar / Pressure_second=2bar</t>
  </si>
  <si>
    <t>Pressure_stag=2,7bar / Pressure_second=2,7bar</t>
  </si>
  <si>
    <t>²</t>
  </si>
  <si>
    <t>2 Slot Study</t>
  </si>
  <si>
    <t>x1= 0,21m @0,08in and x2=0,28m @0,08in</t>
  </si>
  <si>
    <t>x1= 0,28m @0,04in and x2=0,29m @0,08in</t>
  </si>
  <si>
    <t>x1= 0,28m @0,04in and x2=0,295m @0,08in</t>
  </si>
  <si>
    <t>Name</t>
  </si>
  <si>
    <t>Symbol</t>
  </si>
  <si>
    <t>Value</t>
  </si>
  <si>
    <t>Unit</t>
  </si>
  <si>
    <t>Acquired</t>
  </si>
  <si>
    <t>Fn/Fa</t>
  </si>
  <si>
    <t>Pressure Measurements</t>
  </si>
  <si>
    <t>Configuration</t>
  </si>
  <si>
    <t>Ambient Pressure</t>
  </si>
  <si>
    <t>p_a</t>
  </si>
  <si>
    <t>Assumed/Given</t>
  </si>
  <si>
    <t>Total Jet Pressure</t>
  </si>
  <si>
    <t>p_t,j</t>
  </si>
  <si>
    <t>Axial Location of Throat</t>
  </si>
  <si>
    <t>x_t</t>
  </si>
  <si>
    <t>in</t>
  </si>
  <si>
    <t>Measure in Catia</t>
  </si>
  <si>
    <t>Calculation of the ideal isentropic Thrust</t>
  </si>
  <si>
    <t>γ</t>
  </si>
  <si>
    <t>Radius of the Throat</t>
  </si>
  <si>
    <t>r_t</t>
  </si>
  <si>
    <t>Area of the Throat</t>
  </si>
  <si>
    <t>A_t</t>
  </si>
  <si>
    <t>m^2</t>
  </si>
  <si>
    <t>Radius of the Exit</t>
  </si>
  <si>
    <t>r_e</t>
  </si>
  <si>
    <t>Area of the Exit</t>
  </si>
  <si>
    <t>A_e</t>
  </si>
  <si>
    <t>Calculated from Configuration</t>
  </si>
  <si>
    <t>Nozzle Area Ratio</t>
  </si>
  <si>
    <t>AR</t>
  </si>
  <si>
    <t>Inlet Temperature</t>
  </si>
  <si>
    <t>T_0</t>
  </si>
  <si>
    <t xml:space="preserve">K </t>
  </si>
  <si>
    <t>Stagnation Temperature in Simulation</t>
  </si>
  <si>
    <t>Total Temperature</t>
  </si>
  <si>
    <t>T_t</t>
  </si>
  <si>
    <t>Mass Flow Rate</t>
  </si>
  <si>
    <t>m_dot</t>
  </si>
  <si>
    <t>Mach Number Iterations</t>
  </si>
  <si>
    <t>Exit Mach Number</t>
  </si>
  <si>
    <t>M_e</t>
  </si>
  <si>
    <t>Exit Pressure</t>
  </si>
  <si>
    <t>p_e</t>
  </si>
  <si>
    <t>Exit velocity</t>
  </si>
  <si>
    <t>V_e</t>
  </si>
  <si>
    <t>Thrust</t>
  </si>
  <si>
    <t>F</t>
  </si>
  <si>
    <t>Part II Air Property Calculations</t>
  </si>
  <si>
    <t>rho</t>
  </si>
  <si>
    <t>thrust</t>
  </si>
  <si>
    <t>F_x</t>
  </si>
  <si>
    <t>kN</t>
  </si>
  <si>
    <t>F_n/Fx</t>
  </si>
  <si>
    <t>F_n</t>
  </si>
  <si>
    <t>maximum efficiency</t>
  </si>
  <si>
    <t>mass flow rate</t>
  </si>
  <si>
    <t>q_m</t>
  </si>
  <si>
    <t>specific heat capacity of air at 255K (gamma)</t>
  </si>
  <si>
    <t>P/P_t</t>
  </si>
  <si>
    <t>omega(M)</t>
  </si>
  <si>
    <t>omega(1)</t>
  </si>
  <si>
    <t>A/A_t</t>
  </si>
  <si>
    <t>Sum(M)</t>
  </si>
  <si>
    <t>Sum(1)</t>
  </si>
  <si>
    <t>phi(Me)</t>
  </si>
  <si>
    <t>phi(1)</t>
  </si>
  <si>
    <t>p_t4/p_tinf</t>
  </si>
  <si>
    <t>P_t</t>
  </si>
  <si>
    <t>T_t4/T_tinf</t>
  </si>
  <si>
    <t>T_e</t>
  </si>
  <si>
    <t>P</t>
  </si>
  <si>
    <t>mach number</t>
  </si>
  <si>
    <t>function</t>
  </si>
  <si>
    <t>ratio</t>
  </si>
  <si>
    <t>D for thrust</t>
  </si>
  <si>
    <t>D for exit</t>
  </si>
  <si>
    <t>(A/A*)^2=1/M^2*((2/(r+1))*(1+(r-1)/2*M^2))^((r+1)/(r-1))=(D/D*)^4</t>
  </si>
  <si>
    <t>Experimental Data</t>
  </si>
  <si>
    <t>NPR=2.0195</t>
  </si>
  <si>
    <t>NPR=2.5008</t>
  </si>
  <si>
    <t>NPR=3.0105</t>
  </si>
  <si>
    <t>NPR=3.5091</t>
  </si>
  <si>
    <t>NPR=3.9977</t>
  </si>
  <si>
    <t>NPR=5.003</t>
  </si>
  <si>
    <t>NPR=7.0141</t>
  </si>
  <si>
    <t>NPR=8.0038</t>
  </si>
  <si>
    <t>NPR=9.0056</t>
  </si>
  <si>
    <t>NPR=10.0031</t>
  </si>
  <si>
    <t>x/xt</t>
  </si>
  <si>
    <t>p/pt,j</t>
  </si>
  <si>
    <t>CFD Data</t>
  </si>
  <si>
    <t xml:space="preserve">p </t>
  </si>
  <si>
    <t>upper surface</t>
  </si>
  <si>
    <t xml:space="preserve">lower surface </t>
  </si>
  <si>
    <t xml:space="preserve">p  </t>
  </si>
  <si>
    <t>p/p_t,j</t>
  </si>
  <si>
    <t>xt</t>
  </si>
  <si>
    <t>NPR/p_t,j</t>
  </si>
  <si>
    <t>Sensor Data</t>
  </si>
  <si>
    <t>Number of Point</t>
  </si>
  <si>
    <t>x (Position of the Sensors) [in]</t>
  </si>
  <si>
    <t>y (Position of the Sesnsors) [in]</t>
  </si>
  <si>
    <t>SPR=1.0</t>
  </si>
  <si>
    <t>SPR=0.7</t>
  </si>
  <si>
    <t>SPR=0.4</t>
  </si>
  <si>
    <t>SPR=0.0</t>
  </si>
  <si>
    <t>SPR=1,0</t>
  </si>
  <si>
    <t>SPR=0,7</t>
  </si>
  <si>
    <t>SPR=0,4</t>
  </si>
  <si>
    <t>SPR=0,0</t>
  </si>
  <si>
    <t>NPR=2,0208</t>
  </si>
  <si>
    <t>NPR=2,5072</t>
  </si>
  <si>
    <t>NPR=3,0057</t>
  </si>
  <si>
    <t>NPR=3,5113</t>
  </si>
  <si>
    <t>NPR=4,0058</t>
  </si>
  <si>
    <t>NPR=4,611</t>
  </si>
  <si>
    <t>NPR=5,005</t>
  </si>
  <si>
    <t>NPR=5,503</t>
  </si>
  <si>
    <t>NPR=6,0103</t>
  </si>
  <si>
    <t>NPR=6,5098</t>
  </si>
  <si>
    <t>Experimental 18a SPR=0,0</t>
  </si>
  <si>
    <t>Experimental 18b SPR=0,4</t>
  </si>
  <si>
    <t>Experimental 18c SPR=0,7</t>
  </si>
  <si>
    <t>Experimental 18d SPR=1,0</t>
  </si>
  <si>
    <t>Config 1</t>
  </si>
  <si>
    <t>Config 5</t>
  </si>
  <si>
    <t>angle (deg)</t>
  </si>
  <si>
    <t>CFD 18a SPR=0,0</t>
  </si>
  <si>
    <t>CFD 18b SPR=0,4</t>
  </si>
  <si>
    <t>CFD 18c SPR=0,7</t>
  </si>
  <si>
    <t>CFD 18d SPR=1,0</t>
  </si>
  <si>
    <t>pheno,onon</t>
  </si>
  <si>
    <t>SPR</t>
  </si>
  <si>
    <t>Port Flow</t>
  </si>
  <si>
    <t>Bottom X Force</t>
  </si>
  <si>
    <t>Bottom Y Force</t>
  </si>
  <si>
    <t>Top X Force</t>
  </si>
  <si>
    <t>Top Y Force</t>
  </si>
  <si>
    <t>Pictures</t>
  </si>
  <si>
    <t>Total X Force</t>
  </si>
  <si>
    <t>Total Y Force</t>
  </si>
  <si>
    <t>Resultant Force</t>
  </si>
  <si>
    <t>Degrees</t>
  </si>
  <si>
    <t>Experimental Data SPR=0,7</t>
  </si>
  <si>
    <t>lower surface</t>
  </si>
  <si>
    <t xml:space="preserve">SPR=0.7 </t>
  </si>
  <si>
    <t xml:space="preserve">SPR=0.4 </t>
  </si>
  <si>
    <t xml:space="preserve">SPR=1.0  </t>
  </si>
  <si>
    <t xml:space="preserve">SPR=0.4  </t>
  </si>
  <si>
    <t xml:space="preserve">SPR=0.0  </t>
  </si>
  <si>
    <t>New Data ^</t>
  </si>
  <si>
    <t>BIGGER</t>
  </si>
  <si>
    <t>x1= 0,28m @0,04in @0,9bar and x2=0,29m @0,08in @2.7</t>
  </si>
  <si>
    <t>x1= 0,28m @0,04in @2,7bar and x2=0,29m @0,08in @2.7</t>
  </si>
  <si>
    <t>increqsing SPR of Upstream Slot by 0.2bar each Step</t>
  </si>
  <si>
    <t>Slot X Position</t>
  </si>
  <si>
    <t>Chosen</t>
  </si>
  <si>
    <t>Slot Width</t>
  </si>
  <si>
    <t>Slot 1 X Position</t>
  </si>
  <si>
    <t>Slot 2 X Position</t>
  </si>
  <si>
    <t>Slot 1 Width</t>
  </si>
  <si>
    <t>Slot 2 Width</t>
  </si>
  <si>
    <t>Slot 1 Width (Upstream)</t>
  </si>
  <si>
    <t>Slot 2 Width (Downstream)</t>
  </si>
  <si>
    <t>Slot 1 X Position (Upstream)</t>
  </si>
  <si>
    <t>Slot 2 X Position (Downstream)</t>
  </si>
  <si>
    <t>Run 1</t>
  </si>
  <si>
    <t>Run 2</t>
  </si>
  <si>
    <t>Run 3</t>
  </si>
  <si>
    <t>x= 0,28 m</t>
  </si>
  <si>
    <t>First Nozzle Position Summary</t>
  </si>
  <si>
    <t>x</t>
  </si>
  <si>
    <t>Eff.</t>
  </si>
  <si>
    <t>Run 4</t>
  </si>
  <si>
    <t>Run 5</t>
  </si>
  <si>
    <t>Run 6</t>
  </si>
  <si>
    <t>Run 7</t>
  </si>
  <si>
    <t>Run 8</t>
  </si>
  <si>
    <t>Second Nozzle Position Summary</t>
  </si>
  <si>
    <t>Run 9</t>
  </si>
  <si>
    <t>x= 0,25 m</t>
  </si>
  <si>
    <t>x= 0,21 m</t>
  </si>
  <si>
    <t>x= 0,22 m</t>
  </si>
  <si>
    <t>One Slot</t>
  </si>
  <si>
    <t>Two Slots</t>
  </si>
  <si>
    <t>Nozzle Slot</t>
  </si>
  <si>
    <t>Coflow</t>
  </si>
  <si>
    <t>Method</t>
  </si>
  <si>
    <t>TVA*Eff</t>
  </si>
  <si>
    <t>Blank TVA</t>
  </si>
  <si>
    <t>Blank Eff</t>
  </si>
  <si>
    <t>Efficiency</t>
  </si>
  <si>
    <t>Speed of Sound at Nozzle Exit</t>
  </si>
  <si>
    <t>Column1</t>
  </si>
  <si>
    <t>Column2</t>
  </si>
  <si>
    <t>v_nozzle</t>
  </si>
  <si>
    <t>Nozzle Bottom: Direction [1,0,0] (m)</t>
  </si>
  <si>
    <t>Nozzle Bottom: Wall Y+</t>
  </si>
  <si>
    <t>Temperature at Nozzle Exit</t>
  </si>
  <si>
    <t>T_exit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</si>
</sst>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dd/mm"/>
    <numFmt numFmtId="166" formatCode="0.00000"/>
    <numFmt numFmtId="167" formatCode="0.0000"/>
    <numFmt numFmtId="168" formatCode="0.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2"/>
      <name val="Calibri"/>
      <family val="2"/>
      <scheme val="minor"/>
    </font>
    <font>
      <sz val="11"/>
      <color theme="2"/>
      <name val="Calibri"/>
      <family val="2"/>
    </font>
    <font>
      <sz val="11"/>
      <color rgb="FF00B050"/>
      <name val="Calibri"/>
      <family val="2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</font>
    <font>
      <sz val="11"/>
      <color rgb="FF000000"/>
      <name val="Calibri"/>
    </font>
    <font>
      <sz val="10"/>
      <color rgb="FFEFEFE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2" tint="-0.499984740745262"/>
      <name val="Calibri"/>
      <family val="2"/>
    </font>
    <font>
      <sz val="11"/>
      <color theme="2" tint="-0.499984740745262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2" tint="-0.249977111117893"/>
      <name val="Calibri"/>
      <family val="2"/>
    </font>
    <font>
      <sz val="11"/>
      <name val="Calibri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AEAAAA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charset val="1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42">
    <xf numFmtId="0" fontId="0" fillId="0" borderId="0" xfId="0"/>
    <xf numFmtId="11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2" fontId="0" fillId="0" borderId="0" xfId="0" applyNumberFormat="1"/>
    <xf numFmtId="164" fontId="0" fillId="0" borderId="0" xfId="0" applyNumberFormat="1"/>
    <xf numFmtId="0" fontId="2" fillId="0" borderId="0" xfId="1"/>
    <xf numFmtId="0" fontId="3" fillId="0" borderId="0" xfId="1" applyFont="1" applyAlignment="1">
      <alignment horizontal="center"/>
    </xf>
    <xf numFmtId="0" fontId="3" fillId="2" borderId="0" xfId="1" applyFont="1" applyFill="1" applyAlignment="1">
      <alignment horizontal="center"/>
    </xf>
    <xf numFmtId="0" fontId="3" fillId="3" borderId="0" xfId="1" applyFont="1" applyFill="1" applyAlignment="1">
      <alignment horizontal="center"/>
    </xf>
    <xf numFmtId="0" fontId="3" fillId="4" borderId="0" xfId="1" applyFont="1" applyFill="1" applyAlignment="1">
      <alignment horizontal="center"/>
    </xf>
    <xf numFmtId="165" fontId="3" fillId="2" borderId="0" xfId="1" applyNumberFormat="1" applyFont="1" applyFill="1" applyAlignment="1">
      <alignment horizontal="center"/>
    </xf>
    <xf numFmtId="165" fontId="3" fillId="0" borderId="0" xfId="1" applyNumberFormat="1" applyFont="1" applyAlignment="1">
      <alignment horizontal="center"/>
    </xf>
    <xf numFmtId="0" fontId="3" fillId="5" borderId="0" xfId="1" applyFont="1" applyFill="1" applyAlignment="1">
      <alignment horizontal="center"/>
    </xf>
    <xf numFmtId="0" fontId="3" fillId="0" borderId="0" xfId="1" applyFont="1"/>
    <xf numFmtId="0" fontId="3" fillId="0" borderId="0" xfId="1" applyFont="1" applyAlignment="1">
      <alignment wrapText="1"/>
    </xf>
    <xf numFmtId="0" fontId="3" fillId="2" borderId="0" xfId="1" applyFont="1" applyFill="1" applyAlignment="1">
      <alignment horizontal="center" vertical="top"/>
    </xf>
    <xf numFmtId="0" fontId="3" fillId="5" borderId="0" xfId="1" applyFont="1" applyFill="1"/>
    <xf numFmtId="0" fontId="3" fillId="0" borderId="0" xfId="1" applyFont="1" applyAlignment="1">
      <alignment vertical="top" wrapText="1"/>
    </xf>
    <xf numFmtId="0" fontId="3" fillId="3" borderId="0" xfId="1" applyFont="1" applyFill="1" applyAlignment="1">
      <alignment horizontal="center" wrapText="1"/>
    </xf>
    <xf numFmtId="0" fontId="3" fillId="2" borderId="0" xfId="1" applyFont="1" applyFill="1" applyAlignment="1">
      <alignment horizontal="center" vertical="top" wrapText="1"/>
    </xf>
    <xf numFmtId="0" fontId="3" fillId="2" borderId="0" xfId="1" applyFont="1" applyFill="1" applyAlignment="1">
      <alignment horizontal="center" wrapText="1"/>
    </xf>
    <xf numFmtId="0" fontId="3" fillId="5" borderId="0" xfId="1" applyFont="1" applyFill="1" applyAlignment="1">
      <alignment vertical="top" wrapText="1"/>
    </xf>
    <xf numFmtId="0" fontId="3" fillId="0" borderId="0" xfId="1" applyFont="1" applyAlignment="1">
      <alignment horizontal="center" wrapText="1"/>
    </xf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6" fontId="0" fillId="0" borderId="0" xfId="0" applyNumberFormat="1"/>
    <xf numFmtId="167" fontId="0" fillId="0" borderId="0" xfId="0" applyNumberFormat="1"/>
    <xf numFmtId="0" fontId="4" fillId="0" borderId="0" xfId="0" applyFont="1"/>
    <xf numFmtId="1" fontId="0" fillId="0" borderId="0" xfId="0" applyNumberFormat="1"/>
    <xf numFmtId="0" fontId="6" fillId="0" borderId="0" xfId="0" applyFont="1"/>
    <xf numFmtId="1" fontId="4" fillId="0" borderId="0" xfId="0" applyNumberFormat="1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0" fillId="7" borderId="0" xfId="0" applyFill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11" fontId="7" fillId="0" borderId="0" xfId="0" applyNumberFormat="1" applyFont="1"/>
    <xf numFmtId="11" fontId="12" fillId="0" borderId="0" xfId="0" applyNumberFormat="1" applyFont="1"/>
    <xf numFmtId="0" fontId="13" fillId="0" borderId="0" xfId="0" applyFont="1"/>
    <xf numFmtId="0" fontId="7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vertical="top"/>
    </xf>
    <xf numFmtId="11" fontId="13" fillId="0" borderId="0" xfId="0" applyNumberFormat="1" applyFont="1"/>
    <xf numFmtId="0" fontId="0" fillId="8" borderId="0" xfId="0" applyFill="1"/>
    <xf numFmtId="0" fontId="16" fillId="2" borderId="0" xfId="1" applyFont="1" applyFill="1" applyAlignment="1">
      <alignment horizontal="center"/>
    </xf>
    <xf numFmtId="0" fontId="0" fillId="8" borderId="1" xfId="0" applyFill="1" applyBorder="1"/>
    <xf numFmtId="0" fontId="0" fillId="8" borderId="2" xfId="0" applyFill="1" applyBorder="1"/>
    <xf numFmtId="0" fontId="0" fillId="0" borderId="2" xfId="0" applyBorder="1"/>
    <xf numFmtId="0" fontId="0" fillId="0" borderId="3" xfId="0" applyBorder="1"/>
    <xf numFmtId="0" fontId="0" fillId="8" borderId="4" xfId="0" applyFill="1" applyBorder="1"/>
    <xf numFmtId="0" fontId="0" fillId="0" borderId="5" xfId="0" applyBorder="1"/>
    <xf numFmtId="0" fontId="0" fillId="8" borderId="6" xfId="0" applyFill="1" applyBorder="1"/>
    <xf numFmtId="0" fontId="0" fillId="8" borderId="7" xfId="0" applyFill="1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1" xfId="0" applyBorder="1"/>
    <xf numFmtId="0" fontId="0" fillId="0" borderId="6" xfId="0" applyBorder="1"/>
    <xf numFmtId="14" fontId="0" fillId="0" borderId="0" xfId="0" applyNumberFormat="1" applyAlignment="1">
      <alignment vertical="top"/>
    </xf>
    <xf numFmtId="17" fontId="3" fillId="0" borderId="0" xfId="1" applyNumberFormat="1" applyFont="1" applyAlignment="1">
      <alignment horizontal="center"/>
    </xf>
    <xf numFmtId="0" fontId="16" fillId="5" borderId="0" xfId="1" applyFont="1" applyFill="1"/>
    <xf numFmtId="0" fontId="16" fillId="5" borderId="0" xfId="1" applyFont="1" applyFill="1" applyAlignment="1">
      <alignment horizontal="center"/>
    </xf>
    <xf numFmtId="165" fontId="3" fillId="9" borderId="0" xfId="1" applyNumberFormat="1" applyFont="1" applyFill="1" applyAlignment="1">
      <alignment horizontal="center"/>
    </xf>
    <xf numFmtId="0" fontId="17" fillId="0" borderId="0" xfId="0" applyFont="1"/>
    <xf numFmtId="0" fontId="18" fillId="0" borderId="0" xfId="0" applyFont="1"/>
    <xf numFmtId="164" fontId="18" fillId="0" borderId="0" xfId="0" applyNumberFormat="1" applyFont="1"/>
    <xf numFmtId="0" fontId="19" fillId="0" borderId="0" xfId="0" applyFont="1"/>
    <xf numFmtId="0" fontId="19" fillId="0" borderId="0" xfId="0" applyFont="1" applyAlignment="1">
      <alignment horizontal="left"/>
    </xf>
    <xf numFmtId="0" fontId="20" fillId="0" borderId="0" xfId="0" applyFont="1"/>
    <xf numFmtId="0" fontId="6" fillId="0" borderId="0" xfId="0" applyFont="1" applyAlignment="1">
      <alignment horizontal="left"/>
    </xf>
    <xf numFmtId="0" fontId="21" fillId="0" borderId="0" xfId="0" applyFont="1"/>
    <xf numFmtId="9" fontId="0" fillId="0" borderId="0" xfId="0" applyNumberFormat="1"/>
    <xf numFmtId="2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0" fontId="0" fillId="10" borderId="0" xfId="0" applyFill="1"/>
    <xf numFmtId="0" fontId="22" fillId="10" borderId="0" xfId="0" applyFont="1" applyFill="1"/>
    <xf numFmtId="11" fontId="0" fillId="7" borderId="0" xfId="0" applyNumberFormat="1" applyFill="1"/>
    <xf numFmtId="168" fontId="19" fillId="0" borderId="0" xfId="0" applyNumberFormat="1" applyFont="1" applyAlignment="1">
      <alignment horizontal="right"/>
    </xf>
    <xf numFmtId="2" fontId="19" fillId="0" borderId="0" xfId="0" applyNumberFormat="1" applyFont="1" applyAlignment="1">
      <alignment horizontal="right"/>
    </xf>
    <xf numFmtId="2" fontId="19" fillId="0" borderId="0" xfId="0" applyNumberFormat="1" applyFont="1"/>
    <xf numFmtId="0" fontId="24" fillId="0" borderId="0" xfId="0" applyFont="1"/>
    <xf numFmtId="11" fontId="24" fillId="0" borderId="0" xfId="0" applyNumberFormat="1" applyFont="1"/>
    <xf numFmtId="0" fontId="24" fillId="0" borderId="0" xfId="0" applyFont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left"/>
    </xf>
    <xf numFmtId="11" fontId="23" fillId="12" borderId="0" xfId="0" applyNumberFormat="1" applyFont="1" applyFill="1"/>
    <xf numFmtId="0" fontId="0" fillId="13" borderId="0" xfId="0" applyFill="1"/>
    <xf numFmtId="2" fontId="0" fillId="10" borderId="0" xfId="0" applyNumberFormat="1" applyFill="1"/>
    <xf numFmtId="167" fontId="0" fillId="10" borderId="0" xfId="0" applyNumberFormat="1" applyFill="1"/>
    <xf numFmtId="11" fontId="23" fillId="13" borderId="0" xfId="0" applyNumberFormat="1" applyFont="1" applyFill="1"/>
    <xf numFmtId="11" fontId="0" fillId="13" borderId="0" xfId="0" applyNumberFormat="1" applyFill="1"/>
    <xf numFmtId="0" fontId="0" fillId="11" borderId="0" xfId="0" applyFill="1"/>
    <xf numFmtId="1" fontId="0" fillId="10" borderId="0" xfId="0" applyNumberFormat="1" applyFill="1"/>
    <xf numFmtId="2" fontId="0" fillId="10" borderId="0" xfId="0" applyNumberFormat="1" applyFill="1" applyAlignment="1">
      <alignment horizontal="right"/>
    </xf>
    <xf numFmtId="2" fontId="6" fillId="11" borderId="0" xfId="0" applyNumberFormat="1" applyFont="1" applyFill="1"/>
    <xf numFmtId="0" fontId="3" fillId="9" borderId="0" xfId="1" applyFont="1" applyFill="1" applyAlignment="1">
      <alignment horizontal="center"/>
    </xf>
    <xf numFmtId="0" fontId="3" fillId="14" borderId="0" xfId="1" applyFont="1" applyFill="1" applyAlignment="1">
      <alignment horizontal="center"/>
    </xf>
    <xf numFmtId="0" fontId="3" fillId="15" borderId="0" xfId="1" applyFont="1" applyFill="1" applyAlignment="1">
      <alignment horizontal="center"/>
    </xf>
    <xf numFmtId="1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0" fontId="26" fillId="0" borderId="0" xfId="0" applyFont="1"/>
    <xf numFmtId="0" fontId="0" fillId="0" borderId="7" xfId="0" applyBorder="1" applyAlignment="1">
      <alignment horizontal="left"/>
    </xf>
    <xf numFmtId="1" fontId="0" fillId="0" borderId="7" xfId="0" applyNumberFormat="1" applyBorder="1" applyAlignment="1">
      <alignment horizontal="right"/>
    </xf>
    <xf numFmtId="2" fontId="0" fillId="8" borderId="0" xfId="0" applyNumberFormat="1" applyFill="1"/>
    <xf numFmtId="164" fontId="0" fillId="0" borderId="0" xfId="0" applyNumberFormat="1" applyAlignment="1">
      <alignment horizontal="right"/>
    </xf>
    <xf numFmtId="0" fontId="14" fillId="6" borderId="0" xfId="1" applyFont="1" applyFill="1" applyAlignment="1">
      <alignment horizontal="center"/>
    </xf>
    <xf numFmtId="0" fontId="15" fillId="0" borderId="0" xfId="1" applyFont="1"/>
    <xf numFmtId="0" fontId="3" fillId="5" borderId="0" xfId="1" applyFont="1" applyFill="1" applyAlignment="1">
      <alignment horizontal="center"/>
    </xf>
    <xf numFmtId="0" fontId="2" fillId="0" borderId="0" xfId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10" borderId="0" xfId="0" applyFill="1" applyAlignment="1">
      <alignment horizontal="left"/>
    </xf>
    <xf numFmtId="0" fontId="0" fillId="11" borderId="0" xfId="0" applyFill="1" applyAlignment="1">
      <alignment horizontal="left" vertical="top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top" wrapText="1"/>
    </xf>
    <xf numFmtId="0" fontId="0" fillId="10" borderId="0" xfId="0" applyFill="1" applyAlignment="1">
      <alignment horizontal="left" vertical="top" wrapText="1"/>
    </xf>
    <xf numFmtId="0" fontId="19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11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 vertical="top" wrapText="1"/>
    </xf>
    <xf numFmtId="0" fontId="6" fillId="10" borderId="0" xfId="0" applyFont="1" applyFill="1" applyAlignment="1">
      <alignment horizontal="left" vertical="top" wrapText="1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 vertical="top"/>
    </xf>
    <xf numFmtId="0" fontId="8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2">
    <cellStyle name="Normal" xfId="0" builtinId="0"/>
    <cellStyle name="Normal 2" xfId="1" xr:uid="{569B8730-3A14-45C9-933F-9A255B8534FF}"/>
  </cellStyles>
  <dxfs count="0"/>
  <tableStyles count="0" defaultTableStyle="TableStyleMedium2" defaultPivotStyle="PivotStyleLight16"/>
  <colors>
    <mruColors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Nozzle Position</a:t>
            </a:r>
            <a:r>
              <a:rPr lang="en-US" baseline="0"/>
              <a:t> Study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'Thrust Validation'!$N$158:$N$167</c:f>
              <c:numCache>
                <c:formatCode>General</c:formatCode>
                <c:ptCount val="10"/>
                <c:pt idx="0" formatCode="0.00">
                  <c:v>0.2</c:v>
                </c:pt>
                <c:pt idx="1">
                  <c:v>0.21</c:v>
                </c:pt>
                <c:pt idx="2">
                  <c:v>0.22</c:v>
                </c:pt>
                <c:pt idx="3" formatCode="0.00">
                  <c:v>0.23</c:v>
                </c:pt>
                <c:pt idx="4" formatCode="0.00">
                  <c:v>0.24</c:v>
                </c:pt>
                <c:pt idx="5">
                  <c:v>0.25</c:v>
                </c:pt>
                <c:pt idx="6" formatCode="0.00">
                  <c:v>0.26</c:v>
                </c:pt>
                <c:pt idx="7" formatCode="0.00">
                  <c:v>0.27</c:v>
                </c:pt>
                <c:pt idx="8" formatCode="0.00">
                  <c:v>0.28000000000000003</c:v>
                </c:pt>
                <c:pt idx="9" formatCode="0.00">
                  <c:v>0.28999999999999998</c:v>
                </c:pt>
              </c:numCache>
            </c:numRef>
          </c:xVal>
          <c:yVal>
            <c:numRef>
              <c:f>'Thrust Validation'!$O$158:$O$167</c:f>
              <c:numCache>
                <c:formatCode>General</c:formatCode>
                <c:ptCount val="10"/>
                <c:pt idx="0" formatCode="0">
                  <c:v>108.837850822204</c:v>
                </c:pt>
                <c:pt idx="1">
                  <c:v>111</c:v>
                </c:pt>
                <c:pt idx="2">
                  <c:v>113</c:v>
                </c:pt>
                <c:pt idx="3">
                  <c:v>117</c:v>
                </c:pt>
                <c:pt idx="4">
                  <c:v>178</c:v>
                </c:pt>
                <c:pt idx="5" formatCode="0">
                  <c:v>185.22</c:v>
                </c:pt>
                <c:pt idx="6">
                  <c:v>193</c:v>
                </c:pt>
                <c:pt idx="7">
                  <c:v>209</c:v>
                </c:pt>
                <c:pt idx="8" formatCode="0">
                  <c:v>236.22692942790047</c:v>
                </c:pt>
                <c:pt idx="9" formatCode="0">
                  <c:v>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DD-4142-8603-973B1AD57C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31647888"/>
        <c:axId val="231645968"/>
      </c:scatterChart>
      <c:valAx>
        <c:axId val="231647888"/>
        <c:scaling>
          <c:orientation val="minMax"/>
          <c:max val="0.30000000000000004"/>
          <c:min val="0.19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Downstream</a:t>
                </a:r>
                <a:r>
                  <a:rPr lang="fr-FR" baseline="0"/>
                  <a:t> </a:t>
                </a:r>
                <a:r>
                  <a:rPr lang="fr-FR"/>
                  <a:t>Nozzle Postion 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1645968"/>
        <c:crosses val="autoZero"/>
        <c:crossBetween val="midCat"/>
        <c:majorUnit val="1.0000000000000002E-2"/>
      </c:valAx>
      <c:valAx>
        <c:axId val="231645968"/>
        <c:scaling>
          <c:orientation val="minMax"/>
          <c:max val="27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164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Pitch Thrust Vector Angle SPR=</a:t>
            </a:r>
            <a:r>
              <a:rPr lang="fr-FR" sz="1400"/>
              <a:t> 0</a:t>
            </a:r>
            <a:r>
              <a:rPr lang="en-US" sz="1400" b="0" i="0" u="none" strike="noStrike" baseline="0">
                <a:effectLst/>
              </a:rPr>
              <a:t>.</a:t>
            </a:r>
            <a:r>
              <a:rPr lang="fr-FR" sz="1400"/>
              <a:t>7</a:t>
            </a:r>
            <a:r>
              <a:rPr lang="en-US" sz="1400" b="0" i="0" u="none" strike="noStrike" baseline="0">
                <a:effectLst/>
              </a:rPr>
              <a:t>.</a:t>
            </a:r>
            <a:endParaRPr lang="fr-F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config 1 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18a-d'!$N$4:$N$16</c:f>
              <c:numCache>
                <c:formatCode>General</c:formatCode>
                <c:ptCount val="13"/>
                <c:pt idx="0">
                  <c:v>4</c:v>
                </c:pt>
                <c:pt idx="1">
                  <c:v>4.6114649681528599</c:v>
                </c:pt>
                <c:pt idx="2">
                  <c:v>5</c:v>
                </c:pt>
                <c:pt idx="3">
                  <c:v>5.5095541401273804</c:v>
                </c:pt>
                <c:pt idx="4">
                  <c:v>6.0063694267515899</c:v>
                </c:pt>
                <c:pt idx="5">
                  <c:v>6.4968152866241997</c:v>
                </c:pt>
                <c:pt idx="6">
                  <c:v>7</c:v>
                </c:pt>
                <c:pt idx="7">
                  <c:v>7.4904458598726098</c:v>
                </c:pt>
                <c:pt idx="8">
                  <c:v>8</c:v>
                </c:pt>
                <c:pt idx="9">
                  <c:v>8.7898089171974494</c:v>
                </c:pt>
                <c:pt idx="10">
                  <c:v>9.0382165605095501</c:v>
                </c:pt>
                <c:pt idx="11">
                  <c:v>9.5095541401273795</c:v>
                </c:pt>
                <c:pt idx="12">
                  <c:v>9.9872611464968095</c:v>
                </c:pt>
              </c:numCache>
            </c:numRef>
          </c:xVal>
          <c:yVal>
            <c:numRef>
              <c:f>'Figure 18a-d'!$O$4:$O$16</c:f>
              <c:numCache>
                <c:formatCode>General</c:formatCode>
                <c:ptCount val="13"/>
                <c:pt idx="0">
                  <c:v>7.09435428506045</c:v>
                </c:pt>
                <c:pt idx="1">
                  <c:v>6.9016123803348703</c:v>
                </c:pt>
                <c:pt idx="2">
                  <c:v>6.4678572790724296</c:v>
                </c:pt>
                <c:pt idx="3">
                  <c:v>5.8985563904039102</c:v>
                </c:pt>
                <c:pt idx="4">
                  <c:v>5.46407185628743</c:v>
                </c:pt>
                <c:pt idx="5">
                  <c:v>5.0835224455547499</c:v>
                </c:pt>
                <c:pt idx="6">
                  <c:v>4.7567794347610501</c:v>
                </c:pt>
                <c:pt idx="7">
                  <c:v>4.6187449940882601</c:v>
                </c:pt>
                <c:pt idx="8">
                  <c:v>4.3727973988329101</c:v>
                </c:pt>
                <c:pt idx="9">
                  <c:v>3.6399319196002899</c:v>
                </c:pt>
                <c:pt idx="10">
                  <c:v>3.3957435447576199</c:v>
                </c:pt>
                <c:pt idx="11">
                  <c:v>3.39256836645181</c:v>
                </c:pt>
                <c:pt idx="12">
                  <c:v>3.36240417254663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2F-4BE4-9313-BC6B95B59A9A}"/>
            </c:ext>
          </c:extLst>
        </c:ser>
        <c:ser>
          <c:idx val="1"/>
          <c:order val="1"/>
          <c:tx>
            <c:v>config 5 exp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'Figure 18a-d'!$Q$4:$Q$16</c:f>
              <c:numCache>
                <c:formatCode>General</c:formatCode>
                <c:ptCount val="13"/>
                <c:pt idx="0">
                  <c:v>4</c:v>
                </c:pt>
                <c:pt idx="1">
                  <c:v>4.6114649681528599</c:v>
                </c:pt>
                <c:pt idx="2">
                  <c:v>5.0063694267515899</c:v>
                </c:pt>
                <c:pt idx="3">
                  <c:v>5.5031847133757896</c:v>
                </c:pt>
                <c:pt idx="4">
                  <c:v>6.0063694267515899</c:v>
                </c:pt>
                <c:pt idx="5">
                  <c:v>6.5095541401273804</c:v>
                </c:pt>
                <c:pt idx="6">
                  <c:v>7</c:v>
                </c:pt>
                <c:pt idx="7">
                  <c:v>7.5031847133757896</c:v>
                </c:pt>
                <c:pt idx="8">
                  <c:v>8</c:v>
                </c:pt>
                <c:pt idx="9">
                  <c:v>8.7643312101910809</c:v>
                </c:pt>
                <c:pt idx="10">
                  <c:v>8.9936305732483994</c:v>
                </c:pt>
                <c:pt idx="11">
                  <c:v>9.4968152866241997</c:v>
                </c:pt>
                <c:pt idx="12">
                  <c:v>9.9872611464968095</c:v>
                </c:pt>
              </c:numCache>
            </c:numRef>
          </c:xVal>
          <c:yVal>
            <c:numRef>
              <c:f>'Figure 18a-d'!$R$4:$R$16</c:f>
              <c:numCache>
                <c:formatCode>General</c:formatCode>
                <c:ptCount val="13"/>
                <c:pt idx="0">
                  <c:v>6.5823782371562602</c:v>
                </c:pt>
                <c:pt idx="1">
                  <c:v>6.3626902246462498</c:v>
                </c:pt>
                <c:pt idx="2">
                  <c:v>5.90194610778443</c:v>
                </c:pt>
                <c:pt idx="3">
                  <c:v>5.3596771425302299</c:v>
                </c:pt>
                <c:pt idx="4">
                  <c:v>3.44311377245509</c:v>
                </c:pt>
                <c:pt idx="5">
                  <c:v>3.3319396239368402</c:v>
                </c:pt>
                <c:pt idx="6">
                  <c:v>3.3555818299706299</c:v>
                </c:pt>
                <c:pt idx="7">
                  <c:v>3.2713537892368101</c:v>
                </c:pt>
                <c:pt idx="8">
                  <c:v>3.2141147641023702</c:v>
                </c:pt>
                <c:pt idx="9">
                  <c:v>3.1550736107402999</c:v>
                </c:pt>
                <c:pt idx="10">
                  <c:v>3.1535289294023401</c:v>
                </c:pt>
                <c:pt idx="11">
                  <c:v>3.1770853198062499</c:v>
                </c:pt>
                <c:pt idx="12">
                  <c:v>3.3354580647622001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2F-4BE4-9313-BC6B95B59A9A}"/>
            </c:ext>
          </c:extLst>
        </c:ser>
        <c:ser>
          <c:idx val="2"/>
          <c:order val="2"/>
          <c:tx>
            <c:v>config 1 CFD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18a-d'!$N$20:$N$22</c:f>
              <c:numCache>
                <c:formatCode>General</c:formatCode>
                <c:ptCount val="3"/>
                <c:pt idx="0">
                  <c:v>4.5999999999999996</c:v>
                </c:pt>
                <c:pt idx="1">
                  <c:v>7</c:v>
                </c:pt>
                <c:pt idx="2">
                  <c:v>10</c:v>
                </c:pt>
              </c:numCache>
            </c:numRef>
          </c:xVal>
          <c:yVal>
            <c:numRef>
              <c:f>'Figure 18a-d'!$P$20:$P$22</c:f>
              <c:numCache>
                <c:formatCode>General</c:formatCode>
                <c:ptCount val="3"/>
                <c:pt idx="0">
                  <c:v>2.8788219467887348</c:v>
                </c:pt>
                <c:pt idx="1">
                  <c:v>2.5766418522953902</c:v>
                </c:pt>
                <c:pt idx="2">
                  <c:v>2.4211706562981403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81-434A-BAEE-22EFB524E11E}"/>
            </c:ext>
          </c:extLst>
        </c:ser>
        <c:ser>
          <c:idx val="3"/>
          <c:order val="3"/>
          <c:tx>
            <c:v>config 5 CFD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18a-d'!$Q$20:$Q$22</c:f>
              <c:numCache>
                <c:formatCode>General</c:formatCode>
                <c:ptCount val="3"/>
                <c:pt idx="0">
                  <c:v>4.5999999999999996</c:v>
                </c:pt>
                <c:pt idx="1">
                  <c:v>7</c:v>
                </c:pt>
                <c:pt idx="2">
                  <c:v>10</c:v>
                </c:pt>
              </c:numCache>
            </c:numRef>
          </c:xVal>
          <c:yVal>
            <c:numRef>
              <c:f>'Figure 18a-d'!$S$20:$S$22</c:f>
              <c:numCache>
                <c:formatCode>General</c:formatCode>
                <c:ptCount val="3"/>
                <c:pt idx="0">
                  <c:v>7.3721432761836825</c:v>
                </c:pt>
                <c:pt idx="1">
                  <c:v>2.1878060134671027</c:v>
                </c:pt>
                <c:pt idx="2">
                  <c:v>0.41398537333028129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81-434A-BAEE-22EFB524E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396335"/>
        <c:axId val="846479615"/>
      </c:scatterChart>
      <c:valAx>
        <c:axId val="987396335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6479615"/>
        <c:crosses val="autoZero"/>
        <c:crossBetween val="midCat"/>
      </c:valAx>
      <c:valAx>
        <c:axId val="846479615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739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Pitch Thrust Vector Angle SPR=1.0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config 1 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18a-d'!$T$4:$T$16</c:f>
              <c:numCache>
                <c:formatCode>General</c:formatCode>
                <c:ptCount val="13"/>
                <c:pt idx="0">
                  <c:v>3.9895652173912999</c:v>
                </c:pt>
                <c:pt idx="1">
                  <c:v>4.5947826086956498</c:v>
                </c:pt>
                <c:pt idx="2">
                  <c:v>5.0052173913043401</c:v>
                </c:pt>
                <c:pt idx="3">
                  <c:v>5.4921739130434704</c:v>
                </c:pt>
                <c:pt idx="4">
                  <c:v>6.0069565217391201</c:v>
                </c:pt>
                <c:pt idx="5">
                  <c:v>6.5147826086956497</c:v>
                </c:pt>
                <c:pt idx="6">
                  <c:v>6.9947826086956502</c:v>
                </c:pt>
                <c:pt idx="7">
                  <c:v>7.50260869565217</c:v>
                </c:pt>
                <c:pt idx="8">
                  <c:v>8.0104347826086908</c:v>
                </c:pt>
                <c:pt idx="9">
                  <c:v>8.7895652173912993</c:v>
                </c:pt>
                <c:pt idx="10">
                  <c:v>9.0260869565217305</c:v>
                </c:pt>
                <c:pt idx="11">
                  <c:v>9.5060869565217292</c:v>
                </c:pt>
                <c:pt idx="12">
                  <c:v>10</c:v>
                </c:pt>
              </c:numCache>
            </c:numRef>
          </c:xVal>
          <c:yVal>
            <c:numRef>
              <c:f>'Figure 18a-d'!$U$4:$U$16</c:f>
              <c:numCache>
                <c:formatCode>General</c:formatCode>
                <c:ptCount val="13"/>
                <c:pt idx="0">
                  <c:v>9.5788646540517099</c:v>
                </c:pt>
                <c:pt idx="1">
                  <c:v>9.2522230247002692</c:v>
                </c:pt>
                <c:pt idx="2">
                  <c:v>8.9248533872598497</c:v>
                </c:pt>
                <c:pt idx="3">
                  <c:v>8.3286667629640299</c:v>
                </c:pt>
                <c:pt idx="4">
                  <c:v>7.76248447204968</c:v>
                </c:pt>
                <c:pt idx="5">
                  <c:v>7.3457778419760196</c:v>
                </c:pt>
                <c:pt idx="6">
                  <c:v>7.0186682074245201</c:v>
                </c:pt>
                <c:pt idx="7">
                  <c:v>6.7514632384804196</c:v>
                </c:pt>
                <c:pt idx="8">
                  <c:v>6.4543579373104096</c:v>
                </c:pt>
                <c:pt idx="9">
                  <c:v>6.1283663151812702</c:v>
                </c:pt>
                <c:pt idx="10">
                  <c:v>6.0395493283258599</c:v>
                </c:pt>
                <c:pt idx="11">
                  <c:v>5.8619413549039399</c:v>
                </c:pt>
                <c:pt idx="12">
                  <c:v>5.62458471760797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A0-474A-A82B-D7D5B9212D51}"/>
            </c:ext>
          </c:extLst>
        </c:ser>
        <c:ser>
          <c:idx val="1"/>
          <c:order val="1"/>
          <c:tx>
            <c:v>config 5 exp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'Figure 18a-d'!$W$4:$W$15</c:f>
              <c:numCache>
                <c:formatCode>General</c:formatCode>
                <c:ptCount val="12"/>
                <c:pt idx="0">
                  <c:v>4.00347826086956</c:v>
                </c:pt>
                <c:pt idx="1">
                  <c:v>4.6086956521739104</c:v>
                </c:pt>
                <c:pt idx="2">
                  <c:v>4.9982608695652102</c:v>
                </c:pt>
                <c:pt idx="3">
                  <c:v>5.4991304347826002</c:v>
                </c:pt>
                <c:pt idx="4">
                  <c:v>6.0069565217391201</c:v>
                </c:pt>
                <c:pt idx="5">
                  <c:v>6.5147826086956497</c:v>
                </c:pt>
                <c:pt idx="6">
                  <c:v>6.9878260869565203</c:v>
                </c:pt>
                <c:pt idx="7">
                  <c:v>7.5095652173912999</c:v>
                </c:pt>
                <c:pt idx="8">
                  <c:v>8.0104347826086908</c:v>
                </c:pt>
                <c:pt idx="9">
                  <c:v>8.7756521739130395</c:v>
                </c:pt>
                <c:pt idx="10">
                  <c:v>8.9982608695652093</c:v>
                </c:pt>
                <c:pt idx="11">
                  <c:v>9.4991304347826002</c:v>
                </c:pt>
              </c:numCache>
            </c:numRef>
          </c:xVal>
          <c:yVal>
            <c:numRef>
              <c:f>'Figure 18a-d'!$X$4:$X$15</c:f>
              <c:numCache>
                <c:formatCode>General</c:formatCode>
                <c:ptCount val="12"/>
                <c:pt idx="0">
                  <c:v>9.5490163224035793</c:v>
                </c:pt>
                <c:pt idx="1">
                  <c:v>8.3851653907265593</c:v>
                </c:pt>
                <c:pt idx="2">
                  <c:v>7.6690134334825899</c:v>
                </c:pt>
                <c:pt idx="3">
                  <c:v>6.9831778130868001</c:v>
                </c:pt>
                <c:pt idx="4">
                  <c:v>6.4767701863353997</c:v>
                </c:pt>
                <c:pt idx="5">
                  <c:v>6.0600635562617304</c:v>
                </c:pt>
                <c:pt idx="6">
                  <c:v>5.7030275891954298</c:v>
                </c:pt>
                <c:pt idx="7">
                  <c:v>5.4059742886031996</c:v>
                </c:pt>
                <c:pt idx="8">
                  <c:v>5.1686436515961196</c:v>
                </c:pt>
                <c:pt idx="9">
                  <c:v>4.2445933843709298</c:v>
                </c:pt>
                <c:pt idx="10">
                  <c:v>4.2454253936154798</c:v>
                </c:pt>
                <c:pt idx="11">
                  <c:v>4.1575964177379703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A0-474A-A82B-D7D5B9212D51}"/>
            </c:ext>
          </c:extLst>
        </c:ser>
        <c:ser>
          <c:idx val="2"/>
          <c:order val="2"/>
          <c:tx>
            <c:v>config 1 CFD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18a-d'!$T$20:$T$22</c:f>
              <c:numCache>
                <c:formatCode>General</c:formatCode>
                <c:ptCount val="3"/>
                <c:pt idx="0">
                  <c:v>4.5999999999999996</c:v>
                </c:pt>
                <c:pt idx="1">
                  <c:v>7</c:v>
                </c:pt>
                <c:pt idx="2">
                  <c:v>10</c:v>
                </c:pt>
              </c:numCache>
            </c:numRef>
          </c:xVal>
          <c:yVal>
            <c:numRef>
              <c:f>'Figure 18a-d'!$V$20:$V$22</c:f>
              <c:numCache>
                <c:formatCode>General</c:formatCode>
                <c:ptCount val="3"/>
                <c:pt idx="0">
                  <c:v>8.1765367044588064</c:v>
                </c:pt>
                <c:pt idx="1">
                  <c:v>4.9942766191215862</c:v>
                </c:pt>
                <c:pt idx="2">
                  <c:v>3.3747170273220664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5E-463D-B8DC-4026273DCCC6}"/>
            </c:ext>
          </c:extLst>
        </c:ser>
        <c:ser>
          <c:idx val="3"/>
          <c:order val="3"/>
          <c:tx>
            <c:v>config 5 CFD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18a-d'!$W$20:$W$22</c:f>
              <c:numCache>
                <c:formatCode>General</c:formatCode>
                <c:ptCount val="3"/>
                <c:pt idx="0">
                  <c:v>4.5999999999999996</c:v>
                </c:pt>
                <c:pt idx="1">
                  <c:v>7</c:v>
                </c:pt>
                <c:pt idx="2">
                  <c:v>10</c:v>
                </c:pt>
              </c:numCache>
            </c:numRef>
          </c:xVal>
          <c:yVal>
            <c:numRef>
              <c:f>'Figure 18a-d'!$Y$20:$Y$22</c:f>
              <c:numCache>
                <c:formatCode>General</c:formatCode>
                <c:ptCount val="3"/>
                <c:pt idx="0">
                  <c:v>5.6819720830848466</c:v>
                </c:pt>
                <c:pt idx="1">
                  <c:v>1.5159432013398777</c:v>
                </c:pt>
                <c:pt idx="2">
                  <c:v>0.96978743069437723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5E-463D-B8DC-4026273DC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168799"/>
        <c:axId val="1495379423"/>
      </c:scatterChart>
      <c:valAx>
        <c:axId val="1097168799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5379423"/>
        <c:crosses val="autoZero"/>
        <c:crossBetween val="midCat"/>
      </c:valAx>
      <c:valAx>
        <c:axId val="1495379423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</a:t>
                </a:r>
                <a:r>
                  <a:rPr lang="fr-FR" baseline="0"/>
                  <a:t> (deg)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716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Config 5, SPR = 0.0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('Figure 25s'!$B$3,'Figure 25s'!$B$7,'Figure 25s'!$B$11)</c:f>
              <c:numCache>
                <c:formatCode>General</c:formatCode>
                <c:ptCount val="3"/>
                <c:pt idx="0">
                  <c:v>4.5999999999999996</c:v>
                </c:pt>
                <c:pt idx="1">
                  <c:v>7</c:v>
                </c:pt>
                <c:pt idx="2">
                  <c:v>10</c:v>
                </c:pt>
              </c:numCache>
            </c:numRef>
          </c:xVal>
          <c:yVal>
            <c:numRef>
              <c:f>('Figure 25s'!$M$3,'Figure 25s'!$M$7,'Figure 25s'!$M$11)</c:f>
              <c:numCache>
                <c:formatCode>General</c:formatCode>
                <c:ptCount val="3"/>
                <c:pt idx="0">
                  <c:v>0.11932281623814328</c:v>
                </c:pt>
                <c:pt idx="1">
                  <c:v>-0.15996423533773416</c:v>
                </c:pt>
                <c:pt idx="2">
                  <c:v>-0.30559562285402542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9F-4F3D-B1A9-CC2570AE77EA}"/>
            </c:ext>
          </c:extLst>
        </c:ser>
        <c:ser>
          <c:idx val="1"/>
          <c:order val="1"/>
          <c:tx>
            <c:v>Config 5, SPR = 0.4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('Figure 25s'!$B$4,'Figure 25s'!$B$8,'Figure 25s'!$B$12)</c:f>
              <c:numCache>
                <c:formatCode>General</c:formatCode>
                <c:ptCount val="3"/>
                <c:pt idx="0">
                  <c:v>4.5999999999999996</c:v>
                </c:pt>
                <c:pt idx="1">
                  <c:v>7</c:v>
                </c:pt>
                <c:pt idx="2">
                  <c:v>10</c:v>
                </c:pt>
              </c:numCache>
            </c:numRef>
          </c:xVal>
          <c:yVal>
            <c:numRef>
              <c:f>('Figure 25s'!$M$4,'Figure 25s'!$M$8,'Figure 25s'!$M$12)</c:f>
              <c:numCache>
                <c:formatCode>General</c:formatCode>
                <c:ptCount val="3"/>
                <c:pt idx="0">
                  <c:v>4.0894608828662022</c:v>
                </c:pt>
                <c:pt idx="1">
                  <c:v>0.61273133015598291</c:v>
                </c:pt>
                <c:pt idx="2">
                  <c:v>0.41398537333028129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9F-4F3D-B1A9-CC2570AE77EA}"/>
            </c:ext>
          </c:extLst>
        </c:ser>
        <c:ser>
          <c:idx val="2"/>
          <c:order val="2"/>
          <c:tx>
            <c:v>Config 5, SPR = 0.7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('Figure 25s'!$B$5,'Figure 25s'!$B$9,'Figure 25s'!$B$13)</c:f>
              <c:numCache>
                <c:formatCode>General</c:formatCode>
                <c:ptCount val="3"/>
                <c:pt idx="0">
                  <c:v>4.5999999999999996</c:v>
                </c:pt>
                <c:pt idx="1">
                  <c:v>7</c:v>
                </c:pt>
                <c:pt idx="2">
                  <c:v>10</c:v>
                </c:pt>
              </c:numCache>
            </c:numRef>
          </c:xVal>
          <c:yVal>
            <c:numRef>
              <c:f>('Figure 25s'!$M$5,'Figure 25s'!$M$9,'Figure 25s'!$M$13)</c:f>
              <c:numCache>
                <c:formatCode>General</c:formatCode>
                <c:ptCount val="3"/>
                <c:pt idx="0">
                  <c:v>5.7132160781873047</c:v>
                </c:pt>
                <c:pt idx="1">
                  <c:v>2.1878060134671027</c:v>
                </c:pt>
                <c:pt idx="2">
                  <c:v>1.9003781066092851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9F-4F3D-B1A9-CC2570AE77EA}"/>
            </c:ext>
          </c:extLst>
        </c:ser>
        <c:ser>
          <c:idx val="3"/>
          <c:order val="3"/>
          <c:tx>
            <c:v>Config 5, SPR = 1.0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('Figure 25s'!$B$6,'Figure 25s'!$B$10,'Figure 25s'!$B$14)</c:f>
              <c:numCache>
                <c:formatCode>General</c:formatCode>
                <c:ptCount val="3"/>
                <c:pt idx="0">
                  <c:v>4.5999999999999996</c:v>
                </c:pt>
                <c:pt idx="1">
                  <c:v>7</c:v>
                </c:pt>
                <c:pt idx="2">
                  <c:v>10</c:v>
                </c:pt>
              </c:numCache>
            </c:numRef>
          </c:xVal>
          <c:yVal>
            <c:numRef>
              <c:f>('Figure 25s'!$M$6,'Figure 25s'!$M$10,'Figure 25s'!$M$14)</c:f>
              <c:numCache>
                <c:formatCode>General</c:formatCode>
                <c:ptCount val="3"/>
                <c:pt idx="0">
                  <c:v>5.6819720830848466</c:v>
                </c:pt>
                <c:pt idx="1">
                  <c:v>1.5159432013398777</c:v>
                </c:pt>
                <c:pt idx="2">
                  <c:v>0.96978743069437723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89F-4F3D-B1A9-CC2570AE7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236351"/>
        <c:axId val="838204095"/>
      </c:scatterChart>
      <c:valAx>
        <c:axId val="80223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204095"/>
        <c:crosses val="autoZero"/>
        <c:crossBetween val="midCat"/>
      </c:valAx>
      <c:valAx>
        <c:axId val="83820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2236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Centerline Pressures for Configuration 5, </a:t>
            </a:r>
            <a:r>
              <a:rPr lang="en-US" sz="1400" b="0" i="0" u="none" strike="noStrike" baseline="0">
                <a:effectLst/>
              </a:rPr>
              <a:t>NPR=4.6, S</a:t>
            </a:r>
            <a:r>
              <a:rPr lang="en-US" sz="1400" b="0" i="0" baseline="0">
                <a:effectLst/>
              </a:rPr>
              <a:t>PR=0.7. (Figure 16)</a:t>
            </a:r>
            <a:endParaRPr lang="fr-F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upper surface (Experimental)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[1]Figure16!$B$4:$B$28</c:f>
              <c:numCache>
                <c:formatCode>General</c:formatCode>
                <c:ptCount val="25"/>
                <c:pt idx="0">
                  <c:v>0.44253123195890398</c:v>
                </c:pt>
                <c:pt idx="1">
                  <c:v>0.54977201946376397</c:v>
                </c:pt>
                <c:pt idx="2">
                  <c:v>0.658778527021879</c:v>
                </c:pt>
                <c:pt idx="3">
                  <c:v>0.76775047422307896</c:v>
                </c:pt>
                <c:pt idx="4">
                  <c:v>0.88906046884265999</c:v>
                </c:pt>
                <c:pt idx="5">
                  <c:v>1.00120882702934</c:v>
                </c:pt>
                <c:pt idx="6">
                  <c:v>1.1101367883217399</c:v>
                </c:pt>
                <c:pt idx="7">
                  <c:v>1.1566204683713801</c:v>
                </c:pt>
                <c:pt idx="8">
                  <c:v>1.2013227191146201</c:v>
                </c:pt>
                <c:pt idx="9">
                  <c:v>1.24421840574644</c:v>
                </c:pt>
                <c:pt idx="10">
                  <c:v>1.2854740463501499</c:v>
                </c:pt>
                <c:pt idx="11">
                  <c:v>1.3266857010450499</c:v>
                </c:pt>
                <c:pt idx="12">
                  <c:v>1.36960966433253</c:v>
                </c:pt>
                <c:pt idx="13">
                  <c:v>1.45494861110565</c:v>
                </c:pt>
                <c:pt idx="14">
                  <c:v>1.5068771182945999</c:v>
                </c:pt>
                <c:pt idx="15">
                  <c:v>1.5479850919187601</c:v>
                </c:pt>
                <c:pt idx="16">
                  <c:v>1.58016706790717</c:v>
                </c:pt>
                <c:pt idx="17">
                  <c:v>1.62847930502264</c:v>
                </c:pt>
                <c:pt idx="18">
                  <c:v>1.67327895313537</c:v>
                </c:pt>
                <c:pt idx="19">
                  <c:v>1.71442148711644</c:v>
                </c:pt>
                <c:pt idx="20">
                  <c:v>1.7591394471128301</c:v>
                </c:pt>
                <c:pt idx="21">
                  <c:v>1.8447768696956699</c:v>
                </c:pt>
                <c:pt idx="22">
                  <c:v>1.8894602693351401</c:v>
                </c:pt>
                <c:pt idx="23">
                  <c:v>1.9323685233694701</c:v>
                </c:pt>
                <c:pt idx="24">
                  <c:v>1.97527049370255</c:v>
                </c:pt>
              </c:numCache>
            </c:numRef>
          </c:xVal>
          <c:yVal>
            <c:numRef>
              <c:f>[1]Figure16!$C$4:$C$28</c:f>
              <c:numCache>
                <c:formatCode>General</c:formatCode>
                <c:ptCount val="25"/>
                <c:pt idx="0">
                  <c:v>0.94908945241470799</c:v>
                </c:pt>
                <c:pt idx="1">
                  <c:v>0.93446806505201696</c:v>
                </c:pt>
                <c:pt idx="2">
                  <c:v>0.90508626343632004</c:v>
                </c:pt>
                <c:pt idx="3">
                  <c:v>0.85250582224194604</c:v>
                </c:pt>
                <c:pt idx="4">
                  <c:v>0.68183971063555704</c:v>
                </c:pt>
                <c:pt idx="5">
                  <c:v>0.361425143445117</c:v>
                </c:pt>
                <c:pt idx="6">
                  <c:v>0.279319160968789</c:v>
                </c:pt>
                <c:pt idx="7">
                  <c:v>0.28148939429047098</c:v>
                </c:pt>
                <c:pt idx="8">
                  <c:v>0.28787520569303299</c:v>
                </c:pt>
                <c:pt idx="9">
                  <c:v>0.28160485730107099</c:v>
                </c:pt>
                <c:pt idx="10">
                  <c:v>0.37445361253912501</c:v>
                </c:pt>
                <c:pt idx="11">
                  <c:v>0.43777682649522598</c:v>
                </c:pt>
                <c:pt idx="12">
                  <c:v>0.450487183213092</c:v>
                </c:pt>
                <c:pt idx="13">
                  <c:v>0.134255204671931</c:v>
                </c:pt>
                <c:pt idx="14">
                  <c:v>0.19126565525258499</c:v>
                </c:pt>
                <c:pt idx="15">
                  <c:v>0.18499295047265099</c:v>
                </c:pt>
                <c:pt idx="16">
                  <c:v>0.18714433269056299</c:v>
                </c:pt>
                <c:pt idx="17">
                  <c:v>0.21673349644774401</c:v>
                </c:pt>
                <c:pt idx="18">
                  <c:v>0.28849729211748898</c:v>
                </c:pt>
                <c:pt idx="19">
                  <c:v>0.30542322691623403</c:v>
                </c:pt>
                <c:pt idx="20">
                  <c:v>0.32235387449092101</c:v>
                </c:pt>
                <c:pt idx="21">
                  <c:v>0.20647378322016099</c:v>
                </c:pt>
                <c:pt idx="22">
                  <c:v>0.20020579121617099</c:v>
                </c:pt>
                <c:pt idx="23">
                  <c:v>0.20237131176191001</c:v>
                </c:pt>
                <c:pt idx="24">
                  <c:v>0.200318897838799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11-424D-B2A6-BE9FF602F597}"/>
            </c:ext>
          </c:extLst>
        </c:ser>
        <c:ser>
          <c:idx val="1"/>
          <c:order val="1"/>
          <c:tx>
            <c:v>lower surface (Experimental)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[1]Figure16!$E$10:$E$28</c:f>
              <c:numCache>
                <c:formatCode>General</c:formatCode>
                <c:ptCount val="19"/>
                <c:pt idx="0">
                  <c:v>1.11372163988893</c:v>
                </c:pt>
                <c:pt idx="1">
                  <c:v>1.1566393194751501</c:v>
                </c:pt>
                <c:pt idx="2">
                  <c:v>1.2013227191146201</c:v>
                </c:pt>
                <c:pt idx="3">
                  <c:v>1.2424338345894099</c:v>
                </c:pt>
                <c:pt idx="4">
                  <c:v>1.2853169538187199</c:v>
                </c:pt>
                <c:pt idx="5">
                  <c:v>1.3264186437416301</c:v>
                </c:pt>
                <c:pt idx="6">
                  <c:v>1.37109261782921</c:v>
                </c:pt>
                <c:pt idx="7">
                  <c:v>1.45507114328017</c:v>
                </c:pt>
                <c:pt idx="8">
                  <c:v>1.50153597222604</c:v>
                </c:pt>
                <c:pt idx="9">
                  <c:v>1.54441909145534</c:v>
                </c:pt>
                <c:pt idx="10">
                  <c:v>1.5873053525352701</c:v>
                </c:pt>
                <c:pt idx="11">
                  <c:v>1.6319856103241199</c:v>
                </c:pt>
                <c:pt idx="12">
                  <c:v>1.67308415839639</c:v>
                </c:pt>
                <c:pt idx="13">
                  <c:v>1.7159767031775801</c:v>
                </c:pt>
                <c:pt idx="14">
                  <c:v>1.7588661061081501</c:v>
                </c:pt>
                <c:pt idx="15">
                  <c:v>1.8428603408122399</c:v>
                </c:pt>
                <c:pt idx="16">
                  <c:v>1.88933459531</c:v>
                </c:pt>
                <c:pt idx="17">
                  <c:v>1.9323056863568999</c:v>
                </c:pt>
                <c:pt idx="18">
                  <c:v>1.9752736355531799</c:v>
                </c:pt>
              </c:numCache>
            </c:numRef>
          </c:xVal>
          <c:yVal>
            <c:numRef>
              <c:f>[1]Figure16!$F$10:$F$28</c:f>
              <c:numCache>
                <c:formatCode>General</c:formatCode>
                <c:ptCount val="19"/>
                <c:pt idx="0">
                  <c:v>0.28565077544800799</c:v>
                </c:pt>
                <c:pt idx="1">
                  <c:v>0.29414319769702302</c:v>
                </c:pt>
                <c:pt idx="2">
                  <c:v>0.28787520569303299</c:v>
                </c:pt>
                <c:pt idx="3">
                  <c:v>0.28371146814752501</c:v>
                </c:pt>
                <c:pt idx="4">
                  <c:v>0.26900525081786297</c:v>
                </c:pt>
                <c:pt idx="5">
                  <c:v>0.25851461156907901</c:v>
                </c:pt>
                <c:pt idx="6">
                  <c:v>0.24591971786181299</c:v>
                </c:pt>
                <c:pt idx="7">
                  <c:v>0.216504926814516</c:v>
                </c:pt>
                <c:pt idx="8">
                  <c:v>0.206021356729647</c:v>
                </c:pt>
                <c:pt idx="9">
                  <c:v>0.19131513939998501</c:v>
                </c:pt>
                <c:pt idx="10">
                  <c:v>0.178717889304747</c:v>
                </c:pt>
                <c:pt idx="11">
                  <c:v>0.170340930066332</c:v>
                </c:pt>
                <c:pt idx="12">
                  <c:v>0.15774132358312301</c:v>
                </c:pt>
                <c:pt idx="13">
                  <c:v>0.14936200795673599</c:v>
                </c:pt>
                <c:pt idx="14">
                  <c:v>0.13887372509592399</c:v>
                </c:pt>
                <c:pt idx="15">
                  <c:v>0.12000377022075399</c:v>
                </c:pt>
                <c:pt idx="16">
                  <c:v>0.11584710183916</c:v>
                </c:pt>
                <c:pt idx="17">
                  <c:v>0.16019196707340499</c:v>
                </c:pt>
                <c:pt idx="18">
                  <c:v>0.20242786507322399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3F11-424D-B2A6-BE9FF602F597}"/>
            </c:ext>
          </c:extLst>
        </c:ser>
        <c:ser>
          <c:idx val="2"/>
          <c:order val="2"/>
          <c:tx>
            <c:v>upper surface (CFD)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Figure16!$B$4:$B$28</c:f>
              <c:numCache>
                <c:formatCode>General</c:formatCode>
                <c:ptCount val="25"/>
                <c:pt idx="0">
                  <c:v>0.44253123195890398</c:v>
                </c:pt>
                <c:pt idx="1">
                  <c:v>0.54977201946376397</c:v>
                </c:pt>
                <c:pt idx="2">
                  <c:v>0.658778527021879</c:v>
                </c:pt>
                <c:pt idx="3">
                  <c:v>0.76775047422307896</c:v>
                </c:pt>
                <c:pt idx="4">
                  <c:v>0.88906046884265999</c:v>
                </c:pt>
                <c:pt idx="5">
                  <c:v>1.00120882702934</c:v>
                </c:pt>
                <c:pt idx="6">
                  <c:v>1.1101367883217399</c:v>
                </c:pt>
                <c:pt idx="7">
                  <c:v>1.1566204683713801</c:v>
                </c:pt>
                <c:pt idx="8">
                  <c:v>1.2013227191146201</c:v>
                </c:pt>
                <c:pt idx="9">
                  <c:v>1.24421840574644</c:v>
                </c:pt>
                <c:pt idx="10">
                  <c:v>1.2854740463501499</c:v>
                </c:pt>
                <c:pt idx="11">
                  <c:v>1.3266857010450499</c:v>
                </c:pt>
                <c:pt idx="12">
                  <c:v>1.36960966433253</c:v>
                </c:pt>
                <c:pt idx="13">
                  <c:v>1.45494861110565</c:v>
                </c:pt>
                <c:pt idx="14">
                  <c:v>1.5068771182945999</c:v>
                </c:pt>
                <c:pt idx="15">
                  <c:v>1.5479850919187601</c:v>
                </c:pt>
                <c:pt idx="16">
                  <c:v>1.58016706790717</c:v>
                </c:pt>
                <c:pt idx="17">
                  <c:v>1.62847930502264</c:v>
                </c:pt>
                <c:pt idx="18">
                  <c:v>1.67327895313537</c:v>
                </c:pt>
                <c:pt idx="19">
                  <c:v>1.71442148711644</c:v>
                </c:pt>
                <c:pt idx="20">
                  <c:v>1.7591394471128301</c:v>
                </c:pt>
                <c:pt idx="21">
                  <c:v>1.8447768696956699</c:v>
                </c:pt>
                <c:pt idx="22">
                  <c:v>1.8894602693351401</c:v>
                </c:pt>
                <c:pt idx="23">
                  <c:v>1.9323685233694701</c:v>
                </c:pt>
                <c:pt idx="24">
                  <c:v>1.97527049370255</c:v>
                </c:pt>
              </c:numCache>
            </c:numRef>
          </c:xVal>
          <c:yVal>
            <c:numRef>
              <c:f>Figure16!$C$33:$C$57</c:f>
              <c:numCache>
                <c:formatCode>0.00E+00</c:formatCode>
                <c:ptCount val="25"/>
                <c:pt idx="0">
                  <c:v>0.95593913043478262</c:v>
                </c:pt>
                <c:pt idx="1">
                  <c:v>0.93580282608695664</c:v>
                </c:pt>
                <c:pt idx="2">
                  <c:v>0.91049065217391312</c:v>
                </c:pt>
                <c:pt idx="3">
                  <c:v>0.86169282608695663</c:v>
                </c:pt>
                <c:pt idx="4">
                  <c:v>0.64509934782608702</c:v>
                </c:pt>
                <c:pt idx="5">
                  <c:v>0.37062217391304353</c:v>
                </c:pt>
                <c:pt idx="6">
                  <c:v>0.27540282608695654</c:v>
                </c:pt>
                <c:pt idx="7">
                  <c:v>0.28577630434782608</c:v>
                </c:pt>
                <c:pt idx="8">
                  <c:v>0.28657217391304352</c:v>
                </c:pt>
                <c:pt idx="9">
                  <c:v>0.28048000000000001</c:v>
                </c:pt>
                <c:pt idx="10">
                  <c:v>0.27244826086956525</c:v>
                </c:pt>
                <c:pt idx="11">
                  <c:v>0.44893000000000005</c:v>
                </c:pt>
                <c:pt idx="12">
                  <c:v>0.46867434782608702</c:v>
                </c:pt>
                <c:pt idx="13">
                  <c:v>0.16741078260869569</c:v>
                </c:pt>
                <c:pt idx="14">
                  <c:v>0.18335513043478263</c:v>
                </c:pt>
                <c:pt idx="15">
                  <c:v>0.18194758695652175</c:v>
                </c:pt>
                <c:pt idx="16">
                  <c:v>0.28044260869565218</c:v>
                </c:pt>
                <c:pt idx="17">
                  <c:v>0.29151239130434786</c:v>
                </c:pt>
                <c:pt idx="18">
                  <c:v>0.29603260869565218</c:v>
                </c:pt>
                <c:pt idx="19">
                  <c:v>0.29657565217391302</c:v>
                </c:pt>
                <c:pt idx="20">
                  <c:v>0.30087043478260872</c:v>
                </c:pt>
                <c:pt idx="21">
                  <c:v>0.20163345652173914</c:v>
                </c:pt>
                <c:pt idx="22">
                  <c:v>0.19784163043478264</c:v>
                </c:pt>
                <c:pt idx="23">
                  <c:v>0.19980304347826089</c:v>
                </c:pt>
                <c:pt idx="24">
                  <c:v>0.19679332608695654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76-447E-8F9B-741798B5F189}"/>
            </c:ext>
          </c:extLst>
        </c:ser>
        <c:ser>
          <c:idx val="3"/>
          <c:order val="3"/>
          <c:tx>
            <c:v>lower surface (CFD)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Figure16!$E$10:$E$28</c:f>
              <c:numCache>
                <c:formatCode>General</c:formatCode>
                <c:ptCount val="19"/>
                <c:pt idx="0">
                  <c:v>1.11372163988893</c:v>
                </c:pt>
                <c:pt idx="1">
                  <c:v>1.1566393194751501</c:v>
                </c:pt>
                <c:pt idx="2">
                  <c:v>1.2013227191146201</c:v>
                </c:pt>
                <c:pt idx="3">
                  <c:v>1.2424338345894099</c:v>
                </c:pt>
                <c:pt idx="4">
                  <c:v>1.2853169538187199</c:v>
                </c:pt>
                <c:pt idx="5">
                  <c:v>1.3264186437416301</c:v>
                </c:pt>
                <c:pt idx="6">
                  <c:v>1.37109261782921</c:v>
                </c:pt>
                <c:pt idx="7">
                  <c:v>1.45507114328017</c:v>
                </c:pt>
                <c:pt idx="8">
                  <c:v>1.50153597222604</c:v>
                </c:pt>
                <c:pt idx="9">
                  <c:v>1.54441909145534</c:v>
                </c:pt>
                <c:pt idx="10">
                  <c:v>1.5873053525352701</c:v>
                </c:pt>
                <c:pt idx="11">
                  <c:v>1.6319856103241199</c:v>
                </c:pt>
                <c:pt idx="12">
                  <c:v>1.67308415839639</c:v>
                </c:pt>
                <c:pt idx="13">
                  <c:v>1.7159767031775801</c:v>
                </c:pt>
                <c:pt idx="14">
                  <c:v>1.7588661061081501</c:v>
                </c:pt>
                <c:pt idx="15">
                  <c:v>1.8428603408122399</c:v>
                </c:pt>
                <c:pt idx="16">
                  <c:v>1.88933459531</c:v>
                </c:pt>
                <c:pt idx="17">
                  <c:v>1.9323056863568999</c:v>
                </c:pt>
                <c:pt idx="18">
                  <c:v>1.9752736355531799</c:v>
                </c:pt>
              </c:numCache>
              <c:extLst xmlns:c15="http://schemas.microsoft.com/office/drawing/2012/chart"/>
            </c:numRef>
          </c:xVal>
          <c:yVal>
            <c:numRef>
              <c:f>Figure16!$G$39:$G$57</c:f>
              <c:numCache>
                <c:formatCode>0.00E+00</c:formatCode>
                <c:ptCount val="19"/>
                <c:pt idx="0">
                  <c:v>0.27458413043478264</c:v>
                </c:pt>
                <c:pt idx="1">
                  <c:v>0.28521891304347824</c:v>
                </c:pt>
                <c:pt idx="2">
                  <c:v>0.28572847826086961</c:v>
                </c:pt>
                <c:pt idx="3">
                  <c:v>0.27934695652173913</c:v>
                </c:pt>
                <c:pt idx="4">
                  <c:v>0.27062695652173918</c:v>
                </c:pt>
                <c:pt idx="5">
                  <c:v>0.25971282608695656</c:v>
                </c:pt>
                <c:pt idx="6">
                  <c:v>0.24341369565217391</c:v>
                </c:pt>
                <c:pt idx="7">
                  <c:v>0.21802521739130434</c:v>
                </c:pt>
                <c:pt idx="8">
                  <c:v>0.20157684782608695</c:v>
                </c:pt>
                <c:pt idx="9">
                  <c:v>0.1899798695652174</c:v>
                </c:pt>
                <c:pt idx="10">
                  <c:v>0.17542110869565217</c:v>
                </c:pt>
                <c:pt idx="11">
                  <c:v>0.16515732608695655</c:v>
                </c:pt>
                <c:pt idx="12">
                  <c:v>0.15250386956521739</c:v>
                </c:pt>
                <c:pt idx="13">
                  <c:v>0.14377091304347828</c:v>
                </c:pt>
                <c:pt idx="14">
                  <c:v>0.13560747826086958</c:v>
                </c:pt>
                <c:pt idx="15">
                  <c:v>0.11869450000000002</c:v>
                </c:pt>
                <c:pt idx="16">
                  <c:v>0.11245945652173914</c:v>
                </c:pt>
                <c:pt idx="17">
                  <c:v>0.10461510869565217</c:v>
                </c:pt>
                <c:pt idx="18">
                  <c:v>0.18472502173913044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D876-447E-8F9B-741798B5F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258223"/>
        <c:axId val="1982131007"/>
        <c:extLst/>
      </c:scatterChart>
      <c:valAx>
        <c:axId val="2021258223"/>
        <c:scaling>
          <c:orientation val="minMax"/>
          <c:max val="2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x/xt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2131007"/>
        <c:crosses val="autoZero"/>
        <c:crossBetween val="midCat"/>
      </c:valAx>
      <c:valAx>
        <c:axId val="1982131007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p/p_t,j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125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Upper Surface Centerline Pressures for Configuration 5, NPR=4.6. (Figure 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SPR=1.0 (Experimental)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Figure17!$B$4:$B$28</c:f>
              <c:numCache>
                <c:formatCode>0.00</c:formatCode>
                <c:ptCount val="25"/>
                <c:pt idx="0">
                  <c:v>0.44065335753175999</c:v>
                </c:pt>
                <c:pt idx="1">
                  <c:v>0.55099818511796705</c:v>
                </c:pt>
                <c:pt idx="2">
                  <c:v>0.65989110707804</c:v>
                </c:pt>
                <c:pt idx="3">
                  <c:v>0.770235934664246</c:v>
                </c:pt>
                <c:pt idx="4">
                  <c:v>0.89074410163339302</c:v>
                </c:pt>
                <c:pt idx="5">
                  <c:v>0.99963702359346596</c:v>
                </c:pt>
                <c:pt idx="6">
                  <c:v>1.1114337568057999</c:v>
                </c:pt>
                <c:pt idx="7">
                  <c:v>1.15644283121597</c:v>
                </c:pt>
                <c:pt idx="8">
                  <c:v>1.2014519056261299</c:v>
                </c:pt>
                <c:pt idx="9">
                  <c:v>1.2435571687840199</c:v>
                </c:pt>
                <c:pt idx="10">
                  <c:v>1.28711433756805</c:v>
                </c:pt>
                <c:pt idx="11">
                  <c:v>1.3277676950998101</c:v>
                </c:pt>
                <c:pt idx="12">
                  <c:v>1.37132486388384</c:v>
                </c:pt>
                <c:pt idx="13">
                  <c:v>1.4569872958257699</c:v>
                </c:pt>
                <c:pt idx="14">
                  <c:v>1.50344827586206</c:v>
                </c:pt>
                <c:pt idx="15">
                  <c:v>1.54410163339382</c:v>
                </c:pt>
                <c:pt idx="16">
                  <c:v>1.5876588021778499</c:v>
                </c:pt>
                <c:pt idx="17">
                  <c:v>1.6312159709618801</c:v>
                </c:pt>
                <c:pt idx="18">
                  <c:v>1.6733212341197801</c:v>
                </c:pt>
                <c:pt idx="19">
                  <c:v>1.7139745916515401</c:v>
                </c:pt>
                <c:pt idx="20">
                  <c:v>1.7589836660617</c:v>
                </c:pt>
                <c:pt idx="21">
                  <c:v>1.8460980036297601</c:v>
                </c:pt>
                <c:pt idx="22">
                  <c:v>1.89110707803992</c:v>
                </c:pt>
                <c:pt idx="23">
                  <c:v>1.9346642468239501</c:v>
                </c:pt>
                <c:pt idx="24">
                  <c:v>1.9767695099818501</c:v>
                </c:pt>
              </c:numCache>
              <c:extLst xmlns:c15="http://schemas.microsoft.com/office/drawing/2012/chart"/>
            </c:numRef>
          </c:xVal>
          <c:yVal>
            <c:numRef>
              <c:f>Figure17!$C$4:$C$28</c:f>
              <c:numCache>
                <c:formatCode>0.000</c:formatCode>
                <c:ptCount val="25"/>
                <c:pt idx="0">
                  <c:v>0.95154017713644201</c:v>
                </c:pt>
                <c:pt idx="1">
                  <c:v>0.93203439869051496</c:v>
                </c:pt>
                <c:pt idx="2">
                  <c:v>0.90435274976881197</c:v>
                </c:pt>
                <c:pt idx="3">
                  <c:v>0.85705405579155003</c:v>
                </c:pt>
                <c:pt idx="4">
                  <c:v>0.68714994288314002</c:v>
                </c:pt>
                <c:pt idx="5">
                  <c:v>0.363555487421927</c:v>
                </c:pt>
                <c:pt idx="6">
                  <c:v>0.27211658762616298</c:v>
                </c:pt>
                <c:pt idx="7">
                  <c:v>0.28360671951418498</c:v>
                </c:pt>
                <c:pt idx="8">
                  <c:v>0.28528758709702901</c:v>
                </c:pt>
                <c:pt idx="9">
                  <c:v>0.40958129138499699</c:v>
                </c:pt>
                <c:pt idx="10">
                  <c:v>0.44886285524955799</c:v>
                </c:pt>
                <c:pt idx="11">
                  <c:v>0.46198341385739</c:v>
                </c:pt>
                <c:pt idx="12">
                  <c:v>0.47510693957481298</c:v>
                </c:pt>
                <c:pt idx="13">
                  <c:v>7.7919264948050904E-2</c:v>
                </c:pt>
                <c:pt idx="14">
                  <c:v>0.14499671145353701</c:v>
                </c:pt>
                <c:pt idx="15">
                  <c:v>0.17283116651913499</c:v>
                </c:pt>
                <c:pt idx="16">
                  <c:v>0.167971041010399</c:v>
                </c:pt>
                <c:pt idx="17">
                  <c:v>0.25956868116923898</c:v>
                </c:pt>
                <c:pt idx="18">
                  <c:v>0.315197535320967</c:v>
                </c:pt>
                <c:pt idx="19">
                  <c:v>0.34303199038656401</c:v>
                </c:pt>
                <c:pt idx="20">
                  <c:v>0.36269650919556701</c:v>
                </c:pt>
                <c:pt idx="21">
                  <c:v>0.210741925753027</c:v>
                </c:pt>
                <c:pt idx="22">
                  <c:v>0.21078791595167501</c:v>
                </c:pt>
                <c:pt idx="23">
                  <c:v>0.20592779044293899</c:v>
                </c:pt>
                <c:pt idx="24">
                  <c:v>0.205970813531997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4FFF-4799-990A-F504E5A04398}"/>
            </c:ext>
          </c:extLst>
        </c:ser>
        <c:ser>
          <c:idx val="1"/>
          <c:order val="1"/>
          <c:tx>
            <c:v>SPR=0.7 (Experimental)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Figure17!$E$4:$E$28</c:f>
              <c:numCache>
                <c:formatCode>0.00</c:formatCode>
                <c:ptCount val="25"/>
                <c:pt idx="0">
                  <c:v>0.442105263157894</c:v>
                </c:pt>
                <c:pt idx="1">
                  <c:v>0.54954627949183299</c:v>
                </c:pt>
                <c:pt idx="2">
                  <c:v>0.65843920145190504</c:v>
                </c:pt>
                <c:pt idx="3">
                  <c:v>0.77168784029038096</c:v>
                </c:pt>
                <c:pt idx="4">
                  <c:v>0.89219600725952797</c:v>
                </c:pt>
                <c:pt idx="5">
                  <c:v>0.99963702359346596</c:v>
                </c:pt>
                <c:pt idx="6">
                  <c:v>1.1128856624319401</c:v>
                </c:pt>
                <c:pt idx="7">
                  <c:v>1.15644283121597</c:v>
                </c:pt>
                <c:pt idx="8">
                  <c:v>1.19854809437386</c:v>
                </c:pt>
                <c:pt idx="9">
                  <c:v>1.2421052631578899</c:v>
                </c:pt>
                <c:pt idx="10">
                  <c:v>1.2856624319419201</c:v>
                </c:pt>
                <c:pt idx="11">
                  <c:v>1.32921960072595</c:v>
                </c:pt>
                <c:pt idx="12">
                  <c:v>1.36987295825771</c:v>
                </c:pt>
                <c:pt idx="13">
                  <c:v>1.45553539019963</c:v>
                </c:pt>
                <c:pt idx="14">
                  <c:v>1.50344827586206</c:v>
                </c:pt>
                <c:pt idx="15">
                  <c:v>1.54555353901996</c:v>
                </c:pt>
                <c:pt idx="16">
                  <c:v>1.5876588021778499</c:v>
                </c:pt>
                <c:pt idx="17">
                  <c:v>1.6312159709618801</c:v>
                </c:pt>
                <c:pt idx="18">
                  <c:v>1.6733212341197801</c:v>
                </c:pt>
                <c:pt idx="19">
                  <c:v>1.71687840290381</c:v>
                </c:pt>
                <c:pt idx="20">
                  <c:v>1.7589836660617</c:v>
                </c:pt>
                <c:pt idx="21">
                  <c:v>1.84754990925589</c:v>
                </c:pt>
                <c:pt idx="22">
                  <c:v>1.88965517241379</c:v>
                </c:pt>
                <c:pt idx="23">
                  <c:v>1.9346642468239501</c:v>
                </c:pt>
                <c:pt idx="24">
                  <c:v>1.9753176043557099</c:v>
                </c:pt>
              </c:numCache>
              <c:extLst xmlns:c15="http://schemas.microsoft.com/office/drawing/2012/chart"/>
            </c:numRef>
          </c:xVal>
          <c:yVal>
            <c:numRef>
              <c:f>Figure17!$F$4:$F$28</c:f>
              <c:numCache>
                <c:formatCode>0.000</c:formatCode>
                <c:ptCount val="25"/>
                <c:pt idx="0">
                  <c:v>0.94883019016807402</c:v>
                </c:pt>
                <c:pt idx="1">
                  <c:v>0.92904600331413201</c:v>
                </c:pt>
                <c:pt idx="2">
                  <c:v>0.90110668350035505</c:v>
                </c:pt>
                <c:pt idx="3">
                  <c:v>0.85196283437228704</c:v>
                </c:pt>
                <c:pt idx="4">
                  <c:v>0.68052158131460605</c:v>
                </c:pt>
                <c:pt idx="5">
                  <c:v>0.360737394460664</c:v>
                </c:pt>
                <c:pt idx="6">
                  <c:v>0.27572398011520499</c:v>
                </c:pt>
                <c:pt idx="7">
                  <c:v>0.28052651305926002</c:v>
                </c:pt>
                <c:pt idx="8">
                  <c:v>0.28044070070228</c:v>
                </c:pt>
                <c:pt idx="9">
                  <c:v>0.27709105973329101</c:v>
                </c:pt>
                <c:pt idx="10">
                  <c:v>0.36993707093821498</c:v>
                </c:pt>
                <c:pt idx="11">
                  <c:v>0.43343525605618199</c:v>
                </c:pt>
                <c:pt idx="12">
                  <c:v>0.448026315789473</c:v>
                </c:pt>
                <c:pt idx="13">
                  <c:v>0.12991694942002599</c:v>
                </c:pt>
                <c:pt idx="14">
                  <c:v>0.186884518267182</c:v>
                </c:pt>
                <c:pt idx="15">
                  <c:v>0.18027696677976801</c:v>
                </c:pt>
                <c:pt idx="16">
                  <c:v>0.17040854572713601</c:v>
                </c:pt>
                <c:pt idx="17">
                  <c:v>0.21434151345379901</c:v>
                </c:pt>
                <c:pt idx="18">
                  <c:v>0.284364396748994</c:v>
                </c:pt>
                <c:pt idx="19">
                  <c:v>0.30221040795391702</c:v>
                </c:pt>
                <c:pt idx="20">
                  <c:v>0.31842894342302502</c:v>
                </c:pt>
                <c:pt idx="21">
                  <c:v>0.20574844156868899</c:v>
                </c:pt>
                <c:pt idx="22">
                  <c:v>0.204032194429101</c:v>
                </c:pt>
                <c:pt idx="23">
                  <c:v>0.19904915963071099</c:v>
                </c:pt>
                <c:pt idx="24">
                  <c:v>0.200596741103132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4FFF-4799-990A-F504E5A04398}"/>
            </c:ext>
          </c:extLst>
        </c:ser>
        <c:ser>
          <c:idx val="2"/>
          <c:order val="2"/>
          <c:tx>
            <c:v>SPR=0.4 (Experimental)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Figure17!$H$4:$H$28</c:f>
              <c:numCache>
                <c:formatCode>0.00</c:formatCode>
                <c:ptCount val="25"/>
                <c:pt idx="0">
                  <c:v>0.43920145190562598</c:v>
                </c:pt>
                <c:pt idx="1">
                  <c:v>0.55245009074410101</c:v>
                </c:pt>
                <c:pt idx="2">
                  <c:v>0.65843920145190504</c:v>
                </c:pt>
                <c:pt idx="3">
                  <c:v>0.77168784029038096</c:v>
                </c:pt>
                <c:pt idx="4">
                  <c:v>0.89074410163339302</c:v>
                </c:pt>
                <c:pt idx="5">
                  <c:v>0.998185117967332</c:v>
                </c:pt>
                <c:pt idx="6">
                  <c:v>1.1128856624319401</c:v>
                </c:pt>
                <c:pt idx="7">
                  <c:v>1.15644283121597</c:v>
                </c:pt>
                <c:pt idx="8">
                  <c:v>1.19854809437386</c:v>
                </c:pt>
                <c:pt idx="9">
                  <c:v>1.2421052631578899</c:v>
                </c:pt>
                <c:pt idx="10">
                  <c:v>1.2856624319419201</c:v>
                </c:pt>
                <c:pt idx="11">
                  <c:v>1.32921960072595</c:v>
                </c:pt>
                <c:pt idx="12">
                  <c:v>1.36987295825771</c:v>
                </c:pt>
                <c:pt idx="13">
                  <c:v>1.4569872958257699</c:v>
                </c:pt>
                <c:pt idx="14">
                  <c:v>1.50199637023593</c:v>
                </c:pt>
                <c:pt idx="15">
                  <c:v>1.5470054446460899</c:v>
                </c:pt>
                <c:pt idx="16">
                  <c:v>1.5891107078039901</c:v>
                </c:pt>
                <c:pt idx="17">
                  <c:v>1.6297640653357499</c:v>
                </c:pt>
                <c:pt idx="18">
                  <c:v>1.6733212341197801</c:v>
                </c:pt>
                <c:pt idx="19">
                  <c:v>1.7139745916515401</c:v>
                </c:pt>
                <c:pt idx="20">
                  <c:v>1.75753176043557</c:v>
                </c:pt>
                <c:pt idx="21">
                  <c:v>1.8460980036297601</c:v>
                </c:pt>
                <c:pt idx="22">
                  <c:v>1.8925589836660599</c:v>
                </c:pt>
                <c:pt idx="23">
                  <c:v>1.93176043557168</c:v>
                </c:pt>
                <c:pt idx="24">
                  <c:v>1.9753176043557099</c:v>
                </c:pt>
              </c:numCache>
              <c:extLst xmlns:c15="http://schemas.microsoft.com/office/drawing/2012/chart"/>
            </c:numRef>
          </c:xVal>
          <c:yVal>
            <c:numRef>
              <c:f>Figure17!$I$4:$I$28</c:f>
              <c:numCache>
                <c:formatCode>0.000</c:formatCode>
                <c:ptCount val="25"/>
                <c:pt idx="0">
                  <c:v>0.95119972863428204</c:v>
                </c:pt>
                <c:pt idx="1">
                  <c:v>0.93003320268493594</c:v>
                </c:pt>
                <c:pt idx="2">
                  <c:v>0.90231081773681898</c:v>
                </c:pt>
                <c:pt idx="3">
                  <c:v>0.85495056736728203</c:v>
                </c:pt>
                <c:pt idx="4">
                  <c:v>0.68481317609307601</c:v>
                </c:pt>
                <c:pt idx="5">
                  <c:v>0.36404998477281703</c:v>
                </c:pt>
                <c:pt idx="6">
                  <c:v>0.27576352557547601</c:v>
                </c:pt>
                <c:pt idx="7">
                  <c:v>0.28071941626659203</c:v>
                </c:pt>
                <c:pt idx="8">
                  <c:v>0.28239960582643903</c:v>
                </c:pt>
                <c:pt idx="9">
                  <c:v>0.27916995763624602</c:v>
                </c:pt>
                <c:pt idx="10">
                  <c:v>0.26939187834100398</c:v>
                </c:pt>
                <c:pt idx="11">
                  <c:v>0.26288801459828698</c:v>
                </c:pt>
                <c:pt idx="12">
                  <c:v>0.33496235295865301</c:v>
                </c:pt>
                <c:pt idx="13">
                  <c:v>0.22209105112124</c:v>
                </c:pt>
                <c:pt idx="14">
                  <c:v>0.20412891852343301</c:v>
                </c:pt>
                <c:pt idx="15">
                  <c:v>0.18944100147814999</c:v>
                </c:pt>
                <c:pt idx="16">
                  <c:v>0.181298544380426</c:v>
                </c:pt>
                <c:pt idx="17">
                  <c:v>0.168243278375173</c:v>
                </c:pt>
                <c:pt idx="18">
                  <c:v>0.20103000126274101</c:v>
                </c:pt>
                <c:pt idx="19">
                  <c:v>0.24527350742665499</c:v>
                </c:pt>
                <c:pt idx="20">
                  <c:v>0.27314890698543798</c:v>
                </c:pt>
                <c:pt idx="21">
                  <c:v>0.17992438404191299</c:v>
                </c:pt>
                <c:pt idx="22">
                  <c:v>0.18815746144304099</c:v>
                </c:pt>
                <c:pt idx="23">
                  <c:v>0.19802021872671</c:v>
                </c:pt>
                <c:pt idx="24">
                  <c:v>0.209524540522874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4FFF-4799-990A-F504E5A04398}"/>
            </c:ext>
          </c:extLst>
        </c:ser>
        <c:ser>
          <c:idx val="3"/>
          <c:order val="3"/>
          <c:tx>
            <c:v>No Injection SPR=0.0 (Experimental)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Figure17!$K$4:$K$28</c:f>
              <c:numCache>
                <c:formatCode>0.00</c:formatCode>
                <c:ptCount val="25"/>
                <c:pt idx="0">
                  <c:v>0.44065335753175999</c:v>
                </c:pt>
                <c:pt idx="1">
                  <c:v>0.55245009074410101</c:v>
                </c:pt>
                <c:pt idx="2">
                  <c:v>0.65989110707804</c:v>
                </c:pt>
                <c:pt idx="3">
                  <c:v>0.770235934664246</c:v>
                </c:pt>
                <c:pt idx="4">
                  <c:v>0.89074410163339302</c:v>
                </c:pt>
                <c:pt idx="5">
                  <c:v>0.99963702359346596</c:v>
                </c:pt>
                <c:pt idx="6">
                  <c:v>1.1114337568057999</c:v>
                </c:pt>
                <c:pt idx="7">
                  <c:v>1.1549909255898301</c:v>
                </c:pt>
                <c:pt idx="8">
                  <c:v>1.19854809437386</c:v>
                </c:pt>
                <c:pt idx="9">
                  <c:v>1.2435571687840199</c:v>
                </c:pt>
                <c:pt idx="10">
                  <c:v>1.28711433756805</c:v>
                </c:pt>
                <c:pt idx="11">
                  <c:v>1.3277676950998101</c:v>
                </c:pt>
                <c:pt idx="12">
                  <c:v>1.37277676950998</c:v>
                </c:pt>
                <c:pt idx="13">
                  <c:v>1.45553539019963</c:v>
                </c:pt>
                <c:pt idx="14">
                  <c:v>1.50199637023593</c:v>
                </c:pt>
                <c:pt idx="15">
                  <c:v>1.54410163339382</c:v>
                </c:pt>
                <c:pt idx="16">
                  <c:v>1.58620689655172</c:v>
                </c:pt>
                <c:pt idx="17">
                  <c:v>1.6312159709618801</c:v>
                </c:pt>
                <c:pt idx="18">
                  <c:v>1.6704174228675099</c:v>
                </c:pt>
                <c:pt idx="19">
                  <c:v>1.71542649727767</c:v>
                </c:pt>
                <c:pt idx="20">
                  <c:v>1.75753176043557</c:v>
                </c:pt>
                <c:pt idx="21">
                  <c:v>1.8460980036297601</c:v>
                </c:pt>
                <c:pt idx="22">
                  <c:v>1.88965517241379</c:v>
                </c:pt>
                <c:pt idx="23">
                  <c:v>1.9332123411978199</c:v>
                </c:pt>
                <c:pt idx="24">
                  <c:v>1.9767695099818501</c:v>
                </c:pt>
              </c:numCache>
              <c:extLst xmlns:c15="http://schemas.microsoft.com/office/drawing/2012/chart"/>
            </c:numRef>
          </c:xVal>
          <c:yVal>
            <c:numRef>
              <c:f>Figure17!$L$4:$L$28</c:f>
              <c:numCache>
                <c:formatCode>0.000</c:formatCode>
                <c:ptCount val="25"/>
                <c:pt idx="0">
                  <c:v>0.948611430052964</c:v>
                </c:pt>
                <c:pt idx="1">
                  <c:v>0.92750101855624201</c:v>
                </c:pt>
                <c:pt idx="2">
                  <c:v>0.89985555020556296</c:v>
                </c:pt>
                <c:pt idx="3">
                  <c:v>0.852621208192896</c:v>
                </c:pt>
                <c:pt idx="4">
                  <c:v>0.68294825734286402</c:v>
                </c:pt>
                <c:pt idx="5">
                  <c:v>0.363059372569354</c:v>
                </c:pt>
                <c:pt idx="6">
                  <c:v>0.27011222637875398</c:v>
                </c:pt>
                <c:pt idx="7">
                  <c:v>0.281585243897922</c:v>
                </c:pt>
                <c:pt idx="8">
                  <c:v>0.28162968998851801</c:v>
                </c:pt>
                <c:pt idx="9">
                  <c:v>0.27514500537056902</c:v>
                </c:pt>
                <c:pt idx="10">
                  <c:v>0.26702618615504198</c:v>
                </c:pt>
                <c:pt idx="11">
                  <c:v>0.26216970998925898</c:v>
                </c:pt>
                <c:pt idx="12">
                  <c:v>0.25405237231008498</c:v>
                </c:pt>
                <c:pt idx="13">
                  <c:v>0.224749064780177</c:v>
                </c:pt>
                <c:pt idx="14">
                  <c:v>0.21010259639245801</c:v>
                </c:pt>
                <c:pt idx="15">
                  <c:v>0.195451683395681</c:v>
                </c:pt>
                <c:pt idx="16">
                  <c:v>0.18569872958257699</c:v>
                </c:pt>
                <c:pt idx="17">
                  <c:v>0.167785473536056</c:v>
                </c:pt>
                <c:pt idx="18">
                  <c:v>0.15966220971146999</c:v>
                </c:pt>
                <c:pt idx="19">
                  <c:v>0.14991221897107199</c:v>
                </c:pt>
                <c:pt idx="20">
                  <c:v>0.19403681617837601</c:v>
                </c:pt>
                <c:pt idx="21">
                  <c:v>0.192494536834697</c:v>
                </c:pt>
                <c:pt idx="22">
                  <c:v>0.20396755435386499</c:v>
                </c:pt>
                <c:pt idx="23">
                  <c:v>0.20727730656690899</c:v>
                </c:pt>
                <c:pt idx="24">
                  <c:v>0.21221971184117899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4FFF-4799-990A-F504E5A04398}"/>
            </c:ext>
          </c:extLst>
        </c:ser>
        <c:ser>
          <c:idx val="4"/>
          <c:order val="4"/>
          <c:tx>
            <c:v>SPR=1.0 (CFD)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  <a:prstDash val="sysDash"/>
              </a:ln>
              <a:effectLst/>
            </c:spPr>
          </c:marker>
          <c:xVal>
            <c:numRef>
              <c:f>Figure17!$B$33:$B$57</c:f>
              <c:numCache>
                <c:formatCode>0.00</c:formatCode>
                <c:ptCount val="25"/>
                <c:pt idx="0">
                  <c:v>0.44065335753175999</c:v>
                </c:pt>
                <c:pt idx="1">
                  <c:v>0.55099818511796705</c:v>
                </c:pt>
                <c:pt idx="2">
                  <c:v>0.65989110707804</c:v>
                </c:pt>
                <c:pt idx="3">
                  <c:v>0.770235934664246</c:v>
                </c:pt>
                <c:pt idx="4">
                  <c:v>0.89074410163339313</c:v>
                </c:pt>
                <c:pt idx="5">
                  <c:v>0.99963702359346585</c:v>
                </c:pt>
                <c:pt idx="6">
                  <c:v>1.1114337568057999</c:v>
                </c:pt>
                <c:pt idx="7">
                  <c:v>1.15644283121597</c:v>
                </c:pt>
                <c:pt idx="8">
                  <c:v>1.2014519056261299</c:v>
                </c:pt>
                <c:pt idx="9">
                  <c:v>1.2435571687840199</c:v>
                </c:pt>
                <c:pt idx="10">
                  <c:v>1.28711433756805</c:v>
                </c:pt>
                <c:pt idx="11">
                  <c:v>1.3277676950998101</c:v>
                </c:pt>
                <c:pt idx="12">
                  <c:v>1.37132486388384</c:v>
                </c:pt>
                <c:pt idx="13">
                  <c:v>1.4569872958257699</c:v>
                </c:pt>
                <c:pt idx="14">
                  <c:v>1.50344827586206</c:v>
                </c:pt>
                <c:pt idx="15">
                  <c:v>1.54410163339382</c:v>
                </c:pt>
                <c:pt idx="16">
                  <c:v>1.5876588021778499</c:v>
                </c:pt>
                <c:pt idx="17">
                  <c:v>1.6312159709618801</c:v>
                </c:pt>
                <c:pt idx="18">
                  <c:v>1.6733212341197801</c:v>
                </c:pt>
                <c:pt idx="19">
                  <c:v>1.7139745916515401</c:v>
                </c:pt>
                <c:pt idx="20">
                  <c:v>1.7589836660617</c:v>
                </c:pt>
                <c:pt idx="21">
                  <c:v>1.8460980036297603</c:v>
                </c:pt>
                <c:pt idx="22">
                  <c:v>1.89110707803992</c:v>
                </c:pt>
                <c:pt idx="23">
                  <c:v>1.9346642468239503</c:v>
                </c:pt>
                <c:pt idx="24">
                  <c:v>1.9767695099818503</c:v>
                </c:pt>
              </c:numCache>
              <c:extLst xmlns:c15="http://schemas.microsoft.com/office/drawing/2012/chart"/>
            </c:numRef>
          </c:xVal>
          <c:yVal>
            <c:numRef>
              <c:f>Figure17!$D$33:$D$57</c:f>
              <c:numCache>
                <c:formatCode>0.00E+00</c:formatCode>
                <c:ptCount val="25"/>
                <c:pt idx="0">
                  <c:v>0.95370695652173909</c:v>
                </c:pt>
                <c:pt idx="1">
                  <c:v>0.93360565217391311</c:v>
                </c:pt>
                <c:pt idx="2">
                  <c:v>0.90834956521739141</c:v>
                </c:pt>
                <c:pt idx="3">
                  <c:v>0.85973500000000014</c:v>
                </c:pt>
                <c:pt idx="4">
                  <c:v>0.64456521739130435</c:v>
                </c:pt>
                <c:pt idx="5">
                  <c:v>0.37032108695652177</c:v>
                </c:pt>
                <c:pt idx="6">
                  <c:v>0.27829152173913047</c:v>
                </c:pt>
                <c:pt idx="7">
                  <c:v>0.2849526086956522</c:v>
                </c:pt>
                <c:pt idx="8">
                  <c:v>0.34398891304347828</c:v>
                </c:pt>
                <c:pt idx="9">
                  <c:v>0.46872608695652179</c:v>
                </c:pt>
                <c:pt idx="10">
                  <c:v>0.4959828260869566</c:v>
                </c:pt>
                <c:pt idx="11">
                  <c:v>0.50099108695652173</c:v>
                </c:pt>
                <c:pt idx="12">
                  <c:v>0.52192239130434792</c:v>
                </c:pt>
                <c:pt idx="13">
                  <c:v>0.26660565217391308</c:v>
                </c:pt>
                <c:pt idx="14">
                  <c:v>0.27006804347826091</c:v>
                </c:pt>
                <c:pt idx="15">
                  <c:v>0.27418021739130438</c:v>
                </c:pt>
                <c:pt idx="16">
                  <c:v>0.27971434782608695</c:v>
                </c:pt>
                <c:pt idx="17">
                  <c:v>0.28086369565217395</c:v>
                </c:pt>
                <c:pt idx="18">
                  <c:v>0.27950086956521741</c:v>
                </c:pt>
                <c:pt idx="19">
                  <c:v>0.28876130434782615</c:v>
                </c:pt>
                <c:pt idx="20">
                  <c:v>0.2961234782608696</c:v>
                </c:pt>
                <c:pt idx="21">
                  <c:v>0.20629636956521741</c:v>
                </c:pt>
                <c:pt idx="22">
                  <c:v>0.20441643478260871</c:v>
                </c:pt>
                <c:pt idx="23">
                  <c:v>0.20353758695652174</c:v>
                </c:pt>
                <c:pt idx="24">
                  <c:v>0.20314239130434786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F62-423A-BBD5-D8321A88CC95}"/>
            </c:ext>
          </c:extLst>
        </c:ser>
        <c:ser>
          <c:idx val="5"/>
          <c:order val="5"/>
          <c:tx>
            <c:v>SPR=0.7 (CFD)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prstDash val="sysDash"/>
              </a:ln>
              <a:effectLst/>
            </c:spPr>
          </c:marker>
          <c:xVal>
            <c:numRef>
              <c:f>Figure17!$E$33:$E$57</c:f>
              <c:numCache>
                <c:formatCode>0.00</c:formatCode>
                <c:ptCount val="25"/>
                <c:pt idx="0">
                  <c:v>0.44065335753175999</c:v>
                </c:pt>
                <c:pt idx="1">
                  <c:v>0.55099818511796705</c:v>
                </c:pt>
                <c:pt idx="2">
                  <c:v>0.65989110707804</c:v>
                </c:pt>
                <c:pt idx="3">
                  <c:v>0.770235934664246</c:v>
                </c:pt>
                <c:pt idx="4">
                  <c:v>0.89074410163339313</c:v>
                </c:pt>
                <c:pt idx="5">
                  <c:v>0.99963702359346585</c:v>
                </c:pt>
                <c:pt idx="6">
                  <c:v>1.1114337568057999</c:v>
                </c:pt>
                <c:pt idx="7">
                  <c:v>1.15644283121597</c:v>
                </c:pt>
                <c:pt idx="8">
                  <c:v>1.2014519056261299</c:v>
                </c:pt>
                <c:pt idx="9">
                  <c:v>1.2435571687840199</c:v>
                </c:pt>
                <c:pt idx="10">
                  <c:v>1.28711433756805</c:v>
                </c:pt>
                <c:pt idx="11">
                  <c:v>1.3277676950998101</c:v>
                </c:pt>
                <c:pt idx="12">
                  <c:v>1.37132486388384</c:v>
                </c:pt>
                <c:pt idx="13">
                  <c:v>1.4569872958257699</c:v>
                </c:pt>
                <c:pt idx="14">
                  <c:v>1.50344827586206</c:v>
                </c:pt>
                <c:pt idx="15">
                  <c:v>1.54410163339382</c:v>
                </c:pt>
                <c:pt idx="16">
                  <c:v>1.5876588021778499</c:v>
                </c:pt>
                <c:pt idx="17">
                  <c:v>1.6312159709618801</c:v>
                </c:pt>
                <c:pt idx="18">
                  <c:v>1.6733212341197801</c:v>
                </c:pt>
                <c:pt idx="19">
                  <c:v>1.7139745916515401</c:v>
                </c:pt>
                <c:pt idx="20">
                  <c:v>1.7589836660617</c:v>
                </c:pt>
                <c:pt idx="21">
                  <c:v>1.8460980036297603</c:v>
                </c:pt>
                <c:pt idx="22">
                  <c:v>1.89110707803992</c:v>
                </c:pt>
                <c:pt idx="23">
                  <c:v>1.9346642468239503</c:v>
                </c:pt>
                <c:pt idx="24">
                  <c:v>1.9767695099818503</c:v>
                </c:pt>
              </c:numCache>
              <c:extLst xmlns:c15="http://schemas.microsoft.com/office/drawing/2012/chart"/>
            </c:numRef>
          </c:xVal>
          <c:yVal>
            <c:numRef>
              <c:f>Figure17!$G$33:$G$57</c:f>
              <c:numCache>
                <c:formatCode>General</c:formatCode>
                <c:ptCount val="25"/>
                <c:pt idx="0">
                  <c:v>0.95371260869565222</c:v>
                </c:pt>
                <c:pt idx="1">
                  <c:v>0.93361086956521733</c:v>
                </c:pt>
                <c:pt idx="2">
                  <c:v>0.90835260869565226</c:v>
                </c:pt>
                <c:pt idx="3">
                  <c:v>0.85973847826086969</c:v>
                </c:pt>
                <c:pt idx="4">
                  <c:v>0.64454891304347828</c:v>
                </c:pt>
                <c:pt idx="5">
                  <c:v>0.37032086956521743</c:v>
                </c:pt>
                <c:pt idx="6">
                  <c:v>0.2783956521739131</c:v>
                </c:pt>
                <c:pt idx="7">
                  <c:v>0.28505065217391307</c:v>
                </c:pt>
                <c:pt idx="8">
                  <c:v>0.28498652173913042</c:v>
                </c:pt>
                <c:pt idx="9">
                  <c:v>0.28064478260869569</c:v>
                </c:pt>
                <c:pt idx="10">
                  <c:v>0.42662913043478262</c:v>
                </c:pt>
                <c:pt idx="11">
                  <c:v>0.46671239130434783</c:v>
                </c:pt>
                <c:pt idx="12">
                  <c:v>0.48414978260869568</c:v>
                </c:pt>
                <c:pt idx="13">
                  <c:v>0.24748239130434785</c:v>
                </c:pt>
                <c:pt idx="14">
                  <c:v>0.25143239130434786</c:v>
                </c:pt>
                <c:pt idx="15">
                  <c:v>0.25510217391304352</c:v>
                </c:pt>
                <c:pt idx="16">
                  <c:v>0.25998782608695653</c:v>
                </c:pt>
                <c:pt idx="17">
                  <c:v>0.26264217391304351</c:v>
                </c:pt>
                <c:pt idx="18">
                  <c:v>0.26269413043478262</c:v>
                </c:pt>
                <c:pt idx="19">
                  <c:v>0.2634367391304348</c:v>
                </c:pt>
                <c:pt idx="20">
                  <c:v>0.27507195652173916</c:v>
                </c:pt>
                <c:pt idx="21">
                  <c:v>0.20507834782608697</c:v>
                </c:pt>
                <c:pt idx="22">
                  <c:v>0.20440604347826088</c:v>
                </c:pt>
                <c:pt idx="23">
                  <c:v>0.20577032608695653</c:v>
                </c:pt>
                <c:pt idx="24">
                  <c:v>0.20360091304347827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FF62-423A-BBD5-D8321A88CC95}"/>
            </c:ext>
          </c:extLst>
        </c:ser>
        <c:ser>
          <c:idx val="6"/>
          <c:order val="6"/>
          <c:tx>
            <c:v>SPR=0.4 (CFD)</c:v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prstDash val="sysDash"/>
              </a:ln>
              <a:effectLst/>
            </c:spPr>
          </c:marker>
          <c:xVal>
            <c:numRef>
              <c:f>Figure17!$H$33:$H$57</c:f>
              <c:numCache>
                <c:formatCode>0.00</c:formatCode>
                <c:ptCount val="25"/>
                <c:pt idx="0">
                  <c:v>0.44065335753175999</c:v>
                </c:pt>
                <c:pt idx="1">
                  <c:v>0.55099818511796705</c:v>
                </c:pt>
                <c:pt idx="2">
                  <c:v>0.65989110707804</c:v>
                </c:pt>
                <c:pt idx="3">
                  <c:v>0.770235934664246</c:v>
                </c:pt>
                <c:pt idx="4">
                  <c:v>0.89074410163339313</c:v>
                </c:pt>
                <c:pt idx="5">
                  <c:v>0.99963702359346585</c:v>
                </c:pt>
                <c:pt idx="6">
                  <c:v>1.1114337568057999</c:v>
                </c:pt>
                <c:pt idx="7">
                  <c:v>1.15644283121597</c:v>
                </c:pt>
                <c:pt idx="8">
                  <c:v>1.2014519056261299</c:v>
                </c:pt>
                <c:pt idx="9">
                  <c:v>1.2435571687840199</c:v>
                </c:pt>
                <c:pt idx="10">
                  <c:v>1.28711433756805</c:v>
                </c:pt>
                <c:pt idx="11">
                  <c:v>1.3277676950998101</c:v>
                </c:pt>
                <c:pt idx="12">
                  <c:v>1.37132486388384</c:v>
                </c:pt>
                <c:pt idx="13">
                  <c:v>1.4569872958257699</c:v>
                </c:pt>
                <c:pt idx="14">
                  <c:v>1.50344827586206</c:v>
                </c:pt>
                <c:pt idx="15">
                  <c:v>1.54410163339382</c:v>
                </c:pt>
                <c:pt idx="16">
                  <c:v>1.5876588021778499</c:v>
                </c:pt>
                <c:pt idx="17">
                  <c:v>1.6312159709618801</c:v>
                </c:pt>
                <c:pt idx="18">
                  <c:v>1.6733212341197801</c:v>
                </c:pt>
                <c:pt idx="19">
                  <c:v>1.7139745916515401</c:v>
                </c:pt>
                <c:pt idx="20">
                  <c:v>1.7589836660617</c:v>
                </c:pt>
                <c:pt idx="21">
                  <c:v>1.8460980036297603</c:v>
                </c:pt>
                <c:pt idx="22">
                  <c:v>1.89110707803992</c:v>
                </c:pt>
                <c:pt idx="23">
                  <c:v>1.9346642468239503</c:v>
                </c:pt>
                <c:pt idx="24">
                  <c:v>1.9767695099818503</c:v>
                </c:pt>
              </c:numCache>
              <c:extLst xmlns:c15="http://schemas.microsoft.com/office/drawing/2012/chart"/>
            </c:numRef>
          </c:xVal>
          <c:yVal>
            <c:numRef>
              <c:f>Figure17!$J$33:$J$57</c:f>
              <c:numCache>
                <c:formatCode>0.00E+00</c:formatCode>
                <c:ptCount val="25"/>
                <c:pt idx="0">
                  <c:v>0.95434782608695656</c:v>
                </c:pt>
                <c:pt idx="1">
                  <c:v>0.93260869565217397</c:v>
                </c:pt>
                <c:pt idx="2">
                  <c:v>0.90869565217391302</c:v>
                </c:pt>
                <c:pt idx="3">
                  <c:v>0.85869565217391319</c:v>
                </c:pt>
                <c:pt idx="4">
                  <c:v>0.64347826086956528</c:v>
                </c:pt>
                <c:pt idx="5">
                  <c:v>0.36956521739130438</c:v>
                </c:pt>
                <c:pt idx="6">
                  <c:v>0.27826086956521739</c:v>
                </c:pt>
                <c:pt idx="7">
                  <c:v>0.2847826086956522</c:v>
                </c:pt>
                <c:pt idx="8">
                  <c:v>0.2847826086956522</c:v>
                </c:pt>
                <c:pt idx="9">
                  <c:v>0.2804347826086957</c:v>
                </c:pt>
                <c:pt idx="10">
                  <c:v>0.2673913043478261</c:v>
                </c:pt>
                <c:pt idx="11">
                  <c:v>0.31521739130434784</c:v>
                </c:pt>
                <c:pt idx="12">
                  <c:v>0.44130434782608696</c:v>
                </c:pt>
                <c:pt idx="13">
                  <c:v>0.19782608695652176</c:v>
                </c:pt>
                <c:pt idx="14">
                  <c:v>0.18934782608695652</c:v>
                </c:pt>
                <c:pt idx="15">
                  <c:v>0.18152173913043479</c:v>
                </c:pt>
                <c:pt idx="16">
                  <c:v>0.18347826086956523</c:v>
                </c:pt>
                <c:pt idx="17">
                  <c:v>0.21630434782608698</c:v>
                </c:pt>
                <c:pt idx="18">
                  <c:v>0.2565217391304348</c:v>
                </c:pt>
                <c:pt idx="19">
                  <c:v>0.26956521739130435</c:v>
                </c:pt>
                <c:pt idx="20">
                  <c:v>0.2804347826086957</c:v>
                </c:pt>
                <c:pt idx="21">
                  <c:v>0.20173913043478264</c:v>
                </c:pt>
                <c:pt idx="22">
                  <c:v>0.2030434782608696</c:v>
                </c:pt>
                <c:pt idx="23">
                  <c:v>0.20500000000000002</c:v>
                </c:pt>
                <c:pt idx="24">
                  <c:v>0.20717391304347826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FF62-423A-BBD5-D8321A88CC95}"/>
            </c:ext>
          </c:extLst>
        </c:ser>
        <c:ser>
          <c:idx val="7"/>
          <c:order val="7"/>
          <c:tx>
            <c:v>SPR=0.0 (CFD)</c:v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  <a:prstDash val="sysDash"/>
              </a:ln>
              <a:effectLst/>
            </c:spPr>
          </c:marker>
          <c:xVal>
            <c:numRef>
              <c:f>Figure17!$K$33:$K$57</c:f>
              <c:numCache>
                <c:formatCode>0.00</c:formatCode>
                <c:ptCount val="25"/>
                <c:pt idx="0">
                  <c:v>0.44065335753175999</c:v>
                </c:pt>
                <c:pt idx="1">
                  <c:v>0.55099818511796705</c:v>
                </c:pt>
                <c:pt idx="2">
                  <c:v>0.65989110707804</c:v>
                </c:pt>
                <c:pt idx="3">
                  <c:v>0.770235934664246</c:v>
                </c:pt>
                <c:pt idx="4">
                  <c:v>0.89074410163339313</c:v>
                </c:pt>
                <c:pt idx="5">
                  <c:v>0.99963702359346585</c:v>
                </c:pt>
                <c:pt idx="6">
                  <c:v>1.1114337568057999</c:v>
                </c:pt>
                <c:pt idx="7">
                  <c:v>1.15644283121597</c:v>
                </c:pt>
                <c:pt idx="8">
                  <c:v>1.2014519056261299</c:v>
                </c:pt>
                <c:pt idx="9">
                  <c:v>1.2435571687840199</c:v>
                </c:pt>
                <c:pt idx="10">
                  <c:v>1.28711433756805</c:v>
                </c:pt>
                <c:pt idx="11">
                  <c:v>1.3277676950998101</c:v>
                </c:pt>
                <c:pt idx="12">
                  <c:v>1.37132486388384</c:v>
                </c:pt>
                <c:pt idx="13">
                  <c:v>1.4569872958257699</c:v>
                </c:pt>
                <c:pt idx="14">
                  <c:v>1.50344827586206</c:v>
                </c:pt>
                <c:pt idx="15">
                  <c:v>1.54410163339382</c:v>
                </c:pt>
                <c:pt idx="16">
                  <c:v>1.5876588021778499</c:v>
                </c:pt>
                <c:pt idx="17">
                  <c:v>1.6312159709618801</c:v>
                </c:pt>
                <c:pt idx="18">
                  <c:v>1.6733212341197801</c:v>
                </c:pt>
                <c:pt idx="19">
                  <c:v>1.7139745916515401</c:v>
                </c:pt>
                <c:pt idx="20">
                  <c:v>1.7589836660617</c:v>
                </c:pt>
                <c:pt idx="21">
                  <c:v>1.8460980036297603</c:v>
                </c:pt>
                <c:pt idx="22">
                  <c:v>1.89110707803992</c:v>
                </c:pt>
                <c:pt idx="23">
                  <c:v>1.9346642468239503</c:v>
                </c:pt>
                <c:pt idx="24">
                  <c:v>1.9767695099818503</c:v>
                </c:pt>
              </c:numCache>
              <c:extLst xmlns:c15="http://schemas.microsoft.com/office/drawing/2012/chart"/>
            </c:numRef>
          </c:xVal>
          <c:yVal>
            <c:numRef>
              <c:f>Figure17!$M$33:$M$57</c:f>
              <c:numCache>
                <c:formatCode>0.00E+00</c:formatCode>
                <c:ptCount val="25"/>
                <c:pt idx="0">
                  <c:v>0.95372413043478266</c:v>
                </c:pt>
                <c:pt idx="1">
                  <c:v>0.93359543478260887</c:v>
                </c:pt>
                <c:pt idx="2">
                  <c:v>0.90835282608695667</c:v>
                </c:pt>
                <c:pt idx="3">
                  <c:v>0.85974065217391316</c:v>
                </c:pt>
                <c:pt idx="4">
                  <c:v>0.64445130434782616</c:v>
                </c:pt>
                <c:pt idx="5">
                  <c:v>0.37003347826086957</c:v>
                </c:pt>
                <c:pt idx="6">
                  <c:v>0.27825521739130438</c:v>
                </c:pt>
                <c:pt idx="7">
                  <c:v>0.28485760869565224</c:v>
                </c:pt>
                <c:pt idx="8">
                  <c:v>0.28458695652173915</c:v>
                </c:pt>
                <c:pt idx="9">
                  <c:v>0.28006956521739129</c:v>
                </c:pt>
                <c:pt idx="10">
                  <c:v>0.2684158695652174</c:v>
                </c:pt>
                <c:pt idx="11">
                  <c:v>0.25731282608695655</c:v>
                </c:pt>
                <c:pt idx="12">
                  <c:v>0.24664847826086955</c:v>
                </c:pt>
                <c:pt idx="13">
                  <c:v>0.2107958043478261</c:v>
                </c:pt>
                <c:pt idx="14">
                  <c:v>0.19792795652173914</c:v>
                </c:pt>
                <c:pt idx="15">
                  <c:v>0.18753021739130438</c:v>
                </c:pt>
                <c:pt idx="16">
                  <c:v>0.1737476086956522</c:v>
                </c:pt>
                <c:pt idx="17">
                  <c:v>0.16405806521739133</c:v>
                </c:pt>
                <c:pt idx="18">
                  <c:v>0.15178515217391306</c:v>
                </c:pt>
                <c:pt idx="19">
                  <c:v>0.14333432608695654</c:v>
                </c:pt>
                <c:pt idx="20">
                  <c:v>0.1348705652173913</c:v>
                </c:pt>
                <c:pt idx="21">
                  <c:v>0.18714547826086958</c:v>
                </c:pt>
                <c:pt idx="22">
                  <c:v>0.19462708695652176</c:v>
                </c:pt>
                <c:pt idx="23">
                  <c:v>0.1995036086956522</c:v>
                </c:pt>
                <c:pt idx="24">
                  <c:v>0.19985021739130437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FF62-423A-BBD5-D8321A88C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783647"/>
        <c:axId val="199193775"/>
        <c:extLst/>
      </c:scatterChart>
      <c:valAx>
        <c:axId val="290783647"/>
        <c:scaling>
          <c:orientation val="minMax"/>
          <c:max val="2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x/xt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193775"/>
        <c:crosses val="autoZero"/>
        <c:crossBetween val="midCat"/>
      </c:valAx>
      <c:valAx>
        <c:axId val="19919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p/pt,j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078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Wall Y+ of Nozzle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'Wall Y+ Nozzle Plot'!$A$3:$A$257</c:f>
              <c:numCache>
                <c:formatCode>General</c:formatCode>
                <c:ptCount val="255"/>
                <c:pt idx="0">
                  <c:v>0.12010645376849099</c:v>
                </c:pt>
                <c:pt idx="1">
                  <c:v>0.11938107693131</c:v>
                </c:pt>
                <c:pt idx="2">
                  <c:v>0.118653081468162</c:v>
                </c:pt>
                <c:pt idx="3">
                  <c:v>0.117924562345851</c:v>
                </c:pt>
                <c:pt idx="4">
                  <c:v>0.11719592937630199</c:v>
                </c:pt>
                <c:pt idx="5">
                  <c:v>0.116467273650951</c:v>
                </c:pt>
                <c:pt idx="6">
                  <c:v>0.1157386179256</c:v>
                </c:pt>
                <c:pt idx="7">
                  <c:v>0.115009962188881</c:v>
                </c:pt>
                <c:pt idx="8">
                  <c:v>0.114281306452163</c:v>
                </c:pt>
                <c:pt idx="9">
                  <c:v>0.113552650715445</c:v>
                </c:pt>
                <c:pt idx="10">
                  <c:v>0.11282399498441099</c:v>
                </c:pt>
                <c:pt idx="11">
                  <c:v>0.112095339259059</c:v>
                </c:pt>
                <c:pt idx="12">
                  <c:v>0.111366683533708</c:v>
                </c:pt>
                <c:pt idx="13">
                  <c:v>0.110638027802674</c:v>
                </c:pt>
                <c:pt idx="14">
                  <c:v>0.109909372065955</c:v>
                </c:pt>
                <c:pt idx="15">
                  <c:v>0.109180716332079</c:v>
                </c:pt>
                <c:pt idx="16">
                  <c:v>0.108452060603886</c:v>
                </c:pt>
                <c:pt idx="17">
                  <c:v>0.107723404875693</c:v>
                </c:pt>
                <c:pt idx="18">
                  <c:v>0.106996454965003</c:v>
                </c:pt>
                <c:pt idx="19">
                  <c:v>0.106274980405894</c:v>
                </c:pt>
                <c:pt idx="20">
                  <c:v>0.105550094206096</c:v>
                </c:pt>
                <c:pt idx="21">
                  <c:v>0.104808781954058</c:v>
                </c:pt>
                <c:pt idx="22">
                  <c:v>0.104067469700311</c:v>
                </c:pt>
                <c:pt idx="23">
                  <c:v>0.1033422423504</c:v>
                </c:pt>
                <c:pt idx="24">
                  <c:v>0.102620358418375</c:v>
                </c:pt>
                <c:pt idx="25">
                  <c:v>0.10189366778497</c:v>
                </c:pt>
                <c:pt idx="26">
                  <c:v>0.10116540778479199</c:v>
                </c:pt>
                <c:pt idx="27">
                  <c:v>0.10043683392408199</c:v>
                </c:pt>
                <c:pt idx="28">
                  <c:v>9.9708191831470797E-2</c:v>
                </c:pt>
                <c:pt idx="29">
                  <c:v>9.8979536106119495E-2</c:v>
                </c:pt>
                <c:pt idx="30">
                  <c:v>9.8250880380768194E-2</c:v>
                </c:pt>
                <c:pt idx="31">
                  <c:v>9.7522224644050207E-2</c:v>
                </c:pt>
                <c:pt idx="32">
                  <c:v>9.6793568913015507E-2</c:v>
                </c:pt>
                <c:pt idx="33">
                  <c:v>9.6064913181980904E-2</c:v>
                </c:pt>
                <c:pt idx="34">
                  <c:v>9.5336257450946205E-2</c:v>
                </c:pt>
                <c:pt idx="35">
                  <c:v>9.4607601725595E-2</c:v>
                </c:pt>
                <c:pt idx="36">
                  <c:v>9.3878945994560301E-2</c:v>
                </c:pt>
                <c:pt idx="37">
                  <c:v>9.3150290260683999E-2</c:v>
                </c:pt>
                <c:pt idx="38">
                  <c:v>9.2421634529649299E-2</c:v>
                </c:pt>
                <c:pt idx="39">
                  <c:v>9.1692978798614599E-2</c:v>
                </c:pt>
                <c:pt idx="40">
                  <c:v>9.0964323067579997E-2</c:v>
                </c:pt>
                <c:pt idx="41">
                  <c:v>9.0236236527349606E-2</c:v>
                </c:pt>
                <c:pt idx="42">
                  <c:v>8.9508836770454694E-2</c:v>
                </c:pt>
                <c:pt idx="43">
                  <c:v>8.8776788927054207E-2</c:v>
                </c:pt>
                <c:pt idx="44">
                  <c:v>8.8042229566915806E-2</c:v>
                </c:pt>
                <c:pt idx="45">
                  <c:v>8.7315258810217497E-2</c:v>
                </c:pt>
                <c:pt idx="46">
                  <c:v>8.6591250734146794E-2</c:v>
                </c:pt>
                <c:pt idx="47">
                  <c:v>8.5863732947495705E-2</c:v>
                </c:pt>
                <c:pt idx="48">
                  <c:v>8.5135077222144404E-2</c:v>
                </c:pt>
                <c:pt idx="49">
                  <c:v>8.4406421496793199E-2</c:v>
                </c:pt>
                <c:pt idx="50">
                  <c:v>8.3677765760075101E-2</c:v>
                </c:pt>
                <c:pt idx="51">
                  <c:v>8.29491100233571E-2</c:v>
                </c:pt>
                <c:pt idx="52">
                  <c:v>8.2220454286639003E-2</c:v>
                </c:pt>
                <c:pt idx="53">
                  <c:v>8.1491798561287798E-2</c:v>
                </c:pt>
                <c:pt idx="54">
                  <c:v>8.0763142841619895E-2</c:v>
                </c:pt>
                <c:pt idx="55">
                  <c:v>8.0034487110585195E-2</c:v>
                </c:pt>
                <c:pt idx="56">
                  <c:v>7.9305831373867194E-2</c:v>
                </c:pt>
                <c:pt idx="57">
                  <c:v>7.8577175637149194E-2</c:v>
                </c:pt>
                <c:pt idx="58">
                  <c:v>7.7848519906114494E-2</c:v>
                </c:pt>
                <c:pt idx="59">
                  <c:v>7.7119864180763206E-2</c:v>
                </c:pt>
                <c:pt idx="60">
                  <c:v>7.6391208449728604E-2</c:v>
                </c:pt>
                <c:pt idx="61">
                  <c:v>7.5662552715852205E-2</c:v>
                </c:pt>
                <c:pt idx="62">
                  <c:v>7.49341245719536E-2</c:v>
                </c:pt>
                <c:pt idx="63">
                  <c:v>7.4206834378973102E-2</c:v>
                </c:pt>
                <c:pt idx="64">
                  <c:v>7.3482169525236798E-2</c:v>
                </c:pt>
                <c:pt idx="65">
                  <c:v>7.2752382457748593E-2</c:v>
                </c:pt>
                <c:pt idx="66">
                  <c:v>7.2016092759702499E-2</c:v>
                </c:pt>
                <c:pt idx="67">
                  <c:v>7.1286519794852496E-2</c:v>
                </c:pt>
                <c:pt idx="68">
                  <c:v>7.0561142957672102E-2</c:v>
                </c:pt>
                <c:pt idx="69">
                  <c:v>6.9833142938817094E-2</c:v>
                </c:pt>
                <c:pt idx="70">
                  <c:v>6.9104619260798E-2</c:v>
                </c:pt>
                <c:pt idx="71">
                  <c:v>6.8375990846956794E-2</c:v>
                </c:pt>
                <c:pt idx="72">
                  <c:v>6.7647339677312707E-2</c:v>
                </c:pt>
                <c:pt idx="73">
                  <c:v>6.6918683951961502E-2</c:v>
                </c:pt>
                <c:pt idx="74">
                  <c:v>6.6190028215243404E-2</c:v>
                </c:pt>
                <c:pt idx="75">
                  <c:v>6.5461372478525404E-2</c:v>
                </c:pt>
                <c:pt idx="76">
                  <c:v>6.4732716741807306E-2</c:v>
                </c:pt>
                <c:pt idx="77">
                  <c:v>6.4004061010772703E-2</c:v>
                </c:pt>
                <c:pt idx="78">
                  <c:v>6.3275405285421402E-2</c:v>
                </c:pt>
                <c:pt idx="79">
                  <c:v>6.25467495600701E-2</c:v>
                </c:pt>
                <c:pt idx="80">
                  <c:v>6.1818093829035498E-2</c:v>
                </c:pt>
                <c:pt idx="81">
                  <c:v>6.10894380923174E-2</c:v>
                </c:pt>
                <c:pt idx="82">
                  <c:v>6.0360782358441098E-2</c:v>
                </c:pt>
                <c:pt idx="83">
                  <c:v>5.9632126630248097E-2</c:v>
                </c:pt>
                <c:pt idx="84">
                  <c:v>5.8903470902055201E-2</c:v>
                </c:pt>
                <c:pt idx="85">
                  <c:v>5.8176520991364597E-2</c:v>
                </c:pt>
                <c:pt idx="86">
                  <c:v>5.7455046432255498E-2</c:v>
                </c:pt>
                <c:pt idx="87">
                  <c:v>5.6730160232458297E-2</c:v>
                </c:pt>
                <c:pt idx="88">
                  <c:v>5.6176487263677598E-2</c:v>
                </c:pt>
                <c:pt idx="89">
                  <c:v>0.120836026733341</c:v>
                </c:pt>
                <c:pt idx="90">
                  <c:v>0.121572316431387</c:v>
                </c:pt>
                <c:pt idx="91">
                  <c:v>0.12230187591316</c:v>
                </c:pt>
                <c:pt idx="92">
                  <c:v>0.123026313181181</c:v>
                </c:pt>
                <c:pt idx="93">
                  <c:v>0.12375383095987599</c:v>
                </c:pt>
                <c:pt idx="94">
                  <c:v>0.12448248668949</c:v>
                </c:pt>
                <c:pt idx="95">
                  <c:v>0.12521114242336701</c:v>
                </c:pt>
                <c:pt idx="96">
                  <c:v>0.12593979815440101</c:v>
                </c:pt>
                <c:pt idx="97">
                  <c:v>0.12666845387975301</c:v>
                </c:pt>
                <c:pt idx="98">
                  <c:v>0.12739710961078701</c:v>
                </c:pt>
                <c:pt idx="99">
                  <c:v>0.128125765347505</c:v>
                </c:pt>
                <c:pt idx="100">
                  <c:v>0.12885442108422299</c:v>
                </c:pt>
                <c:pt idx="101">
                  <c:v>0.12958307681525799</c:v>
                </c:pt>
                <c:pt idx="102">
                  <c:v>0.13031173253492601</c:v>
                </c:pt>
                <c:pt idx="103">
                  <c:v>0.131040388260277</c:v>
                </c:pt>
                <c:pt idx="104">
                  <c:v>0.13176904399699499</c:v>
                </c:pt>
                <c:pt idx="105">
                  <c:v>0.132497699733713</c:v>
                </c:pt>
                <c:pt idx="106">
                  <c:v>0.13322634636738101</c:v>
                </c:pt>
                <c:pt idx="107">
                  <c:v>0.13395494747442599</c:v>
                </c:pt>
                <c:pt idx="108">
                  <c:v>0.134683339199755</c:v>
                </c:pt>
                <c:pt idx="109">
                  <c:v>0.13541068401689399</c:v>
                </c:pt>
                <c:pt idx="110">
                  <c:v>0.13613496519603699</c:v>
                </c:pt>
                <c:pt idx="111">
                  <c:v>0.136862163540554</c:v>
                </c:pt>
                <c:pt idx="112">
                  <c:v>0.137596722900692</c:v>
                </c:pt>
                <c:pt idx="113">
                  <c:v>0.138328770744093</c:v>
                </c:pt>
                <c:pt idx="114">
                  <c:v>0.13905617050098801</c:v>
                </c:pt>
                <c:pt idx="115">
                  <c:v>0.139784257041218</c:v>
                </c:pt>
                <c:pt idx="116">
                  <c:v>0.140512912772253</c:v>
                </c:pt>
                <c:pt idx="117">
                  <c:v>0.14124156850328701</c:v>
                </c:pt>
                <c:pt idx="118">
                  <c:v>0.14197022423432201</c:v>
                </c:pt>
                <c:pt idx="119">
                  <c:v>0.14269887996819799</c:v>
                </c:pt>
                <c:pt idx="120">
                  <c:v>0.143427535699233</c:v>
                </c:pt>
                <c:pt idx="121">
                  <c:v>0.144156191424584</c:v>
                </c:pt>
                <c:pt idx="122">
                  <c:v>0.144884847155619</c:v>
                </c:pt>
                <c:pt idx="123">
                  <c:v>0.14561350288665401</c:v>
                </c:pt>
                <c:pt idx="124">
                  <c:v>0.14634215861768801</c:v>
                </c:pt>
                <c:pt idx="125">
                  <c:v>0.147070814354406</c:v>
                </c:pt>
                <c:pt idx="126">
                  <c:v>0.14779947007975799</c:v>
                </c:pt>
                <c:pt idx="127">
                  <c:v>0.14852812580510899</c:v>
                </c:pt>
                <c:pt idx="128">
                  <c:v>0.149256781541827</c:v>
                </c:pt>
                <c:pt idx="129">
                  <c:v>0.14998543727854499</c:v>
                </c:pt>
                <c:pt idx="130">
                  <c:v>0.15071409301526301</c:v>
                </c:pt>
                <c:pt idx="131">
                  <c:v>0.15144104292140301</c:v>
                </c:pt>
                <c:pt idx="132">
                  <c:v>0.15216251747278201</c:v>
                </c:pt>
                <c:pt idx="133">
                  <c:v>0.15288740367395001</c:v>
                </c:pt>
                <c:pt idx="134">
                  <c:v>0.15362880797456399</c:v>
                </c:pt>
                <c:pt idx="135">
                  <c:v>0.15438153150782699</c:v>
                </c:pt>
                <c:pt idx="136">
                  <c:v>0.155139572757924</c:v>
                </c:pt>
                <c:pt idx="137">
                  <c:v>0.15590358899672499</c:v>
                </c:pt>
                <c:pt idx="138">
                  <c:v>0.156672811971347</c:v>
                </c:pt>
                <c:pt idx="139">
                  <c:v>0.15744399875989301</c:v>
                </c:pt>
                <c:pt idx="140">
                  <c:v>0.15821306845428901</c:v>
                </c:pt>
                <c:pt idx="141">
                  <c:v>0.15898046759464199</c:v>
                </c:pt>
                <c:pt idx="142">
                  <c:v>0.159746016209875</c:v>
                </c:pt>
                <c:pt idx="143">
                  <c:v>0.160507880004162</c:v>
                </c:pt>
                <c:pt idx="144">
                  <c:v>0.161262663935338</c:v>
                </c:pt>
                <c:pt idx="145">
                  <c:v>0.162006394005274</c:v>
                </c:pt>
                <c:pt idx="146">
                  <c:v>0.16273952185137699</c:v>
                </c:pt>
                <c:pt idx="147">
                  <c:v>0.163461705146347</c:v>
                </c:pt>
                <c:pt idx="148">
                  <c:v>0.16417023488387</c:v>
                </c:pt>
                <c:pt idx="149">
                  <c:v>0.16486171704743799</c:v>
                </c:pt>
                <c:pt idx="150">
                  <c:v>0.165537679337177</c:v>
                </c:pt>
                <c:pt idx="151">
                  <c:v>0.16620782319562499</c:v>
                </c:pt>
                <c:pt idx="152">
                  <c:v>0.16687796705407301</c:v>
                </c:pt>
                <c:pt idx="153">
                  <c:v>0.167548110908464</c:v>
                </c:pt>
                <c:pt idx="154">
                  <c:v>0.16821825476285501</c:v>
                </c:pt>
                <c:pt idx="155">
                  <c:v>0.168888398621303</c:v>
                </c:pt>
                <c:pt idx="156">
                  <c:v>0.16955854247975</c:v>
                </c:pt>
                <c:pt idx="157">
                  <c:v>0.17022868633312699</c:v>
                </c:pt>
                <c:pt idx="158">
                  <c:v>0.17089883018650401</c:v>
                </c:pt>
                <c:pt idx="159">
                  <c:v>0.17156897404596599</c:v>
                </c:pt>
                <c:pt idx="160">
                  <c:v>0.17223911790542801</c:v>
                </c:pt>
                <c:pt idx="161">
                  <c:v>0.17290926175779101</c:v>
                </c:pt>
                <c:pt idx="162">
                  <c:v>0.17357940560812499</c:v>
                </c:pt>
                <c:pt idx="163">
                  <c:v>0.174249549462516</c:v>
                </c:pt>
                <c:pt idx="164">
                  <c:v>0.17491969332096399</c:v>
                </c:pt>
                <c:pt idx="165">
                  <c:v>0.17558983717941101</c:v>
                </c:pt>
                <c:pt idx="166">
                  <c:v>0.176259981033802</c:v>
                </c:pt>
                <c:pt idx="167">
                  <c:v>0.17693012488819301</c:v>
                </c:pt>
                <c:pt idx="168">
                  <c:v>0.177600268746641</c:v>
                </c:pt>
                <c:pt idx="169">
                  <c:v>0.178270412605089</c:v>
                </c:pt>
                <c:pt idx="170">
                  <c:v>0.17894055645846599</c:v>
                </c:pt>
                <c:pt idx="171">
                  <c:v>0.17961070031184301</c:v>
                </c:pt>
                <c:pt idx="172">
                  <c:v>0.18028084417130499</c:v>
                </c:pt>
                <c:pt idx="173">
                  <c:v>0.18095098803076601</c:v>
                </c:pt>
                <c:pt idx="174">
                  <c:v>0.18162113188312901</c:v>
                </c:pt>
                <c:pt idx="175">
                  <c:v>0.18229127573346299</c:v>
                </c:pt>
                <c:pt idx="176">
                  <c:v>0.182961419587854</c:v>
                </c:pt>
                <c:pt idx="177">
                  <c:v>0.18363156344630199</c:v>
                </c:pt>
                <c:pt idx="178">
                  <c:v>0.18430170730475001</c:v>
                </c:pt>
                <c:pt idx="179">
                  <c:v>0.184971851159141</c:v>
                </c:pt>
                <c:pt idx="180">
                  <c:v>0.18564199501353201</c:v>
                </c:pt>
                <c:pt idx="181">
                  <c:v>0.18631213887198</c:v>
                </c:pt>
                <c:pt idx="182">
                  <c:v>0.186982282730428</c:v>
                </c:pt>
                <c:pt idx="183">
                  <c:v>0.18765242658380399</c:v>
                </c:pt>
                <c:pt idx="184">
                  <c:v>0.18832257043718101</c:v>
                </c:pt>
                <c:pt idx="185">
                  <c:v>0.18899271429664299</c:v>
                </c:pt>
                <c:pt idx="186">
                  <c:v>0.18966285815610501</c:v>
                </c:pt>
                <c:pt idx="187">
                  <c:v>0.19033300200846801</c:v>
                </c:pt>
                <c:pt idx="188">
                  <c:v>0.19100314585880199</c:v>
                </c:pt>
                <c:pt idx="189">
                  <c:v>0.191673289713193</c:v>
                </c:pt>
                <c:pt idx="190">
                  <c:v>0.19234343357164099</c:v>
                </c:pt>
                <c:pt idx="191">
                  <c:v>0.19301357743008901</c:v>
                </c:pt>
                <c:pt idx="192">
                  <c:v>0.19368372128448</c:v>
                </c:pt>
                <c:pt idx="193">
                  <c:v>0.19435386513887001</c:v>
                </c:pt>
                <c:pt idx="194">
                  <c:v>0.195024008997318</c:v>
                </c:pt>
                <c:pt idx="195">
                  <c:v>0.195694152855766</c:v>
                </c:pt>
                <c:pt idx="196">
                  <c:v>0.19636429670914299</c:v>
                </c:pt>
                <c:pt idx="197">
                  <c:v>0.19703444056252001</c:v>
                </c:pt>
                <c:pt idx="198">
                  <c:v>0.19770458442198199</c:v>
                </c:pt>
                <c:pt idx="199">
                  <c:v>0.19837472828144401</c:v>
                </c:pt>
                <c:pt idx="200">
                  <c:v>0.19904487213380601</c:v>
                </c:pt>
                <c:pt idx="201">
                  <c:v>0.19971983626923501</c:v>
                </c:pt>
                <c:pt idx="202">
                  <c:v>0.20040000206947201</c:v>
                </c:pt>
                <c:pt idx="203">
                  <c:v>0.201077537516819</c:v>
                </c:pt>
                <c:pt idx="204">
                  <c:v>0.20175642369716201</c:v>
                </c:pt>
                <c:pt idx="205">
                  <c:v>0.20244377327903201</c:v>
                </c:pt>
                <c:pt idx="206">
                  <c:v>0.20313760762730301</c:v>
                </c:pt>
                <c:pt idx="207">
                  <c:v>0.203836697652446</c:v>
                </c:pt>
                <c:pt idx="208">
                  <c:v>0.20454431424968</c:v>
                </c:pt>
                <c:pt idx="209">
                  <c:v>0.20525514791368299</c:v>
                </c:pt>
                <c:pt idx="210">
                  <c:v>0.20596082833722501</c:v>
                </c:pt>
                <c:pt idx="211">
                  <c:v>0.20666934877402399</c:v>
                </c:pt>
                <c:pt idx="212">
                  <c:v>0.20738612501366699</c:v>
                </c:pt>
                <c:pt idx="213">
                  <c:v>0.20810732229489401</c:v>
                </c:pt>
                <c:pt idx="214">
                  <c:v>0.20883200101034599</c:v>
                </c:pt>
                <c:pt idx="215">
                  <c:v>0.20956070709546601</c:v>
                </c:pt>
                <c:pt idx="216">
                  <c:v>0.210296829514696</c:v>
                </c:pt>
                <c:pt idx="217">
                  <c:v>0.211034856642562</c:v>
                </c:pt>
                <c:pt idx="218">
                  <c:v>0.211766112486863</c:v>
                </c:pt>
                <c:pt idx="219">
                  <c:v>0.21249889288714099</c:v>
                </c:pt>
                <c:pt idx="220">
                  <c:v>0.21323881017025201</c:v>
                </c:pt>
                <c:pt idx="221">
                  <c:v>0.21398188543863</c:v>
                </c:pt>
                <c:pt idx="222">
                  <c:v>0.214727145238791</c:v>
                </c:pt>
                <c:pt idx="223">
                  <c:v>0.21547514707766499</c:v>
                </c:pt>
                <c:pt idx="224">
                  <c:v>0.21622934998026799</c:v>
                </c:pt>
                <c:pt idx="225">
                  <c:v>0.21698411826053399</c:v>
                </c:pt>
                <c:pt idx="226">
                  <c:v>0.217730593103901</c:v>
                </c:pt>
                <c:pt idx="227">
                  <c:v>0.218477255443149</c:v>
                </c:pt>
                <c:pt idx="228">
                  <c:v>0.21922983203212501</c:v>
                </c:pt>
                <c:pt idx="229">
                  <c:v>0.21998422456394701</c:v>
                </c:pt>
                <c:pt idx="230">
                  <c:v>0.22073928655306799</c:v>
                </c:pt>
                <c:pt idx="231">
                  <c:v>0.22149485072546901</c:v>
                </c:pt>
                <c:pt idx="232">
                  <c:v>0.222250749680934</c:v>
                </c:pt>
                <c:pt idx="233">
                  <c:v>0.22281778895109</c:v>
                </c:pt>
                <c:pt idx="234">
                  <c:v>0.22326970351068001</c:v>
                </c:pt>
                <c:pt idx="235">
                  <c:v>0.22409024295242599</c:v>
                </c:pt>
                <c:pt idx="236">
                  <c:v>0.22529143927641301</c:v>
                </c:pt>
                <c:pt idx="237">
                  <c:v>0.22670331576717601</c:v>
                </c:pt>
                <c:pt idx="238">
                  <c:v>0.22838917955801799</c:v>
                </c:pt>
                <c:pt idx="239">
                  <c:v>0.23035051964092401</c:v>
                </c:pt>
                <c:pt idx="240">
                  <c:v>0.232479976581177</c:v>
                </c:pt>
                <c:pt idx="241">
                  <c:v>0.234659392974325</c:v>
                </c:pt>
                <c:pt idx="242">
                  <c:v>0.236915280877905</c:v>
                </c:pt>
                <c:pt idx="243">
                  <c:v>0.239387125291046</c:v>
                </c:pt>
                <c:pt idx="244">
                  <c:v>0.24226801979882401</c:v>
                </c:pt>
                <c:pt idx="245">
                  <c:v>0.24592914745453501</c:v>
                </c:pt>
                <c:pt idx="246">
                  <c:v>0.25109954750575902</c:v>
                </c:pt>
                <c:pt idx="247">
                  <c:v>0.25841270957194101</c:v>
                </c:pt>
                <c:pt idx="248">
                  <c:v>0.26779534697072399</c:v>
                </c:pt>
                <c:pt idx="249">
                  <c:v>0.27884291248797299</c:v>
                </c:pt>
                <c:pt idx="250">
                  <c:v>0.29128129976512801</c:v>
                </c:pt>
                <c:pt idx="251">
                  <c:v>0.30484242055413202</c:v>
                </c:pt>
                <c:pt idx="252">
                  <c:v>0.31927029249148298</c:v>
                </c:pt>
                <c:pt idx="253">
                  <c:v>0.334413793053352</c:v>
                </c:pt>
                <c:pt idx="254">
                  <c:v>0.34607830939383</c:v>
                </c:pt>
              </c:numCache>
            </c:numRef>
          </c:xVal>
          <c:yVal>
            <c:numRef>
              <c:f>'Wall Y+ Nozzle Plot'!$B$3:$B$257</c:f>
              <c:numCache>
                <c:formatCode>General</c:formatCode>
                <c:ptCount val="255"/>
                <c:pt idx="0">
                  <c:v>0.17333671450614899</c:v>
                </c:pt>
                <c:pt idx="1">
                  <c:v>0.17237472534179599</c:v>
                </c:pt>
                <c:pt idx="2">
                  <c:v>0.171404168009758</c:v>
                </c:pt>
                <c:pt idx="3">
                  <c:v>0.170417860150337</c:v>
                </c:pt>
                <c:pt idx="4">
                  <c:v>0.16941526532173101</c:v>
                </c:pt>
                <c:pt idx="5">
                  <c:v>0.16839064657688099</c:v>
                </c:pt>
                <c:pt idx="6">
                  <c:v>0.16734638810157701</c:v>
                </c:pt>
                <c:pt idx="7">
                  <c:v>0.166291087865829</c:v>
                </c:pt>
                <c:pt idx="8">
                  <c:v>0.165232554078102</c:v>
                </c:pt>
                <c:pt idx="9">
                  <c:v>0.164158225059509</c:v>
                </c:pt>
                <c:pt idx="10">
                  <c:v>0.16305309534072801</c:v>
                </c:pt>
                <c:pt idx="11">
                  <c:v>0.16190946102142301</c:v>
                </c:pt>
                <c:pt idx="12">
                  <c:v>0.16073890030384</c:v>
                </c:pt>
                <c:pt idx="13">
                  <c:v>0.15956629812717399</c:v>
                </c:pt>
                <c:pt idx="14">
                  <c:v>0.15840122103691101</c:v>
                </c:pt>
                <c:pt idx="15">
                  <c:v>0.15724042057991</c:v>
                </c:pt>
                <c:pt idx="16">
                  <c:v>0.15607638657093001</c:v>
                </c:pt>
                <c:pt idx="17">
                  <c:v>0.15489977598190299</c:v>
                </c:pt>
                <c:pt idx="18">
                  <c:v>0.15372030436992601</c:v>
                </c:pt>
                <c:pt idx="19">
                  <c:v>0.152513563632965</c:v>
                </c:pt>
                <c:pt idx="20">
                  <c:v>0.15128569304942999</c:v>
                </c:pt>
                <c:pt idx="21">
                  <c:v>0.149980798363685</c:v>
                </c:pt>
                <c:pt idx="22">
                  <c:v>0.148617103695869</c:v>
                </c:pt>
                <c:pt idx="23">
                  <c:v>0.147211328148841</c:v>
                </c:pt>
                <c:pt idx="24">
                  <c:v>0.14572474360466001</c:v>
                </c:pt>
                <c:pt idx="25">
                  <c:v>0.144135221838951</c:v>
                </c:pt>
                <c:pt idx="26">
                  <c:v>0.14246895909309301</c:v>
                </c:pt>
                <c:pt idx="27">
                  <c:v>0.14069552719593001</c:v>
                </c:pt>
                <c:pt idx="28">
                  <c:v>0.13882060348987499</c:v>
                </c:pt>
                <c:pt idx="29">
                  <c:v>0.136838763952255</c:v>
                </c:pt>
                <c:pt idx="30">
                  <c:v>0.13474155962467099</c:v>
                </c:pt>
                <c:pt idx="31">
                  <c:v>0.13246062397956801</c:v>
                </c:pt>
                <c:pt idx="32">
                  <c:v>0.13003174960613201</c:v>
                </c:pt>
                <c:pt idx="33">
                  <c:v>0.12738205492496399</c:v>
                </c:pt>
                <c:pt idx="34">
                  <c:v>0.12453375756740501</c:v>
                </c:pt>
                <c:pt idx="35">
                  <c:v>0.12143760174512799</c:v>
                </c:pt>
                <c:pt idx="36">
                  <c:v>0.118065699934959</c:v>
                </c:pt>
                <c:pt idx="37">
                  <c:v>0.114518985152244</c:v>
                </c:pt>
                <c:pt idx="38">
                  <c:v>0.110715448856353</c:v>
                </c:pt>
                <c:pt idx="39">
                  <c:v>0.10674444586038501</c:v>
                </c:pt>
                <c:pt idx="40">
                  <c:v>0.10281478613615</c:v>
                </c:pt>
                <c:pt idx="41">
                  <c:v>9.9189378321170807E-2</c:v>
                </c:pt>
                <c:pt idx="42">
                  <c:v>9.6162505447864505E-2</c:v>
                </c:pt>
                <c:pt idx="43">
                  <c:v>9.4508901238441398E-2</c:v>
                </c:pt>
                <c:pt idx="44">
                  <c:v>9.2955492436885806E-2</c:v>
                </c:pt>
                <c:pt idx="45">
                  <c:v>9.1534577310085297E-2</c:v>
                </c:pt>
                <c:pt idx="46">
                  <c:v>8.9788720011711107E-2</c:v>
                </c:pt>
                <c:pt idx="47">
                  <c:v>8.7801806628704002E-2</c:v>
                </c:pt>
                <c:pt idx="48">
                  <c:v>8.3239473402500097E-2</c:v>
                </c:pt>
                <c:pt idx="49">
                  <c:v>8.0511085689067799E-2</c:v>
                </c:pt>
                <c:pt idx="50">
                  <c:v>7.7796913683414404E-2</c:v>
                </c:pt>
                <c:pt idx="51">
                  <c:v>7.4875496327877003E-2</c:v>
                </c:pt>
                <c:pt idx="52">
                  <c:v>7.1999460458755493E-2</c:v>
                </c:pt>
                <c:pt idx="53">
                  <c:v>6.8731047213077504E-2</c:v>
                </c:pt>
                <c:pt idx="54">
                  <c:v>6.5494872629642403E-2</c:v>
                </c:pt>
                <c:pt idx="55">
                  <c:v>6.22959807515144E-2</c:v>
                </c:pt>
                <c:pt idx="56">
                  <c:v>5.9163663536310099E-2</c:v>
                </c:pt>
                <c:pt idx="57">
                  <c:v>5.6128911674022598E-2</c:v>
                </c:pt>
                <c:pt idx="58">
                  <c:v>5.2966937422752297E-2</c:v>
                </c:pt>
                <c:pt idx="59">
                  <c:v>4.9865037202835E-2</c:v>
                </c:pt>
                <c:pt idx="60">
                  <c:v>4.7038197517394999E-2</c:v>
                </c:pt>
                <c:pt idx="61">
                  <c:v>4.4231209903955397E-2</c:v>
                </c:pt>
                <c:pt idx="62">
                  <c:v>4.1680995374917901E-2</c:v>
                </c:pt>
                <c:pt idx="63">
                  <c:v>3.91493663191795E-2</c:v>
                </c:pt>
                <c:pt idx="64">
                  <c:v>3.6827180534601198E-2</c:v>
                </c:pt>
                <c:pt idx="65">
                  <c:v>3.4654811024665798E-2</c:v>
                </c:pt>
                <c:pt idx="66">
                  <c:v>3.2559864223003297E-2</c:v>
                </c:pt>
                <c:pt idx="67">
                  <c:v>3.0761621892452198E-2</c:v>
                </c:pt>
                <c:pt idx="68">
                  <c:v>2.9092974960803899E-2</c:v>
                </c:pt>
                <c:pt idx="69">
                  <c:v>2.75345426052808E-2</c:v>
                </c:pt>
                <c:pt idx="70">
                  <c:v>2.6031682267784999E-2</c:v>
                </c:pt>
                <c:pt idx="71">
                  <c:v>2.46134288609027E-2</c:v>
                </c:pt>
                <c:pt idx="72">
                  <c:v>2.32598632574081E-2</c:v>
                </c:pt>
                <c:pt idx="73">
                  <c:v>2.1935485303401898E-2</c:v>
                </c:pt>
                <c:pt idx="74">
                  <c:v>2.0624272525310499E-2</c:v>
                </c:pt>
                <c:pt idx="75">
                  <c:v>1.9312085583806E-2</c:v>
                </c:pt>
                <c:pt idx="76">
                  <c:v>1.8029250204563099E-2</c:v>
                </c:pt>
                <c:pt idx="77">
                  <c:v>1.6856366768479299E-2</c:v>
                </c:pt>
                <c:pt idx="78">
                  <c:v>1.5928754583001099E-2</c:v>
                </c:pt>
                <c:pt idx="79">
                  <c:v>1.53092248365283E-2</c:v>
                </c:pt>
                <c:pt idx="80">
                  <c:v>1.49944480508565E-2</c:v>
                </c:pt>
                <c:pt idx="81">
                  <c:v>1.49065796285867E-2</c:v>
                </c:pt>
                <c:pt idx="82">
                  <c:v>1.5024309977889E-2</c:v>
                </c:pt>
                <c:pt idx="83">
                  <c:v>1.53030538931488E-2</c:v>
                </c:pt>
                <c:pt idx="84">
                  <c:v>1.5747334808111101E-2</c:v>
                </c:pt>
                <c:pt idx="85">
                  <c:v>1.7414243891835199E-2</c:v>
                </c:pt>
                <c:pt idx="86">
                  <c:v>1.8462372943758899E-2</c:v>
                </c:pt>
                <c:pt idx="87">
                  <c:v>3.3372644335031502E-2</c:v>
                </c:pt>
                <c:pt idx="88">
                  <c:v>8.6533680558204595E-2</c:v>
                </c:pt>
                <c:pt idx="89">
                  <c:v>0.17423349618911699</c:v>
                </c:pt>
                <c:pt idx="90">
                  <c:v>0.175214618444442</c:v>
                </c:pt>
                <c:pt idx="91">
                  <c:v>0.175971314311027</c:v>
                </c:pt>
                <c:pt idx="92">
                  <c:v>0.176741987466812</c:v>
                </c:pt>
                <c:pt idx="93">
                  <c:v>0.177506923675537</c:v>
                </c:pt>
                <c:pt idx="94">
                  <c:v>0.178269743919372</c:v>
                </c:pt>
                <c:pt idx="95">
                  <c:v>0.17902773618698101</c:v>
                </c:pt>
                <c:pt idx="96">
                  <c:v>0.17980800569057401</c:v>
                </c:pt>
                <c:pt idx="97">
                  <c:v>0.18043285608291601</c:v>
                </c:pt>
                <c:pt idx="98">
                  <c:v>0.18109291791915799</c:v>
                </c:pt>
                <c:pt idx="99">
                  <c:v>0.18170417845249101</c:v>
                </c:pt>
                <c:pt idx="100">
                  <c:v>0.18227359652519201</c:v>
                </c:pt>
                <c:pt idx="101">
                  <c:v>0.18276894092559801</c:v>
                </c:pt>
                <c:pt idx="102">
                  <c:v>0.18321581184864</c:v>
                </c:pt>
                <c:pt idx="103">
                  <c:v>0.18362651765346499</c:v>
                </c:pt>
                <c:pt idx="104">
                  <c:v>0.184011340141296</c:v>
                </c:pt>
                <c:pt idx="105">
                  <c:v>0.18433408439159299</c:v>
                </c:pt>
                <c:pt idx="106">
                  <c:v>0.18463993072509699</c:v>
                </c:pt>
                <c:pt idx="107">
                  <c:v>0.18485213816165899</c:v>
                </c:pt>
                <c:pt idx="108">
                  <c:v>0.185078084468841</c:v>
                </c:pt>
                <c:pt idx="109">
                  <c:v>0.18533439934253601</c:v>
                </c:pt>
                <c:pt idx="110">
                  <c:v>0.18543292582035001</c:v>
                </c:pt>
                <c:pt idx="111">
                  <c:v>0.185428366065025</c:v>
                </c:pt>
                <c:pt idx="112">
                  <c:v>0.18533033132553101</c:v>
                </c:pt>
                <c:pt idx="113">
                  <c:v>0.185252860188484</c:v>
                </c:pt>
                <c:pt idx="114">
                  <c:v>0.185134872794151</c:v>
                </c:pt>
                <c:pt idx="115">
                  <c:v>0.184947028756141</c:v>
                </c:pt>
                <c:pt idx="116">
                  <c:v>0.18471978604793499</c:v>
                </c:pt>
                <c:pt idx="117">
                  <c:v>0.184371963143348</c:v>
                </c:pt>
                <c:pt idx="118">
                  <c:v>0.18393346667289701</c:v>
                </c:pt>
                <c:pt idx="119">
                  <c:v>0.18335603177547399</c:v>
                </c:pt>
                <c:pt idx="120">
                  <c:v>0.18265841901302299</c:v>
                </c:pt>
                <c:pt idx="121">
                  <c:v>0.181830763816833</c:v>
                </c:pt>
                <c:pt idx="122">
                  <c:v>0.18089175224304199</c:v>
                </c:pt>
                <c:pt idx="123">
                  <c:v>0.17981697618961301</c:v>
                </c:pt>
                <c:pt idx="124">
                  <c:v>0.17859628796577401</c:v>
                </c:pt>
                <c:pt idx="125">
                  <c:v>0.17716524004936199</c:v>
                </c:pt>
                <c:pt idx="126">
                  <c:v>0.17548546195030201</c:v>
                </c:pt>
                <c:pt idx="127">
                  <c:v>0.173608943819999</c:v>
                </c:pt>
                <c:pt idx="128">
                  <c:v>0.171555250883102</c:v>
                </c:pt>
                <c:pt idx="129">
                  <c:v>0.16924470663070601</c:v>
                </c:pt>
                <c:pt idx="130">
                  <c:v>0.166741237044334</c:v>
                </c:pt>
                <c:pt idx="131">
                  <c:v>0.16388468444347301</c:v>
                </c:pt>
                <c:pt idx="132">
                  <c:v>0.161183357238769</c:v>
                </c:pt>
                <c:pt idx="133">
                  <c:v>0.16250006854534099</c:v>
                </c:pt>
                <c:pt idx="134">
                  <c:v>0.168536126613616</c:v>
                </c:pt>
                <c:pt idx="135">
                  <c:v>0.183801099658012</c:v>
                </c:pt>
                <c:pt idx="136">
                  <c:v>0.19943632185459101</c:v>
                </c:pt>
                <c:pt idx="137">
                  <c:v>0.21576324105262701</c:v>
                </c:pt>
                <c:pt idx="138">
                  <c:v>0.232588276267051</c:v>
                </c:pt>
                <c:pt idx="139">
                  <c:v>0.24897520244121499</c:v>
                </c:pt>
                <c:pt idx="140">
                  <c:v>0.26513352990150402</c:v>
                </c:pt>
                <c:pt idx="141">
                  <c:v>0.28149309754371599</c:v>
                </c:pt>
                <c:pt idx="142">
                  <c:v>0.29814222455024703</c:v>
                </c:pt>
                <c:pt idx="143">
                  <c:v>0.31321352720260598</c:v>
                </c:pt>
                <c:pt idx="144">
                  <c:v>0.32744571566581698</c:v>
                </c:pt>
                <c:pt idx="145">
                  <c:v>0.340874433517456</c:v>
                </c:pt>
                <c:pt idx="146">
                  <c:v>0.35370352864265397</c:v>
                </c:pt>
                <c:pt idx="147">
                  <c:v>0.36566138267517001</c:v>
                </c:pt>
                <c:pt idx="148">
                  <c:v>0.37296697497367798</c:v>
                </c:pt>
                <c:pt idx="149">
                  <c:v>0.37127038836479098</c:v>
                </c:pt>
                <c:pt idx="150">
                  <c:v>0.36309155821800199</c:v>
                </c:pt>
                <c:pt idx="151">
                  <c:v>0.35613334178924499</c:v>
                </c:pt>
                <c:pt idx="152">
                  <c:v>0.35106840729713401</c:v>
                </c:pt>
                <c:pt idx="153">
                  <c:v>0.34649780392646701</c:v>
                </c:pt>
                <c:pt idx="154">
                  <c:v>0.34245371818542403</c:v>
                </c:pt>
                <c:pt idx="155">
                  <c:v>0.33881244063377303</c:v>
                </c:pt>
                <c:pt idx="156">
                  <c:v>0.33550280332565302</c:v>
                </c:pt>
                <c:pt idx="157">
                  <c:v>0.33245930075645402</c:v>
                </c:pt>
                <c:pt idx="158">
                  <c:v>0.32965630292892401</c:v>
                </c:pt>
                <c:pt idx="159">
                  <c:v>0.327087372541427</c:v>
                </c:pt>
                <c:pt idx="160">
                  <c:v>0.32471886277198703</c:v>
                </c:pt>
                <c:pt idx="161">
                  <c:v>0.32250100374221802</c:v>
                </c:pt>
                <c:pt idx="162">
                  <c:v>0.32043340802192599</c:v>
                </c:pt>
                <c:pt idx="163">
                  <c:v>0.31852123141288702</c:v>
                </c:pt>
                <c:pt idx="164">
                  <c:v>0.31671819090843201</c:v>
                </c:pt>
                <c:pt idx="165">
                  <c:v>0.31498470902442899</c:v>
                </c:pt>
                <c:pt idx="166">
                  <c:v>0.31329679489135698</c:v>
                </c:pt>
                <c:pt idx="167">
                  <c:v>0.31165868043899497</c:v>
                </c:pt>
                <c:pt idx="168">
                  <c:v>0.31006178259849498</c:v>
                </c:pt>
                <c:pt idx="169">
                  <c:v>0.30845397710800099</c:v>
                </c:pt>
                <c:pt idx="170">
                  <c:v>0.30683645606040899</c:v>
                </c:pt>
                <c:pt idx="171">
                  <c:v>0.30525031685829102</c:v>
                </c:pt>
                <c:pt idx="172">
                  <c:v>0.303638845682144</c:v>
                </c:pt>
                <c:pt idx="173">
                  <c:v>0.30194583535194303</c:v>
                </c:pt>
                <c:pt idx="174">
                  <c:v>0.30025613307952798</c:v>
                </c:pt>
                <c:pt idx="175">
                  <c:v>0.29855549335479697</c:v>
                </c:pt>
                <c:pt idx="176">
                  <c:v>0.29672673344612099</c:v>
                </c:pt>
                <c:pt idx="177">
                  <c:v>0.29487019777297901</c:v>
                </c:pt>
                <c:pt idx="178">
                  <c:v>0.29302963614463801</c:v>
                </c:pt>
                <c:pt idx="179">
                  <c:v>0.29114082455634999</c:v>
                </c:pt>
                <c:pt idx="180">
                  <c:v>0.28910598158836298</c:v>
                </c:pt>
                <c:pt idx="181">
                  <c:v>0.28708523511886502</c:v>
                </c:pt>
                <c:pt idx="182">
                  <c:v>0.28508195281028698</c:v>
                </c:pt>
                <c:pt idx="183">
                  <c:v>0.283046305179595</c:v>
                </c:pt>
                <c:pt idx="184">
                  <c:v>0.28089264035224898</c:v>
                </c:pt>
                <c:pt idx="185">
                  <c:v>0.27845588326454102</c:v>
                </c:pt>
                <c:pt idx="186">
                  <c:v>0.27606731653213501</c:v>
                </c:pt>
                <c:pt idx="187">
                  <c:v>0.27370309829711897</c:v>
                </c:pt>
                <c:pt idx="188">
                  <c:v>0.27127993106842002</c:v>
                </c:pt>
                <c:pt idx="189">
                  <c:v>0.26880756020545898</c:v>
                </c:pt>
                <c:pt idx="190">
                  <c:v>0.266227036714553</c:v>
                </c:pt>
                <c:pt idx="191">
                  <c:v>0.26338389515876698</c:v>
                </c:pt>
                <c:pt idx="192">
                  <c:v>0.26042139530181801</c:v>
                </c:pt>
                <c:pt idx="193">
                  <c:v>0.25731709599494901</c:v>
                </c:pt>
                <c:pt idx="194">
                  <c:v>0.25414794683456399</c:v>
                </c:pt>
                <c:pt idx="195">
                  <c:v>0.25089913606643599</c:v>
                </c:pt>
                <c:pt idx="196">
                  <c:v>0.24754106998443601</c:v>
                </c:pt>
                <c:pt idx="197">
                  <c:v>0.24405167996883301</c:v>
                </c:pt>
                <c:pt idx="198">
                  <c:v>0.240438386797904</c:v>
                </c:pt>
                <c:pt idx="199">
                  <c:v>0.237197294831275</c:v>
                </c:pt>
                <c:pt idx="200">
                  <c:v>0.23269219696521701</c:v>
                </c:pt>
                <c:pt idx="201">
                  <c:v>0.22660790383815699</c:v>
                </c:pt>
                <c:pt idx="202">
                  <c:v>0.221190840005874</c:v>
                </c:pt>
                <c:pt idx="203">
                  <c:v>0.21776776015758501</c:v>
                </c:pt>
                <c:pt idx="204">
                  <c:v>0.215174525976181</c:v>
                </c:pt>
                <c:pt idx="205">
                  <c:v>0.212699100375175</c:v>
                </c:pt>
                <c:pt idx="206">
                  <c:v>0.21056127548217701</c:v>
                </c:pt>
                <c:pt idx="207">
                  <c:v>0.20866510272026001</c:v>
                </c:pt>
                <c:pt idx="208">
                  <c:v>0.20703363418579099</c:v>
                </c:pt>
                <c:pt idx="209">
                  <c:v>0.20554170012473999</c:v>
                </c:pt>
                <c:pt idx="210">
                  <c:v>0.20426496863365101</c:v>
                </c:pt>
                <c:pt idx="211">
                  <c:v>0.203190207481384</c:v>
                </c:pt>
                <c:pt idx="212">
                  <c:v>0.20223481953144001</c:v>
                </c:pt>
                <c:pt idx="213">
                  <c:v>0.20147901773452701</c:v>
                </c:pt>
                <c:pt idx="214">
                  <c:v>0.20084635913372001</c:v>
                </c:pt>
                <c:pt idx="215">
                  <c:v>0.20024099946022</c:v>
                </c:pt>
                <c:pt idx="216">
                  <c:v>0.199838727712631</c:v>
                </c:pt>
                <c:pt idx="217">
                  <c:v>0.19952061772346399</c:v>
                </c:pt>
                <c:pt idx="218">
                  <c:v>0.19926138222217499</c:v>
                </c:pt>
                <c:pt idx="219">
                  <c:v>0.19924531877040799</c:v>
                </c:pt>
                <c:pt idx="220">
                  <c:v>0.19936728477478</c:v>
                </c:pt>
                <c:pt idx="221">
                  <c:v>0.19951890408992701</c:v>
                </c:pt>
                <c:pt idx="222">
                  <c:v>0.19989956915378501</c:v>
                </c:pt>
                <c:pt idx="223">
                  <c:v>0.20037767291069</c:v>
                </c:pt>
                <c:pt idx="224">
                  <c:v>0.200997680425643</c:v>
                </c:pt>
                <c:pt idx="225">
                  <c:v>0.201703071594238</c:v>
                </c:pt>
                <c:pt idx="226">
                  <c:v>0.20264343917369801</c:v>
                </c:pt>
                <c:pt idx="227">
                  <c:v>0.203753963112831</c:v>
                </c:pt>
                <c:pt idx="228">
                  <c:v>0.20510190725326499</c:v>
                </c:pt>
                <c:pt idx="229">
                  <c:v>0.206697687506675</c:v>
                </c:pt>
                <c:pt idx="230">
                  <c:v>0.20847275853156999</c:v>
                </c:pt>
                <c:pt idx="231">
                  <c:v>0.20968736708164201</c:v>
                </c:pt>
                <c:pt idx="232">
                  <c:v>0.214272946119308</c:v>
                </c:pt>
                <c:pt idx="233">
                  <c:v>0.21655656397342599</c:v>
                </c:pt>
                <c:pt idx="234">
                  <c:v>0.21944054961204501</c:v>
                </c:pt>
                <c:pt idx="235">
                  <c:v>0.22368574142455999</c:v>
                </c:pt>
                <c:pt idx="236">
                  <c:v>0.22762146592140101</c:v>
                </c:pt>
                <c:pt idx="237">
                  <c:v>0.231178343296051</c:v>
                </c:pt>
                <c:pt idx="238">
                  <c:v>0.234725326299667</c:v>
                </c:pt>
                <c:pt idx="239">
                  <c:v>0.23792327940464</c:v>
                </c:pt>
                <c:pt idx="240">
                  <c:v>0.240547984838485</c:v>
                </c:pt>
                <c:pt idx="241">
                  <c:v>0.24269431829452501</c:v>
                </c:pt>
                <c:pt idx="242">
                  <c:v>0.24444337189197499</c:v>
                </c:pt>
                <c:pt idx="243">
                  <c:v>0.24598029255866999</c:v>
                </c:pt>
                <c:pt idx="244">
                  <c:v>0.24643762409687001</c:v>
                </c:pt>
                <c:pt idx="245">
                  <c:v>0.24835878610610901</c:v>
                </c:pt>
                <c:pt idx="246">
                  <c:v>0.25061845779418901</c:v>
                </c:pt>
                <c:pt idx="247">
                  <c:v>0.25257578492164601</c:v>
                </c:pt>
                <c:pt idx="248">
                  <c:v>0.254225254058837</c:v>
                </c:pt>
                <c:pt idx="249">
                  <c:v>0.25554844737052901</c:v>
                </c:pt>
                <c:pt idx="250">
                  <c:v>0.25627580285072299</c:v>
                </c:pt>
                <c:pt idx="251">
                  <c:v>0.25797143578529302</c:v>
                </c:pt>
                <c:pt idx="252">
                  <c:v>0.26348644495010298</c:v>
                </c:pt>
                <c:pt idx="253">
                  <c:v>0.27004554867744401</c:v>
                </c:pt>
                <c:pt idx="254">
                  <c:v>0.25301641225814803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FD-43A1-8DAC-E3500A0BA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21951"/>
        <c:axId val="1705469439"/>
      </c:scatterChart>
      <c:valAx>
        <c:axId val="256021951"/>
        <c:scaling>
          <c:orientation val="minMax"/>
          <c:max val="0.35000000000000003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X-Position</a:t>
                </a:r>
                <a:r>
                  <a:rPr lang="fr-FR" baseline="0"/>
                  <a:t> (m)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5469439"/>
        <c:crosses val="autoZero"/>
        <c:crossBetween val="midCat"/>
      </c:valAx>
      <c:valAx>
        <c:axId val="170546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Y+</a:t>
                </a:r>
                <a:r>
                  <a:rPr lang="fr-FR" baseline="0"/>
                  <a:t> Value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602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Upstream Nozzle </a:t>
            </a:r>
            <a:r>
              <a:rPr lang="en-US"/>
              <a:t>Position</a:t>
            </a:r>
            <a:r>
              <a:rPr lang="en-US" baseline="0"/>
              <a:t> Study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'Thrust Validation'!$N$465:$N$473</c:f>
              <c:numCache>
                <c:formatCode>General</c:formatCode>
                <c:ptCount val="9"/>
                <c:pt idx="0" formatCode="0.00">
                  <c:v>0.2</c:v>
                </c:pt>
                <c:pt idx="1">
                  <c:v>0.21</c:v>
                </c:pt>
                <c:pt idx="2" formatCode="0.00">
                  <c:v>0.22</c:v>
                </c:pt>
                <c:pt idx="3" formatCode="0.00">
                  <c:v>0.23</c:v>
                </c:pt>
                <c:pt idx="4" formatCode="0.00">
                  <c:v>0.24</c:v>
                </c:pt>
                <c:pt idx="5" formatCode="0.00">
                  <c:v>0.25</c:v>
                </c:pt>
                <c:pt idx="6" formatCode="0.00">
                  <c:v>0.26</c:v>
                </c:pt>
                <c:pt idx="7" formatCode="0.00">
                  <c:v>0.27</c:v>
                </c:pt>
                <c:pt idx="8" formatCode="0.00">
                  <c:v>0.28000000000000003</c:v>
                </c:pt>
              </c:numCache>
            </c:numRef>
          </c:xVal>
          <c:yVal>
            <c:numRef>
              <c:f>'Thrust Validation'!$O$465:$O$473</c:f>
              <c:numCache>
                <c:formatCode>General</c:formatCode>
                <c:ptCount val="9"/>
                <c:pt idx="0" formatCode="0">
                  <c:v>142.583129173874</c:v>
                </c:pt>
                <c:pt idx="1">
                  <c:v>216</c:v>
                </c:pt>
                <c:pt idx="2" formatCode="0">
                  <c:v>232.71267875386687</c:v>
                </c:pt>
                <c:pt idx="3" formatCode="0">
                  <c:v>233.62700711770356</c:v>
                </c:pt>
                <c:pt idx="4" formatCode="0">
                  <c:v>238.24663428552438</c:v>
                </c:pt>
                <c:pt idx="5" formatCode="0">
                  <c:v>247.26126609473579</c:v>
                </c:pt>
                <c:pt idx="6" formatCode="0">
                  <c:v>248.04755661565423</c:v>
                </c:pt>
                <c:pt idx="7" formatCode="0">
                  <c:v>238.34</c:v>
                </c:pt>
                <c:pt idx="8" formatCode="0">
                  <c:v>236.072383050063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A4-4ACD-85D6-D8E84C7113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31647888"/>
        <c:axId val="231645968"/>
      </c:scatterChart>
      <c:valAx>
        <c:axId val="231647888"/>
        <c:scaling>
          <c:orientation val="minMax"/>
          <c:max val="0.29000000000000004"/>
          <c:min val="0.19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Upstream Nozzle Postion 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1645968"/>
        <c:crosses val="autoZero"/>
        <c:crossBetween val="midCat"/>
      </c:valAx>
      <c:valAx>
        <c:axId val="23164596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164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Method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'Thrust Validation'!$M$565</c:f>
              <c:strCache>
                <c:ptCount val="1"/>
                <c:pt idx="0">
                  <c:v>Thrust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'Thrust Validation'!$L$566:$L$569</c:f>
              <c:strCache>
                <c:ptCount val="4"/>
                <c:pt idx="0">
                  <c:v>One Slot</c:v>
                </c:pt>
                <c:pt idx="1">
                  <c:v>Two Slots</c:v>
                </c:pt>
                <c:pt idx="2">
                  <c:v>Nozzle Slot</c:v>
                </c:pt>
                <c:pt idx="3">
                  <c:v>Coflow</c:v>
                </c:pt>
              </c:strCache>
            </c:strRef>
          </c:cat>
          <c:val>
            <c:numRef>
              <c:f>'Thrust Validation'!$M$566:$M$569</c:f>
              <c:numCache>
                <c:formatCode>0.000</c:formatCode>
                <c:ptCount val="4"/>
                <c:pt idx="0">
                  <c:v>9.6985309475736303E-2</c:v>
                </c:pt>
                <c:pt idx="1">
                  <c:v>0.13857544883339731</c:v>
                </c:pt>
                <c:pt idx="2">
                  <c:v>5.3076280623608023E-2</c:v>
                </c:pt>
                <c:pt idx="3">
                  <c:v>3.463251462244709E-2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2-416F-8E49-CABCCF758EE4}"/>
            </c:ext>
          </c:extLst>
        </c:ser>
        <c:ser>
          <c:idx val="1"/>
          <c:order val="1"/>
          <c:tx>
            <c:strRef>
              <c:f>'Thrust Validation'!$N$565</c:f>
              <c:strCache>
                <c:ptCount val="1"/>
                <c:pt idx="0">
                  <c:v>Blank TVA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'Thrust Validation'!$L$566:$L$569</c:f>
              <c:strCache>
                <c:ptCount val="4"/>
                <c:pt idx="0">
                  <c:v>One Slot</c:v>
                </c:pt>
                <c:pt idx="1">
                  <c:v>Two Slots</c:v>
                </c:pt>
                <c:pt idx="2">
                  <c:v>Nozzle Slot</c:v>
                </c:pt>
                <c:pt idx="3">
                  <c:v>Coflow</c:v>
                </c:pt>
              </c:strCache>
            </c:strRef>
          </c:cat>
          <c:val>
            <c:numRef>
              <c:f>'Thrust Validation'!$N$566:$N$569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CDC2-416F-8E49-CABCCF758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208832"/>
        <c:axId val="287209312"/>
      </c:barChart>
      <c:barChart>
        <c:barDir val="col"/>
        <c:grouping val="clustered"/>
        <c:varyColors val="0"/>
        <c:ser>
          <c:idx val="2"/>
          <c:order val="2"/>
          <c:tx>
            <c:strRef>
              <c:f>'Thrust Validation'!$O$565</c:f>
              <c:strCache>
                <c:ptCount val="1"/>
                <c:pt idx="0">
                  <c:v>Blank Eff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'Thrust Validation'!$O$566:$O$569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CDC2-416F-8E49-CABCCF758EE4}"/>
            </c:ext>
          </c:extLst>
        </c:ser>
        <c:ser>
          <c:idx val="3"/>
          <c:order val="3"/>
          <c:tx>
            <c:strRef>
              <c:f>'Thrust Validation'!$P$565</c:f>
              <c:strCache>
                <c:ptCount val="1"/>
                <c:pt idx="0">
                  <c:v>Efficiency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'Thrust Validation'!$P$566:$P$569</c:f>
              <c:numCache>
                <c:formatCode>General</c:formatCode>
                <c:ptCount val="4"/>
                <c:pt idx="0">
                  <c:v>249</c:v>
                </c:pt>
                <c:pt idx="1">
                  <c:v>248</c:v>
                </c:pt>
                <c:pt idx="2" formatCode="0">
                  <c:v>137</c:v>
                </c:pt>
                <c:pt idx="3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C2-416F-8E49-CABCCF758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876848"/>
        <c:axId val="1658706752"/>
      </c:barChart>
      <c:lineChart>
        <c:grouping val="standard"/>
        <c:varyColors val="0"/>
        <c:ser>
          <c:idx val="4"/>
          <c:order val="4"/>
          <c:tx>
            <c:v>Thrust Ratio*Efficiency*10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CDC2-416F-8E49-CABCCF758EE4}"/>
              </c:ext>
            </c:extLst>
          </c:dPt>
          <c:val>
            <c:numRef>
              <c:f>'Thrust Validation'!$R$566:$R$569</c:f>
              <c:numCache>
                <c:formatCode>General</c:formatCode>
                <c:ptCount val="4"/>
                <c:pt idx="0">
                  <c:v>241.49342059458343</c:v>
                </c:pt>
                <c:pt idx="1">
                  <c:v>343.66711310682535</c:v>
                </c:pt>
                <c:pt idx="2">
                  <c:v>72.714504454342986</c:v>
                </c:pt>
                <c:pt idx="3">
                  <c:v>51.602446787446169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C2-416F-8E49-CABCCF758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876848"/>
        <c:axId val="1658706752"/>
      </c:lineChart>
      <c:catAx>
        <c:axId val="2872088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209312"/>
        <c:crosses val="autoZero"/>
        <c:auto val="1"/>
        <c:lblAlgn val="ctr"/>
        <c:lblOffset val="100"/>
        <c:noMultiLvlLbl val="0"/>
      </c:catAx>
      <c:valAx>
        <c:axId val="2872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Thrust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208832"/>
        <c:crosses val="autoZero"/>
        <c:crossBetween val="between"/>
      </c:valAx>
      <c:valAx>
        <c:axId val="16587067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8876848"/>
        <c:crosses val="max"/>
        <c:crossBetween val="between"/>
      </c:valAx>
      <c:catAx>
        <c:axId val="278876848"/>
        <c:scaling>
          <c:orientation val="minMax"/>
        </c:scaling>
        <c:delete val="1"/>
        <c:axPos val="b"/>
        <c:majorTickMark val="out"/>
        <c:minorTickMark val="none"/>
        <c:tickLblPos val="nextTo"/>
        <c:crossAx val="1658706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Centerline,</a:t>
            </a:r>
            <a:r>
              <a:rPr lang="fr-FR" baseline="0"/>
              <a:t> upper surface, static pressures for configuration 1, SPR=0.7 (Figure 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NPR=2.0195 (Experimental)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9'!$A$4:$A$28</c:f>
              <c:numCache>
                <c:formatCode>General</c:formatCode>
                <c:ptCount val="25"/>
                <c:pt idx="0">
                  <c:v>0.44150214266207499</c:v>
                </c:pt>
                <c:pt idx="1">
                  <c:v>0.54866604655746998</c:v>
                </c:pt>
                <c:pt idx="2">
                  <c:v>0.662679898400652</c:v>
                </c:pt>
                <c:pt idx="3">
                  <c:v>0.76533877058218402</c:v>
                </c:pt>
                <c:pt idx="4">
                  <c:v>0.88644897137847001</c:v>
                </c:pt>
                <c:pt idx="5">
                  <c:v>1.0033046481496299</c:v>
                </c:pt>
                <c:pt idx="6">
                  <c:v>1.11285864179659</c:v>
                </c:pt>
                <c:pt idx="7">
                  <c:v>1.1629971396949901</c:v>
                </c:pt>
                <c:pt idx="8">
                  <c:v>1.2017478044643699</c:v>
                </c:pt>
                <c:pt idx="9">
                  <c:v>1.2473443104981199</c:v>
                </c:pt>
                <c:pt idx="10">
                  <c:v>1.29066160723269</c:v>
                </c:pt>
                <c:pt idx="11">
                  <c:v>1.3702409185829401</c:v>
                </c:pt>
                <c:pt idx="12">
                  <c:v>1.4088930229501999</c:v>
                </c:pt>
                <c:pt idx="13">
                  <c:v>1.45446899556683</c:v>
                </c:pt>
                <c:pt idx="14">
                  <c:v>1.50002854144978</c:v>
                </c:pt>
                <c:pt idx="15">
                  <c:v>1.5407155074526</c:v>
                </c:pt>
                <c:pt idx="16">
                  <c:v>1.5850077992762599</c:v>
                </c:pt>
                <c:pt idx="17">
                  <c:v>1.6293057948269001</c:v>
                </c:pt>
                <c:pt idx="18">
                  <c:v>1.6720267098689701</c:v>
                </c:pt>
                <c:pt idx="19">
                  <c:v>1.71631900169263</c:v>
                </c:pt>
                <c:pt idx="20">
                  <c:v>1.7558772001271199</c:v>
                </c:pt>
                <c:pt idx="21">
                  <c:v>1.84453308036163</c:v>
                </c:pt>
                <c:pt idx="22">
                  <c:v>1.88885959454714</c:v>
                </c:pt>
                <c:pt idx="23">
                  <c:v>1.9268492680635301</c:v>
                </c:pt>
                <c:pt idx="24">
                  <c:v>1.9743356469931399</c:v>
                </c:pt>
              </c:numCache>
              <c:extLst xmlns:c15="http://schemas.microsoft.com/office/drawing/2012/chart"/>
            </c:numRef>
          </c:xVal>
          <c:yVal>
            <c:numRef>
              <c:f>'Figure 9'!$B$4:$B$28</c:f>
              <c:numCache>
                <c:formatCode>General</c:formatCode>
                <c:ptCount val="25"/>
                <c:pt idx="0">
                  <c:v>0.95128405723895204</c:v>
                </c:pt>
                <c:pt idx="1">
                  <c:v>0.92948865631371702</c:v>
                </c:pt>
                <c:pt idx="2">
                  <c:v>0.90119566087829595</c:v>
                </c:pt>
                <c:pt idx="3">
                  <c:v>0.85129945730178402</c:v>
                </c:pt>
                <c:pt idx="4">
                  <c:v>0.68677873805724998</c:v>
                </c:pt>
                <c:pt idx="5">
                  <c:v>0.36226491804086502</c:v>
                </c:pt>
                <c:pt idx="6">
                  <c:v>0.28208726291603198</c:v>
                </c:pt>
                <c:pt idx="7">
                  <c:v>0.28416811940592601</c:v>
                </c:pt>
                <c:pt idx="8">
                  <c:v>0.28194311832792202</c:v>
                </c:pt>
                <c:pt idx="9">
                  <c:v>0.27538269156138101</c:v>
                </c:pt>
                <c:pt idx="10">
                  <c:v>0.268825960809919</c:v>
                </c:pt>
                <c:pt idx="11">
                  <c:v>0.37031853489962202</c:v>
                </c:pt>
                <c:pt idx="12">
                  <c:v>0.41998558554118798</c:v>
                </c:pt>
                <c:pt idx="13">
                  <c:v>0.42423600288289098</c:v>
                </c:pt>
                <c:pt idx="14">
                  <c:v>0.43713509551118901</c:v>
                </c:pt>
                <c:pt idx="15">
                  <c:v>0.44878082835911198</c:v>
                </c:pt>
                <c:pt idx="16">
                  <c:v>0.462222516534533</c:v>
                </c:pt>
                <c:pt idx="17">
                  <c:v>0.47266119245766403</c:v>
                </c:pt>
                <c:pt idx="18">
                  <c:v>0.48009942280564399</c:v>
                </c:pt>
                <c:pt idx="19">
                  <c:v>0.49354111098106501</c:v>
                </c:pt>
                <c:pt idx="20">
                  <c:v>0.499482968557178</c:v>
                </c:pt>
                <c:pt idx="21">
                  <c:v>0.48882869175439497</c:v>
                </c:pt>
                <c:pt idx="22">
                  <c:v>0.48425230641607597</c:v>
                </c:pt>
                <c:pt idx="23">
                  <c:v>0.482689200038602</c:v>
                </c:pt>
                <c:pt idx="24">
                  <c:v>0.481110693598295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E-DECB-42B9-9D4E-48793F708A38}"/>
            </c:ext>
          </c:extLst>
        </c:ser>
        <c:ser>
          <c:idx val="1"/>
          <c:order val="1"/>
          <c:tx>
            <c:v>NPR=2.5008 (Experimental)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'Figure 9'!$D$4:$D$28</c:f>
              <c:numCache>
                <c:formatCode>General</c:formatCode>
                <c:ptCount val="25"/>
                <c:pt idx="0">
                  <c:v>0.44607048574536001</c:v>
                </c:pt>
                <c:pt idx="1">
                  <c:v>0.55373118426026802</c:v>
                </c:pt>
                <c:pt idx="2">
                  <c:v>0.66141184581959001</c:v>
                </c:pt>
                <c:pt idx="3">
                  <c:v>0.76755820482266102</c:v>
                </c:pt>
                <c:pt idx="4">
                  <c:v>0.88658357933507803</c:v>
                </c:pt>
                <c:pt idx="5">
                  <c:v>0.99956870698106504</c:v>
                </c:pt>
                <c:pt idx="6">
                  <c:v>1.1089291161344901</c:v>
                </c:pt>
                <c:pt idx="7">
                  <c:v>1.1643351199687699</c:v>
                </c:pt>
                <c:pt idx="8">
                  <c:v>1.2039047258572</c:v>
                </c:pt>
                <c:pt idx="9">
                  <c:v>1.24822838817923</c:v>
                </c:pt>
                <c:pt idx="10">
                  <c:v>1.28938933389366</c:v>
                </c:pt>
                <c:pt idx="11">
                  <c:v>1.3337272555331201</c:v>
                </c:pt>
                <c:pt idx="12">
                  <c:v>1.37966222072556</c:v>
                </c:pt>
                <c:pt idx="13">
                  <c:v>1.45228207257011</c:v>
                </c:pt>
                <c:pt idx="14">
                  <c:v>1.49336601797039</c:v>
                </c:pt>
                <c:pt idx="15">
                  <c:v>1.5392525014835301</c:v>
                </c:pt>
                <c:pt idx="16">
                  <c:v>1.5835590526246299</c:v>
                </c:pt>
                <c:pt idx="17">
                  <c:v>1.6278570481752701</c:v>
                </c:pt>
                <c:pt idx="18">
                  <c:v>1.6705808150808299</c:v>
                </c:pt>
                <c:pt idx="19">
                  <c:v>1.7133045819863899</c:v>
                </c:pt>
                <c:pt idx="20">
                  <c:v>1.75759687381006</c:v>
                </c:pt>
                <c:pt idx="21">
                  <c:v>1.8431328153892901</c:v>
                </c:pt>
                <c:pt idx="22">
                  <c:v>1.88587084161229</c:v>
                </c:pt>
                <c:pt idx="23">
                  <c:v>1.9286060159717999</c:v>
                </c:pt>
                <c:pt idx="24">
                  <c:v>1.97135259778526</c:v>
                </c:pt>
              </c:numCache>
            </c:numRef>
          </c:xVal>
          <c:yVal>
            <c:numRef>
              <c:f>'Figure 9'!$E$4:$E$28</c:f>
              <c:numCache>
                <c:formatCode>General</c:formatCode>
                <c:ptCount val="25"/>
                <c:pt idx="0">
                  <c:v>0.94605142388980801</c:v>
                </c:pt>
                <c:pt idx="1">
                  <c:v>0.92936032245678102</c:v>
                </c:pt>
                <c:pt idx="2">
                  <c:v>0.90215867814073902</c:v>
                </c:pt>
                <c:pt idx="3">
                  <c:v>0.84943399635737105</c:v>
                </c:pt>
                <c:pt idx="4">
                  <c:v>0.68257431556987302</c:v>
                </c:pt>
                <c:pt idx="5">
                  <c:v>0.36257127662414101</c:v>
                </c:pt>
                <c:pt idx="6">
                  <c:v>0.28431585734203002</c:v>
                </c:pt>
                <c:pt idx="7">
                  <c:v>0.27972150526374001</c:v>
                </c:pt>
                <c:pt idx="8">
                  <c:v>0.27965733833527201</c:v>
                </c:pt>
                <c:pt idx="9">
                  <c:v>0.27658245912309898</c:v>
                </c:pt>
                <c:pt idx="10">
                  <c:v>0.27201120713905702</c:v>
                </c:pt>
                <c:pt idx="11">
                  <c:v>0.26142879729615798</c:v>
                </c:pt>
                <c:pt idx="12">
                  <c:v>0.24333629014539601</c:v>
                </c:pt>
                <c:pt idx="13">
                  <c:v>0.34231762732258503</c:v>
                </c:pt>
                <c:pt idx="14">
                  <c:v>0.37828704074445801</c:v>
                </c:pt>
                <c:pt idx="15">
                  <c:v>0.38572013773816</c:v>
                </c:pt>
                <c:pt idx="16">
                  <c:v>0.391654295282857</c:v>
                </c:pt>
                <c:pt idx="17">
                  <c:v>0.40209297120598803</c:v>
                </c:pt>
                <c:pt idx="18">
                  <c:v>0.40802969542782302</c:v>
                </c:pt>
                <c:pt idx="19">
                  <c:v>0.41396641964965802</c:v>
                </c:pt>
                <c:pt idx="20">
                  <c:v>0.42740810782507899</c:v>
                </c:pt>
                <c:pt idx="21">
                  <c:v>0.392734866358253</c:v>
                </c:pt>
                <c:pt idx="22">
                  <c:v>0.39116405994936398</c:v>
                </c:pt>
                <c:pt idx="23">
                  <c:v>0.391094759666619</c:v>
                </c:pt>
                <c:pt idx="24">
                  <c:v>0.38501943487929302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B-42B9-9D4E-48793F708A38}"/>
            </c:ext>
          </c:extLst>
        </c:ser>
        <c:ser>
          <c:idx val="2"/>
          <c:order val="2"/>
          <c:tx>
            <c:v>NPR=3.0105 (Experimental)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'Figure 9'!$G$4:$G$28</c:f>
              <c:numCache>
                <c:formatCode>General</c:formatCode>
                <c:ptCount val="25"/>
                <c:pt idx="0">
                  <c:v>0.439736496939722</c:v>
                </c:pt>
                <c:pt idx="1">
                  <c:v>0.54739434359114403</c:v>
                </c:pt>
                <c:pt idx="2">
                  <c:v>0.66299748191861496</c:v>
                </c:pt>
                <c:pt idx="3">
                  <c:v>0.769135285331223</c:v>
                </c:pt>
                <c:pt idx="4">
                  <c:v>0.88815780798015298</c:v>
                </c:pt>
                <c:pt idx="5">
                  <c:v>0.997985922745528</c:v>
                </c:pt>
                <c:pt idx="6">
                  <c:v>1.1200114576467399</c:v>
                </c:pt>
                <c:pt idx="7">
                  <c:v>1.1611695514976901</c:v>
                </c:pt>
                <c:pt idx="8">
                  <c:v>1.20548180636577</c:v>
                </c:pt>
                <c:pt idx="9">
                  <c:v>1.24664560394369</c:v>
                </c:pt>
                <c:pt idx="10">
                  <c:v>1.2846495367775099</c:v>
                </c:pt>
                <c:pt idx="11">
                  <c:v>1.32897605096302</c:v>
                </c:pt>
                <c:pt idx="12">
                  <c:v>1.3717311883669501</c:v>
                </c:pt>
                <c:pt idx="13">
                  <c:v>1.4604269946902799</c:v>
                </c:pt>
                <c:pt idx="14">
                  <c:v>1.4936312412747199</c:v>
                </c:pt>
                <c:pt idx="15">
                  <c:v>1.5393380573881601</c:v>
                </c:pt>
                <c:pt idx="16">
                  <c:v>1.5836246454848499</c:v>
                </c:pt>
                <c:pt idx="17">
                  <c:v>1.62635126425389</c:v>
                </c:pt>
                <c:pt idx="18">
                  <c:v>1.6738262357295599</c:v>
                </c:pt>
                <c:pt idx="19">
                  <c:v>1.7149729221265599</c:v>
                </c:pt>
                <c:pt idx="20">
                  <c:v>1.75610249734263</c:v>
                </c:pt>
                <c:pt idx="21">
                  <c:v>1.8416755131472</c:v>
                </c:pt>
                <c:pt idx="22">
                  <c:v>1.88599917546922</c:v>
                </c:pt>
                <c:pt idx="23">
                  <c:v>1.9334855543988401</c:v>
                </c:pt>
                <c:pt idx="24">
                  <c:v>1.9730580121507599</c:v>
                </c:pt>
              </c:numCache>
            </c:numRef>
          </c:xVal>
          <c:yVal>
            <c:numRef>
              <c:f>'Figure 9'!$H$4:$H$28</c:f>
              <c:numCache>
                <c:formatCode>General</c:formatCode>
                <c:ptCount val="25"/>
                <c:pt idx="0">
                  <c:v>0.94756319672450795</c:v>
                </c:pt>
                <c:pt idx="1">
                  <c:v>0.93237360141762604</c:v>
                </c:pt>
                <c:pt idx="2">
                  <c:v>0.90065460533745501</c:v>
                </c:pt>
                <c:pt idx="3">
                  <c:v>0.85243444193252205</c:v>
                </c:pt>
                <c:pt idx="4">
                  <c:v>0.68707626727116899</c:v>
                </c:pt>
                <c:pt idx="5">
                  <c:v>0.36257384330128001</c:v>
                </c:pt>
                <c:pt idx="6">
                  <c:v>0.28279638447591399</c:v>
                </c:pt>
                <c:pt idx="7">
                  <c:v>0.279726638618018</c:v>
                </c:pt>
                <c:pt idx="8">
                  <c:v>0.28265778391042401</c:v>
                </c:pt>
                <c:pt idx="9">
                  <c:v>0.27658502580023703</c:v>
                </c:pt>
                <c:pt idx="10">
                  <c:v>0.26751438879203798</c:v>
                </c:pt>
                <c:pt idx="11">
                  <c:v>0.26293800345371998</c:v>
                </c:pt>
                <c:pt idx="12">
                  <c:v>0.25235816028795899</c:v>
                </c:pt>
                <c:pt idx="13">
                  <c:v>0.22068279771914701</c:v>
                </c:pt>
                <c:pt idx="14">
                  <c:v>0.238646971012974</c:v>
                </c:pt>
                <c:pt idx="15">
                  <c:v>0.34067495395381098</c:v>
                </c:pt>
                <c:pt idx="16">
                  <c:v>0.35711965438152199</c:v>
                </c:pt>
                <c:pt idx="17">
                  <c:v>0.36155487247721202</c:v>
                </c:pt>
                <c:pt idx="18">
                  <c:v>0.36598239054148601</c:v>
                </c:pt>
                <c:pt idx="19">
                  <c:v>0.36891866918816901</c:v>
                </c:pt>
                <c:pt idx="20">
                  <c:v>0.38086398459172299</c:v>
                </c:pt>
                <c:pt idx="21">
                  <c:v>0.32667116348501302</c:v>
                </c:pt>
                <c:pt idx="22">
                  <c:v>0.32359628427283799</c:v>
                </c:pt>
                <c:pt idx="23">
                  <c:v>0.32201777783253199</c:v>
                </c:pt>
                <c:pt idx="24">
                  <c:v>0.32045210477792002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CB-42B9-9D4E-48793F708A38}"/>
            </c:ext>
          </c:extLst>
        </c:ser>
        <c:ser>
          <c:idx val="3"/>
          <c:order val="3"/>
          <c:tx>
            <c:v>NPR=3.5091 (Experimental)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'Figure 9'!$J$4:$J$28</c:f>
              <c:numCache>
                <c:formatCode>General</c:formatCode>
                <c:ptCount val="25"/>
                <c:pt idx="0">
                  <c:v>0.44289921354730999</c:v>
                </c:pt>
                <c:pt idx="1">
                  <c:v>0.54897997969016898</c:v>
                </c:pt>
                <c:pt idx="2">
                  <c:v>0.66933147072425203</c:v>
                </c:pt>
                <c:pt idx="3">
                  <c:v>0.76913813719471102</c:v>
                </c:pt>
                <c:pt idx="4">
                  <c:v>0.88974629594266497</c:v>
                </c:pt>
                <c:pt idx="5">
                  <c:v>1.0027428310426001</c:v>
                </c:pt>
                <c:pt idx="6">
                  <c:v>1.12001716137372</c:v>
                </c:pt>
                <c:pt idx="7">
                  <c:v>1.16116384777072</c:v>
                </c:pt>
                <c:pt idx="8">
                  <c:v>1.20548751009274</c:v>
                </c:pt>
                <c:pt idx="9">
                  <c:v>1.2482369437696901</c:v>
                </c:pt>
                <c:pt idx="10">
                  <c:v>1.2909835255831501</c:v>
                </c:pt>
                <c:pt idx="11">
                  <c:v>1.3321501750245599</c:v>
                </c:pt>
                <c:pt idx="12">
                  <c:v>1.3764966522544899</c:v>
                </c:pt>
                <c:pt idx="13">
                  <c:v>1.4572614262192101</c:v>
                </c:pt>
                <c:pt idx="14">
                  <c:v>1.50001656362313</c:v>
                </c:pt>
                <c:pt idx="15">
                  <c:v>1.54261770039873</c:v>
                </c:pt>
                <c:pt idx="16">
                  <c:v>1.58843003546121</c:v>
                </c:pt>
                <c:pt idx="17">
                  <c:v>1.6263883384792299</c:v>
                </c:pt>
                <c:pt idx="18">
                  <c:v>1.67227482199238</c:v>
                </c:pt>
                <c:pt idx="19">
                  <c:v>1.7150071444884001</c:v>
                </c:pt>
                <c:pt idx="20">
                  <c:v>1.75456819478638</c:v>
                </c:pt>
                <c:pt idx="21">
                  <c:v>1.8433495570143399</c:v>
                </c:pt>
                <c:pt idx="22">
                  <c:v>1.89084449153441</c:v>
                </c:pt>
                <c:pt idx="23">
                  <c:v>1.9304198011498199</c:v>
                </c:pt>
                <c:pt idx="24">
                  <c:v>1.9731549755093301</c:v>
                </c:pt>
              </c:numCache>
            </c:numRef>
          </c:xVal>
          <c:yVal>
            <c:numRef>
              <c:f>'Figure 9'!$K$4:$K$28</c:f>
              <c:numCache>
                <c:formatCode>General</c:formatCode>
                <c:ptCount val="25"/>
                <c:pt idx="0">
                  <c:v>0.94905956949637504</c:v>
                </c:pt>
                <c:pt idx="1">
                  <c:v>0.93086952861434202</c:v>
                </c:pt>
                <c:pt idx="2">
                  <c:v>0.89914283250275595</c:v>
                </c:pt>
                <c:pt idx="3">
                  <c:v>0.85093293580637697</c:v>
                </c:pt>
                <c:pt idx="4">
                  <c:v>0.68407068834174101</c:v>
                </c:pt>
                <c:pt idx="5">
                  <c:v>0.35806162489142801</c:v>
                </c:pt>
                <c:pt idx="6">
                  <c:v>0.27979337222362399</c:v>
                </c:pt>
                <c:pt idx="7">
                  <c:v>0.28272965087030799</c:v>
                </c:pt>
                <c:pt idx="8">
                  <c:v>0.27965477165813402</c:v>
                </c:pt>
                <c:pt idx="9">
                  <c:v>0.27207794074466402</c:v>
                </c:pt>
                <c:pt idx="10">
                  <c:v>0.26600261595733798</c:v>
                </c:pt>
                <c:pt idx="11">
                  <c:v>0.25842835172100698</c:v>
                </c:pt>
                <c:pt idx="12">
                  <c:v>0.243341423499674</c:v>
                </c:pt>
                <c:pt idx="13">
                  <c:v>0.22068793107342399</c:v>
                </c:pt>
                <c:pt idx="14">
                  <c:v>0.210108087907664</c:v>
                </c:pt>
                <c:pt idx="15">
                  <c:v>0.280609575553734</c:v>
                </c:pt>
                <c:pt idx="16">
                  <c:v>0.32708183182720602</c:v>
                </c:pt>
                <c:pt idx="17">
                  <c:v>0.34203529283732698</c:v>
                </c:pt>
                <c:pt idx="18">
                  <c:v>0.34946838983103001</c:v>
                </c:pt>
                <c:pt idx="19">
                  <c:v>0.35090059567442899</c:v>
                </c:pt>
                <c:pt idx="20">
                  <c:v>0.35534094712439701</c:v>
                </c:pt>
                <c:pt idx="21">
                  <c:v>0.27862040077123401</c:v>
                </c:pt>
                <c:pt idx="22">
                  <c:v>0.272537375952493</c:v>
                </c:pt>
                <c:pt idx="23">
                  <c:v>0.269470196771735</c:v>
                </c:pt>
                <c:pt idx="24">
                  <c:v>0.26940089648899002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CB-42B9-9D4E-48793F708A38}"/>
            </c:ext>
          </c:extLst>
        </c:ser>
        <c:ser>
          <c:idx val="4"/>
          <c:order val="4"/>
          <c:tx>
            <c:v>NPR=3.9977 (Experimental)</c:v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'Figure 9'!$M$4:$M$28</c:f>
              <c:numCache>
                <c:formatCode>General</c:formatCode>
                <c:ptCount val="25"/>
                <c:pt idx="0">
                  <c:v>0.44131642931177201</c:v>
                </c:pt>
                <c:pt idx="1">
                  <c:v>0.55056276392570602</c:v>
                </c:pt>
                <c:pt idx="2">
                  <c:v>0.66141184581959001</c:v>
                </c:pt>
                <c:pt idx="3">
                  <c:v>0.77388934176481095</c:v>
                </c:pt>
                <c:pt idx="4">
                  <c:v>0.891329080178203</c:v>
                </c:pt>
                <c:pt idx="5">
                  <c:v>1.0011514912166</c:v>
                </c:pt>
                <c:pt idx="6">
                  <c:v>1.1184315252746899</c:v>
                </c:pt>
                <c:pt idx="7">
                  <c:v>1.1643322681052799</c:v>
                </c:pt>
                <c:pt idx="8">
                  <c:v>1.2054789545022799</c:v>
                </c:pt>
                <c:pt idx="9">
                  <c:v>1.25139110478681</c:v>
                </c:pt>
                <c:pt idx="10">
                  <c:v>1.29097496999269</c:v>
                </c:pt>
                <c:pt idx="11">
                  <c:v>1.3337272555331201</c:v>
                </c:pt>
                <c:pt idx="12">
                  <c:v>1.41608622118733</c:v>
                </c:pt>
                <c:pt idx="13">
                  <c:v>1.4588442104547401</c:v>
                </c:pt>
                <c:pt idx="14">
                  <c:v>1.50477632378369</c:v>
                </c:pt>
                <c:pt idx="15">
                  <c:v>1.5411575462931599</c:v>
                </c:pt>
                <c:pt idx="16">
                  <c:v>1.5852787263075701</c:v>
                </c:pt>
                <c:pt idx="17">
                  <c:v>1.62957386999472</c:v>
                </c:pt>
                <c:pt idx="18">
                  <c:v>1.6738690136818699</c:v>
                </c:pt>
                <c:pt idx="19">
                  <c:v>1.71660133617789</c:v>
                </c:pt>
                <c:pt idx="20">
                  <c:v>1.7561538308853999</c:v>
                </c:pt>
                <c:pt idx="21">
                  <c:v>1.84816350258116</c:v>
                </c:pt>
                <c:pt idx="22">
                  <c:v>1.8893158927051299</c:v>
                </c:pt>
                <c:pt idx="23">
                  <c:v>1.9320596226551101</c:v>
                </c:pt>
                <c:pt idx="24">
                  <c:v>1.97163208040703</c:v>
                </c:pt>
              </c:numCache>
            </c:numRef>
          </c:xVal>
          <c:yVal>
            <c:numRef>
              <c:f>'Figure 9'!$N$4:$N$28</c:f>
              <c:numCache>
                <c:formatCode>General</c:formatCode>
                <c:ptCount val="25"/>
                <c:pt idx="0">
                  <c:v>0.94906213617351398</c:v>
                </c:pt>
                <c:pt idx="1">
                  <c:v>0.93086696193720297</c:v>
                </c:pt>
                <c:pt idx="2">
                  <c:v>0.90215867814073902</c:v>
                </c:pt>
                <c:pt idx="3">
                  <c:v>0.84942372964881596</c:v>
                </c:pt>
                <c:pt idx="4">
                  <c:v>0.68406812166460196</c:v>
                </c:pt>
                <c:pt idx="5">
                  <c:v>0.36256870994700202</c:v>
                </c:pt>
                <c:pt idx="6">
                  <c:v>0.28129744502690801</c:v>
                </c:pt>
                <c:pt idx="7">
                  <c:v>0.28122301138988598</c:v>
                </c:pt>
                <c:pt idx="8">
                  <c:v>0.28415929003656898</c:v>
                </c:pt>
                <c:pt idx="9">
                  <c:v>0.27807883189496602</c:v>
                </c:pt>
                <c:pt idx="10">
                  <c:v>0.270507134335773</c:v>
                </c:pt>
                <c:pt idx="11">
                  <c:v>0.26142879729615798</c:v>
                </c:pt>
                <c:pt idx="12">
                  <c:v>0.23276671368819099</c:v>
                </c:pt>
                <c:pt idx="13">
                  <c:v>0.220685364396286</c:v>
                </c:pt>
                <c:pt idx="14">
                  <c:v>0.204094363371668</c:v>
                </c:pt>
                <c:pt idx="15">
                  <c:v>0.21604737880663799</c:v>
                </c:pt>
                <c:pt idx="16">
                  <c:v>0.31957943455075899</c:v>
                </c:pt>
                <c:pt idx="17">
                  <c:v>0.33151961660003498</c:v>
                </c:pt>
                <c:pt idx="18">
                  <c:v>0.34345979864931098</c:v>
                </c:pt>
                <c:pt idx="19">
                  <c:v>0.34489200449271101</c:v>
                </c:pt>
                <c:pt idx="20">
                  <c:v>0.35383687432111299</c:v>
                </c:pt>
                <c:pt idx="21">
                  <c:v>0.24407805983848299</c:v>
                </c:pt>
                <c:pt idx="22">
                  <c:v>0.244011326232877</c:v>
                </c:pt>
                <c:pt idx="23">
                  <c:v>0.23943750757169599</c:v>
                </c:pt>
                <c:pt idx="24">
                  <c:v>0.23787183451708399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CB-42B9-9D4E-48793F708A38}"/>
            </c:ext>
          </c:extLst>
        </c:ser>
        <c:ser>
          <c:idx val="5"/>
          <c:order val="5"/>
          <c:tx>
            <c:v>NPR=5.003 (Experimental)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9'!$P$4:$P$28</c:f>
              <c:numCache>
                <c:formatCode>General</c:formatCode>
                <c:ptCount val="25"/>
                <c:pt idx="0">
                  <c:v>0.439736496939722</c:v>
                </c:pt>
                <c:pt idx="1">
                  <c:v>0.54739719545463195</c:v>
                </c:pt>
                <c:pt idx="2">
                  <c:v>0.65824912921200296</c:v>
                </c:pt>
                <c:pt idx="3">
                  <c:v>0.76755250109568596</c:v>
                </c:pt>
                <c:pt idx="4">
                  <c:v>0.89132052458774003</c:v>
                </c:pt>
                <c:pt idx="5">
                  <c:v>0.99799162647250295</c:v>
                </c:pt>
                <c:pt idx="6">
                  <c:v>1.1168487410391501</c:v>
                </c:pt>
                <c:pt idx="7">
                  <c:v>1.1579954274361499</c:v>
                </c:pt>
                <c:pt idx="8">
                  <c:v>1.20864737483684</c:v>
                </c:pt>
                <c:pt idx="9">
                  <c:v>1.24664845580718</c:v>
                </c:pt>
                <c:pt idx="10">
                  <c:v>1.2941376866002801</c:v>
                </c:pt>
                <c:pt idx="11">
                  <c:v>1.33055883519856</c:v>
                </c:pt>
                <c:pt idx="12">
                  <c:v>1.41608907305082</c:v>
                </c:pt>
                <c:pt idx="13">
                  <c:v>1.46200977892582</c:v>
                </c:pt>
                <c:pt idx="14">
                  <c:v>1.5079447441182601</c:v>
                </c:pt>
                <c:pt idx="15">
                  <c:v>1.5443573371260799</c:v>
                </c:pt>
                <c:pt idx="16">
                  <c:v>1.58535572662173</c:v>
                </c:pt>
                <c:pt idx="17">
                  <c:v>1.62168276372493</c:v>
                </c:pt>
                <c:pt idx="18">
                  <c:v>1.66914062401967</c:v>
                </c:pt>
                <c:pt idx="19">
                  <c:v>1.7134500270242501</c:v>
                </c:pt>
                <c:pt idx="20">
                  <c:v>1.7625134864624299</c:v>
                </c:pt>
                <c:pt idx="21">
                  <c:v>1.8450977493321501</c:v>
                </c:pt>
                <c:pt idx="22">
                  <c:v>1.8878386274186301</c:v>
                </c:pt>
                <c:pt idx="23">
                  <c:v>1.9353250063482399</c:v>
                </c:pt>
                <c:pt idx="24">
                  <c:v>1.9701462595300701</c:v>
                </c:pt>
              </c:numCache>
            </c:numRef>
          </c:xVal>
          <c:yVal>
            <c:numRef>
              <c:f>'Figure 9'!$Q$4:$Q$28</c:f>
              <c:numCache>
                <c:formatCode>General</c:formatCode>
                <c:ptCount val="25"/>
                <c:pt idx="0">
                  <c:v>0.94756319672450795</c:v>
                </c:pt>
                <c:pt idx="1">
                  <c:v>0.93087209529148096</c:v>
                </c:pt>
                <c:pt idx="2">
                  <c:v>0.90066230536887104</c:v>
                </c:pt>
                <c:pt idx="3">
                  <c:v>0.85243700860966098</c:v>
                </c:pt>
                <c:pt idx="4">
                  <c:v>0.68857264004303698</c:v>
                </c:pt>
                <c:pt idx="5">
                  <c:v>0.35957083104898901</c:v>
                </c:pt>
                <c:pt idx="6">
                  <c:v>0.281300011704047</c:v>
                </c:pt>
                <c:pt idx="7">
                  <c:v>0.28423629035073</c:v>
                </c:pt>
                <c:pt idx="8">
                  <c:v>0.28265265055614602</c:v>
                </c:pt>
                <c:pt idx="9">
                  <c:v>0.275083519674093</c:v>
                </c:pt>
                <c:pt idx="10">
                  <c:v>0.27200350710764098</c:v>
                </c:pt>
                <c:pt idx="11">
                  <c:v>0.26293543677658099</c:v>
                </c:pt>
                <c:pt idx="12">
                  <c:v>0.23126520756204599</c:v>
                </c:pt>
                <c:pt idx="13">
                  <c:v>0.22068023104200801</c:v>
                </c:pt>
                <c:pt idx="14">
                  <c:v>0.20258772389124499</c:v>
                </c:pt>
                <c:pt idx="15">
                  <c:v>0.19802417193861999</c:v>
                </c:pt>
                <c:pt idx="16">
                  <c:v>0.27903876914484399</c:v>
                </c:pt>
                <c:pt idx="17">
                  <c:v>0.31952040097656798</c:v>
                </c:pt>
                <c:pt idx="18">
                  <c:v>0.33295695579771201</c:v>
                </c:pt>
                <c:pt idx="19">
                  <c:v>0.33738960721626299</c:v>
                </c:pt>
                <c:pt idx="20">
                  <c:v>0.338811546351108</c:v>
                </c:pt>
                <c:pt idx="21">
                  <c:v>0.191530478777686</c:v>
                </c:pt>
                <c:pt idx="22">
                  <c:v>0.18845816624265099</c:v>
                </c:pt>
                <c:pt idx="23">
                  <c:v>0.186879659802345</c:v>
                </c:pt>
                <c:pt idx="24">
                  <c:v>0.18682319290529301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CB-42B9-9D4E-48793F708A38}"/>
            </c:ext>
          </c:extLst>
        </c:ser>
        <c:ser>
          <c:idx val="6"/>
          <c:order val="6"/>
          <c:tx>
            <c:v>NPR=7.0141 (Experimental)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'Figure 9'!$S$4:$S$28</c:f>
              <c:numCache>
                <c:formatCode>General</c:formatCode>
                <c:ptCount val="25"/>
                <c:pt idx="0">
                  <c:v>0.43973364507623502</c:v>
                </c:pt>
                <c:pt idx="1">
                  <c:v>0.55372833239678099</c:v>
                </c:pt>
                <c:pt idx="2">
                  <c:v>0.66140899395610298</c:v>
                </c:pt>
                <c:pt idx="3">
                  <c:v>0.77388078617434797</c:v>
                </c:pt>
                <c:pt idx="4">
                  <c:v>0.88974629594266497</c:v>
                </c:pt>
                <c:pt idx="5">
                  <c:v>1.0043256152781399</c:v>
                </c:pt>
                <c:pt idx="6">
                  <c:v>1.1184343771381799</c:v>
                </c:pt>
                <c:pt idx="7">
                  <c:v>1.16592075606779</c:v>
                </c:pt>
                <c:pt idx="8">
                  <c:v>1.20548751009274</c:v>
                </c:pt>
                <c:pt idx="9">
                  <c:v>1.24665415953415</c:v>
                </c:pt>
                <c:pt idx="10">
                  <c:v>1.28939503762064</c:v>
                </c:pt>
                <c:pt idx="11">
                  <c:v>1.32739897045446</c:v>
                </c:pt>
                <c:pt idx="12">
                  <c:v>1.42242591371995</c:v>
                </c:pt>
                <c:pt idx="13">
                  <c:v>1.4588499141817199</c:v>
                </c:pt>
                <c:pt idx="14">
                  <c:v>1.4936882785444701</c:v>
                </c:pt>
                <c:pt idx="15">
                  <c:v>1.542783108481</c:v>
                </c:pt>
                <c:pt idx="16">
                  <c:v>1.5870611409872299</c:v>
                </c:pt>
                <c:pt idx="17">
                  <c:v>1.6248711471039099</c:v>
                </c:pt>
                <c:pt idx="18">
                  <c:v>1.6754860202792501</c:v>
                </c:pt>
                <c:pt idx="19">
                  <c:v>1.7150499224407201</c:v>
                </c:pt>
                <c:pt idx="20">
                  <c:v>1.7593564735818199</c:v>
                </c:pt>
                <c:pt idx="21">
                  <c:v>1.84679175624369</c:v>
                </c:pt>
                <c:pt idx="22">
                  <c:v>1.8879469982311601</c:v>
                </c:pt>
                <c:pt idx="23">
                  <c:v>1.93226210496272</c:v>
                </c:pt>
                <c:pt idx="24">
                  <c:v>1.9781599959298199</c:v>
                </c:pt>
              </c:numCache>
            </c:numRef>
          </c:xVal>
          <c:yVal>
            <c:numRef>
              <c:f>'Figure 9'!$T$4:$T$28</c:f>
              <c:numCache>
                <c:formatCode>General</c:formatCode>
                <c:ptCount val="25"/>
                <c:pt idx="0">
                  <c:v>0.94906470285065303</c:v>
                </c:pt>
                <c:pt idx="1">
                  <c:v>0.93086182858292599</c:v>
                </c:pt>
                <c:pt idx="2">
                  <c:v>0.90366018426688399</c:v>
                </c:pt>
                <c:pt idx="3">
                  <c:v>0.85392824802725098</c:v>
                </c:pt>
                <c:pt idx="4">
                  <c:v>0.68407068834174101</c:v>
                </c:pt>
                <c:pt idx="5">
                  <c:v>0.35805905821428902</c:v>
                </c:pt>
                <c:pt idx="6">
                  <c:v>0.27979593890076299</c:v>
                </c:pt>
                <c:pt idx="7">
                  <c:v>0.27821743246045599</c:v>
                </c:pt>
                <c:pt idx="8">
                  <c:v>0.27965477165813402</c:v>
                </c:pt>
                <c:pt idx="9">
                  <c:v>0.27208050742180301</c:v>
                </c:pt>
                <c:pt idx="10">
                  <c:v>0.26900819488676703</c:v>
                </c:pt>
                <c:pt idx="11">
                  <c:v>0.25993755787856798</c:v>
                </c:pt>
                <c:pt idx="12">
                  <c:v>0.228251928601201</c:v>
                </c:pt>
                <c:pt idx="13">
                  <c:v>0.21768235214399601</c:v>
                </c:pt>
                <c:pt idx="14">
                  <c:v>0.208616848490074</c:v>
                </c:pt>
                <c:pt idx="15">
                  <c:v>0.19352222023732399</c:v>
                </c:pt>
                <c:pt idx="16">
                  <c:v>0.21447143904346999</c:v>
                </c:pt>
                <c:pt idx="17">
                  <c:v>0.30750321861313101</c:v>
                </c:pt>
                <c:pt idx="18">
                  <c:v>0.32543915845843202</c:v>
                </c:pt>
                <c:pt idx="19">
                  <c:v>0.32837800378225501</c:v>
                </c:pt>
                <c:pt idx="20">
                  <c:v>0.33431216132695102</c:v>
                </c:pt>
                <c:pt idx="21">
                  <c:v>0.13296917318089199</c:v>
                </c:pt>
                <c:pt idx="22">
                  <c:v>0.131400933449141</c:v>
                </c:pt>
                <c:pt idx="23">
                  <c:v>0.13283057261540199</c:v>
                </c:pt>
                <c:pt idx="24">
                  <c:v>0.13425764510452501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CB-42B9-9D4E-48793F708A38}"/>
            </c:ext>
          </c:extLst>
        </c:ser>
        <c:ser>
          <c:idx val="7"/>
          <c:order val="7"/>
          <c:tx>
            <c:v>NPR=8.0038 (Experimental)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'Figure 9'!$V$4:$V$28</c:f>
              <c:numCache>
                <c:formatCode>General</c:formatCode>
                <c:ptCount val="25"/>
                <c:pt idx="0">
                  <c:v>0.44131357744828498</c:v>
                </c:pt>
                <c:pt idx="1">
                  <c:v>0.54581726308258105</c:v>
                </c:pt>
                <c:pt idx="2">
                  <c:v>0.65824912921200296</c:v>
                </c:pt>
                <c:pt idx="3">
                  <c:v>0.770715217703274</c:v>
                </c:pt>
                <c:pt idx="4">
                  <c:v>0.88975485153312805</c:v>
                </c:pt>
                <c:pt idx="5">
                  <c:v>0.99798877460901503</c:v>
                </c:pt>
                <c:pt idx="6">
                  <c:v>1.11052045596049</c:v>
                </c:pt>
                <c:pt idx="7">
                  <c:v>1.1564154950640999</c:v>
                </c:pt>
                <c:pt idx="8">
                  <c:v>1.1991592250140799</c:v>
                </c:pt>
                <c:pt idx="9">
                  <c:v>1.2498254317322</c:v>
                </c:pt>
                <c:pt idx="10">
                  <c:v>1.284652388641</c:v>
                </c:pt>
                <c:pt idx="11">
                  <c:v>1.3258104824919501</c:v>
                </c:pt>
                <c:pt idx="12">
                  <c:v>1.4129120971258</c:v>
                </c:pt>
                <c:pt idx="13">
                  <c:v>1.45567579012018</c:v>
                </c:pt>
                <c:pt idx="14">
                  <c:v>1.5000137117596399</c:v>
                </c:pt>
                <c:pt idx="15">
                  <c:v>1.5396175400099299</c:v>
                </c:pt>
                <c:pt idx="16">
                  <c:v>1.59026663554713</c:v>
                </c:pt>
                <c:pt idx="17">
                  <c:v>1.62803671557498</c:v>
                </c:pt>
                <c:pt idx="18">
                  <c:v>1.6739060879072101</c:v>
                </c:pt>
                <c:pt idx="19">
                  <c:v>1.7166212992223</c:v>
                </c:pt>
                <c:pt idx="20">
                  <c:v>1.75776513375582</c:v>
                </c:pt>
                <c:pt idx="21">
                  <c:v>1.8436661138614401</c:v>
                </c:pt>
                <c:pt idx="22">
                  <c:v>1.88482135584891</c:v>
                </c:pt>
                <c:pt idx="23">
                  <c:v>1.9354761551130799</c:v>
                </c:pt>
                <c:pt idx="24">
                  <c:v>1.97978555811767</c:v>
                </c:pt>
              </c:numCache>
            </c:numRef>
          </c:xVal>
          <c:yVal>
            <c:numRef>
              <c:f>'Figure 9'!$W$4:$W$28</c:f>
              <c:numCache>
                <c:formatCode>General</c:formatCode>
                <c:ptCount val="25"/>
                <c:pt idx="0">
                  <c:v>0.95056364229965995</c:v>
                </c:pt>
                <c:pt idx="1">
                  <c:v>0.92937315584247504</c:v>
                </c:pt>
                <c:pt idx="2">
                  <c:v>0.90066230536887104</c:v>
                </c:pt>
                <c:pt idx="3">
                  <c:v>0.85393338138152797</c:v>
                </c:pt>
                <c:pt idx="4">
                  <c:v>0.67956616996330599</c:v>
                </c:pt>
                <c:pt idx="5">
                  <c:v>0.36107233717513498</c:v>
                </c:pt>
                <c:pt idx="6">
                  <c:v>0.27980877228645701</c:v>
                </c:pt>
                <c:pt idx="7">
                  <c:v>0.28273735090172403</c:v>
                </c:pt>
                <c:pt idx="8">
                  <c:v>0.27816353224054402</c:v>
                </c:pt>
                <c:pt idx="9">
                  <c:v>0.26907236181523497</c:v>
                </c:pt>
                <c:pt idx="10">
                  <c:v>0.26601288266589301</c:v>
                </c:pt>
                <c:pt idx="11">
                  <c:v>0.26294313680799702</c:v>
                </c:pt>
                <c:pt idx="12">
                  <c:v>0.237276365420903</c:v>
                </c:pt>
                <c:pt idx="13">
                  <c:v>0.22219200387670801</c:v>
                </c:pt>
                <c:pt idx="14">
                  <c:v>0.211609594033809</c:v>
                </c:pt>
                <c:pt idx="15">
                  <c:v>0.193527353591601</c:v>
                </c:pt>
                <c:pt idx="16">
                  <c:v>0.19344521992316299</c:v>
                </c:pt>
                <c:pt idx="17">
                  <c:v>0.30749808525885403</c:v>
                </c:pt>
                <c:pt idx="18">
                  <c:v>0.32394021900942599</c:v>
                </c:pt>
                <c:pt idx="19">
                  <c:v>0.33438146160969601</c:v>
                </c:pt>
                <c:pt idx="20">
                  <c:v>0.33881924638252398</c:v>
                </c:pt>
                <c:pt idx="21">
                  <c:v>0.11195322076913999</c:v>
                </c:pt>
                <c:pt idx="22">
                  <c:v>0.110384981037388</c:v>
                </c:pt>
                <c:pt idx="23">
                  <c:v>0.10729983511666</c:v>
                </c:pt>
                <c:pt idx="24">
                  <c:v>0.11173248653521101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CB-42B9-9D4E-48793F708A38}"/>
            </c:ext>
          </c:extLst>
        </c:ser>
        <c:ser>
          <c:idx val="8"/>
          <c:order val="8"/>
          <c:tx>
            <c:v>NPR=9.0056 (Experimental)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'Figure 9'!$Y$4:$Y$28</c:f>
              <c:numCache>
                <c:formatCode>General</c:formatCode>
                <c:ptCount val="25"/>
                <c:pt idx="0">
                  <c:v>0.44131357744828498</c:v>
                </c:pt>
                <c:pt idx="1">
                  <c:v>0.54581726308258105</c:v>
                </c:pt>
                <c:pt idx="2">
                  <c:v>0.65824912921200296</c:v>
                </c:pt>
                <c:pt idx="3">
                  <c:v>0.770715217703274</c:v>
                </c:pt>
                <c:pt idx="4">
                  <c:v>0.88975485153312805</c:v>
                </c:pt>
                <c:pt idx="5">
                  <c:v>0.99798877460901503</c:v>
                </c:pt>
                <c:pt idx="6">
                  <c:v>1.11052045596049</c:v>
                </c:pt>
                <c:pt idx="7">
                  <c:v>1.1564154950640999</c:v>
                </c:pt>
                <c:pt idx="8">
                  <c:v>1.1991592250140799</c:v>
                </c:pt>
                <c:pt idx="9">
                  <c:v>1.2498254317322</c:v>
                </c:pt>
                <c:pt idx="10">
                  <c:v>1.284652388641</c:v>
                </c:pt>
                <c:pt idx="11">
                  <c:v>1.3258104824919501</c:v>
                </c:pt>
                <c:pt idx="12">
                  <c:v>1.4129120971258</c:v>
                </c:pt>
                <c:pt idx="13">
                  <c:v>1.45567579012018</c:v>
                </c:pt>
                <c:pt idx="14">
                  <c:v>1.5000137117596399</c:v>
                </c:pt>
                <c:pt idx="15">
                  <c:v>1.5396175400099299</c:v>
                </c:pt>
                <c:pt idx="16">
                  <c:v>1.5871181782569801</c:v>
                </c:pt>
                <c:pt idx="17">
                  <c:v>1.6249110731927301</c:v>
                </c:pt>
                <c:pt idx="18">
                  <c:v>1.6755116870506399</c:v>
                </c:pt>
                <c:pt idx="19">
                  <c:v>1.7150499224407201</c:v>
                </c:pt>
                <c:pt idx="20">
                  <c:v>1.7530338922301301</c:v>
                </c:pt>
                <c:pt idx="21">
                  <c:v>1.84220310789238</c:v>
                </c:pt>
                <c:pt idx="22">
                  <c:v>1.8896866349585</c:v>
                </c:pt>
                <c:pt idx="23">
                  <c:v>1.9355617110176999</c:v>
                </c:pt>
                <c:pt idx="24">
                  <c:v>1.9735057547182899</c:v>
                </c:pt>
              </c:numCache>
              <c:extLst xmlns:c15="http://schemas.microsoft.com/office/drawing/2012/chart"/>
            </c:numRef>
          </c:xVal>
          <c:yVal>
            <c:numRef>
              <c:f>'Figure 9'!$Z$4:$Z$28</c:f>
              <c:numCache>
                <c:formatCode>General</c:formatCode>
                <c:ptCount val="25"/>
                <c:pt idx="0">
                  <c:v>0.95056364229965995</c:v>
                </c:pt>
                <c:pt idx="1">
                  <c:v>0.92937315584247504</c:v>
                </c:pt>
                <c:pt idx="2">
                  <c:v>0.90066230536887104</c:v>
                </c:pt>
                <c:pt idx="3">
                  <c:v>0.85393338138152797</c:v>
                </c:pt>
                <c:pt idx="4">
                  <c:v>0.67956616996330599</c:v>
                </c:pt>
                <c:pt idx="5">
                  <c:v>0.36107233717513498</c:v>
                </c:pt>
                <c:pt idx="6">
                  <c:v>0.27980877228645701</c:v>
                </c:pt>
                <c:pt idx="7">
                  <c:v>0.28273735090172403</c:v>
                </c:pt>
                <c:pt idx="8">
                  <c:v>0.27816353224054402</c:v>
                </c:pt>
                <c:pt idx="9">
                  <c:v>0.26907236181523497</c:v>
                </c:pt>
                <c:pt idx="10">
                  <c:v>0.26601288266589301</c:v>
                </c:pt>
                <c:pt idx="11">
                  <c:v>0.26294313680799702</c:v>
                </c:pt>
                <c:pt idx="12">
                  <c:v>0.237276365420903</c:v>
                </c:pt>
                <c:pt idx="13">
                  <c:v>0.22219200387670801</c:v>
                </c:pt>
                <c:pt idx="14">
                  <c:v>0.211609594033809</c:v>
                </c:pt>
                <c:pt idx="15">
                  <c:v>0.193527353591601</c:v>
                </c:pt>
                <c:pt idx="16">
                  <c:v>0.18444131652057</c:v>
                </c:pt>
                <c:pt idx="17">
                  <c:v>0.286482132847101</c:v>
                </c:pt>
                <c:pt idx="18">
                  <c:v>0.31192560332312702</c:v>
                </c:pt>
                <c:pt idx="19">
                  <c:v>0.32837800378225501</c:v>
                </c:pt>
                <c:pt idx="20">
                  <c:v>0.32981790965706997</c:v>
                </c:pt>
                <c:pt idx="21">
                  <c:v>4.8892530148188798E-2</c:v>
                </c:pt>
                <c:pt idx="22">
                  <c:v>4.8815529834027503E-2</c:v>
                </c:pt>
                <c:pt idx="23">
                  <c:v>6.2254651332310097E-2</c:v>
                </c:pt>
                <c:pt idx="24">
                  <c:v>8.4715642973156105E-2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DECB-42B9-9D4E-48793F708A38}"/>
            </c:ext>
          </c:extLst>
        </c:ser>
        <c:ser>
          <c:idx val="9"/>
          <c:order val="9"/>
          <c:tx>
            <c:v>NPR=10.0031 (Experimental)</c:v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'Figure 9'!$AB$4:$AB$28</c:f>
              <c:numCache>
                <c:formatCode>General</c:formatCode>
                <c:ptCount val="25"/>
                <c:pt idx="0">
                  <c:v>0.44131357744828498</c:v>
                </c:pt>
                <c:pt idx="1">
                  <c:v>0.54581726308258105</c:v>
                </c:pt>
                <c:pt idx="2">
                  <c:v>0.65824912921200296</c:v>
                </c:pt>
                <c:pt idx="3">
                  <c:v>0.770715217703274</c:v>
                </c:pt>
                <c:pt idx="4">
                  <c:v>0.88975485153312805</c:v>
                </c:pt>
                <c:pt idx="5">
                  <c:v>0.99798877460901503</c:v>
                </c:pt>
                <c:pt idx="6">
                  <c:v>1.11052045596049</c:v>
                </c:pt>
                <c:pt idx="7">
                  <c:v>1.1564154950640999</c:v>
                </c:pt>
                <c:pt idx="8">
                  <c:v>1.1991592250140799</c:v>
                </c:pt>
                <c:pt idx="9">
                  <c:v>1.2498254317322</c:v>
                </c:pt>
                <c:pt idx="10">
                  <c:v>1.284652388641</c:v>
                </c:pt>
                <c:pt idx="11">
                  <c:v>1.3258104824919501</c:v>
                </c:pt>
                <c:pt idx="12">
                  <c:v>1.4129120971258</c:v>
                </c:pt>
                <c:pt idx="13">
                  <c:v>1.45567579012018</c:v>
                </c:pt>
                <c:pt idx="14">
                  <c:v>1.5000137117596399</c:v>
                </c:pt>
                <c:pt idx="15">
                  <c:v>1.55068562220474</c:v>
                </c:pt>
                <c:pt idx="16">
                  <c:v>1.5918636791001</c:v>
                </c:pt>
                <c:pt idx="17">
                  <c:v>1.6344077786059501</c:v>
                </c:pt>
                <c:pt idx="18">
                  <c:v>1.6786658480677701</c:v>
                </c:pt>
                <c:pt idx="19">
                  <c:v>1.71979827514733</c:v>
                </c:pt>
                <c:pt idx="20">
                  <c:v>1.7641133818788901</c:v>
                </c:pt>
                <c:pt idx="21">
                  <c:v>1.85012843652402</c:v>
                </c:pt>
                <c:pt idx="22">
                  <c:v>1.8992004515526499</c:v>
                </c:pt>
                <c:pt idx="23">
                  <c:v>1.9403186193147799</c:v>
                </c:pt>
                <c:pt idx="24">
                  <c:v>1.9845966518210001</c:v>
                </c:pt>
              </c:numCache>
              <c:extLst xmlns:c15="http://schemas.microsoft.com/office/drawing/2012/chart"/>
            </c:numRef>
          </c:xVal>
          <c:yVal>
            <c:numRef>
              <c:f>'Figure 9'!$AC$4:$AC$28</c:f>
              <c:numCache>
                <c:formatCode>General</c:formatCode>
                <c:ptCount val="25"/>
                <c:pt idx="0">
                  <c:v>0.95056364229965995</c:v>
                </c:pt>
                <c:pt idx="1">
                  <c:v>0.92937315584247504</c:v>
                </c:pt>
                <c:pt idx="2">
                  <c:v>0.90066230536887104</c:v>
                </c:pt>
                <c:pt idx="3">
                  <c:v>0.85393338138152797</c:v>
                </c:pt>
                <c:pt idx="4">
                  <c:v>0.67956616996330599</c:v>
                </c:pt>
                <c:pt idx="5">
                  <c:v>0.36107233717513498</c:v>
                </c:pt>
                <c:pt idx="6">
                  <c:v>0.27980877228645701</c:v>
                </c:pt>
                <c:pt idx="7">
                  <c:v>0.28273735090172403</c:v>
                </c:pt>
                <c:pt idx="8">
                  <c:v>0.27816353224054402</c:v>
                </c:pt>
                <c:pt idx="9">
                  <c:v>0.26907236181523497</c:v>
                </c:pt>
                <c:pt idx="10">
                  <c:v>0.26601288266589301</c:v>
                </c:pt>
                <c:pt idx="11">
                  <c:v>0.26294313680799702</c:v>
                </c:pt>
                <c:pt idx="12">
                  <c:v>0.237276365420903</c:v>
                </c:pt>
                <c:pt idx="13">
                  <c:v>0.22219200387670801</c:v>
                </c:pt>
                <c:pt idx="14">
                  <c:v>0.211609594033809</c:v>
                </c:pt>
                <c:pt idx="15">
                  <c:v>0.19951541135621101</c:v>
                </c:pt>
                <c:pt idx="16">
                  <c:v>0.18593512261529899</c:v>
                </c:pt>
                <c:pt idx="17">
                  <c:v>0.28646673278426799</c:v>
                </c:pt>
                <c:pt idx="18">
                  <c:v>0.31792649447343002</c:v>
                </c:pt>
                <c:pt idx="19">
                  <c:v>0.32837030375083898</c:v>
                </c:pt>
                <c:pt idx="20">
                  <c:v>0.32979994291709902</c:v>
                </c:pt>
                <c:pt idx="21">
                  <c:v>4.2873672257915697E-2</c:v>
                </c:pt>
                <c:pt idx="22">
                  <c:v>3.97910930143257E-2</c:v>
                </c:pt>
                <c:pt idx="23">
                  <c:v>5.7742432922458897E-2</c:v>
                </c:pt>
                <c:pt idx="24">
                  <c:v>7.8691651728605302E-2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0-DECB-42B9-9D4E-48793F708A38}"/>
            </c:ext>
          </c:extLst>
        </c:ser>
        <c:ser>
          <c:idx val="10"/>
          <c:order val="10"/>
          <c:tx>
            <c:v>NPR=2.0195 (CFD)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prstDash val="sysDash"/>
              </a:ln>
              <a:effectLst/>
            </c:spPr>
          </c:marker>
          <c:xVal>
            <c:numRef>
              <c:f>'Figure 9'!$A$32:$A$56</c:f>
              <c:numCache>
                <c:formatCode>0.00</c:formatCode>
                <c:ptCount val="25"/>
                <c:pt idx="0">
                  <c:v>0.44065335753175999</c:v>
                </c:pt>
                <c:pt idx="1">
                  <c:v>0.55099818511796705</c:v>
                </c:pt>
                <c:pt idx="2">
                  <c:v>0.65989110707804</c:v>
                </c:pt>
                <c:pt idx="3">
                  <c:v>0.770235934664246</c:v>
                </c:pt>
                <c:pt idx="4">
                  <c:v>0.89074410163339313</c:v>
                </c:pt>
                <c:pt idx="5">
                  <c:v>0.99963702359346585</c:v>
                </c:pt>
                <c:pt idx="6">
                  <c:v>1.1114337568057999</c:v>
                </c:pt>
                <c:pt idx="7">
                  <c:v>1.15644283121597</c:v>
                </c:pt>
                <c:pt idx="8">
                  <c:v>1.2014519056261299</c:v>
                </c:pt>
                <c:pt idx="9">
                  <c:v>1.2435571687840199</c:v>
                </c:pt>
                <c:pt idx="10">
                  <c:v>1.28711433756805</c:v>
                </c:pt>
                <c:pt idx="11">
                  <c:v>1.3277676950998101</c:v>
                </c:pt>
                <c:pt idx="12">
                  <c:v>1.37132486388384</c:v>
                </c:pt>
                <c:pt idx="13">
                  <c:v>1.4569872958257699</c:v>
                </c:pt>
                <c:pt idx="14">
                  <c:v>1.50344827586206</c:v>
                </c:pt>
                <c:pt idx="15">
                  <c:v>1.54410163339382</c:v>
                </c:pt>
                <c:pt idx="16">
                  <c:v>1.5876588021778499</c:v>
                </c:pt>
                <c:pt idx="17">
                  <c:v>1.6312159709618801</c:v>
                </c:pt>
                <c:pt idx="18">
                  <c:v>1.6733212341197801</c:v>
                </c:pt>
                <c:pt idx="19">
                  <c:v>1.7139745916515401</c:v>
                </c:pt>
                <c:pt idx="20">
                  <c:v>1.7589836660617</c:v>
                </c:pt>
                <c:pt idx="21">
                  <c:v>1.8460980036297603</c:v>
                </c:pt>
                <c:pt idx="22">
                  <c:v>1.89110707803992</c:v>
                </c:pt>
                <c:pt idx="23">
                  <c:v>1.9346642468239503</c:v>
                </c:pt>
                <c:pt idx="24">
                  <c:v>1.9767695099818503</c:v>
                </c:pt>
              </c:numCache>
              <c:extLst xmlns:c15="http://schemas.microsoft.com/office/drawing/2012/chart"/>
            </c:numRef>
          </c:xVal>
          <c:yVal>
            <c:numRef>
              <c:f>'Figure 9'!$C$32:$C$56</c:f>
              <c:numCache>
                <c:formatCode>General</c:formatCode>
                <c:ptCount val="25"/>
                <c:pt idx="0">
                  <c:v>0.94437831146323359</c:v>
                </c:pt>
                <c:pt idx="1">
                  <c:v>0.92454666996781387</c:v>
                </c:pt>
                <c:pt idx="2">
                  <c:v>0.89951076999257251</c:v>
                </c:pt>
                <c:pt idx="3">
                  <c:v>0.85126120326813581</c:v>
                </c:pt>
                <c:pt idx="4">
                  <c:v>0.63871750433275565</c:v>
                </c:pt>
                <c:pt idx="5">
                  <c:v>0.36718767021539989</c:v>
                </c:pt>
                <c:pt idx="6">
                  <c:v>0.27264753651894036</c:v>
                </c:pt>
                <c:pt idx="7">
                  <c:v>0.28302723446397621</c:v>
                </c:pt>
                <c:pt idx="8">
                  <c:v>0.28418326318395648</c:v>
                </c:pt>
                <c:pt idx="9">
                  <c:v>0.31990131220599161</c:v>
                </c:pt>
                <c:pt idx="10">
                  <c:v>0.44822634315424614</c:v>
                </c:pt>
                <c:pt idx="11">
                  <c:v>0.46811591978212436</c:v>
                </c:pt>
                <c:pt idx="12">
                  <c:v>0.4783589502352068</c:v>
                </c:pt>
                <c:pt idx="13">
                  <c:v>0.48515800940826942</c:v>
                </c:pt>
                <c:pt idx="14">
                  <c:v>0.48708715028472394</c:v>
                </c:pt>
                <c:pt idx="15">
                  <c:v>0.48618593711314684</c:v>
                </c:pt>
                <c:pt idx="16">
                  <c:v>0.48379440455558309</c:v>
                </c:pt>
                <c:pt idx="17">
                  <c:v>0.48423753404308001</c:v>
                </c:pt>
                <c:pt idx="18">
                  <c:v>0.49653330032186183</c:v>
                </c:pt>
                <c:pt idx="19">
                  <c:v>0.50298341173557815</c:v>
                </c:pt>
                <c:pt idx="20">
                  <c:v>0.49487462243129493</c:v>
                </c:pt>
                <c:pt idx="21">
                  <c:v>0.48662713542956182</c:v>
                </c:pt>
                <c:pt idx="22">
                  <c:v>0.4860378806635306</c:v>
                </c:pt>
                <c:pt idx="23">
                  <c:v>0.4814145085417183</c:v>
                </c:pt>
                <c:pt idx="24">
                  <c:v>0.48116900222827441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1-DECB-42B9-9D4E-48793F708A38}"/>
            </c:ext>
          </c:extLst>
        </c:ser>
        <c:ser>
          <c:idx val="11"/>
          <c:order val="11"/>
          <c:tx>
            <c:v>NPR=2.5008 (CFD)</c:v>
          </c:tx>
          <c:spPr>
            <a:ln w="19050" cap="sq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9'!$D$32:$D$56</c:f>
              <c:numCache>
                <c:formatCode>0.00</c:formatCode>
                <c:ptCount val="25"/>
                <c:pt idx="0">
                  <c:v>0.44065335753175999</c:v>
                </c:pt>
                <c:pt idx="1">
                  <c:v>0.55099818511796705</c:v>
                </c:pt>
                <c:pt idx="2">
                  <c:v>0.65989110707804</c:v>
                </c:pt>
                <c:pt idx="3">
                  <c:v>0.770235934664246</c:v>
                </c:pt>
                <c:pt idx="4">
                  <c:v>0.89074410163339313</c:v>
                </c:pt>
                <c:pt idx="5">
                  <c:v>0.99963702359346585</c:v>
                </c:pt>
                <c:pt idx="6">
                  <c:v>1.1114337568057999</c:v>
                </c:pt>
                <c:pt idx="7">
                  <c:v>1.15644283121597</c:v>
                </c:pt>
                <c:pt idx="8">
                  <c:v>1.2014519056261299</c:v>
                </c:pt>
                <c:pt idx="9">
                  <c:v>1.2435571687840199</c:v>
                </c:pt>
                <c:pt idx="10">
                  <c:v>1.28711433756805</c:v>
                </c:pt>
                <c:pt idx="11">
                  <c:v>1.3277676950998101</c:v>
                </c:pt>
                <c:pt idx="12">
                  <c:v>1.37132486388384</c:v>
                </c:pt>
                <c:pt idx="13">
                  <c:v>1.4569872958257699</c:v>
                </c:pt>
                <c:pt idx="14">
                  <c:v>1.50344827586206</c:v>
                </c:pt>
                <c:pt idx="15">
                  <c:v>1.54410163339382</c:v>
                </c:pt>
                <c:pt idx="16">
                  <c:v>1.5876588021778499</c:v>
                </c:pt>
                <c:pt idx="17">
                  <c:v>1.6312159709618801</c:v>
                </c:pt>
                <c:pt idx="18">
                  <c:v>1.6733212341197801</c:v>
                </c:pt>
                <c:pt idx="19">
                  <c:v>1.7139745916515401</c:v>
                </c:pt>
                <c:pt idx="20">
                  <c:v>1.7589836660617</c:v>
                </c:pt>
                <c:pt idx="21">
                  <c:v>1.8460980036297603</c:v>
                </c:pt>
                <c:pt idx="22">
                  <c:v>1.89110707803992</c:v>
                </c:pt>
                <c:pt idx="23">
                  <c:v>1.9346642468239503</c:v>
                </c:pt>
                <c:pt idx="24">
                  <c:v>1.9767695099818503</c:v>
                </c:pt>
              </c:numCache>
            </c:numRef>
          </c:xVal>
          <c:yVal>
            <c:numRef>
              <c:f>'Figure 9'!$F$32:$F$56</c:f>
              <c:numCache>
                <c:formatCode>General</c:formatCode>
                <c:ptCount val="25"/>
                <c:pt idx="0">
                  <c:v>0.95369761676263598</c:v>
                </c:pt>
                <c:pt idx="1">
                  <c:v>0.9336060460652591</c:v>
                </c:pt>
                <c:pt idx="2">
                  <c:v>0.90832173704414587</c:v>
                </c:pt>
                <c:pt idx="3">
                  <c:v>0.8597020953294946</c:v>
                </c:pt>
                <c:pt idx="4">
                  <c:v>0.64511316378758798</c:v>
                </c:pt>
                <c:pt idx="5">
                  <c:v>0.37085144753678823</c:v>
                </c:pt>
                <c:pt idx="6">
                  <c:v>0.27573420505438262</c:v>
                </c:pt>
                <c:pt idx="7">
                  <c:v>0.28576719449776072</c:v>
                </c:pt>
                <c:pt idx="8">
                  <c:v>0.28601703454894434</c:v>
                </c:pt>
                <c:pt idx="9">
                  <c:v>0.27958065419065903</c:v>
                </c:pt>
                <c:pt idx="10">
                  <c:v>0.27075355886116442</c:v>
                </c:pt>
                <c:pt idx="11">
                  <c:v>0.25974444177863087</c:v>
                </c:pt>
                <c:pt idx="12">
                  <c:v>0.24271469129878442</c:v>
                </c:pt>
                <c:pt idx="13">
                  <c:v>0.38419049904030711</c:v>
                </c:pt>
                <c:pt idx="14">
                  <c:v>0.4037775911708254</c:v>
                </c:pt>
                <c:pt idx="15">
                  <c:v>0.40849768074216253</c:v>
                </c:pt>
                <c:pt idx="16">
                  <c:v>0.41155550223928344</c:v>
                </c:pt>
                <c:pt idx="17">
                  <c:v>0.41063579654510557</c:v>
                </c:pt>
                <c:pt idx="18">
                  <c:v>0.40659069097888678</c:v>
                </c:pt>
                <c:pt idx="19">
                  <c:v>0.41610364683301343</c:v>
                </c:pt>
                <c:pt idx="20">
                  <c:v>0.42589811260396676</c:v>
                </c:pt>
                <c:pt idx="21">
                  <c:v>0.39512595969289827</c:v>
                </c:pt>
                <c:pt idx="22">
                  <c:v>0.39388643634037107</c:v>
                </c:pt>
                <c:pt idx="23">
                  <c:v>0.39225203934740882</c:v>
                </c:pt>
                <c:pt idx="24">
                  <c:v>0.39210284708893156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CB-42B9-9D4E-48793F708A38}"/>
            </c:ext>
          </c:extLst>
        </c:ser>
        <c:ser>
          <c:idx val="12"/>
          <c:order val="12"/>
          <c:tx>
            <c:v>NPR=3.0105 (CFD)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9'!$G$32:$G$56</c:f>
              <c:numCache>
                <c:formatCode>0.00</c:formatCode>
                <c:ptCount val="25"/>
                <c:pt idx="0">
                  <c:v>0.44065335753175999</c:v>
                </c:pt>
                <c:pt idx="1">
                  <c:v>0.55099818511796705</c:v>
                </c:pt>
                <c:pt idx="2">
                  <c:v>0.65989110707804</c:v>
                </c:pt>
                <c:pt idx="3">
                  <c:v>0.770235934664246</c:v>
                </c:pt>
                <c:pt idx="4">
                  <c:v>0.89074410163339313</c:v>
                </c:pt>
                <c:pt idx="5">
                  <c:v>0.99963702359346585</c:v>
                </c:pt>
                <c:pt idx="6">
                  <c:v>1.1114337568057999</c:v>
                </c:pt>
                <c:pt idx="7">
                  <c:v>1.15644283121597</c:v>
                </c:pt>
                <c:pt idx="8">
                  <c:v>1.2014519056261299</c:v>
                </c:pt>
                <c:pt idx="9">
                  <c:v>1.2435571687840199</c:v>
                </c:pt>
                <c:pt idx="10">
                  <c:v>1.28711433756805</c:v>
                </c:pt>
                <c:pt idx="11">
                  <c:v>1.3277676950998101</c:v>
                </c:pt>
                <c:pt idx="12">
                  <c:v>1.37132486388384</c:v>
                </c:pt>
                <c:pt idx="13">
                  <c:v>1.4569872958257699</c:v>
                </c:pt>
                <c:pt idx="14">
                  <c:v>1.50344827586206</c:v>
                </c:pt>
                <c:pt idx="15">
                  <c:v>1.54410163339382</c:v>
                </c:pt>
                <c:pt idx="16">
                  <c:v>1.5876588021778499</c:v>
                </c:pt>
                <c:pt idx="17">
                  <c:v>1.6312159709618801</c:v>
                </c:pt>
                <c:pt idx="18">
                  <c:v>1.6733212341197801</c:v>
                </c:pt>
                <c:pt idx="19">
                  <c:v>1.7139745916515401</c:v>
                </c:pt>
                <c:pt idx="20">
                  <c:v>1.7589836660617</c:v>
                </c:pt>
                <c:pt idx="21">
                  <c:v>1.8460980036297603</c:v>
                </c:pt>
                <c:pt idx="22">
                  <c:v>1.89110707803992</c:v>
                </c:pt>
                <c:pt idx="23">
                  <c:v>1.9346642468239503</c:v>
                </c:pt>
                <c:pt idx="24">
                  <c:v>1.9767695099818503</c:v>
                </c:pt>
              </c:numCache>
            </c:numRef>
          </c:xVal>
          <c:yVal>
            <c:numRef>
              <c:f>'Figure 9'!$I$32:$I$56</c:f>
              <c:numCache>
                <c:formatCode>General</c:formatCode>
                <c:ptCount val="25"/>
                <c:pt idx="0">
                  <c:v>0.95369539943530979</c:v>
                </c:pt>
                <c:pt idx="1">
                  <c:v>0.93360704201959799</c:v>
                </c:pt>
                <c:pt idx="2">
                  <c:v>0.90833947849194485</c:v>
                </c:pt>
                <c:pt idx="3">
                  <c:v>0.8597428998505231</c:v>
                </c:pt>
                <c:pt idx="4">
                  <c:v>0.64499319049991699</c:v>
                </c:pt>
                <c:pt idx="5">
                  <c:v>0.37074804849692738</c:v>
                </c:pt>
                <c:pt idx="6">
                  <c:v>0.2755223716990533</c:v>
                </c:pt>
                <c:pt idx="7">
                  <c:v>0.28555824613851521</c:v>
                </c:pt>
                <c:pt idx="8">
                  <c:v>0.28574512539445279</c:v>
                </c:pt>
                <c:pt idx="9">
                  <c:v>0.27943371532967942</c:v>
                </c:pt>
                <c:pt idx="10">
                  <c:v>0.27068138183026075</c:v>
                </c:pt>
                <c:pt idx="11">
                  <c:v>0.25968114931074576</c:v>
                </c:pt>
                <c:pt idx="12">
                  <c:v>0.24318166417538617</c:v>
                </c:pt>
                <c:pt idx="13">
                  <c:v>0.22007005480817141</c:v>
                </c:pt>
                <c:pt idx="14">
                  <c:v>0.35019000166085368</c:v>
                </c:pt>
                <c:pt idx="15">
                  <c:v>0.37087261252283671</c:v>
                </c:pt>
                <c:pt idx="16">
                  <c:v>0.37723633947849194</c:v>
                </c:pt>
                <c:pt idx="17">
                  <c:v>0.3801302109284172</c:v>
                </c:pt>
                <c:pt idx="18">
                  <c:v>0.37657598405580472</c:v>
                </c:pt>
                <c:pt idx="19">
                  <c:v>0.3778458727786082</c:v>
                </c:pt>
                <c:pt idx="20">
                  <c:v>0.39514299950174392</c:v>
                </c:pt>
                <c:pt idx="21">
                  <c:v>0.32760332170735756</c:v>
                </c:pt>
                <c:pt idx="22">
                  <c:v>0.32701102806842719</c:v>
                </c:pt>
                <c:pt idx="23">
                  <c:v>0.32499591429995017</c:v>
                </c:pt>
                <c:pt idx="24">
                  <c:v>0.32406161767148317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ECB-42B9-9D4E-48793F708A38}"/>
            </c:ext>
          </c:extLst>
        </c:ser>
        <c:ser>
          <c:idx val="13"/>
          <c:order val="13"/>
          <c:tx>
            <c:v>NPR=3.5091 (CFD)</c:v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'Figure 9'!$J$32:$J$56</c:f>
              <c:numCache>
                <c:formatCode>0.00</c:formatCode>
                <c:ptCount val="25"/>
                <c:pt idx="0">
                  <c:v>0.44065335753175999</c:v>
                </c:pt>
                <c:pt idx="1">
                  <c:v>0.55099818511796705</c:v>
                </c:pt>
                <c:pt idx="2">
                  <c:v>0.65989110707804</c:v>
                </c:pt>
                <c:pt idx="3">
                  <c:v>0.770235934664246</c:v>
                </c:pt>
                <c:pt idx="4">
                  <c:v>0.89074410163339313</c:v>
                </c:pt>
                <c:pt idx="5">
                  <c:v>0.99963702359346585</c:v>
                </c:pt>
                <c:pt idx="6">
                  <c:v>1.1114337568057999</c:v>
                </c:pt>
                <c:pt idx="7">
                  <c:v>1.15644283121597</c:v>
                </c:pt>
                <c:pt idx="8">
                  <c:v>1.2014519056261299</c:v>
                </c:pt>
                <c:pt idx="9">
                  <c:v>1.2435571687840199</c:v>
                </c:pt>
                <c:pt idx="10">
                  <c:v>1.28711433756805</c:v>
                </c:pt>
                <c:pt idx="11">
                  <c:v>1.3277676950998101</c:v>
                </c:pt>
                <c:pt idx="12">
                  <c:v>1.37132486388384</c:v>
                </c:pt>
                <c:pt idx="13">
                  <c:v>1.4569872958257699</c:v>
                </c:pt>
                <c:pt idx="14">
                  <c:v>1.50344827586206</c:v>
                </c:pt>
                <c:pt idx="15">
                  <c:v>1.54410163339382</c:v>
                </c:pt>
                <c:pt idx="16">
                  <c:v>1.5876588021778499</c:v>
                </c:pt>
                <c:pt idx="17">
                  <c:v>1.6312159709618801</c:v>
                </c:pt>
                <c:pt idx="18">
                  <c:v>1.6733212341197801</c:v>
                </c:pt>
                <c:pt idx="19">
                  <c:v>1.7139745916515401</c:v>
                </c:pt>
                <c:pt idx="20">
                  <c:v>1.7589836660617</c:v>
                </c:pt>
                <c:pt idx="21">
                  <c:v>1.8460980036297603</c:v>
                </c:pt>
                <c:pt idx="22">
                  <c:v>1.89110707803992</c:v>
                </c:pt>
                <c:pt idx="23">
                  <c:v>1.9346642468239503</c:v>
                </c:pt>
                <c:pt idx="24">
                  <c:v>1.9767695099818503</c:v>
                </c:pt>
              </c:numCache>
            </c:numRef>
          </c:xVal>
          <c:yVal>
            <c:numRef>
              <c:f>'Figure 9'!$L$32:$L$56</c:f>
              <c:numCache>
                <c:formatCode>General</c:formatCode>
                <c:ptCount val="25"/>
                <c:pt idx="0">
                  <c:v>0.95370009404120715</c:v>
                </c:pt>
                <c:pt idx="1">
                  <c:v>0.93360975748767494</c:v>
                </c:pt>
                <c:pt idx="2">
                  <c:v>0.90835598871505507</c:v>
                </c:pt>
                <c:pt idx="3">
                  <c:v>0.85973582969992302</c:v>
                </c:pt>
                <c:pt idx="4">
                  <c:v>0.64486193040950668</c:v>
                </c:pt>
                <c:pt idx="5">
                  <c:v>0.37061782223362116</c:v>
                </c:pt>
                <c:pt idx="6">
                  <c:v>0.27528292154683537</c:v>
                </c:pt>
                <c:pt idx="7">
                  <c:v>0.28538542646262577</c:v>
                </c:pt>
                <c:pt idx="8">
                  <c:v>0.28562736884101336</c:v>
                </c:pt>
                <c:pt idx="9">
                  <c:v>0.27936599127981532</c:v>
                </c:pt>
                <c:pt idx="10">
                  <c:v>0.27063862528853555</c:v>
                </c:pt>
                <c:pt idx="11">
                  <c:v>0.25962203983927501</c:v>
                </c:pt>
                <c:pt idx="12">
                  <c:v>0.24317682596677209</c:v>
                </c:pt>
                <c:pt idx="13">
                  <c:v>0.21775620529480491</c:v>
                </c:pt>
                <c:pt idx="14">
                  <c:v>0.22078467413296857</c:v>
                </c:pt>
                <c:pt idx="15">
                  <c:v>0.33844262061497249</c:v>
                </c:pt>
                <c:pt idx="16">
                  <c:v>0.35668319512125618</c:v>
                </c:pt>
                <c:pt idx="17">
                  <c:v>0.36274058875495141</c:v>
                </c:pt>
                <c:pt idx="18">
                  <c:v>0.36148243139266478</c:v>
                </c:pt>
                <c:pt idx="19">
                  <c:v>0.36023111339089792</c:v>
                </c:pt>
                <c:pt idx="20">
                  <c:v>0.3794075403949731</c:v>
                </c:pt>
                <c:pt idx="21">
                  <c:v>0.27909501011655408</c:v>
                </c:pt>
                <c:pt idx="22">
                  <c:v>0.27900284973354988</c:v>
                </c:pt>
                <c:pt idx="23">
                  <c:v>0.2777371120800205</c:v>
                </c:pt>
                <c:pt idx="24">
                  <c:v>0.27575953948305831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ECB-42B9-9D4E-48793F708A38}"/>
            </c:ext>
          </c:extLst>
        </c:ser>
        <c:ser>
          <c:idx val="14"/>
          <c:order val="14"/>
          <c:tx>
            <c:v>NPR=3.9977 (CFD)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9'!$M$32:$M$56</c:f>
              <c:numCache>
                <c:formatCode>0.00</c:formatCode>
                <c:ptCount val="25"/>
                <c:pt idx="0">
                  <c:v>0.44065335753175999</c:v>
                </c:pt>
                <c:pt idx="1">
                  <c:v>0.55099818511796705</c:v>
                </c:pt>
                <c:pt idx="2">
                  <c:v>0.65989110707804</c:v>
                </c:pt>
                <c:pt idx="3">
                  <c:v>0.770235934664246</c:v>
                </c:pt>
                <c:pt idx="4">
                  <c:v>0.89074410163339313</c:v>
                </c:pt>
                <c:pt idx="5">
                  <c:v>0.99963702359346585</c:v>
                </c:pt>
                <c:pt idx="6">
                  <c:v>1.1114337568057999</c:v>
                </c:pt>
                <c:pt idx="7">
                  <c:v>1.15644283121597</c:v>
                </c:pt>
                <c:pt idx="8">
                  <c:v>1.2014519056261299</c:v>
                </c:pt>
                <c:pt idx="9">
                  <c:v>1.2435571687840199</c:v>
                </c:pt>
                <c:pt idx="10">
                  <c:v>1.28711433756805</c:v>
                </c:pt>
                <c:pt idx="11">
                  <c:v>1.3277676950998101</c:v>
                </c:pt>
                <c:pt idx="12">
                  <c:v>1.37132486388384</c:v>
                </c:pt>
                <c:pt idx="13">
                  <c:v>1.4569872958257699</c:v>
                </c:pt>
                <c:pt idx="14">
                  <c:v>1.50344827586206</c:v>
                </c:pt>
                <c:pt idx="15">
                  <c:v>1.54410163339382</c:v>
                </c:pt>
                <c:pt idx="16">
                  <c:v>1.5876588021778499</c:v>
                </c:pt>
                <c:pt idx="17">
                  <c:v>1.6312159709618801</c:v>
                </c:pt>
                <c:pt idx="18">
                  <c:v>1.6733212341197801</c:v>
                </c:pt>
                <c:pt idx="19">
                  <c:v>1.7139745916515401</c:v>
                </c:pt>
                <c:pt idx="20">
                  <c:v>1.7589836660617</c:v>
                </c:pt>
                <c:pt idx="21">
                  <c:v>1.8460980036297603</c:v>
                </c:pt>
                <c:pt idx="22">
                  <c:v>1.89110707803992</c:v>
                </c:pt>
                <c:pt idx="23">
                  <c:v>1.9346642468239503</c:v>
                </c:pt>
                <c:pt idx="24">
                  <c:v>1.9767695099818503</c:v>
                </c:pt>
              </c:numCache>
            </c:numRef>
          </c:xVal>
          <c:yVal>
            <c:numRef>
              <c:f>'Figure 9'!$O$32:$O$56</c:f>
              <c:numCache>
                <c:formatCode>General</c:formatCode>
                <c:ptCount val="25"/>
                <c:pt idx="0">
                  <c:v>0.95370588088150687</c:v>
                </c:pt>
                <c:pt idx="1">
                  <c:v>0.93361332766340643</c:v>
                </c:pt>
                <c:pt idx="2">
                  <c:v>0.90836681091627691</c:v>
                </c:pt>
                <c:pt idx="3">
                  <c:v>0.85973935012632263</c:v>
                </c:pt>
                <c:pt idx="4">
                  <c:v>0.64475998699252068</c:v>
                </c:pt>
                <c:pt idx="5">
                  <c:v>0.37049928709007679</c:v>
                </c:pt>
                <c:pt idx="6">
                  <c:v>0.27512094454311226</c:v>
                </c:pt>
                <c:pt idx="7">
                  <c:v>0.28526302624008804</c:v>
                </c:pt>
                <c:pt idx="8">
                  <c:v>0.28558045876378918</c:v>
                </c:pt>
                <c:pt idx="9">
                  <c:v>0.27932336093253624</c:v>
                </c:pt>
                <c:pt idx="10">
                  <c:v>0.27057858268504392</c:v>
                </c:pt>
                <c:pt idx="11">
                  <c:v>0.2595745053405708</c:v>
                </c:pt>
                <c:pt idx="12">
                  <c:v>0.24313998048878105</c:v>
                </c:pt>
                <c:pt idx="13">
                  <c:v>0.21774102609000176</c:v>
                </c:pt>
                <c:pt idx="14">
                  <c:v>0.20243369937714187</c:v>
                </c:pt>
                <c:pt idx="15">
                  <c:v>0.29498211471596164</c:v>
                </c:pt>
                <c:pt idx="16">
                  <c:v>0.34400055031643195</c:v>
                </c:pt>
                <c:pt idx="17">
                  <c:v>0.3528476373915001</c:v>
                </c:pt>
                <c:pt idx="18">
                  <c:v>0.35288841083623079</c:v>
                </c:pt>
                <c:pt idx="19">
                  <c:v>0.35034019561247715</c:v>
                </c:pt>
                <c:pt idx="20">
                  <c:v>0.37203016734622407</c:v>
                </c:pt>
                <c:pt idx="21">
                  <c:v>0.24378134927583359</c:v>
                </c:pt>
                <c:pt idx="22">
                  <c:v>0.24343520024013809</c:v>
                </c:pt>
                <c:pt idx="23">
                  <c:v>0.24256434950096306</c:v>
                </c:pt>
                <c:pt idx="24">
                  <c:v>0.24026477724691697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ECB-42B9-9D4E-48793F708A38}"/>
            </c:ext>
          </c:extLst>
        </c:ser>
        <c:ser>
          <c:idx val="15"/>
          <c:order val="15"/>
          <c:tx>
            <c:v>NPR=5.003 (CFD)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9'!$P$32:$P$56</c:f>
              <c:numCache>
                <c:formatCode>0.00</c:formatCode>
                <c:ptCount val="25"/>
                <c:pt idx="0">
                  <c:v>0.44065335753175999</c:v>
                </c:pt>
                <c:pt idx="1">
                  <c:v>0.55099818511796705</c:v>
                </c:pt>
                <c:pt idx="2">
                  <c:v>0.65989110707804</c:v>
                </c:pt>
                <c:pt idx="3">
                  <c:v>0.770235934664246</c:v>
                </c:pt>
                <c:pt idx="4">
                  <c:v>0.89074410163339313</c:v>
                </c:pt>
                <c:pt idx="5">
                  <c:v>0.99963702359346585</c:v>
                </c:pt>
                <c:pt idx="6">
                  <c:v>1.1114337568057999</c:v>
                </c:pt>
                <c:pt idx="7">
                  <c:v>1.15644283121597</c:v>
                </c:pt>
                <c:pt idx="8">
                  <c:v>1.2014519056261299</c:v>
                </c:pt>
                <c:pt idx="9">
                  <c:v>1.2435571687840199</c:v>
                </c:pt>
                <c:pt idx="10">
                  <c:v>1.28711433756805</c:v>
                </c:pt>
                <c:pt idx="11">
                  <c:v>1.3277676950998101</c:v>
                </c:pt>
                <c:pt idx="12">
                  <c:v>1.37132486388384</c:v>
                </c:pt>
                <c:pt idx="13">
                  <c:v>1.4569872958257699</c:v>
                </c:pt>
                <c:pt idx="14">
                  <c:v>1.50344827586206</c:v>
                </c:pt>
                <c:pt idx="15">
                  <c:v>1.54410163339382</c:v>
                </c:pt>
                <c:pt idx="16">
                  <c:v>1.5876588021778499</c:v>
                </c:pt>
                <c:pt idx="17">
                  <c:v>1.6312159709618801</c:v>
                </c:pt>
                <c:pt idx="18">
                  <c:v>1.6733212341197801</c:v>
                </c:pt>
                <c:pt idx="19">
                  <c:v>1.7139745916515401</c:v>
                </c:pt>
                <c:pt idx="20">
                  <c:v>1.7589836660617</c:v>
                </c:pt>
                <c:pt idx="21">
                  <c:v>1.8460980036297603</c:v>
                </c:pt>
                <c:pt idx="22">
                  <c:v>1.89110707803992</c:v>
                </c:pt>
                <c:pt idx="23">
                  <c:v>1.9346642468239503</c:v>
                </c:pt>
                <c:pt idx="24">
                  <c:v>1.9767695099818503</c:v>
                </c:pt>
              </c:numCache>
            </c:numRef>
          </c:xVal>
          <c:yVal>
            <c:numRef>
              <c:f>'Figure 9'!$R$32:$R$56</c:f>
              <c:numCache>
                <c:formatCode>General</c:formatCode>
                <c:ptCount val="25"/>
                <c:pt idx="0">
                  <c:v>0.95371417149710169</c:v>
                </c:pt>
                <c:pt idx="1">
                  <c:v>0.93361842894263447</c:v>
                </c:pt>
                <c:pt idx="2">
                  <c:v>0.90835458724765139</c:v>
                </c:pt>
                <c:pt idx="3">
                  <c:v>0.85974435338796718</c:v>
                </c:pt>
                <c:pt idx="4">
                  <c:v>0.6444309414351389</c:v>
                </c:pt>
                <c:pt idx="5">
                  <c:v>0.37032400559664197</c:v>
                </c:pt>
                <c:pt idx="6">
                  <c:v>0.27499080551668997</c:v>
                </c:pt>
                <c:pt idx="7">
                  <c:v>0.28517889266440133</c:v>
                </c:pt>
                <c:pt idx="8">
                  <c:v>0.28557625424745153</c:v>
                </c:pt>
                <c:pt idx="9">
                  <c:v>0.27934879072556468</c:v>
                </c:pt>
                <c:pt idx="10">
                  <c:v>0.27058285028982609</c:v>
                </c:pt>
                <c:pt idx="11">
                  <c:v>0.25956685988406958</c:v>
                </c:pt>
                <c:pt idx="12">
                  <c:v>0.2430725564661203</c:v>
                </c:pt>
                <c:pt idx="13">
                  <c:v>0.21763002198680789</c:v>
                </c:pt>
                <c:pt idx="14">
                  <c:v>0.20117209674195483</c:v>
                </c:pt>
                <c:pt idx="15">
                  <c:v>0.19245710573655805</c:v>
                </c:pt>
                <c:pt idx="16">
                  <c:v>0.32378233060163902</c:v>
                </c:pt>
                <c:pt idx="17">
                  <c:v>0.34146332200679591</c:v>
                </c:pt>
                <c:pt idx="18">
                  <c:v>0.34332980211872877</c:v>
                </c:pt>
                <c:pt idx="19">
                  <c:v>0.34113072156705976</c:v>
                </c:pt>
                <c:pt idx="20">
                  <c:v>0.36318209074555263</c:v>
                </c:pt>
                <c:pt idx="21">
                  <c:v>0.1926884469318409</c:v>
                </c:pt>
                <c:pt idx="22">
                  <c:v>0.19337619428342992</c:v>
                </c:pt>
                <c:pt idx="23">
                  <c:v>0.19253883669798122</c:v>
                </c:pt>
                <c:pt idx="24">
                  <c:v>0.19176701978812713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ECB-42B9-9D4E-48793F708A38}"/>
            </c:ext>
          </c:extLst>
        </c:ser>
        <c:ser>
          <c:idx val="16"/>
          <c:order val="16"/>
          <c:tx>
            <c:v>NPR=7.0141 (CFD)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9'!$S$32:$S$56</c:f>
              <c:numCache>
                <c:formatCode>0.00</c:formatCode>
                <c:ptCount val="25"/>
                <c:pt idx="0">
                  <c:v>0.44065335753175999</c:v>
                </c:pt>
                <c:pt idx="1">
                  <c:v>0.55099818511796705</c:v>
                </c:pt>
                <c:pt idx="2">
                  <c:v>0.65989110707804</c:v>
                </c:pt>
                <c:pt idx="3">
                  <c:v>0.770235934664246</c:v>
                </c:pt>
                <c:pt idx="4">
                  <c:v>0.89074410163339313</c:v>
                </c:pt>
                <c:pt idx="5">
                  <c:v>0.99963702359346585</c:v>
                </c:pt>
                <c:pt idx="6">
                  <c:v>1.1114337568057999</c:v>
                </c:pt>
                <c:pt idx="7">
                  <c:v>1.15644283121597</c:v>
                </c:pt>
                <c:pt idx="8">
                  <c:v>1.2014519056261299</c:v>
                </c:pt>
                <c:pt idx="9">
                  <c:v>1.2435571687840199</c:v>
                </c:pt>
                <c:pt idx="10">
                  <c:v>1.28711433756805</c:v>
                </c:pt>
                <c:pt idx="11">
                  <c:v>1.3277676950998101</c:v>
                </c:pt>
                <c:pt idx="12">
                  <c:v>1.37132486388384</c:v>
                </c:pt>
                <c:pt idx="13">
                  <c:v>1.4569872958257699</c:v>
                </c:pt>
                <c:pt idx="14">
                  <c:v>1.50344827586206</c:v>
                </c:pt>
                <c:pt idx="15">
                  <c:v>1.54410163339382</c:v>
                </c:pt>
                <c:pt idx="16">
                  <c:v>1.5876588021778499</c:v>
                </c:pt>
                <c:pt idx="17">
                  <c:v>1.6312159709618801</c:v>
                </c:pt>
                <c:pt idx="18">
                  <c:v>1.6733212341197801</c:v>
                </c:pt>
                <c:pt idx="19">
                  <c:v>1.7139745916515401</c:v>
                </c:pt>
                <c:pt idx="20">
                  <c:v>1.7589836660617</c:v>
                </c:pt>
                <c:pt idx="21">
                  <c:v>1.8460980036297603</c:v>
                </c:pt>
                <c:pt idx="22">
                  <c:v>1.89110707803992</c:v>
                </c:pt>
                <c:pt idx="23">
                  <c:v>1.9346642468239503</c:v>
                </c:pt>
                <c:pt idx="24">
                  <c:v>1.9767695099818503</c:v>
                </c:pt>
              </c:numCache>
            </c:numRef>
          </c:xVal>
          <c:yVal>
            <c:numRef>
              <c:f>'Figure 9'!$U$32:$U$56</c:f>
              <c:numCache>
                <c:formatCode>General</c:formatCode>
                <c:ptCount val="25"/>
                <c:pt idx="0">
                  <c:v>0.95370767454128114</c:v>
                </c:pt>
                <c:pt idx="1">
                  <c:v>0.933598751087096</c:v>
                </c:pt>
                <c:pt idx="2">
                  <c:v>0.90835160605066934</c:v>
                </c:pt>
                <c:pt idx="3">
                  <c:v>0.85975021741919844</c:v>
                </c:pt>
                <c:pt idx="4">
                  <c:v>0.64426797450849005</c:v>
                </c:pt>
                <c:pt idx="5">
                  <c:v>0.37011762022212402</c:v>
                </c:pt>
                <c:pt idx="6">
                  <c:v>0.27475356781340443</c:v>
                </c:pt>
                <c:pt idx="7">
                  <c:v>0.28504840250352859</c:v>
                </c:pt>
                <c:pt idx="8">
                  <c:v>0.28549678504726195</c:v>
                </c:pt>
                <c:pt idx="9">
                  <c:v>0.27933405568782882</c:v>
                </c:pt>
                <c:pt idx="10">
                  <c:v>0.27056357907643175</c:v>
                </c:pt>
                <c:pt idx="11">
                  <c:v>0.2595298042514364</c:v>
                </c:pt>
                <c:pt idx="12">
                  <c:v>0.24307737272066265</c:v>
                </c:pt>
                <c:pt idx="13">
                  <c:v>0.21761608759498724</c:v>
                </c:pt>
                <c:pt idx="14">
                  <c:v>0.20117106970245646</c:v>
                </c:pt>
                <c:pt idx="15">
                  <c:v>0.19034558959809525</c:v>
                </c:pt>
                <c:pt idx="16">
                  <c:v>0.2796706633780528</c:v>
                </c:pt>
                <c:pt idx="17">
                  <c:v>0.33294022041316773</c:v>
                </c:pt>
                <c:pt idx="18">
                  <c:v>0.33675311158951254</c:v>
                </c:pt>
                <c:pt idx="19">
                  <c:v>0.33602343850244504</c:v>
                </c:pt>
                <c:pt idx="20">
                  <c:v>0.35702869933419823</c:v>
                </c:pt>
                <c:pt idx="21">
                  <c:v>0.12887911492564977</c:v>
                </c:pt>
                <c:pt idx="22">
                  <c:v>0.12933816170285567</c:v>
                </c:pt>
                <c:pt idx="23">
                  <c:v>0.13070053178597396</c:v>
                </c:pt>
                <c:pt idx="24">
                  <c:v>0.13029975335395846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ECB-42B9-9D4E-48793F708A38}"/>
            </c:ext>
          </c:extLst>
        </c:ser>
        <c:ser>
          <c:idx val="17"/>
          <c:order val="17"/>
          <c:tx>
            <c:v>NPR=8.0038 (CFD)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9'!$V$32:$V$56</c:f>
              <c:numCache>
                <c:formatCode>0.00</c:formatCode>
                <c:ptCount val="25"/>
                <c:pt idx="0">
                  <c:v>0.44065335753175999</c:v>
                </c:pt>
                <c:pt idx="1">
                  <c:v>0.55099818511796705</c:v>
                </c:pt>
                <c:pt idx="2">
                  <c:v>0.65989110707804</c:v>
                </c:pt>
                <c:pt idx="3">
                  <c:v>0.770235934664246</c:v>
                </c:pt>
                <c:pt idx="4">
                  <c:v>0.89074410163339313</c:v>
                </c:pt>
                <c:pt idx="5">
                  <c:v>0.99963702359346585</c:v>
                </c:pt>
                <c:pt idx="6">
                  <c:v>1.1114337568057999</c:v>
                </c:pt>
                <c:pt idx="7">
                  <c:v>1.15644283121597</c:v>
                </c:pt>
                <c:pt idx="8">
                  <c:v>1.2014519056261299</c:v>
                </c:pt>
                <c:pt idx="9">
                  <c:v>1.2435571687840199</c:v>
                </c:pt>
                <c:pt idx="10">
                  <c:v>1.28711433756805</c:v>
                </c:pt>
                <c:pt idx="11">
                  <c:v>1.3277676950998101</c:v>
                </c:pt>
                <c:pt idx="12">
                  <c:v>1.37132486388384</c:v>
                </c:pt>
                <c:pt idx="13">
                  <c:v>1.4569872958257699</c:v>
                </c:pt>
                <c:pt idx="14">
                  <c:v>1.50344827586206</c:v>
                </c:pt>
                <c:pt idx="15">
                  <c:v>1.54410163339382</c:v>
                </c:pt>
                <c:pt idx="16">
                  <c:v>1.5876588021778499</c:v>
                </c:pt>
                <c:pt idx="17">
                  <c:v>1.6312159709618801</c:v>
                </c:pt>
                <c:pt idx="18">
                  <c:v>1.6733212341197801</c:v>
                </c:pt>
                <c:pt idx="19">
                  <c:v>1.7139745916515401</c:v>
                </c:pt>
                <c:pt idx="20">
                  <c:v>1.7589836660617</c:v>
                </c:pt>
                <c:pt idx="21">
                  <c:v>1.8460980036297603</c:v>
                </c:pt>
                <c:pt idx="22">
                  <c:v>1.89110707803992</c:v>
                </c:pt>
                <c:pt idx="23">
                  <c:v>1.9346642468239503</c:v>
                </c:pt>
                <c:pt idx="24">
                  <c:v>1.9767695099818503</c:v>
                </c:pt>
              </c:numCache>
            </c:numRef>
          </c:xVal>
          <c:yVal>
            <c:numRef>
              <c:f>'Figure 9'!$X$32:$X$56</c:f>
              <c:numCache>
                <c:formatCode>General</c:formatCode>
                <c:ptCount val="25"/>
                <c:pt idx="0">
                  <c:v>0.95370586471426066</c:v>
                </c:pt>
                <c:pt idx="1">
                  <c:v>0.93359616682076019</c:v>
                </c:pt>
                <c:pt idx="2">
                  <c:v>0.90835390689422524</c:v>
                </c:pt>
                <c:pt idx="3">
                  <c:v>0.859755741023014</c:v>
                </c:pt>
                <c:pt idx="4">
                  <c:v>0.64420150428546441</c:v>
                </c:pt>
                <c:pt idx="5">
                  <c:v>0.37004910167670357</c:v>
                </c:pt>
                <c:pt idx="6">
                  <c:v>0.27465953672005794</c:v>
                </c:pt>
                <c:pt idx="7">
                  <c:v>0.28500549738874037</c:v>
                </c:pt>
                <c:pt idx="8">
                  <c:v>0.28547140108448488</c:v>
                </c:pt>
                <c:pt idx="9">
                  <c:v>0.27931857367750318</c:v>
                </c:pt>
                <c:pt idx="10">
                  <c:v>0.27056048377020914</c:v>
                </c:pt>
                <c:pt idx="11">
                  <c:v>0.25950823358904523</c:v>
                </c:pt>
                <c:pt idx="12">
                  <c:v>0.24305055098828057</c:v>
                </c:pt>
                <c:pt idx="13">
                  <c:v>0.21759651665458907</c:v>
                </c:pt>
                <c:pt idx="14">
                  <c:v>0.20115257752567531</c:v>
                </c:pt>
                <c:pt idx="15">
                  <c:v>0.18933356655588596</c:v>
                </c:pt>
                <c:pt idx="16">
                  <c:v>0.26230478022939108</c:v>
                </c:pt>
                <c:pt idx="17">
                  <c:v>0.33032284664784228</c:v>
                </c:pt>
                <c:pt idx="18">
                  <c:v>0.33496489167645366</c:v>
                </c:pt>
                <c:pt idx="19">
                  <c:v>0.3343008321047502</c:v>
                </c:pt>
                <c:pt idx="20">
                  <c:v>0.35490317099377799</c:v>
                </c:pt>
                <c:pt idx="21">
                  <c:v>0.10844628801319374</c:v>
                </c:pt>
                <c:pt idx="22">
                  <c:v>0.10880976536145331</c:v>
                </c:pt>
                <c:pt idx="23">
                  <c:v>0.11172897873510082</c:v>
                </c:pt>
                <c:pt idx="24">
                  <c:v>0.11160145181039006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ECB-42B9-9D4E-48793F708A38}"/>
            </c:ext>
          </c:extLst>
        </c:ser>
        <c:ser>
          <c:idx val="18"/>
          <c:order val="18"/>
          <c:tx>
            <c:v>NPR=9.0056 (CFD)</c:v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'Figure 9'!$Y$32:$Y$56</c:f>
              <c:numCache>
                <c:formatCode>0.00</c:formatCode>
                <c:ptCount val="25"/>
                <c:pt idx="0">
                  <c:v>0.44065335753175999</c:v>
                </c:pt>
                <c:pt idx="1">
                  <c:v>0.55099818511796705</c:v>
                </c:pt>
                <c:pt idx="2">
                  <c:v>0.65989110707804</c:v>
                </c:pt>
                <c:pt idx="3">
                  <c:v>0.770235934664246</c:v>
                </c:pt>
                <c:pt idx="4">
                  <c:v>0.89074410163339313</c:v>
                </c:pt>
                <c:pt idx="5">
                  <c:v>0.99963702359346585</c:v>
                </c:pt>
                <c:pt idx="6">
                  <c:v>1.1114337568057999</c:v>
                </c:pt>
                <c:pt idx="7">
                  <c:v>1.15644283121597</c:v>
                </c:pt>
                <c:pt idx="8">
                  <c:v>1.2014519056261299</c:v>
                </c:pt>
                <c:pt idx="9">
                  <c:v>1.2435571687840199</c:v>
                </c:pt>
                <c:pt idx="10">
                  <c:v>1.28711433756805</c:v>
                </c:pt>
                <c:pt idx="11">
                  <c:v>1.3277676950998101</c:v>
                </c:pt>
                <c:pt idx="12">
                  <c:v>1.37132486388384</c:v>
                </c:pt>
                <c:pt idx="13">
                  <c:v>1.4569872958257699</c:v>
                </c:pt>
                <c:pt idx="14">
                  <c:v>1.50344827586206</c:v>
                </c:pt>
                <c:pt idx="15">
                  <c:v>1.54410163339382</c:v>
                </c:pt>
                <c:pt idx="16">
                  <c:v>1.5876588021778499</c:v>
                </c:pt>
                <c:pt idx="17">
                  <c:v>1.6312159709618801</c:v>
                </c:pt>
                <c:pt idx="18">
                  <c:v>1.6733212341197801</c:v>
                </c:pt>
                <c:pt idx="19">
                  <c:v>1.7139745916515401</c:v>
                </c:pt>
                <c:pt idx="20">
                  <c:v>1.7589836660617</c:v>
                </c:pt>
                <c:pt idx="21">
                  <c:v>1.8460980036297603</c:v>
                </c:pt>
                <c:pt idx="22">
                  <c:v>1.89110707803992</c:v>
                </c:pt>
                <c:pt idx="23">
                  <c:v>1.9346642468239503</c:v>
                </c:pt>
                <c:pt idx="24">
                  <c:v>1.9767695099818503</c:v>
                </c:pt>
              </c:numCache>
              <c:extLst xmlns:c15="http://schemas.microsoft.com/office/drawing/2012/chart"/>
            </c:numRef>
          </c:xVal>
          <c:yVal>
            <c:numRef>
              <c:f>'Figure 9'!$AA$32:$AA$56</c:f>
              <c:numCache>
                <c:formatCode>General</c:formatCode>
                <c:ptCount val="25"/>
                <c:pt idx="0">
                  <c:v>0.95370458381451551</c:v>
                </c:pt>
                <c:pt idx="1">
                  <c:v>0.93359509638447191</c:v>
                </c:pt>
                <c:pt idx="2">
                  <c:v>0.90835402416274325</c:v>
                </c:pt>
                <c:pt idx="3">
                  <c:v>0.85975448609753935</c:v>
                </c:pt>
                <c:pt idx="4">
                  <c:v>0.64423414319978678</c:v>
                </c:pt>
                <c:pt idx="5">
                  <c:v>0.36998323265523675</c:v>
                </c:pt>
                <c:pt idx="6">
                  <c:v>0.2745939193390779</c:v>
                </c:pt>
                <c:pt idx="7">
                  <c:v>0.2849744603357911</c:v>
                </c:pt>
                <c:pt idx="8">
                  <c:v>0.28545616061117529</c:v>
                </c:pt>
                <c:pt idx="9">
                  <c:v>0.27929643777205299</c:v>
                </c:pt>
                <c:pt idx="10">
                  <c:v>0.27054732610819937</c:v>
                </c:pt>
                <c:pt idx="11">
                  <c:v>0.25949164964022386</c:v>
                </c:pt>
                <c:pt idx="12">
                  <c:v>0.24302345207426493</c:v>
                </c:pt>
                <c:pt idx="13">
                  <c:v>0.21759538509371948</c:v>
                </c:pt>
                <c:pt idx="14">
                  <c:v>0.20112929732610821</c:v>
                </c:pt>
                <c:pt idx="15">
                  <c:v>0.18943879363951321</c:v>
                </c:pt>
                <c:pt idx="16">
                  <c:v>0.21525539664208937</c:v>
                </c:pt>
                <c:pt idx="17">
                  <c:v>0.32750943857155546</c:v>
                </c:pt>
                <c:pt idx="18">
                  <c:v>0.3351868837167985</c:v>
                </c:pt>
                <c:pt idx="19">
                  <c:v>0.33708281513724792</c:v>
                </c:pt>
                <c:pt idx="20">
                  <c:v>0.35805509904948035</c:v>
                </c:pt>
                <c:pt idx="21">
                  <c:v>9.0281413786977002E-2</c:v>
                </c:pt>
                <c:pt idx="22">
                  <c:v>9.1524673536466206E-2</c:v>
                </c:pt>
                <c:pt idx="23">
                  <c:v>9.5884549613573788E-2</c:v>
                </c:pt>
                <c:pt idx="24">
                  <c:v>9.8468053211335185E-2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2-DECB-42B9-9D4E-48793F708A38}"/>
            </c:ext>
          </c:extLst>
        </c:ser>
        <c:ser>
          <c:idx val="19"/>
          <c:order val="19"/>
          <c:tx>
            <c:v>NPR=10.0031 (CFD)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9'!$AB$32:$AB$56</c:f>
              <c:numCache>
                <c:formatCode>0.00</c:formatCode>
                <c:ptCount val="25"/>
                <c:pt idx="0">
                  <c:v>0.44065335753175999</c:v>
                </c:pt>
                <c:pt idx="1">
                  <c:v>0.55099818511796705</c:v>
                </c:pt>
                <c:pt idx="2">
                  <c:v>0.65989110707804</c:v>
                </c:pt>
                <c:pt idx="3">
                  <c:v>0.770235934664246</c:v>
                </c:pt>
                <c:pt idx="4">
                  <c:v>0.89074410163339313</c:v>
                </c:pt>
                <c:pt idx="5">
                  <c:v>0.99963702359346585</c:v>
                </c:pt>
                <c:pt idx="6">
                  <c:v>1.1114337568057999</c:v>
                </c:pt>
                <c:pt idx="7">
                  <c:v>1.15644283121597</c:v>
                </c:pt>
                <c:pt idx="8">
                  <c:v>1.2014519056261299</c:v>
                </c:pt>
                <c:pt idx="9">
                  <c:v>1.2435571687840199</c:v>
                </c:pt>
                <c:pt idx="10">
                  <c:v>1.28711433756805</c:v>
                </c:pt>
                <c:pt idx="11">
                  <c:v>1.3277676950998101</c:v>
                </c:pt>
                <c:pt idx="12">
                  <c:v>1.37132486388384</c:v>
                </c:pt>
                <c:pt idx="13">
                  <c:v>1.4569872958257699</c:v>
                </c:pt>
                <c:pt idx="14">
                  <c:v>1.50344827586206</c:v>
                </c:pt>
                <c:pt idx="15">
                  <c:v>1.54410163339382</c:v>
                </c:pt>
                <c:pt idx="16">
                  <c:v>1.5876588021778499</c:v>
                </c:pt>
                <c:pt idx="17">
                  <c:v>1.6312159709618801</c:v>
                </c:pt>
                <c:pt idx="18">
                  <c:v>1.6733212341197801</c:v>
                </c:pt>
                <c:pt idx="19">
                  <c:v>1.7139745916515401</c:v>
                </c:pt>
                <c:pt idx="20">
                  <c:v>1.7589836660617</c:v>
                </c:pt>
                <c:pt idx="21">
                  <c:v>1.8460980036297603</c:v>
                </c:pt>
                <c:pt idx="22">
                  <c:v>1.89110707803992</c:v>
                </c:pt>
                <c:pt idx="23">
                  <c:v>1.9346642468239503</c:v>
                </c:pt>
                <c:pt idx="24">
                  <c:v>1.9767695099818503</c:v>
                </c:pt>
              </c:numCache>
              <c:extLst xmlns:c15="http://schemas.microsoft.com/office/drawing/2012/chart"/>
            </c:numRef>
          </c:xVal>
          <c:yVal>
            <c:numRef>
              <c:f>'Figure 9'!$AD$32:$AD$56</c:f>
              <c:numCache>
                <c:formatCode>General</c:formatCode>
                <c:ptCount val="25"/>
                <c:pt idx="0">
                  <c:v>0.9537043516509881</c:v>
                </c:pt>
                <c:pt idx="1">
                  <c:v>0.93359318611230513</c:v>
                </c:pt>
                <c:pt idx="2">
                  <c:v>0.90835560976097418</c:v>
                </c:pt>
                <c:pt idx="3">
                  <c:v>0.85975617558556849</c:v>
                </c:pt>
                <c:pt idx="4">
                  <c:v>0.64417560556227571</c:v>
                </c:pt>
                <c:pt idx="5">
                  <c:v>0.36993601983385149</c:v>
                </c:pt>
                <c:pt idx="6">
                  <c:v>0.27453489418280336</c:v>
                </c:pt>
                <c:pt idx="7">
                  <c:v>0.2849458667812978</c:v>
                </c:pt>
                <c:pt idx="8">
                  <c:v>0.28544431226319844</c:v>
                </c:pt>
                <c:pt idx="9">
                  <c:v>0.2792833221701273</c:v>
                </c:pt>
                <c:pt idx="10">
                  <c:v>0.27053573392248403</c:v>
                </c:pt>
                <c:pt idx="11">
                  <c:v>0.25948695904269675</c:v>
                </c:pt>
                <c:pt idx="12">
                  <c:v>0.24299997000929713</c:v>
                </c:pt>
                <c:pt idx="13">
                  <c:v>0.21759044696144195</c:v>
                </c:pt>
                <c:pt idx="14">
                  <c:v>0.20112045265967549</c:v>
                </c:pt>
                <c:pt idx="15">
                  <c:v>0.18944157311233517</c:v>
                </c:pt>
                <c:pt idx="16">
                  <c:v>0.22001599504153715</c:v>
                </c:pt>
                <c:pt idx="17">
                  <c:v>0.32869360498245548</c:v>
                </c:pt>
                <c:pt idx="18">
                  <c:v>0.33048255040937308</c:v>
                </c:pt>
                <c:pt idx="19">
                  <c:v>0.32916225969949314</c:v>
                </c:pt>
                <c:pt idx="20">
                  <c:v>0.35115124311463447</c:v>
                </c:pt>
                <c:pt idx="21">
                  <c:v>7.8580480051184134E-2</c:v>
                </c:pt>
                <c:pt idx="22">
                  <c:v>7.9217182673371259E-2</c:v>
                </c:pt>
                <c:pt idx="23">
                  <c:v>8.4350451360078377E-2</c:v>
                </c:pt>
                <c:pt idx="24">
                  <c:v>9.0262258699803061E-2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3-DECB-42B9-9D4E-48793F708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63840"/>
        <c:axId val="410011616"/>
        <c:extLst/>
      </c:scatterChart>
      <c:valAx>
        <c:axId val="578663840"/>
        <c:scaling>
          <c:orientation val="minMax"/>
          <c:max val="2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x/xt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0011616"/>
        <c:crosses val="autoZero"/>
        <c:crossBetween val="midCat"/>
      </c:valAx>
      <c:valAx>
        <c:axId val="4100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p/pt,j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66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/>
              <a:t>Centerline pressures for configuration 1, NPR=4.6, SPR=0.7 (Figure 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 surface (Experimental)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Figure12!$B$4:$B$29</c:f>
              <c:numCache>
                <c:formatCode>General</c:formatCode>
                <c:ptCount val="26"/>
                <c:pt idx="0">
                  <c:v>0.44118993135011297</c:v>
                </c:pt>
                <c:pt idx="1">
                  <c:v>0.54736842105262995</c:v>
                </c:pt>
                <c:pt idx="2">
                  <c:v>0.66086956521739004</c:v>
                </c:pt>
                <c:pt idx="3">
                  <c:v>0.77070938215102902</c:v>
                </c:pt>
                <c:pt idx="4">
                  <c:v>0.89336384439359096</c:v>
                </c:pt>
                <c:pt idx="5">
                  <c:v>1.00503432494279</c:v>
                </c:pt>
                <c:pt idx="6">
                  <c:v>1.1148741418764301</c:v>
                </c:pt>
                <c:pt idx="7">
                  <c:v>1.1588100686498799</c:v>
                </c:pt>
                <c:pt idx="8">
                  <c:v>1.2027459954233399</c:v>
                </c:pt>
                <c:pt idx="9">
                  <c:v>1.2503432494279101</c:v>
                </c:pt>
                <c:pt idx="10">
                  <c:v>1.29061784897025</c:v>
                </c:pt>
                <c:pt idx="11">
                  <c:v>1.3363844393592601</c:v>
                </c:pt>
                <c:pt idx="12">
                  <c:v>1.37482837528604</c:v>
                </c:pt>
                <c:pt idx="13">
                  <c:v>1.4205949656750501</c:v>
                </c:pt>
                <c:pt idx="14">
                  <c:v>1.4590389016018299</c:v>
                </c:pt>
                <c:pt idx="15">
                  <c:v>1.5084668192219599</c:v>
                </c:pt>
                <c:pt idx="16">
                  <c:v>1.5524027459954199</c:v>
                </c:pt>
                <c:pt idx="17">
                  <c:v>1.59084668192219</c:v>
                </c:pt>
                <c:pt idx="18">
                  <c:v>1.6311212814645299</c:v>
                </c:pt>
                <c:pt idx="19">
                  <c:v>1.67688787185354</c:v>
                </c:pt>
                <c:pt idx="20">
                  <c:v>1.7208237986270001</c:v>
                </c:pt>
                <c:pt idx="21">
                  <c:v>1.7647597254004499</c:v>
                </c:pt>
                <c:pt idx="22">
                  <c:v>1.85263157894736</c:v>
                </c:pt>
                <c:pt idx="23">
                  <c:v>1.89656750572082</c:v>
                </c:pt>
                <c:pt idx="24">
                  <c:v>1.9350114416475901</c:v>
                </c:pt>
                <c:pt idx="25">
                  <c:v>1.98260869565217</c:v>
                </c:pt>
              </c:numCache>
            </c:numRef>
          </c:xVal>
          <c:yVal>
            <c:numRef>
              <c:f>Figure12!$C$4:$C$29</c:f>
              <c:numCache>
                <c:formatCode>General</c:formatCode>
                <c:ptCount val="26"/>
                <c:pt idx="0">
                  <c:v>0.94418604651162696</c:v>
                </c:pt>
                <c:pt idx="1">
                  <c:v>0.92325581395348799</c:v>
                </c:pt>
                <c:pt idx="2">
                  <c:v>0.89302325581395303</c:v>
                </c:pt>
                <c:pt idx="3">
                  <c:v>0.84883720930232498</c:v>
                </c:pt>
                <c:pt idx="4">
                  <c:v>0.68372093023255698</c:v>
                </c:pt>
                <c:pt idx="5">
                  <c:v>0.36511627906976601</c:v>
                </c:pt>
                <c:pt idx="6">
                  <c:v>0.27674418604651102</c:v>
                </c:pt>
                <c:pt idx="7">
                  <c:v>0.28139534883720801</c:v>
                </c:pt>
                <c:pt idx="8">
                  <c:v>0.27674418604651102</c:v>
                </c:pt>
                <c:pt idx="9">
                  <c:v>0.28372093023255701</c:v>
                </c:pt>
                <c:pt idx="10">
                  <c:v>0.27441860465116202</c:v>
                </c:pt>
                <c:pt idx="11">
                  <c:v>0.26511627906976698</c:v>
                </c:pt>
                <c:pt idx="12">
                  <c:v>0.248837209302324</c:v>
                </c:pt>
                <c:pt idx="13">
                  <c:v>0.23720930232557999</c:v>
                </c:pt>
                <c:pt idx="14">
                  <c:v>0.230232558139534</c:v>
                </c:pt>
                <c:pt idx="15">
                  <c:v>0.211627906976744</c:v>
                </c:pt>
                <c:pt idx="16">
                  <c:v>0.20232558139534701</c:v>
                </c:pt>
                <c:pt idx="17">
                  <c:v>0.29999999999999899</c:v>
                </c:pt>
                <c:pt idx="18">
                  <c:v>0.32790697674418501</c:v>
                </c:pt>
                <c:pt idx="19">
                  <c:v>0.33720930232558199</c:v>
                </c:pt>
                <c:pt idx="20">
                  <c:v>0.34186046511627799</c:v>
                </c:pt>
                <c:pt idx="21">
                  <c:v>0.35116279069767398</c:v>
                </c:pt>
                <c:pt idx="22">
                  <c:v>0.209302325581394</c:v>
                </c:pt>
                <c:pt idx="23">
                  <c:v>0.209302325581394</c:v>
                </c:pt>
                <c:pt idx="24">
                  <c:v>0.21395348837209199</c:v>
                </c:pt>
                <c:pt idx="25">
                  <c:v>0.20465116279069701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8-4B55-B60A-5BE6EAAEE4E2}"/>
            </c:ext>
          </c:extLst>
        </c:ser>
        <c:ser>
          <c:idx val="1"/>
          <c:order val="1"/>
          <c:tx>
            <c:v>lower surface (Experimental)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Figure12!$E$10:$E$29</c:f>
              <c:numCache>
                <c:formatCode>General</c:formatCode>
                <c:ptCount val="20"/>
                <c:pt idx="0">
                  <c:v>1.1148741418764301</c:v>
                </c:pt>
                <c:pt idx="1">
                  <c:v>1.1588100686498799</c:v>
                </c:pt>
                <c:pt idx="2">
                  <c:v>1.2027459954233399</c:v>
                </c:pt>
                <c:pt idx="3">
                  <c:v>1.2503432494279101</c:v>
                </c:pt>
                <c:pt idx="4">
                  <c:v>1.29061784897025</c:v>
                </c:pt>
                <c:pt idx="5">
                  <c:v>1.3363844393592601</c:v>
                </c:pt>
                <c:pt idx="6">
                  <c:v>1.37482837528604</c:v>
                </c:pt>
                <c:pt idx="7">
                  <c:v>1.4205949656750501</c:v>
                </c:pt>
                <c:pt idx="8">
                  <c:v>1.4590389016018299</c:v>
                </c:pt>
                <c:pt idx="9">
                  <c:v>1.5084668192219599</c:v>
                </c:pt>
                <c:pt idx="10">
                  <c:v>1.5524027459954199</c:v>
                </c:pt>
                <c:pt idx="11">
                  <c:v>1.58901601830663</c:v>
                </c:pt>
                <c:pt idx="12">
                  <c:v>1.6347826086956501</c:v>
                </c:pt>
                <c:pt idx="13">
                  <c:v>1.6732265446224199</c:v>
                </c:pt>
                <c:pt idx="14">
                  <c:v>1.71899313501144</c:v>
                </c:pt>
                <c:pt idx="15">
                  <c:v>1.7592677345537699</c:v>
                </c:pt>
                <c:pt idx="16">
                  <c:v>1.8489702517162401</c:v>
                </c:pt>
                <c:pt idx="17">
                  <c:v>1.8910755148741401</c:v>
                </c:pt>
                <c:pt idx="18">
                  <c:v>1.9368421052631499</c:v>
                </c:pt>
                <c:pt idx="19">
                  <c:v>1.9771167048054901</c:v>
                </c:pt>
              </c:numCache>
            </c:numRef>
          </c:xVal>
          <c:yVal>
            <c:numRef>
              <c:f>Figure12!$F$10:$F$29</c:f>
              <c:numCache>
                <c:formatCode>General</c:formatCode>
                <c:ptCount val="20"/>
                <c:pt idx="0">
                  <c:v>0.27674418604651102</c:v>
                </c:pt>
                <c:pt idx="1">
                  <c:v>0.28139534883720801</c:v>
                </c:pt>
                <c:pt idx="2">
                  <c:v>0.27674418604651102</c:v>
                </c:pt>
                <c:pt idx="3">
                  <c:v>0.28372093023255701</c:v>
                </c:pt>
                <c:pt idx="4">
                  <c:v>0.27441860465116202</c:v>
                </c:pt>
                <c:pt idx="5">
                  <c:v>0.26511627906976698</c:v>
                </c:pt>
                <c:pt idx="6">
                  <c:v>0.248837209302324</c:v>
                </c:pt>
                <c:pt idx="7">
                  <c:v>0.23720930232557999</c:v>
                </c:pt>
                <c:pt idx="8">
                  <c:v>0.230232558139534</c:v>
                </c:pt>
                <c:pt idx="9">
                  <c:v>0.211627906976744</c:v>
                </c:pt>
                <c:pt idx="10">
                  <c:v>0.20232558139534701</c:v>
                </c:pt>
                <c:pt idx="11">
                  <c:v>0.18139534883720901</c:v>
                </c:pt>
                <c:pt idx="12">
                  <c:v>0.165116279069767</c:v>
                </c:pt>
                <c:pt idx="13">
                  <c:v>0.15581395348837199</c:v>
                </c:pt>
                <c:pt idx="14">
                  <c:v>0.146511627906976</c:v>
                </c:pt>
                <c:pt idx="15">
                  <c:v>0.13720930232558001</c:v>
                </c:pt>
                <c:pt idx="16">
                  <c:v>0.12093023255813901</c:v>
                </c:pt>
                <c:pt idx="17">
                  <c:v>0.113953488372092</c:v>
                </c:pt>
                <c:pt idx="18">
                  <c:v>0.16046511627906901</c:v>
                </c:pt>
                <c:pt idx="19">
                  <c:v>0.20232558139534701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78-4B55-B60A-5BE6EAAEE4E2}"/>
            </c:ext>
          </c:extLst>
        </c:ser>
        <c:ser>
          <c:idx val="2"/>
          <c:order val="2"/>
          <c:tx>
            <c:v>upper surface (CFD)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Figure12!$C$34:$C$58</c:f>
              <c:numCache>
                <c:formatCode>0.00</c:formatCode>
                <c:ptCount val="25"/>
                <c:pt idx="0">
                  <c:v>0.44118993135011292</c:v>
                </c:pt>
                <c:pt idx="1">
                  <c:v>0.54736842105262995</c:v>
                </c:pt>
                <c:pt idx="2">
                  <c:v>0.66086956521739004</c:v>
                </c:pt>
                <c:pt idx="3">
                  <c:v>0.77070938215102902</c:v>
                </c:pt>
                <c:pt idx="4">
                  <c:v>0.89336384439359107</c:v>
                </c:pt>
                <c:pt idx="5">
                  <c:v>1.00503432494279</c:v>
                </c:pt>
                <c:pt idx="6">
                  <c:v>1.1148741418764301</c:v>
                </c:pt>
                <c:pt idx="7">
                  <c:v>1.1588100686498799</c:v>
                </c:pt>
                <c:pt idx="8">
                  <c:v>1.2027459954233399</c:v>
                </c:pt>
                <c:pt idx="9">
                  <c:v>1.2503432494279101</c:v>
                </c:pt>
                <c:pt idx="10">
                  <c:v>1.29061784897025</c:v>
                </c:pt>
                <c:pt idx="11">
                  <c:v>1.3363844393592601</c:v>
                </c:pt>
                <c:pt idx="12">
                  <c:v>1.37482837528604</c:v>
                </c:pt>
                <c:pt idx="13">
                  <c:v>1.4205949656750501</c:v>
                </c:pt>
                <c:pt idx="14">
                  <c:v>1.4590389016018299</c:v>
                </c:pt>
                <c:pt idx="15">
                  <c:v>1.5084668192219599</c:v>
                </c:pt>
                <c:pt idx="16">
                  <c:v>1.5524027459954199</c:v>
                </c:pt>
                <c:pt idx="17">
                  <c:v>1.59084668192219</c:v>
                </c:pt>
                <c:pt idx="18">
                  <c:v>1.6311212814645299</c:v>
                </c:pt>
                <c:pt idx="19">
                  <c:v>1.67688787185354</c:v>
                </c:pt>
                <c:pt idx="20">
                  <c:v>1.7208237986270001</c:v>
                </c:pt>
                <c:pt idx="21">
                  <c:v>1.7647597254004499</c:v>
                </c:pt>
                <c:pt idx="22">
                  <c:v>1.85263157894736</c:v>
                </c:pt>
                <c:pt idx="23">
                  <c:v>1.89656750572082</c:v>
                </c:pt>
                <c:pt idx="24">
                  <c:v>1.9350114416475899</c:v>
                </c:pt>
              </c:numCache>
            </c:numRef>
          </c:xVal>
          <c:yVal>
            <c:numRef>
              <c:f>Figure12!$E$34:$E$58</c:f>
              <c:numCache>
                <c:formatCode>General</c:formatCode>
                <c:ptCount val="25"/>
                <c:pt idx="0">
                  <c:v>0.95371804347826084</c:v>
                </c:pt>
                <c:pt idx="1">
                  <c:v>0.93361195652173923</c:v>
                </c:pt>
                <c:pt idx="2">
                  <c:v>0.90836934782608714</c:v>
                </c:pt>
                <c:pt idx="3">
                  <c:v>0.85976239130434784</c:v>
                </c:pt>
                <c:pt idx="4">
                  <c:v>0.64451695652173913</c:v>
                </c:pt>
                <c:pt idx="5">
                  <c:v>0.37028978260869566</c:v>
                </c:pt>
                <c:pt idx="6">
                  <c:v>0.2747458695652174</c:v>
                </c:pt>
                <c:pt idx="7">
                  <c:v>0.28508260869565222</c:v>
                </c:pt>
                <c:pt idx="8">
                  <c:v>0.28558891304347828</c:v>
                </c:pt>
                <c:pt idx="9">
                  <c:v>0.27931978260869572</c:v>
                </c:pt>
                <c:pt idx="10">
                  <c:v>0.27056108695652176</c:v>
                </c:pt>
                <c:pt idx="11">
                  <c:v>0.2595326086956522</c:v>
                </c:pt>
                <c:pt idx="12">
                  <c:v>0.24309130434782611</c:v>
                </c:pt>
                <c:pt idx="13">
                  <c:v>0.21769521739130437</c:v>
                </c:pt>
                <c:pt idx="14">
                  <c:v>0.20120980434782612</c:v>
                </c:pt>
                <c:pt idx="15">
                  <c:v>0.18956639130434785</c:v>
                </c:pt>
                <c:pt idx="16">
                  <c:v>0.17844058695652176</c:v>
                </c:pt>
                <c:pt idx="17">
                  <c:v>0.25054652173913045</c:v>
                </c:pt>
                <c:pt idx="18">
                  <c:v>0.30477456521739132</c:v>
                </c:pt>
                <c:pt idx="19">
                  <c:v>0.31017304347826086</c:v>
                </c:pt>
                <c:pt idx="20">
                  <c:v>0.32233043478260875</c:v>
                </c:pt>
                <c:pt idx="21">
                  <c:v>0.3836434185653152</c:v>
                </c:pt>
                <c:pt idx="22">
                  <c:v>0.20731460869565219</c:v>
                </c:pt>
                <c:pt idx="23">
                  <c:v>0.20649434782608697</c:v>
                </c:pt>
                <c:pt idx="24">
                  <c:v>0.20740297826086959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78-4B55-B60A-5BE6EAAEE4E2}"/>
            </c:ext>
          </c:extLst>
        </c:ser>
        <c:ser>
          <c:idx val="3"/>
          <c:order val="3"/>
          <c:tx>
            <c:v>lower surface (CFD)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Figure12!$F$34:$F$58</c:f>
              <c:numCache>
                <c:formatCode>0.00</c:formatCode>
                <c:ptCount val="25"/>
                <c:pt idx="0">
                  <c:v>0.44118993135011292</c:v>
                </c:pt>
                <c:pt idx="1">
                  <c:v>0.54736842105262995</c:v>
                </c:pt>
                <c:pt idx="2">
                  <c:v>0.66086956521739004</c:v>
                </c:pt>
                <c:pt idx="3">
                  <c:v>0.77070938215102902</c:v>
                </c:pt>
                <c:pt idx="4">
                  <c:v>0.89336384439359107</c:v>
                </c:pt>
                <c:pt idx="5">
                  <c:v>1.00503432494279</c:v>
                </c:pt>
                <c:pt idx="6">
                  <c:v>1.1148741418764301</c:v>
                </c:pt>
                <c:pt idx="7">
                  <c:v>1.1588100686498799</c:v>
                </c:pt>
                <c:pt idx="8">
                  <c:v>1.2027459954233399</c:v>
                </c:pt>
                <c:pt idx="9">
                  <c:v>1.2503432494279101</c:v>
                </c:pt>
                <c:pt idx="10">
                  <c:v>1.29061784897025</c:v>
                </c:pt>
                <c:pt idx="11">
                  <c:v>1.3363844393592601</c:v>
                </c:pt>
                <c:pt idx="12">
                  <c:v>1.37482837528604</c:v>
                </c:pt>
                <c:pt idx="13">
                  <c:v>1.4205949656750501</c:v>
                </c:pt>
                <c:pt idx="14">
                  <c:v>1.4590389016018299</c:v>
                </c:pt>
                <c:pt idx="15">
                  <c:v>1.5084668192219599</c:v>
                </c:pt>
                <c:pt idx="16">
                  <c:v>1.5524027459954199</c:v>
                </c:pt>
                <c:pt idx="17">
                  <c:v>1.59084668192219</c:v>
                </c:pt>
                <c:pt idx="18">
                  <c:v>1.6311212814645299</c:v>
                </c:pt>
                <c:pt idx="19">
                  <c:v>1.67688787185354</c:v>
                </c:pt>
                <c:pt idx="20">
                  <c:v>1.7208237986270001</c:v>
                </c:pt>
                <c:pt idx="21">
                  <c:v>1.7647597254004499</c:v>
                </c:pt>
                <c:pt idx="22">
                  <c:v>1.85263157894736</c:v>
                </c:pt>
                <c:pt idx="23">
                  <c:v>1.89656750572082</c:v>
                </c:pt>
                <c:pt idx="24">
                  <c:v>1.9350114416475899</c:v>
                </c:pt>
              </c:numCache>
            </c:numRef>
          </c:xVal>
          <c:yVal>
            <c:numRef>
              <c:f>Figure12!$H$34:$H$58</c:f>
              <c:numCache>
                <c:formatCode>General</c:formatCode>
                <c:ptCount val="25"/>
                <c:pt idx="0">
                  <c:v>0.95369565217391306</c:v>
                </c:pt>
                <c:pt idx="1">
                  <c:v>0.93369565217391315</c:v>
                </c:pt>
                <c:pt idx="2">
                  <c:v>0.90826086956521745</c:v>
                </c:pt>
                <c:pt idx="3">
                  <c:v>0.85978260869565226</c:v>
                </c:pt>
                <c:pt idx="4">
                  <c:v>0.64391304347826095</c:v>
                </c:pt>
                <c:pt idx="5">
                  <c:v>0.37021739130434789</c:v>
                </c:pt>
                <c:pt idx="6">
                  <c:v>0.27521739130434786</c:v>
                </c:pt>
                <c:pt idx="7">
                  <c:v>0.28543478260869565</c:v>
                </c:pt>
                <c:pt idx="8">
                  <c:v>0.28565217391304354</c:v>
                </c:pt>
                <c:pt idx="9">
                  <c:v>0.27934782608695652</c:v>
                </c:pt>
                <c:pt idx="10">
                  <c:v>0.27065217391304353</c:v>
                </c:pt>
                <c:pt idx="11">
                  <c:v>0.25978260869565223</c:v>
                </c:pt>
                <c:pt idx="12">
                  <c:v>0.24347826086956526</c:v>
                </c:pt>
                <c:pt idx="13">
                  <c:v>0.21804347826086956</c:v>
                </c:pt>
                <c:pt idx="14">
                  <c:v>0.20173913043478264</c:v>
                </c:pt>
                <c:pt idx="15">
                  <c:v>0.19</c:v>
                </c:pt>
                <c:pt idx="16">
                  <c:v>0.17543478260869569</c:v>
                </c:pt>
                <c:pt idx="17">
                  <c:v>0.16521739130434784</c:v>
                </c:pt>
                <c:pt idx="18">
                  <c:v>0.15239130434782608</c:v>
                </c:pt>
                <c:pt idx="19">
                  <c:v>0.14369565217391306</c:v>
                </c:pt>
                <c:pt idx="20">
                  <c:v>0.13543478260869565</c:v>
                </c:pt>
                <c:pt idx="21">
                  <c:v>0.11869565217391306</c:v>
                </c:pt>
                <c:pt idx="22">
                  <c:v>0.1123913043478261</c:v>
                </c:pt>
                <c:pt idx="23">
                  <c:v>0.10543478260869565</c:v>
                </c:pt>
                <c:pt idx="24">
                  <c:v>0.18456521739130435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E-4200-9B2E-10171036F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606479"/>
        <c:axId val="1393264335"/>
      </c:scatterChart>
      <c:valAx>
        <c:axId val="2047606479"/>
        <c:scaling>
          <c:orientation val="minMax"/>
          <c:max val="2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X/Xt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3264335"/>
        <c:crosses val="autoZero"/>
        <c:crossBetween val="midCat"/>
      </c:valAx>
      <c:valAx>
        <c:axId val="139326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P/Ptj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760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Upper Surface Centerline Pressures for Configuration 1, NPR=4.6. (Figure 13)</a:t>
            </a:r>
            <a:endParaRPr lang="fr-F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SPR=1.0 (Experimental)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13'!$B$4:$B$29</c:f>
              <c:numCache>
                <c:formatCode>General</c:formatCode>
                <c:ptCount val="26"/>
                <c:pt idx="0">
                  <c:v>0.44072899999999998</c:v>
                </c:pt>
                <c:pt idx="1">
                  <c:v>0.55037800000000003</c:v>
                </c:pt>
                <c:pt idx="2">
                  <c:v>0.66001500000000002</c:v>
                </c:pt>
                <c:pt idx="3">
                  <c:v>0.77103999999999995</c:v>
                </c:pt>
                <c:pt idx="4">
                  <c:v>0.88888900000000004</c:v>
                </c:pt>
                <c:pt idx="5">
                  <c:v>0.99925200000000003</c:v>
                </c:pt>
                <c:pt idx="6">
                  <c:v>1.110196</c:v>
                </c:pt>
                <c:pt idx="7">
                  <c:v>1.15151</c:v>
                </c:pt>
                <c:pt idx="8">
                  <c:v>1.197114</c:v>
                </c:pt>
                <c:pt idx="9">
                  <c:v>1.238407</c:v>
                </c:pt>
                <c:pt idx="10">
                  <c:v>1.283995</c:v>
                </c:pt>
                <c:pt idx="11">
                  <c:v>1.3281419999999999</c:v>
                </c:pt>
                <c:pt idx="12">
                  <c:v>1.3751310000000001</c:v>
                </c:pt>
                <c:pt idx="13">
                  <c:v>1.4149830000000001</c:v>
                </c:pt>
                <c:pt idx="14">
                  <c:v>1.456269</c:v>
                </c:pt>
                <c:pt idx="15">
                  <c:v>1.500432</c:v>
                </c:pt>
                <c:pt idx="16">
                  <c:v>1.5434460000000001</c:v>
                </c:pt>
                <c:pt idx="17">
                  <c:v>1.5876539999999999</c:v>
                </c:pt>
                <c:pt idx="18">
                  <c:v>1.6304209999999999</c:v>
                </c:pt>
                <c:pt idx="19">
                  <c:v>1.674588</c:v>
                </c:pt>
                <c:pt idx="20">
                  <c:v>1.7173350000000001</c:v>
                </c:pt>
                <c:pt idx="21">
                  <c:v>1.7572650000000001</c:v>
                </c:pt>
                <c:pt idx="22">
                  <c:v>1.842344</c:v>
                </c:pt>
                <c:pt idx="23">
                  <c:v>1.88794</c:v>
                </c:pt>
                <c:pt idx="24">
                  <c:v>1.933524</c:v>
                </c:pt>
                <c:pt idx="25">
                  <c:v>1.9734130000000001</c:v>
                </c:pt>
              </c:numCache>
            </c:numRef>
          </c:xVal>
          <c:yVal>
            <c:numRef>
              <c:f>'Figure 13'!$C$4:$C$29</c:f>
              <c:numCache>
                <c:formatCode>General</c:formatCode>
                <c:ptCount val="26"/>
                <c:pt idx="0">
                  <c:v>0.95038400000000001</c:v>
                </c:pt>
                <c:pt idx="1">
                  <c:v>0.92633500000000002</c:v>
                </c:pt>
                <c:pt idx="2">
                  <c:v>0.89715800000000001</c:v>
                </c:pt>
                <c:pt idx="3">
                  <c:v>0.85259499999999999</c:v>
                </c:pt>
                <c:pt idx="4">
                  <c:v>0.68152900000000005</c:v>
                </c:pt>
                <c:pt idx="5">
                  <c:v>0.35833399999999999</c:v>
                </c:pt>
                <c:pt idx="6">
                  <c:v>0.27958300000000003</c:v>
                </c:pt>
                <c:pt idx="7">
                  <c:v>0.27783000000000002</c:v>
                </c:pt>
                <c:pt idx="8">
                  <c:v>0.28290900000000002</c:v>
                </c:pt>
                <c:pt idx="9">
                  <c:v>0.27260899999999999</c:v>
                </c:pt>
                <c:pt idx="10">
                  <c:v>0.27084999999999998</c:v>
                </c:pt>
                <c:pt idx="11">
                  <c:v>0.26225599999999999</c:v>
                </c:pt>
                <c:pt idx="12">
                  <c:v>0.25024000000000002</c:v>
                </c:pt>
                <c:pt idx="13">
                  <c:v>0.23310400000000001</c:v>
                </c:pt>
                <c:pt idx="14">
                  <c:v>0.219384</c:v>
                </c:pt>
                <c:pt idx="15">
                  <c:v>0.21762799999999999</c:v>
                </c:pt>
                <c:pt idx="16">
                  <c:v>0.33211200000000002</c:v>
                </c:pt>
                <c:pt idx="17">
                  <c:v>0.34915800000000002</c:v>
                </c:pt>
                <c:pt idx="18">
                  <c:v>0.35936899999999999</c:v>
                </c:pt>
                <c:pt idx="19">
                  <c:v>0.35932199999999997</c:v>
                </c:pt>
                <c:pt idx="20">
                  <c:v>0.36098599999999997</c:v>
                </c:pt>
                <c:pt idx="21">
                  <c:v>0.376328</c:v>
                </c:pt>
                <c:pt idx="22">
                  <c:v>0.20529700000000001</c:v>
                </c:pt>
                <c:pt idx="23">
                  <c:v>0.206957</c:v>
                </c:pt>
                <c:pt idx="24">
                  <c:v>0.20349</c:v>
                </c:pt>
                <c:pt idx="25">
                  <c:v>0.201738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81-44B1-BA3E-2D6BB077A19E}"/>
            </c:ext>
          </c:extLst>
        </c:ser>
        <c:ser>
          <c:idx val="1"/>
          <c:order val="1"/>
          <c:tx>
            <c:v>SPR=0.7 (Experimental)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'Figure 13'!$E$4:$E$29</c:f>
              <c:numCache>
                <c:formatCode>General</c:formatCode>
                <c:ptCount val="26"/>
                <c:pt idx="0">
                  <c:v>0.44214599999999998</c:v>
                </c:pt>
                <c:pt idx="1">
                  <c:v>0.55037800000000003</c:v>
                </c:pt>
                <c:pt idx="2">
                  <c:v>0.66144800000000004</c:v>
                </c:pt>
                <c:pt idx="3">
                  <c:v>0.77388599999999996</c:v>
                </c:pt>
                <c:pt idx="4">
                  <c:v>0.89033399999999996</c:v>
                </c:pt>
                <c:pt idx="5">
                  <c:v>0.99925600000000003</c:v>
                </c:pt>
                <c:pt idx="6">
                  <c:v>1.107351</c:v>
                </c:pt>
                <c:pt idx="7">
                  <c:v>1.1529339999999999</c:v>
                </c:pt>
                <c:pt idx="8">
                  <c:v>1.198539</c:v>
                </c:pt>
                <c:pt idx="9">
                  <c:v>1.2412570000000001</c:v>
                </c:pt>
                <c:pt idx="10">
                  <c:v>1.288262</c:v>
                </c:pt>
                <c:pt idx="11">
                  <c:v>1.3267180000000001</c:v>
                </c:pt>
                <c:pt idx="12">
                  <c:v>1.370852</c:v>
                </c:pt>
                <c:pt idx="13">
                  <c:v>1.416412</c:v>
                </c:pt>
                <c:pt idx="14">
                  <c:v>1.457697</c:v>
                </c:pt>
                <c:pt idx="15">
                  <c:v>1.498991</c:v>
                </c:pt>
                <c:pt idx="16">
                  <c:v>1.5445420000000001</c:v>
                </c:pt>
                <c:pt idx="17">
                  <c:v>1.5861080000000001</c:v>
                </c:pt>
                <c:pt idx="18">
                  <c:v>1.6289149999999999</c:v>
                </c:pt>
                <c:pt idx="19">
                  <c:v>1.670253</c:v>
                </c:pt>
                <c:pt idx="20">
                  <c:v>1.715849</c:v>
                </c:pt>
                <c:pt idx="21">
                  <c:v>1.7557670000000001</c:v>
                </c:pt>
                <c:pt idx="22">
                  <c:v>1.8451850000000001</c:v>
                </c:pt>
                <c:pt idx="23">
                  <c:v>1.889356</c:v>
                </c:pt>
                <c:pt idx="24">
                  <c:v>1.932091</c:v>
                </c:pt>
                <c:pt idx="25">
                  <c:v>1.9748380000000001</c:v>
                </c:pt>
              </c:numCache>
            </c:numRef>
          </c:xVal>
          <c:yVal>
            <c:numRef>
              <c:f>'Figure 13'!$F$4:$F$29</c:f>
              <c:numCache>
                <c:formatCode>General</c:formatCode>
                <c:ptCount val="26"/>
                <c:pt idx="0">
                  <c:v>0.94696400000000003</c:v>
                </c:pt>
                <c:pt idx="1">
                  <c:v>0.92633500000000002</c:v>
                </c:pt>
                <c:pt idx="2">
                  <c:v>0.90057500000000001</c:v>
                </c:pt>
                <c:pt idx="3">
                  <c:v>0.85088299999999994</c:v>
                </c:pt>
                <c:pt idx="4">
                  <c:v>0.69007399999999997</c:v>
                </c:pt>
                <c:pt idx="5">
                  <c:v>0.36004399999999998</c:v>
                </c:pt>
                <c:pt idx="6">
                  <c:v>0.28129599999999999</c:v>
                </c:pt>
                <c:pt idx="7">
                  <c:v>0.27782800000000002</c:v>
                </c:pt>
                <c:pt idx="8">
                  <c:v>0.28290799999999999</c:v>
                </c:pt>
                <c:pt idx="9">
                  <c:v>0.27260499999999999</c:v>
                </c:pt>
                <c:pt idx="10">
                  <c:v>0.26742700000000003</c:v>
                </c:pt>
                <c:pt idx="11">
                  <c:v>0.26225799999999999</c:v>
                </c:pt>
                <c:pt idx="12">
                  <c:v>0.24853500000000001</c:v>
                </c:pt>
                <c:pt idx="13">
                  <c:v>0.23481199999999999</c:v>
                </c:pt>
                <c:pt idx="14">
                  <c:v>0.22109200000000001</c:v>
                </c:pt>
                <c:pt idx="15">
                  <c:v>0.21079200000000001</c:v>
                </c:pt>
                <c:pt idx="16">
                  <c:v>0.19364899999999999</c:v>
                </c:pt>
                <c:pt idx="17">
                  <c:v>0.29787799999999998</c:v>
                </c:pt>
                <c:pt idx="18">
                  <c:v>0.325183</c:v>
                </c:pt>
                <c:pt idx="19">
                  <c:v>0.33368599999999998</c:v>
                </c:pt>
                <c:pt idx="20">
                  <c:v>0.33534599999999998</c:v>
                </c:pt>
                <c:pt idx="21">
                  <c:v>0.34555999999999998</c:v>
                </c:pt>
                <c:pt idx="22">
                  <c:v>0.201875</c:v>
                </c:pt>
                <c:pt idx="23">
                  <c:v>0.203537</c:v>
                </c:pt>
                <c:pt idx="24">
                  <c:v>0.200073</c:v>
                </c:pt>
                <c:pt idx="25">
                  <c:v>0.201736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06-4391-9746-DAC8D7F7FD2C}"/>
            </c:ext>
          </c:extLst>
        </c:ser>
        <c:ser>
          <c:idx val="2"/>
          <c:order val="2"/>
          <c:tx>
            <c:v>SPR=0.4 (Experimental)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'Figure 13'!$H$4:$H$29</c:f>
              <c:numCache>
                <c:formatCode>General</c:formatCode>
                <c:ptCount val="26"/>
                <c:pt idx="0">
                  <c:v>0.44072099999999997</c:v>
                </c:pt>
                <c:pt idx="1">
                  <c:v>0.55180700000000005</c:v>
                </c:pt>
                <c:pt idx="2">
                  <c:v>0.66145200000000004</c:v>
                </c:pt>
                <c:pt idx="3">
                  <c:v>0.76818299999999995</c:v>
                </c:pt>
                <c:pt idx="4">
                  <c:v>0.88889300000000004</c:v>
                </c:pt>
                <c:pt idx="5">
                  <c:v>0.99926000000000004</c:v>
                </c:pt>
                <c:pt idx="6">
                  <c:v>1.1101920000000001</c:v>
                </c:pt>
                <c:pt idx="7">
                  <c:v>1.1543589999999999</c:v>
                </c:pt>
                <c:pt idx="8">
                  <c:v>1.199959</c:v>
                </c:pt>
                <c:pt idx="9">
                  <c:v>1.239832</c:v>
                </c:pt>
                <c:pt idx="10">
                  <c:v>1.2854159999999999</c:v>
                </c:pt>
                <c:pt idx="11">
                  <c:v>1.3281419999999999</c:v>
                </c:pt>
                <c:pt idx="12">
                  <c:v>1.369432</c:v>
                </c:pt>
                <c:pt idx="13">
                  <c:v>1.4121300000000001</c:v>
                </c:pt>
                <c:pt idx="14">
                  <c:v>1.456277</c:v>
                </c:pt>
                <c:pt idx="15">
                  <c:v>1.5004029999999999</c:v>
                </c:pt>
                <c:pt idx="16">
                  <c:v>1.5416890000000001</c:v>
                </c:pt>
                <c:pt idx="17">
                  <c:v>1.5844069999999999</c:v>
                </c:pt>
                <c:pt idx="18">
                  <c:v>1.6299619999999999</c:v>
                </c:pt>
                <c:pt idx="19">
                  <c:v>1.667241</c:v>
                </c:pt>
                <c:pt idx="20">
                  <c:v>1.714323</c:v>
                </c:pt>
                <c:pt idx="21">
                  <c:v>1.76136</c:v>
                </c:pt>
                <c:pt idx="22">
                  <c:v>1.8451610000000001</c:v>
                </c:pt>
                <c:pt idx="23">
                  <c:v>1.8893279999999999</c:v>
                </c:pt>
                <c:pt idx="24">
                  <c:v>1.936353</c:v>
                </c:pt>
                <c:pt idx="25">
                  <c:v>1.9762580000000001</c:v>
                </c:pt>
              </c:numCache>
            </c:numRef>
          </c:xVal>
          <c:yVal>
            <c:numRef>
              <c:f>'Figure 13'!$I$4:$I$29</c:f>
              <c:numCache>
                <c:formatCode>General</c:formatCode>
                <c:ptCount val="26"/>
                <c:pt idx="0">
                  <c:v>0.94696499999999995</c:v>
                </c:pt>
                <c:pt idx="1">
                  <c:v>0.92804299999999995</c:v>
                </c:pt>
                <c:pt idx="2">
                  <c:v>0.902285</c:v>
                </c:pt>
                <c:pt idx="3">
                  <c:v>0.84917900000000002</c:v>
                </c:pt>
                <c:pt idx="4">
                  <c:v>0.68323800000000001</c:v>
                </c:pt>
                <c:pt idx="5">
                  <c:v>0.36175299999999999</c:v>
                </c:pt>
                <c:pt idx="6">
                  <c:v>0.27787400000000001</c:v>
                </c:pt>
                <c:pt idx="7">
                  <c:v>0.27782699999999999</c:v>
                </c:pt>
                <c:pt idx="8">
                  <c:v>0.28119699999999997</c:v>
                </c:pt>
                <c:pt idx="9">
                  <c:v>0.27260699999999999</c:v>
                </c:pt>
                <c:pt idx="10">
                  <c:v>0.26913999999999999</c:v>
                </c:pt>
                <c:pt idx="11">
                  <c:v>0.26225599999999999</c:v>
                </c:pt>
                <c:pt idx="12">
                  <c:v>0.25024600000000002</c:v>
                </c:pt>
                <c:pt idx="13">
                  <c:v>0.23139699999999999</c:v>
                </c:pt>
                <c:pt idx="14">
                  <c:v>0.222803</c:v>
                </c:pt>
                <c:pt idx="15">
                  <c:v>0.20566200000000001</c:v>
                </c:pt>
                <c:pt idx="16">
                  <c:v>0.191943</c:v>
                </c:pt>
                <c:pt idx="17">
                  <c:v>0.181641</c:v>
                </c:pt>
                <c:pt idx="18">
                  <c:v>0.16620699999999999</c:v>
                </c:pt>
                <c:pt idx="19">
                  <c:v>0.26531300000000002</c:v>
                </c:pt>
                <c:pt idx="20">
                  <c:v>0.29261300000000001</c:v>
                </c:pt>
                <c:pt idx="21">
                  <c:v>0.30110999999999999</c:v>
                </c:pt>
                <c:pt idx="22">
                  <c:v>0.19161800000000001</c:v>
                </c:pt>
                <c:pt idx="23">
                  <c:v>0.19157099999999999</c:v>
                </c:pt>
                <c:pt idx="24">
                  <c:v>0.19494</c:v>
                </c:pt>
                <c:pt idx="25">
                  <c:v>0.20002500000000001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06-4391-9746-DAC8D7F7FD2C}"/>
            </c:ext>
          </c:extLst>
        </c:ser>
        <c:ser>
          <c:idx val="3"/>
          <c:order val="3"/>
          <c:tx>
            <c:v>SPR=0.0 (Experimental)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'Figure 13'!$K$4:$K$29</c:f>
              <c:numCache>
                <c:formatCode>General</c:formatCode>
                <c:ptCount val="26"/>
                <c:pt idx="0">
                  <c:v>0.43873000000000001</c:v>
                </c:pt>
                <c:pt idx="1">
                  <c:v>0.54836499999999999</c:v>
                </c:pt>
                <c:pt idx="2">
                  <c:v>0.65942999999999996</c:v>
                </c:pt>
                <c:pt idx="3">
                  <c:v>0.76766900000000005</c:v>
                </c:pt>
                <c:pt idx="4">
                  <c:v>0.89028799999999997</c:v>
                </c:pt>
                <c:pt idx="5">
                  <c:v>0.99885400000000002</c:v>
                </c:pt>
                <c:pt idx="6">
                  <c:v>1.1099859999999999</c:v>
                </c:pt>
                <c:pt idx="7">
                  <c:v>1.15411</c:v>
                </c:pt>
                <c:pt idx="8">
                  <c:v>1.1982440000000001</c:v>
                </c:pt>
                <c:pt idx="9">
                  <c:v>1.2395350000000001</c:v>
                </c:pt>
                <c:pt idx="10">
                  <c:v>1.283663</c:v>
                </c:pt>
                <c:pt idx="11">
                  <c:v>1.3263780000000001</c:v>
                </c:pt>
                <c:pt idx="12">
                  <c:v>1.369095</c:v>
                </c:pt>
                <c:pt idx="13">
                  <c:v>1.413243</c:v>
                </c:pt>
                <c:pt idx="14">
                  <c:v>1.4573879999999999</c:v>
                </c:pt>
                <c:pt idx="15">
                  <c:v>1.5001040000000001</c:v>
                </c:pt>
                <c:pt idx="16">
                  <c:v>1.542829</c:v>
                </c:pt>
                <c:pt idx="17">
                  <c:v>1.5827009999999999</c:v>
                </c:pt>
                <c:pt idx="18">
                  <c:v>1.6296919999999999</c:v>
                </c:pt>
                <c:pt idx="19">
                  <c:v>1.6724110000000001</c:v>
                </c:pt>
                <c:pt idx="20">
                  <c:v>1.71655</c:v>
                </c:pt>
                <c:pt idx="21">
                  <c:v>1.7577739999999999</c:v>
                </c:pt>
                <c:pt idx="22">
                  <c:v>1.8431930000000001</c:v>
                </c:pt>
                <c:pt idx="23">
                  <c:v>1.8858779999999999</c:v>
                </c:pt>
                <c:pt idx="24">
                  <c:v>1.930002</c:v>
                </c:pt>
                <c:pt idx="25">
                  <c:v>1.9726999999999999</c:v>
                </c:pt>
              </c:numCache>
            </c:numRef>
          </c:xVal>
          <c:yVal>
            <c:numRef>
              <c:f>'Figure 13'!$L$4:$L$29</c:f>
              <c:numCache>
                <c:formatCode>General</c:formatCode>
                <c:ptCount val="26"/>
                <c:pt idx="0">
                  <c:v>0.95042700000000002</c:v>
                </c:pt>
                <c:pt idx="1">
                  <c:v>0.92820499999999995</c:v>
                </c:pt>
                <c:pt idx="2">
                  <c:v>0.90085499999999996</c:v>
                </c:pt>
                <c:pt idx="3">
                  <c:v>0.85470100000000004</c:v>
                </c:pt>
                <c:pt idx="4">
                  <c:v>0.68717899999999998</c:v>
                </c:pt>
                <c:pt idx="5">
                  <c:v>0.36581200000000003</c:v>
                </c:pt>
                <c:pt idx="6">
                  <c:v>0.282051</c:v>
                </c:pt>
                <c:pt idx="7">
                  <c:v>0.28547</c:v>
                </c:pt>
                <c:pt idx="8">
                  <c:v>0.28034199999999998</c:v>
                </c:pt>
                <c:pt idx="9">
                  <c:v>0.27179500000000001</c:v>
                </c:pt>
                <c:pt idx="10">
                  <c:v>0.27179500000000001</c:v>
                </c:pt>
                <c:pt idx="11">
                  <c:v>0.26324799999999998</c:v>
                </c:pt>
                <c:pt idx="12">
                  <c:v>0.25299100000000002</c:v>
                </c:pt>
                <c:pt idx="13">
                  <c:v>0.235897</c:v>
                </c:pt>
                <c:pt idx="14">
                  <c:v>0.222222</c:v>
                </c:pt>
                <c:pt idx="15">
                  <c:v>0.21196599999999999</c:v>
                </c:pt>
                <c:pt idx="16">
                  <c:v>0.19487199999999999</c:v>
                </c:pt>
                <c:pt idx="17">
                  <c:v>0.18290600000000001</c:v>
                </c:pt>
                <c:pt idx="18">
                  <c:v>0.16923099999999999</c:v>
                </c:pt>
                <c:pt idx="19">
                  <c:v>0.15726499999999999</c:v>
                </c:pt>
                <c:pt idx="20">
                  <c:v>0.14871799999999999</c:v>
                </c:pt>
                <c:pt idx="21">
                  <c:v>0.19658100000000001</c:v>
                </c:pt>
                <c:pt idx="22">
                  <c:v>0.18803400000000001</c:v>
                </c:pt>
                <c:pt idx="23">
                  <c:v>0.205128</c:v>
                </c:pt>
                <c:pt idx="24">
                  <c:v>0.20854700000000001</c:v>
                </c:pt>
                <c:pt idx="25">
                  <c:v>0.213675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06-4391-9746-DAC8D7F7FD2C}"/>
            </c:ext>
          </c:extLst>
        </c:ser>
        <c:ser>
          <c:idx val="4"/>
          <c:order val="4"/>
          <c:tx>
            <c:v>SPR=1.0 (CFD)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13'!$B$34:$B$59</c:f>
              <c:numCache>
                <c:formatCode>General</c:formatCode>
                <c:ptCount val="26"/>
                <c:pt idx="0">
                  <c:v>0.44214599999999998</c:v>
                </c:pt>
                <c:pt idx="1">
                  <c:v>0.55037800000000003</c:v>
                </c:pt>
                <c:pt idx="2">
                  <c:v>0.66144800000000004</c:v>
                </c:pt>
                <c:pt idx="3">
                  <c:v>0.77388599999999996</c:v>
                </c:pt>
                <c:pt idx="4">
                  <c:v>0.89033399999999996</c:v>
                </c:pt>
                <c:pt idx="5">
                  <c:v>0.99925600000000003</c:v>
                </c:pt>
                <c:pt idx="6">
                  <c:v>1.107351</c:v>
                </c:pt>
                <c:pt idx="7">
                  <c:v>1.1529339999999999</c:v>
                </c:pt>
                <c:pt idx="8">
                  <c:v>1.198539</c:v>
                </c:pt>
                <c:pt idx="9">
                  <c:v>1.2412570000000001</c:v>
                </c:pt>
                <c:pt idx="10">
                  <c:v>1.288262</c:v>
                </c:pt>
                <c:pt idx="11">
                  <c:v>1.3267180000000001</c:v>
                </c:pt>
                <c:pt idx="12">
                  <c:v>1.370852</c:v>
                </c:pt>
                <c:pt idx="13">
                  <c:v>1.416412</c:v>
                </c:pt>
                <c:pt idx="14">
                  <c:v>1.457697</c:v>
                </c:pt>
                <c:pt idx="15">
                  <c:v>1.498991</c:v>
                </c:pt>
                <c:pt idx="16">
                  <c:v>1.5445420000000001</c:v>
                </c:pt>
                <c:pt idx="17">
                  <c:v>1.5861080000000001</c:v>
                </c:pt>
                <c:pt idx="18">
                  <c:v>1.6289149999999999</c:v>
                </c:pt>
                <c:pt idx="19">
                  <c:v>1.670253</c:v>
                </c:pt>
                <c:pt idx="20">
                  <c:v>1.715849</c:v>
                </c:pt>
                <c:pt idx="21">
                  <c:v>1.7557670000000001</c:v>
                </c:pt>
                <c:pt idx="22">
                  <c:v>1.8451850000000001</c:v>
                </c:pt>
                <c:pt idx="23">
                  <c:v>1.889356</c:v>
                </c:pt>
                <c:pt idx="24">
                  <c:v>1.932091</c:v>
                </c:pt>
                <c:pt idx="25">
                  <c:v>1.9748380000000001</c:v>
                </c:pt>
              </c:numCache>
            </c:numRef>
          </c:xVal>
          <c:yVal>
            <c:numRef>
              <c:f>'Figure 13'!$D$34:$D$59</c:f>
              <c:numCache>
                <c:formatCode>0.00E+00</c:formatCode>
                <c:ptCount val="26"/>
                <c:pt idx="0">
                  <c:v>0.95399999999999996</c:v>
                </c:pt>
                <c:pt idx="1">
                  <c:v>0.93400000000000005</c:v>
                </c:pt>
                <c:pt idx="2">
                  <c:v>0.90800000000000003</c:v>
                </c:pt>
                <c:pt idx="3">
                  <c:v>0.86</c:v>
                </c:pt>
                <c:pt idx="4">
                  <c:v>0.64500000000000002</c:v>
                </c:pt>
                <c:pt idx="5">
                  <c:v>0.37</c:v>
                </c:pt>
                <c:pt idx="6">
                  <c:v>0.27500000000000002</c:v>
                </c:pt>
                <c:pt idx="7">
                  <c:v>0.28499999999999998</c:v>
                </c:pt>
                <c:pt idx="8">
                  <c:v>0.28599999999999998</c:v>
                </c:pt>
                <c:pt idx="9">
                  <c:v>0.27900000000000003</c:v>
                </c:pt>
                <c:pt idx="10">
                  <c:v>0.27100000000000002</c:v>
                </c:pt>
                <c:pt idx="11">
                  <c:v>0.26</c:v>
                </c:pt>
                <c:pt idx="12">
                  <c:v>0.24299999999999999</c:v>
                </c:pt>
                <c:pt idx="13">
                  <c:v>0.218</c:v>
                </c:pt>
                <c:pt idx="14">
                  <c:v>0.19800000000000001</c:v>
                </c:pt>
                <c:pt idx="15">
                  <c:v>0.33200000000000002</c:v>
                </c:pt>
                <c:pt idx="16">
                  <c:v>0.35699999999999998</c:v>
                </c:pt>
                <c:pt idx="17">
                  <c:v>0.36399999999999999</c:v>
                </c:pt>
                <c:pt idx="18">
                  <c:v>0.36199999999999999</c:v>
                </c:pt>
                <c:pt idx="19">
                  <c:v>0.36</c:v>
                </c:pt>
                <c:pt idx="20">
                  <c:v>0.38</c:v>
                </c:pt>
                <c:pt idx="21" formatCode="General">
                  <c:v>0.376328</c:v>
                </c:pt>
                <c:pt idx="22">
                  <c:v>0.20599999999999999</c:v>
                </c:pt>
                <c:pt idx="23">
                  <c:v>0.20699999999999999</c:v>
                </c:pt>
                <c:pt idx="24">
                  <c:v>0.20499999999999999</c:v>
                </c:pt>
                <c:pt idx="25">
                  <c:v>0.20300000000000001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06-4391-9746-DAC8D7F7FD2C}"/>
            </c:ext>
          </c:extLst>
        </c:ser>
        <c:ser>
          <c:idx val="5"/>
          <c:order val="5"/>
          <c:tx>
            <c:v>SPR=0.7 (CFD)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13'!$E$34:$E$59</c:f>
              <c:numCache>
                <c:formatCode>General</c:formatCode>
                <c:ptCount val="26"/>
                <c:pt idx="0">
                  <c:v>0.44214599999999998</c:v>
                </c:pt>
                <c:pt idx="1">
                  <c:v>0.55037800000000003</c:v>
                </c:pt>
                <c:pt idx="2">
                  <c:v>0.66144800000000004</c:v>
                </c:pt>
                <c:pt idx="3">
                  <c:v>0.77388599999999996</c:v>
                </c:pt>
                <c:pt idx="4">
                  <c:v>0.89033399999999996</c:v>
                </c:pt>
                <c:pt idx="5">
                  <c:v>0.99925600000000003</c:v>
                </c:pt>
                <c:pt idx="6">
                  <c:v>1.107351</c:v>
                </c:pt>
                <c:pt idx="7">
                  <c:v>1.1529339999999999</c:v>
                </c:pt>
                <c:pt idx="8">
                  <c:v>1.198539</c:v>
                </c:pt>
                <c:pt idx="9">
                  <c:v>1.2412570000000001</c:v>
                </c:pt>
                <c:pt idx="10">
                  <c:v>1.288262</c:v>
                </c:pt>
                <c:pt idx="11">
                  <c:v>1.3267180000000001</c:v>
                </c:pt>
                <c:pt idx="12">
                  <c:v>1.370852</c:v>
                </c:pt>
                <c:pt idx="13">
                  <c:v>1.416412</c:v>
                </c:pt>
                <c:pt idx="14">
                  <c:v>1.457697</c:v>
                </c:pt>
                <c:pt idx="15">
                  <c:v>1.498991</c:v>
                </c:pt>
                <c:pt idx="16">
                  <c:v>1.5445420000000001</c:v>
                </c:pt>
                <c:pt idx="17">
                  <c:v>1.5861080000000001</c:v>
                </c:pt>
                <c:pt idx="18">
                  <c:v>1.6289149999999999</c:v>
                </c:pt>
                <c:pt idx="19">
                  <c:v>1.670253</c:v>
                </c:pt>
                <c:pt idx="20">
                  <c:v>1.715849</c:v>
                </c:pt>
                <c:pt idx="21">
                  <c:v>1.7557670000000001</c:v>
                </c:pt>
                <c:pt idx="22">
                  <c:v>1.8451850000000001</c:v>
                </c:pt>
                <c:pt idx="23">
                  <c:v>1.889356</c:v>
                </c:pt>
                <c:pt idx="24">
                  <c:v>1.932091</c:v>
                </c:pt>
                <c:pt idx="25">
                  <c:v>1.9748380000000001</c:v>
                </c:pt>
              </c:numCache>
            </c:numRef>
          </c:xVal>
          <c:yVal>
            <c:numRef>
              <c:f>'Figure 13'!$G$34:$G$59</c:f>
              <c:numCache>
                <c:formatCode>0.00E+00</c:formatCode>
                <c:ptCount val="26"/>
                <c:pt idx="0">
                  <c:v>0.95399999999999996</c:v>
                </c:pt>
                <c:pt idx="1">
                  <c:v>0.93400000000000005</c:v>
                </c:pt>
                <c:pt idx="2">
                  <c:v>0.90800000000000003</c:v>
                </c:pt>
                <c:pt idx="3">
                  <c:v>0.86</c:v>
                </c:pt>
                <c:pt idx="4">
                  <c:v>0.64500000000000002</c:v>
                </c:pt>
                <c:pt idx="5">
                  <c:v>0.37</c:v>
                </c:pt>
                <c:pt idx="6">
                  <c:v>0.27500000000000002</c:v>
                </c:pt>
                <c:pt idx="7">
                  <c:v>0.28499999999999998</c:v>
                </c:pt>
                <c:pt idx="8">
                  <c:v>0.28599999999999998</c:v>
                </c:pt>
                <c:pt idx="9">
                  <c:v>0.27900000000000003</c:v>
                </c:pt>
                <c:pt idx="10">
                  <c:v>0.27100000000000002</c:v>
                </c:pt>
                <c:pt idx="11">
                  <c:v>0.26</c:v>
                </c:pt>
                <c:pt idx="12">
                  <c:v>0.24299999999999999</c:v>
                </c:pt>
                <c:pt idx="13">
                  <c:v>0.218</c:v>
                </c:pt>
                <c:pt idx="14">
                  <c:v>0.20100000000000001</c:v>
                </c:pt>
                <c:pt idx="15">
                  <c:v>0.19</c:v>
                </c:pt>
                <c:pt idx="16">
                  <c:v>0.17799999999999999</c:v>
                </c:pt>
                <c:pt idx="17">
                  <c:v>0.251</c:v>
                </c:pt>
                <c:pt idx="18">
                  <c:v>0.30499999999999999</c:v>
                </c:pt>
                <c:pt idx="19">
                  <c:v>0.31</c:v>
                </c:pt>
                <c:pt idx="20">
                  <c:v>0.32200000000000001</c:v>
                </c:pt>
                <c:pt idx="21" formatCode="General">
                  <c:v>0.351163</c:v>
                </c:pt>
                <c:pt idx="22">
                  <c:v>0.20699999999999999</c:v>
                </c:pt>
                <c:pt idx="23">
                  <c:v>0.20599999999999999</c:v>
                </c:pt>
                <c:pt idx="24">
                  <c:v>0.20699999999999999</c:v>
                </c:pt>
                <c:pt idx="25">
                  <c:v>0.20699999999999999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06-4391-9746-DAC8D7F7FD2C}"/>
            </c:ext>
          </c:extLst>
        </c:ser>
        <c:ser>
          <c:idx val="6"/>
          <c:order val="6"/>
          <c:tx>
            <c:v>SPR=0.4 (CFD)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13'!$H$34:$H$59</c:f>
              <c:numCache>
                <c:formatCode>General</c:formatCode>
                <c:ptCount val="26"/>
                <c:pt idx="0">
                  <c:v>0.44214599999999998</c:v>
                </c:pt>
                <c:pt idx="1">
                  <c:v>0.55037800000000003</c:v>
                </c:pt>
                <c:pt idx="2">
                  <c:v>0.66144800000000004</c:v>
                </c:pt>
                <c:pt idx="3">
                  <c:v>0.77388599999999996</c:v>
                </c:pt>
                <c:pt idx="4">
                  <c:v>0.89033399999999996</c:v>
                </c:pt>
                <c:pt idx="5">
                  <c:v>0.99925600000000003</c:v>
                </c:pt>
                <c:pt idx="6">
                  <c:v>1.107351</c:v>
                </c:pt>
                <c:pt idx="7">
                  <c:v>1.1529339999999999</c:v>
                </c:pt>
                <c:pt idx="8">
                  <c:v>1.198539</c:v>
                </c:pt>
                <c:pt idx="9">
                  <c:v>1.2412570000000001</c:v>
                </c:pt>
                <c:pt idx="10">
                  <c:v>1.288262</c:v>
                </c:pt>
                <c:pt idx="11">
                  <c:v>1.3267180000000001</c:v>
                </c:pt>
                <c:pt idx="12">
                  <c:v>1.370852</c:v>
                </c:pt>
                <c:pt idx="13">
                  <c:v>1.416412</c:v>
                </c:pt>
                <c:pt idx="14">
                  <c:v>1.457697</c:v>
                </c:pt>
                <c:pt idx="15">
                  <c:v>1.498991</c:v>
                </c:pt>
                <c:pt idx="16">
                  <c:v>1.5445420000000001</c:v>
                </c:pt>
                <c:pt idx="17">
                  <c:v>1.5861080000000001</c:v>
                </c:pt>
                <c:pt idx="18">
                  <c:v>1.6289149999999999</c:v>
                </c:pt>
                <c:pt idx="19">
                  <c:v>1.670253</c:v>
                </c:pt>
                <c:pt idx="20">
                  <c:v>1.715849</c:v>
                </c:pt>
                <c:pt idx="21">
                  <c:v>1.7557670000000001</c:v>
                </c:pt>
                <c:pt idx="22">
                  <c:v>1.8451850000000001</c:v>
                </c:pt>
                <c:pt idx="23">
                  <c:v>1.889356</c:v>
                </c:pt>
                <c:pt idx="24">
                  <c:v>1.932091</c:v>
                </c:pt>
                <c:pt idx="25">
                  <c:v>1.9748380000000001</c:v>
                </c:pt>
              </c:numCache>
            </c:numRef>
          </c:xVal>
          <c:yVal>
            <c:numRef>
              <c:f>'Figure 13'!$J$34:$J$59</c:f>
              <c:numCache>
                <c:formatCode>0.00E+00</c:formatCode>
                <c:ptCount val="26"/>
                <c:pt idx="0">
                  <c:v>0.95399999999999996</c:v>
                </c:pt>
                <c:pt idx="1">
                  <c:v>0.93400000000000005</c:v>
                </c:pt>
                <c:pt idx="2">
                  <c:v>0.90800000000000003</c:v>
                </c:pt>
                <c:pt idx="3">
                  <c:v>0.86</c:v>
                </c:pt>
                <c:pt idx="4">
                  <c:v>0.64500000000000002</c:v>
                </c:pt>
                <c:pt idx="5">
                  <c:v>0.37</c:v>
                </c:pt>
                <c:pt idx="6">
                  <c:v>0.27500000000000002</c:v>
                </c:pt>
                <c:pt idx="7">
                  <c:v>0.28499999999999998</c:v>
                </c:pt>
                <c:pt idx="8">
                  <c:v>0.28599999999999998</c:v>
                </c:pt>
                <c:pt idx="9">
                  <c:v>0.27900000000000003</c:v>
                </c:pt>
                <c:pt idx="10">
                  <c:v>0.27</c:v>
                </c:pt>
                <c:pt idx="11">
                  <c:v>0.26</c:v>
                </c:pt>
                <c:pt idx="12">
                  <c:v>0.24299999999999999</c:v>
                </c:pt>
                <c:pt idx="13">
                  <c:v>0.218</c:v>
                </c:pt>
                <c:pt idx="14">
                  <c:v>0.20100000000000001</c:v>
                </c:pt>
                <c:pt idx="15">
                  <c:v>0.189</c:v>
                </c:pt>
                <c:pt idx="16">
                  <c:v>0.17799999999999999</c:v>
                </c:pt>
                <c:pt idx="17">
                  <c:v>0.16500000000000001</c:v>
                </c:pt>
                <c:pt idx="18">
                  <c:v>0.155</c:v>
                </c:pt>
                <c:pt idx="19">
                  <c:v>0.14499999999999999</c:v>
                </c:pt>
                <c:pt idx="20">
                  <c:v>0.26900000000000002</c:v>
                </c:pt>
                <c:pt idx="21" formatCode="General">
                  <c:v>0.30110999999999999</c:v>
                </c:pt>
                <c:pt idx="22">
                  <c:v>0.20499999999999999</c:v>
                </c:pt>
                <c:pt idx="23">
                  <c:v>0.20899999999999999</c:v>
                </c:pt>
                <c:pt idx="24">
                  <c:v>0.21</c:v>
                </c:pt>
                <c:pt idx="25">
                  <c:v>0.21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906-4391-9746-DAC8D7F7FD2C}"/>
            </c:ext>
          </c:extLst>
        </c:ser>
        <c:ser>
          <c:idx val="7"/>
          <c:order val="7"/>
          <c:tx>
            <c:v>SPR=0.0 (CFD)</c:v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'Figure 13'!$K$34:$K$59</c:f>
              <c:numCache>
                <c:formatCode>General</c:formatCode>
                <c:ptCount val="26"/>
                <c:pt idx="0">
                  <c:v>0.44214599999999998</c:v>
                </c:pt>
                <c:pt idx="1">
                  <c:v>0.55037800000000003</c:v>
                </c:pt>
                <c:pt idx="2">
                  <c:v>0.66144800000000004</c:v>
                </c:pt>
                <c:pt idx="3">
                  <c:v>0.77388599999999996</c:v>
                </c:pt>
                <c:pt idx="4">
                  <c:v>0.89033399999999996</c:v>
                </c:pt>
                <c:pt idx="5">
                  <c:v>0.99925600000000003</c:v>
                </c:pt>
                <c:pt idx="6">
                  <c:v>1.107351</c:v>
                </c:pt>
                <c:pt idx="7">
                  <c:v>1.1529339999999999</c:v>
                </c:pt>
                <c:pt idx="8">
                  <c:v>1.198539</c:v>
                </c:pt>
                <c:pt idx="9">
                  <c:v>1.2412570000000001</c:v>
                </c:pt>
                <c:pt idx="10">
                  <c:v>1.288262</c:v>
                </c:pt>
                <c:pt idx="11">
                  <c:v>1.3267180000000001</c:v>
                </c:pt>
                <c:pt idx="12">
                  <c:v>1.370852</c:v>
                </c:pt>
                <c:pt idx="13">
                  <c:v>1.416412</c:v>
                </c:pt>
                <c:pt idx="14">
                  <c:v>1.457697</c:v>
                </c:pt>
                <c:pt idx="15">
                  <c:v>1.498991</c:v>
                </c:pt>
                <c:pt idx="16">
                  <c:v>1.5445420000000001</c:v>
                </c:pt>
                <c:pt idx="17">
                  <c:v>1.5861080000000001</c:v>
                </c:pt>
                <c:pt idx="18">
                  <c:v>1.6289149999999999</c:v>
                </c:pt>
                <c:pt idx="19">
                  <c:v>1.670253</c:v>
                </c:pt>
                <c:pt idx="20">
                  <c:v>1.715849</c:v>
                </c:pt>
                <c:pt idx="21">
                  <c:v>1.7557670000000001</c:v>
                </c:pt>
                <c:pt idx="22">
                  <c:v>1.8451850000000001</c:v>
                </c:pt>
                <c:pt idx="23">
                  <c:v>1.889356</c:v>
                </c:pt>
                <c:pt idx="24">
                  <c:v>1.932091</c:v>
                </c:pt>
                <c:pt idx="25">
                  <c:v>1.9748380000000001</c:v>
                </c:pt>
              </c:numCache>
            </c:numRef>
          </c:xVal>
          <c:yVal>
            <c:numRef>
              <c:f>'Figure 13'!$M$34:$M$59</c:f>
              <c:numCache>
                <c:formatCode>0.00E+00</c:formatCode>
                <c:ptCount val="26"/>
                <c:pt idx="0">
                  <c:v>0.95399999999999996</c:v>
                </c:pt>
                <c:pt idx="1">
                  <c:v>0.93400000000000005</c:v>
                </c:pt>
                <c:pt idx="2">
                  <c:v>0.90800000000000003</c:v>
                </c:pt>
                <c:pt idx="3">
                  <c:v>0.86</c:v>
                </c:pt>
                <c:pt idx="4">
                  <c:v>0.64400000000000002</c:v>
                </c:pt>
                <c:pt idx="5">
                  <c:v>0.37</c:v>
                </c:pt>
                <c:pt idx="6">
                  <c:v>0.27500000000000002</c:v>
                </c:pt>
                <c:pt idx="7">
                  <c:v>0.28499999999999998</c:v>
                </c:pt>
                <c:pt idx="8">
                  <c:v>0.28599999999999998</c:v>
                </c:pt>
                <c:pt idx="9">
                  <c:v>0.27900000000000003</c:v>
                </c:pt>
                <c:pt idx="10">
                  <c:v>0.27100000000000002</c:v>
                </c:pt>
                <c:pt idx="11">
                  <c:v>0.26</c:v>
                </c:pt>
                <c:pt idx="12">
                  <c:v>0.24299999999999999</c:v>
                </c:pt>
                <c:pt idx="13">
                  <c:v>0.218</c:v>
                </c:pt>
                <c:pt idx="14">
                  <c:v>0.20100000000000001</c:v>
                </c:pt>
                <c:pt idx="15">
                  <c:v>0.189</c:v>
                </c:pt>
                <c:pt idx="16">
                  <c:v>0.17799999999999999</c:v>
                </c:pt>
                <c:pt idx="17">
                  <c:v>0.16500000000000001</c:v>
                </c:pt>
                <c:pt idx="18">
                  <c:v>0.155</c:v>
                </c:pt>
                <c:pt idx="19">
                  <c:v>0.14599999999999999</c:v>
                </c:pt>
                <c:pt idx="20">
                  <c:v>0.13600000000000001</c:v>
                </c:pt>
                <c:pt idx="21" formatCode="General">
                  <c:v>0.19658100000000001</c:v>
                </c:pt>
                <c:pt idx="22">
                  <c:v>0.184</c:v>
                </c:pt>
                <c:pt idx="23">
                  <c:v>0.19600000000000001</c:v>
                </c:pt>
                <c:pt idx="24">
                  <c:v>0.2</c:v>
                </c:pt>
                <c:pt idx="25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906-4391-9746-DAC8D7F7F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06351"/>
        <c:axId val="1504991407"/>
      </c:scatterChart>
      <c:valAx>
        <c:axId val="31106351"/>
        <c:scaling>
          <c:orientation val="minMax"/>
          <c:max val="2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x/xt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4991407"/>
        <c:crosses val="autoZero"/>
        <c:crossBetween val="midCat"/>
      </c:valAx>
      <c:valAx>
        <c:axId val="1504991407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p/p_t,j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06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Upper Surface Centerline Pressures for Configuration 5, SPR=0.7. (Figure 14)</a:t>
            </a:r>
            <a:endParaRPr lang="fr-F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NPR=2.0208 (Experimental)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Figure14!$B$4:$B$28</c:f>
              <c:numCache>
                <c:formatCode>General</c:formatCode>
                <c:ptCount val="25"/>
                <c:pt idx="0">
                  <c:v>0.44098185699039399</c:v>
                </c:pt>
                <c:pt idx="1">
                  <c:v>0.54514407684098098</c:v>
                </c:pt>
                <c:pt idx="2">
                  <c:v>0.65750266808964697</c:v>
                </c:pt>
                <c:pt idx="3">
                  <c:v>0.76815368196371403</c:v>
                </c:pt>
                <c:pt idx="4">
                  <c:v>0.88905016008537796</c:v>
                </c:pt>
                <c:pt idx="5">
                  <c:v>0.99970117395944502</c:v>
                </c:pt>
                <c:pt idx="6">
                  <c:v>1.10830309498399</c:v>
                </c:pt>
                <c:pt idx="7">
                  <c:v>1.1595304162219799</c:v>
                </c:pt>
                <c:pt idx="8">
                  <c:v>1.19846318036286</c:v>
                </c:pt>
                <c:pt idx="9">
                  <c:v>1.23944503735325</c:v>
                </c:pt>
                <c:pt idx="10">
                  <c:v>1.28452508004268</c:v>
                </c:pt>
                <c:pt idx="11">
                  <c:v>1.3296051227321199</c:v>
                </c:pt>
                <c:pt idx="12">
                  <c:v>1.3726360725720299</c:v>
                </c:pt>
                <c:pt idx="13">
                  <c:v>1.45459978655282</c:v>
                </c:pt>
                <c:pt idx="14">
                  <c:v>1.49967982924226</c:v>
                </c:pt>
                <c:pt idx="15">
                  <c:v>1.54475987193169</c:v>
                </c:pt>
                <c:pt idx="16">
                  <c:v>1.5898399146211299</c:v>
                </c:pt>
                <c:pt idx="17">
                  <c:v>1.6328708644610399</c:v>
                </c:pt>
                <c:pt idx="18">
                  <c:v>1.6759018143009601</c:v>
                </c:pt>
                <c:pt idx="19">
                  <c:v>1.71893276414087</c:v>
                </c:pt>
                <c:pt idx="20">
                  <c:v>1.7640128068303</c:v>
                </c:pt>
                <c:pt idx="21">
                  <c:v>1.8480256136606099</c:v>
                </c:pt>
                <c:pt idx="22">
                  <c:v>1.8931056563500499</c:v>
                </c:pt>
                <c:pt idx="23">
                  <c:v>1.9361366061899601</c:v>
                </c:pt>
                <c:pt idx="24">
                  <c:v>1.97506937033084</c:v>
                </c:pt>
              </c:numCache>
              <c:extLst xmlns:c15="http://schemas.microsoft.com/office/drawing/2012/chart"/>
            </c:numRef>
          </c:xVal>
          <c:yVal>
            <c:numRef>
              <c:f>Figure14!$C$4:$C$28</c:f>
              <c:numCache>
                <c:formatCode>General</c:formatCode>
                <c:ptCount val="25"/>
                <c:pt idx="0">
                  <c:v>0.95065101387406603</c:v>
                </c:pt>
                <c:pt idx="1">
                  <c:v>0.933427469009112</c:v>
                </c:pt>
                <c:pt idx="2">
                  <c:v>0.90264181922666398</c:v>
                </c:pt>
                <c:pt idx="3">
                  <c:v>0.852476479763566</c:v>
                </c:pt>
                <c:pt idx="4">
                  <c:v>0.68412773992283005</c:v>
                </c:pt>
                <c:pt idx="5">
                  <c:v>0.36073163122896301</c:v>
                </c:pt>
                <c:pt idx="6">
                  <c:v>0.27549527953370001</c:v>
                </c:pt>
                <c:pt idx="7">
                  <c:v>0.27903981610705197</c:v>
                </c:pt>
                <c:pt idx="8">
                  <c:v>0.29185058697972199</c:v>
                </c:pt>
                <c:pt idx="9">
                  <c:v>0.41173237008455699</c:v>
                </c:pt>
                <c:pt idx="10">
                  <c:v>0.45775617765372301</c:v>
                </c:pt>
                <c:pt idx="11">
                  <c:v>0.49270306214596499</c:v>
                </c:pt>
                <c:pt idx="12">
                  <c:v>0.51657893440604197</c:v>
                </c:pt>
                <c:pt idx="13">
                  <c:v>0.44803480830802001</c:v>
                </c:pt>
                <c:pt idx="14">
                  <c:v>0.44975092356949298</c:v>
                </c:pt>
                <c:pt idx="15">
                  <c:v>0.44962088498481201</c:v>
                </c:pt>
                <c:pt idx="16">
                  <c:v>0.45133700024628498</c:v>
                </c:pt>
                <c:pt idx="17">
                  <c:v>0.45305902635251599</c:v>
                </c:pt>
                <c:pt idx="18">
                  <c:v>0.46401182168951599</c:v>
                </c:pt>
                <c:pt idx="19">
                  <c:v>0.47127230933420899</c:v>
                </c:pt>
                <c:pt idx="20">
                  <c:v>0.47483457844183502</c:v>
                </c:pt>
                <c:pt idx="21">
                  <c:v>0.48751531072982501</c:v>
                </c:pt>
                <c:pt idx="22">
                  <c:v>0.48738527214514399</c:v>
                </c:pt>
                <c:pt idx="23">
                  <c:v>0.48541499055906701</c:v>
                </c:pt>
                <c:pt idx="24">
                  <c:v>0.48345653066250699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B3E-495A-950B-FAA2B047F4DB}"/>
            </c:ext>
          </c:extLst>
        </c:ser>
        <c:ser>
          <c:idx val="1"/>
          <c:order val="1"/>
          <c:tx>
            <c:v>NPR=2.5072 (Experimental)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Figure14!$E$4:$E$28</c:f>
              <c:numCache>
                <c:formatCode>General</c:formatCode>
                <c:ptCount val="25"/>
                <c:pt idx="0">
                  <c:v>0.43620064034151501</c:v>
                </c:pt>
                <c:pt idx="1">
                  <c:v>0.54890074706510095</c:v>
                </c:pt>
                <c:pt idx="2">
                  <c:v>0.65750266808964697</c:v>
                </c:pt>
                <c:pt idx="3">
                  <c:v>0.76610458911419399</c:v>
                </c:pt>
                <c:pt idx="4">
                  <c:v>0.88905016008537796</c:v>
                </c:pt>
                <c:pt idx="5">
                  <c:v>0.99970117395944502</c:v>
                </c:pt>
                <c:pt idx="6">
                  <c:v>1.10830309498399</c:v>
                </c:pt>
                <c:pt idx="7">
                  <c:v>1.15338313767342</c:v>
                </c:pt>
                <c:pt idx="8">
                  <c:v>1.19641408751334</c:v>
                </c:pt>
                <c:pt idx="9">
                  <c:v>1.24354322305229</c:v>
                </c:pt>
                <c:pt idx="10">
                  <c:v>1.28452508004268</c:v>
                </c:pt>
                <c:pt idx="11">
                  <c:v>1.3296051227321199</c:v>
                </c:pt>
                <c:pt idx="12">
                  <c:v>1.3726360725720299</c:v>
                </c:pt>
                <c:pt idx="13">
                  <c:v>1.45664887940234</c:v>
                </c:pt>
                <c:pt idx="14">
                  <c:v>1.49967982924226</c:v>
                </c:pt>
                <c:pt idx="15">
                  <c:v>1.54475987193169</c:v>
                </c:pt>
                <c:pt idx="16">
                  <c:v>1.5898399146211299</c:v>
                </c:pt>
                <c:pt idx="17">
                  <c:v>1.6308217716115201</c:v>
                </c:pt>
                <c:pt idx="18">
                  <c:v>1.6759018143009601</c:v>
                </c:pt>
                <c:pt idx="19">
                  <c:v>1.71688367129135</c:v>
                </c:pt>
                <c:pt idx="20">
                  <c:v>1.76196371398078</c:v>
                </c:pt>
                <c:pt idx="21">
                  <c:v>1.85212379935965</c:v>
                </c:pt>
                <c:pt idx="22">
                  <c:v>1.88900747065101</c:v>
                </c:pt>
                <c:pt idx="23">
                  <c:v>1.9361366061899601</c:v>
                </c:pt>
                <c:pt idx="24">
                  <c:v>1.97506937033084</c:v>
                </c:pt>
              </c:numCache>
              <c:extLst xmlns:c15="http://schemas.microsoft.com/office/drawing/2012/chart"/>
            </c:numRef>
          </c:xVal>
          <c:yVal>
            <c:numRef>
              <c:f>Figure14!$F$4:$F$28</c:f>
              <c:numCache>
                <c:formatCode>General</c:formatCode>
                <c:ptCount val="25"/>
                <c:pt idx="0">
                  <c:v>0.95128019046055301</c:v>
                </c:pt>
                <c:pt idx="1">
                  <c:v>0.92880124784500395</c:v>
                </c:pt>
                <c:pt idx="2">
                  <c:v>0.90264181922666398</c:v>
                </c:pt>
                <c:pt idx="3">
                  <c:v>0.85248239060832398</c:v>
                </c:pt>
                <c:pt idx="4">
                  <c:v>0.68597389376898399</c:v>
                </c:pt>
                <c:pt idx="5">
                  <c:v>0.36073163122896301</c:v>
                </c:pt>
                <c:pt idx="6">
                  <c:v>0.27180297184139202</c:v>
                </c:pt>
                <c:pt idx="7">
                  <c:v>0.27721139479517198</c:v>
                </c:pt>
                <c:pt idx="8">
                  <c:v>0.27708726705525</c:v>
                </c:pt>
                <c:pt idx="9">
                  <c:v>0.27695131762580999</c:v>
                </c:pt>
                <c:pt idx="10">
                  <c:v>0.387602331499876</c:v>
                </c:pt>
                <c:pt idx="11">
                  <c:v>0.43731844676134901</c:v>
                </c:pt>
                <c:pt idx="12">
                  <c:v>0.47411739594450297</c:v>
                </c:pt>
                <c:pt idx="13">
                  <c:v>0.27264428207864699</c:v>
                </c:pt>
                <c:pt idx="14">
                  <c:v>0.31128938510795501</c:v>
                </c:pt>
                <c:pt idx="15">
                  <c:v>0.337005500369427</c:v>
                </c:pt>
                <c:pt idx="16">
                  <c:v>0.35164469255397701</c:v>
                </c:pt>
                <c:pt idx="17">
                  <c:v>0.36444955258188899</c:v>
                </c:pt>
                <c:pt idx="18">
                  <c:v>0.36801182168951602</c:v>
                </c:pt>
                <c:pt idx="19">
                  <c:v>0.377124374025121</c:v>
                </c:pt>
                <c:pt idx="20">
                  <c:v>0.39545587390197801</c:v>
                </c:pt>
                <c:pt idx="21">
                  <c:v>0.39334964288646201</c:v>
                </c:pt>
                <c:pt idx="22">
                  <c:v>0.39139709383465998</c:v>
                </c:pt>
                <c:pt idx="23">
                  <c:v>0.38572268286675898</c:v>
                </c:pt>
                <c:pt idx="24">
                  <c:v>0.38561037681635302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C1B-40FD-9140-22E0913E431C}"/>
            </c:ext>
          </c:extLst>
        </c:ser>
        <c:ser>
          <c:idx val="5"/>
          <c:order val="5"/>
          <c:tx>
            <c:v>NPR=4.611 (Experimental)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Figure14!$Q$4:$Q$28</c:f>
              <c:numCache>
                <c:formatCode>General</c:formatCode>
                <c:ptCount val="25"/>
                <c:pt idx="0">
                  <c:v>0.43415154749199503</c:v>
                </c:pt>
                <c:pt idx="1">
                  <c:v>0.55094983991462099</c:v>
                </c:pt>
                <c:pt idx="2">
                  <c:v>0.66160085378868705</c:v>
                </c:pt>
                <c:pt idx="3">
                  <c:v>0.76610458911419399</c:v>
                </c:pt>
                <c:pt idx="4">
                  <c:v>0.891099252934898</c:v>
                </c:pt>
                <c:pt idx="5">
                  <c:v>0.99970117395944502</c:v>
                </c:pt>
                <c:pt idx="6">
                  <c:v>1.1103521878335101</c:v>
                </c:pt>
                <c:pt idx="7">
                  <c:v>1.1554322305229401</c:v>
                </c:pt>
                <c:pt idx="8">
                  <c:v>1.19846318036286</c:v>
                </c:pt>
                <c:pt idx="9">
                  <c:v>1.24149413020277</c:v>
                </c:pt>
                <c:pt idx="10">
                  <c:v>1.2824759871931599</c:v>
                </c:pt>
                <c:pt idx="11">
                  <c:v>1.3296051227321199</c:v>
                </c:pt>
                <c:pt idx="12">
                  <c:v>1.3746851654215499</c:v>
                </c:pt>
                <c:pt idx="13">
                  <c:v>1.4607470651013801</c:v>
                </c:pt>
                <c:pt idx="14">
                  <c:v>1.50172892209178</c:v>
                </c:pt>
                <c:pt idx="15">
                  <c:v>1.5529562433297699</c:v>
                </c:pt>
                <c:pt idx="16">
                  <c:v>1.5898399146211299</c:v>
                </c:pt>
                <c:pt idx="17">
                  <c:v>1.628772678762</c:v>
                </c:pt>
                <c:pt idx="18">
                  <c:v>1.6779509071504799</c:v>
                </c:pt>
                <c:pt idx="19">
                  <c:v>1.71483457844183</c:v>
                </c:pt>
                <c:pt idx="20">
                  <c:v>1.75991462113126</c:v>
                </c:pt>
                <c:pt idx="21">
                  <c:v>1.85212379935965</c:v>
                </c:pt>
                <c:pt idx="22">
                  <c:v>1.8910565635005301</c:v>
                </c:pt>
                <c:pt idx="23">
                  <c:v>1.9381856990394799</c:v>
                </c:pt>
                <c:pt idx="24">
                  <c:v>1.97506937033084</c:v>
                </c:pt>
              </c:numCache>
              <c:extLst xmlns:c15="http://schemas.microsoft.com/office/drawing/2012/chart"/>
            </c:numRef>
          </c:xVal>
          <c:yVal>
            <c:numRef>
              <c:f>Figure14!$R$4:$R$28</c:f>
              <c:numCache>
                <c:formatCode>General</c:formatCode>
                <c:ptCount val="25"/>
                <c:pt idx="0">
                  <c:v>0.94943994745915705</c:v>
                </c:pt>
                <c:pt idx="1">
                  <c:v>0.92879533700024597</c:v>
                </c:pt>
                <c:pt idx="2">
                  <c:v>0.89709153599868596</c:v>
                </c:pt>
                <c:pt idx="3">
                  <c:v>0.85432854445447803</c:v>
                </c:pt>
                <c:pt idx="4">
                  <c:v>0.68227567523191801</c:v>
                </c:pt>
                <c:pt idx="5">
                  <c:v>0.35888547738280902</c:v>
                </c:pt>
                <c:pt idx="6">
                  <c:v>0.27364321484278797</c:v>
                </c:pt>
                <c:pt idx="7">
                  <c:v>0.279051637796568</c:v>
                </c:pt>
                <c:pt idx="8">
                  <c:v>0.27892751005664501</c:v>
                </c:pt>
                <c:pt idx="9">
                  <c:v>0.27695722847056897</c:v>
                </c:pt>
                <c:pt idx="10">
                  <c:v>0.36730055003694201</c:v>
                </c:pt>
                <c:pt idx="11">
                  <c:v>0.43731844676134901</c:v>
                </c:pt>
                <c:pt idx="12">
                  <c:v>0.45195763894589902</c:v>
                </c:pt>
                <c:pt idx="13">
                  <c:v>0.12863246038913001</c:v>
                </c:pt>
                <c:pt idx="14">
                  <c:v>0.189437320417042</c:v>
                </c:pt>
                <c:pt idx="15">
                  <c:v>0.17636647237500999</c:v>
                </c:pt>
                <c:pt idx="16">
                  <c:v>0.17256776947705399</c:v>
                </c:pt>
                <c:pt idx="17">
                  <c:v>0.21491700188818599</c:v>
                </c:pt>
                <c:pt idx="18">
                  <c:v>0.28308283392168099</c:v>
                </c:pt>
                <c:pt idx="19">
                  <c:v>0.30697643871603297</c:v>
                </c:pt>
                <c:pt idx="20">
                  <c:v>0.31976947705442899</c:v>
                </c:pt>
                <c:pt idx="21">
                  <c:v>0.206888104424924</c:v>
                </c:pt>
                <c:pt idx="22">
                  <c:v>0.19939118298990199</c:v>
                </c:pt>
                <c:pt idx="23">
                  <c:v>0.19556292586815499</c:v>
                </c:pt>
                <c:pt idx="24">
                  <c:v>0.200994992200968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0C1B-40FD-9140-22E0913E431C}"/>
            </c:ext>
          </c:extLst>
        </c:ser>
        <c:ser>
          <c:idx val="9"/>
          <c:order val="9"/>
          <c:tx>
            <c:v>NPR=6.5098 (Experimental)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Figure14!$Z$4:$Z$28</c:f>
              <c:numCache>
                <c:formatCode>General</c:formatCode>
                <c:ptCount val="25"/>
                <c:pt idx="0">
                  <c:v>0.44029882604055498</c:v>
                </c:pt>
                <c:pt idx="1">
                  <c:v>0.53865528281750197</c:v>
                </c:pt>
                <c:pt idx="2">
                  <c:v>0.65545357524012804</c:v>
                </c:pt>
                <c:pt idx="3">
                  <c:v>0.77020277481323296</c:v>
                </c:pt>
                <c:pt idx="4">
                  <c:v>0.88700106723585903</c:v>
                </c:pt>
                <c:pt idx="5">
                  <c:v>1.00175026680896</c:v>
                </c:pt>
                <c:pt idx="6">
                  <c:v>1.11649946638207</c:v>
                </c:pt>
                <c:pt idx="7">
                  <c:v>1.1554322305229401</c:v>
                </c:pt>
                <c:pt idx="8">
                  <c:v>1.19846318036286</c:v>
                </c:pt>
                <c:pt idx="9">
                  <c:v>1.24354322305229</c:v>
                </c:pt>
                <c:pt idx="10">
                  <c:v>1.28452508004268</c:v>
                </c:pt>
                <c:pt idx="11">
                  <c:v>1.3255069370330801</c:v>
                </c:pt>
                <c:pt idx="12">
                  <c:v>1.3726360725720299</c:v>
                </c:pt>
                <c:pt idx="13">
                  <c:v>1.4607470651013801</c:v>
                </c:pt>
                <c:pt idx="14">
                  <c:v>1.5037780149413</c:v>
                </c:pt>
                <c:pt idx="15">
                  <c:v>1.5509071504802501</c:v>
                </c:pt>
                <c:pt idx="16">
                  <c:v>1.5877908217716099</c:v>
                </c:pt>
                <c:pt idx="17">
                  <c:v>1.6349199573105599</c:v>
                </c:pt>
                <c:pt idx="18">
                  <c:v>1.67385272145144</c:v>
                </c:pt>
                <c:pt idx="19">
                  <c:v>1.71893276414087</c:v>
                </c:pt>
                <c:pt idx="20">
                  <c:v>1.75991462113126</c:v>
                </c:pt>
                <c:pt idx="21">
                  <c:v>1.8480256136606099</c:v>
                </c:pt>
                <c:pt idx="22">
                  <c:v>1.8910565635005301</c:v>
                </c:pt>
                <c:pt idx="23">
                  <c:v>1.93203842049092</c:v>
                </c:pt>
                <c:pt idx="24">
                  <c:v>1.97711846318036</c:v>
                </c:pt>
              </c:numCache>
              <c:extLst xmlns:c15="http://schemas.microsoft.com/office/drawing/2012/chart"/>
            </c:numRef>
          </c:xVal>
          <c:yVal>
            <c:numRef>
              <c:f>Figure14!$AA$4:$AA$28</c:f>
              <c:numCache>
                <c:formatCode>General</c:formatCode>
                <c:ptCount val="25"/>
                <c:pt idx="0">
                  <c:v>0.95126836877103604</c:v>
                </c:pt>
                <c:pt idx="1">
                  <c:v>0.92883080206879498</c:v>
                </c:pt>
                <c:pt idx="2">
                  <c:v>0.90264773007142196</c:v>
                </c:pt>
                <c:pt idx="3">
                  <c:v>0.85247056891880801</c:v>
                </c:pt>
                <c:pt idx="4">
                  <c:v>0.68228749692143498</c:v>
                </c:pt>
                <c:pt idx="5">
                  <c:v>0.36257187423035803</c:v>
                </c:pt>
                <c:pt idx="6">
                  <c:v>0.27547163615466702</c:v>
                </c:pt>
                <c:pt idx="7">
                  <c:v>0.279051637796568</c:v>
                </c:pt>
                <c:pt idx="8">
                  <c:v>0.28077366390279901</c:v>
                </c:pt>
                <c:pt idx="9">
                  <c:v>0.27695131762580999</c:v>
                </c:pt>
                <c:pt idx="10">
                  <c:v>0.383910023807569</c:v>
                </c:pt>
                <c:pt idx="11">
                  <c:v>0.43548411460471198</c:v>
                </c:pt>
                <c:pt idx="12">
                  <c:v>0.451963549790657</c:v>
                </c:pt>
                <c:pt idx="13">
                  <c:v>0.132324768081438</c:v>
                </c:pt>
                <c:pt idx="14">
                  <c:v>0.19127756341843799</c:v>
                </c:pt>
                <c:pt idx="15">
                  <c:v>0.17452622937361401</c:v>
                </c:pt>
                <c:pt idx="16">
                  <c:v>0.16703521878335101</c:v>
                </c:pt>
                <c:pt idx="17">
                  <c:v>0.15766850012314201</c:v>
                </c:pt>
                <c:pt idx="18">
                  <c:v>0.22771004022658201</c:v>
                </c:pt>
                <c:pt idx="19">
                  <c:v>0.273733847795747</c:v>
                </c:pt>
                <c:pt idx="20">
                  <c:v>0.29946178474673601</c:v>
                </c:pt>
                <c:pt idx="21">
                  <c:v>3.1515310729825101E-2</c:v>
                </c:pt>
                <c:pt idx="22">
                  <c:v>5.5391182989902303E-2</c:v>
                </c:pt>
                <c:pt idx="23">
                  <c:v>9.40421968639686E-2</c:v>
                </c:pt>
                <c:pt idx="24">
                  <c:v>0.119758312125441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0C1B-40FD-9140-22E0913E431C}"/>
            </c:ext>
          </c:extLst>
        </c:ser>
        <c:ser>
          <c:idx val="11"/>
          <c:order val="10"/>
          <c:tx>
            <c:v>NPR=2.0208 (CFD)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Figure14!$B$33:$B$57</c:f>
              <c:numCache>
                <c:formatCode>General</c:formatCode>
                <c:ptCount val="25"/>
                <c:pt idx="0">
                  <c:v>0.44065335753175999</c:v>
                </c:pt>
                <c:pt idx="1">
                  <c:v>0.55099818511796705</c:v>
                </c:pt>
                <c:pt idx="2">
                  <c:v>0.65989110707804</c:v>
                </c:pt>
                <c:pt idx="3">
                  <c:v>0.770235934664246</c:v>
                </c:pt>
                <c:pt idx="4">
                  <c:v>0.89074410163339313</c:v>
                </c:pt>
                <c:pt idx="5">
                  <c:v>0.99963702359346585</c:v>
                </c:pt>
                <c:pt idx="6">
                  <c:v>1.1114337568057999</c:v>
                </c:pt>
                <c:pt idx="7">
                  <c:v>1.15644283121597</c:v>
                </c:pt>
                <c:pt idx="8">
                  <c:v>1.2014519056261299</c:v>
                </c:pt>
                <c:pt idx="9">
                  <c:v>1.2435571687840199</c:v>
                </c:pt>
                <c:pt idx="10">
                  <c:v>1.28711433756805</c:v>
                </c:pt>
                <c:pt idx="11">
                  <c:v>1.3277676950998101</c:v>
                </c:pt>
                <c:pt idx="12">
                  <c:v>1.37132486388384</c:v>
                </c:pt>
                <c:pt idx="13">
                  <c:v>1.4569872958257699</c:v>
                </c:pt>
                <c:pt idx="14">
                  <c:v>1.50344827586206</c:v>
                </c:pt>
                <c:pt idx="15">
                  <c:v>1.54410163339382</c:v>
                </c:pt>
                <c:pt idx="16">
                  <c:v>1.5876588021778499</c:v>
                </c:pt>
                <c:pt idx="17">
                  <c:v>1.6312159709618801</c:v>
                </c:pt>
                <c:pt idx="18">
                  <c:v>1.6733212341197801</c:v>
                </c:pt>
                <c:pt idx="19">
                  <c:v>1.7139745916515401</c:v>
                </c:pt>
                <c:pt idx="20">
                  <c:v>1.7589836660617</c:v>
                </c:pt>
                <c:pt idx="21">
                  <c:v>1.8460980036297603</c:v>
                </c:pt>
                <c:pt idx="22">
                  <c:v>1.89110707803992</c:v>
                </c:pt>
                <c:pt idx="23">
                  <c:v>1.9346642468239503</c:v>
                </c:pt>
                <c:pt idx="24">
                  <c:v>1.9767695099818503</c:v>
                </c:pt>
              </c:numCache>
              <c:extLst xmlns:c15="http://schemas.microsoft.com/office/drawing/2012/chart"/>
            </c:numRef>
          </c:xVal>
          <c:yVal>
            <c:numRef>
              <c:f>Figure14!$D$33:$D$57</c:f>
              <c:numCache>
                <c:formatCode>General</c:formatCode>
                <c:ptCount val="25"/>
                <c:pt idx="0">
                  <c:v>0.94376385589865397</c:v>
                </c:pt>
                <c:pt idx="1">
                  <c:v>0.92394843626286627</c:v>
                </c:pt>
                <c:pt idx="2">
                  <c:v>0.89892864212193191</c:v>
                </c:pt>
                <c:pt idx="3">
                  <c:v>0.85070368171021371</c:v>
                </c:pt>
                <c:pt idx="4">
                  <c:v>0.63827741488519396</c:v>
                </c:pt>
                <c:pt idx="5">
                  <c:v>0.36690048495645294</c:v>
                </c:pt>
                <c:pt idx="6">
                  <c:v>0.27270793745051469</c:v>
                </c:pt>
                <c:pt idx="7">
                  <c:v>0.28282981987331751</c:v>
                </c:pt>
                <c:pt idx="8">
                  <c:v>0.28366458828186858</c:v>
                </c:pt>
                <c:pt idx="9">
                  <c:v>0.27729359659540775</c:v>
                </c:pt>
                <c:pt idx="10">
                  <c:v>0.33913118566904199</c:v>
                </c:pt>
                <c:pt idx="11">
                  <c:v>0.4534086500395883</c:v>
                </c:pt>
                <c:pt idx="12">
                  <c:v>0.46529344813935075</c:v>
                </c:pt>
                <c:pt idx="13">
                  <c:v>0.47570373119556614</c:v>
                </c:pt>
                <c:pt idx="14">
                  <c:v>0.4751361836896279</c:v>
                </c:pt>
                <c:pt idx="15">
                  <c:v>0.47374025138558989</c:v>
                </c:pt>
                <c:pt idx="16">
                  <c:v>0.46947065518606496</c:v>
                </c:pt>
                <c:pt idx="17">
                  <c:v>0.46658174980205863</c:v>
                </c:pt>
                <c:pt idx="18">
                  <c:v>0.47969625890736339</c:v>
                </c:pt>
                <c:pt idx="19">
                  <c:v>0.48916300475059382</c:v>
                </c:pt>
                <c:pt idx="20">
                  <c:v>0.47745288994457646</c:v>
                </c:pt>
                <c:pt idx="21">
                  <c:v>0.48656655779889157</c:v>
                </c:pt>
                <c:pt idx="22">
                  <c:v>0.48644917854315123</c:v>
                </c:pt>
                <c:pt idx="23">
                  <c:v>0.48328389746634998</c:v>
                </c:pt>
                <c:pt idx="24">
                  <c:v>0.48212707838479812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0C1B-40FD-9140-22E0913E431C}"/>
            </c:ext>
          </c:extLst>
        </c:ser>
        <c:ser>
          <c:idx val="12"/>
          <c:order val="11"/>
          <c:tx>
            <c:v>NPR=2.5072 (CFD)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Figure14!$E$33:$E$57</c:f>
              <c:numCache>
                <c:formatCode>General</c:formatCode>
                <c:ptCount val="25"/>
                <c:pt idx="0">
                  <c:v>0.44065335753175999</c:v>
                </c:pt>
                <c:pt idx="1">
                  <c:v>0.55099818511796705</c:v>
                </c:pt>
                <c:pt idx="2">
                  <c:v>0.65989110707804</c:v>
                </c:pt>
                <c:pt idx="3">
                  <c:v>0.770235934664246</c:v>
                </c:pt>
                <c:pt idx="4">
                  <c:v>0.89074410163339313</c:v>
                </c:pt>
                <c:pt idx="5">
                  <c:v>0.99963702359346585</c:v>
                </c:pt>
                <c:pt idx="6">
                  <c:v>1.1114337568057999</c:v>
                </c:pt>
                <c:pt idx="7">
                  <c:v>1.15644283121597</c:v>
                </c:pt>
                <c:pt idx="8">
                  <c:v>1.2014519056261299</c:v>
                </c:pt>
                <c:pt idx="9">
                  <c:v>1.2435571687840199</c:v>
                </c:pt>
                <c:pt idx="10">
                  <c:v>1.28711433756805</c:v>
                </c:pt>
                <c:pt idx="11">
                  <c:v>1.3277676950998101</c:v>
                </c:pt>
                <c:pt idx="12">
                  <c:v>1.37132486388384</c:v>
                </c:pt>
                <c:pt idx="13">
                  <c:v>1.4569872958257699</c:v>
                </c:pt>
                <c:pt idx="14">
                  <c:v>1.50344827586206</c:v>
                </c:pt>
                <c:pt idx="15">
                  <c:v>1.54410163339382</c:v>
                </c:pt>
                <c:pt idx="16">
                  <c:v>1.5876588021778499</c:v>
                </c:pt>
                <c:pt idx="17">
                  <c:v>1.6312159709618801</c:v>
                </c:pt>
                <c:pt idx="18">
                  <c:v>1.6733212341197801</c:v>
                </c:pt>
                <c:pt idx="19">
                  <c:v>1.7139745916515401</c:v>
                </c:pt>
                <c:pt idx="20">
                  <c:v>1.7589836660617</c:v>
                </c:pt>
                <c:pt idx="21">
                  <c:v>1.8460980036297603</c:v>
                </c:pt>
                <c:pt idx="22">
                  <c:v>1.89110707803992</c:v>
                </c:pt>
                <c:pt idx="23">
                  <c:v>1.9346642468239503</c:v>
                </c:pt>
                <c:pt idx="24">
                  <c:v>1.9767695099818503</c:v>
                </c:pt>
              </c:numCache>
              <c:extLst xmlns:c15="http://schemas.microsoft.com/office/drawing/2012/chart"/>
            </c:numRef>
          </c:xVal>
          <c:yVal>
            <c:numRef>
              <c:f>Figure14!$G$33:$G$57</c:f>
              <c:numCache>
                <c:formatCode>General</c:formatCode>
                <c:ptCount val="25"/>
                <c:pt idx="0">
                  <c:v>0.95085952456924061</c:v>
                </c:pt>
                <c:pt idx="1">
                  <c:v>0.93089422463305671</c:v>
                </c:pt>
                <c:pt idx="2">
                  <c:v>0.90569400127632416</c:v>
                </c:pt>
                <c:pt idx="3">
                  <c:v>0.85711790044671354</c:v>
                </c:pt>
                <c:pt idx="4">
                  <c:v>0.64289246968730063</c:v>
                </c:pt>
                <c:pt idx="5">
                  <c:v>0.36959432833439693</c:v>
                </c:pt>
                <c:pt idx="6">
                  <c:v>0.27483467613273771</c:v>
                </c:pt>
                <c:pt idx="7">
                  <c:v>0.28495959636247603</c:v>
                </c:pt>
                <c:pt idx="8">
                  <c:v>0.28698217134652204</c:v>
                </c:pt>
                <c:pt idx="9">
                  <c:v>0.4379443203573708</c:v>
                </c:pt>
                <c:pt idx="10">
                  <c:v>0.47357410657306959</c:v>
                </c:pt>
                <c:pt idx="11">
                  <c:v>0.48671426292278241</c:v>
                </c:pt>
                <c:pt idx="12">
                  <c:v>0.49530871091257178</c:v>
                </c:pt>
                <c:pt idx="13">
                  <c:v>0.37599609125717931</c:v>
                </c:pt>
                <c:pt idx="14">
                  <c:v>0.37542840619017231</c:v>
                </c:pt>
                <c:pt idx="15">
                  <c:v>0.37671202935545628</c:v>
                </c:pt>
                <c:pt idx="16">
                  <c:v>0.37714869176770899</c:v>
                </c:pt>
                <c:pt idx="17">
                  <c:v>0.37609955328653477</c:v>
                </c:pt>
                <c:pt idx="18">
                  <c:v>0.38067980216975111</c:v>
                </c:pt>
                <c:pt idx="19">
                  <c:v>0.39485792916400764</c:v>
                </c:pt>
                <c:pt idx="20">
                  <c:v>0.39343821793235484</c:v>
                </c:pt>
                <c:pt idx="21">
                  <c:v>0.39013409380982766</c:v>
                </c:pt>
                <c:pt idx="22">
                  <c:v>0.38975514518187615</c:v>
                </c:pt>
                <c:pt idx="23">
                  <c:v>0.38457721761327374</c:v>
                </c:pt>
                <c:pt idx="24">
                  <c:v>0.38347447351627312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E-0C1B-40FD-9140-22E0913E431C}"/>
            </c:ext>
          </c:extLst>
        </c:ser>
        <c:ser>
          <c:idx val="16"/>
          <c:order val="15"/>
          <c:tx>
            <c:v>NPR=4.611 (CFD)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Figure14!$Q$33:$Q$57</c:f>
              <c:numCache>
                <c:formatCode>General</c:formatCode>
                <c:ptCount val="25"/>
                <c:pt idx="0">
                  <c:v>0.44065335753175999</c:v>
                </c:pt>
                <c:pt idx="1">
                  <c:v>0.55099818511796705</c:v>
                </c:pt>
                <c:pt idx="2">
                  <c:v>0.65989110707804</c:v>
                </c:pt>
                <c:pt idx="3">
                  <c:v>0.770235934664246</c:v>
                </c:pt>
                <c:pt idx="4">
                  <c:v>0.89074410163339313</c:v>
                </c:pt>
                <c:pt idx="5">
                  <c:v>0.99963702359346585</c:v>
                </c:pt>
                <c:pt idx="6">
                  <c:v>1.1114337568057999</c:v>
                </c:pt>
                <c:pt idx="7">
                  <c:v>1.15644283121597</c:v>
                </c:pt>
                <c:pt idx="8">
                  <c:v>1.2014519056261299</c:v>
                </c:pt>
                <c:pt idx="9">
                  <c:v>1.2435571687840199</c:v>
                </c:pt>
                <c:pt idx="10">
                  <c:v>1.28711433756805</c:v>
                </c:pt>
                <c:pt idx="11">
                  <c:v>1.3277676950998101</c:v>
                </c:pt>
                <c:pt idx="12">
                  <c:v>1.37132486388384</c:v>
                </c:pt>
                <c:pt idx="13">
                  <c:v>1.4569872958257699</c:v>
                </c:pt>
                <c:pt idx="14">
                  <c:v>1.50344827586206</c:v>
                </c:pt>
                <c:pt idx="15">
                  <c:v>1.54410163339382</c:v>
                </c:pt>
                <c:pt idx="16">
                  <c:v>1.5876588021778499</c:v>
                </c:pt>
                <c:pt idx="17">
                  <c:v>1.6312159709618801</c:v>
                </c:pt>
                <c:pt idx="18">
                  <c:v>1.6733212341197801</c:v>
                </c:pt>
                <c:pt idx="19">
                  <c:v>1.7139745916515401</c:v>
                </c:pt>
                <c:pt idx="20">
                  <c:v>1.7589836660617</c:v>
                </c:pt>
                <c:pt idx="21">
                  <c:v>1.8460980036297603</c:v>
                </c:pt>
                <c:pt idx="22">
                  <c:v>1.89110707803992</c:v>
                </c:pt>
                <c:pt idx="23">
                  <c:v>1.9346642468239503</c:v>
                </c:pt>
                <c:pt idx="24">
                  <c:v>1.9767695099818503</c:v>
                </c:pt>
              </c:numCache>
              <c:extLst xmlns:c15="http://schemas.microsoft.com/office/drawing/2012/chart"/>
            </c:numRef>
          </c:xVal>
          <c:yVal>
            <c:numRef>
              <c:f>Figure14!$S$33:$S$57</c:f>
              <c:numCache>
                <c:formatCode>General</c:formatCode>
                <c:ptCount val="25"/>
                <c:pt idx="0">
                  <c:v>0.95365864237692477</c:v>
                </c:pt>
                <c:pt idx="1">
                  <c:v>0.93357037518976371</c:v>
                </c:pt>
                <c:pt idx="2">
                  <c:v>0.90831858599002391</c:v>
                </c:pt>
                <c:pt idx="3">
                  <c:v>0.85963717198004774</c:v>
                </c:pt>
                <c:pt idx="4">
                  <c:v>0.64356039904576012</c:v>
                </c:pt>
                <c:pt idx="5">
                  <c:v>0.36973801778356108</c:v>
                </c:pt>
                <c:pt idx="6">
                  <c:v>0.27474582520060725</c:v>
                </c:pt>
                <c:pt idx="7">
                  <c:v>0.28509455649533721</c:v>
                </c:pt>
                <c:pt idx="8">
                  <c:v>0.28588852743439602</c:v>
                </c:pt>
                <c:pt idx="9">
                  <c:v>0.27981088700932555</c:v>
                </c:pt>
                <c:pt idx="10">
                  <c:v>0.27179830839297336</c:v>
                </c:pt>
                <c:pt idx="11">
                  <c:v>0.44785903274777711</c:v>
                </c:pt>
                <c:pt idx="12">
                  <c:v>0.4675562784645414</c:v>
                </c:pt>
                <c:pt idx="13">
                  <c:v>0.16701140750379528</c:v>
                </c:pt>
                <c:pt idx="14">
                  <c:v>0.18291771849924096</c:v>
                </c:pt>
                <c:pt idx="15">
                  <c:v>0.18151353285621341</c:v>
                </c:pt>
                <c:pt idx="16">
                  <c:v>0.2797735849056604</c:v>
                </c:pt>
                <c:pt idx="17">
                  <c:v>0.2908169594448059</c:v>
                </c:pt>
                <c:pt idx="18">
                  <c:v>0.29532639340707006</c:v>
                </c:pt>
                <c:pt idx="19">
                  <c:v>0.2958681414009976</c:v>
                </c:pt>
                <c:pt idx="20">
                  <c:v>0.30015267837779225</c:v>
                </c:pt>
                <c:pt idx="21">
                  <c:v>0.20115243981782693</c:v>
                </c:pt>
                <c:pt idx="22">
                  <c:v>0.19736965950986773</c:v>
                </c:pt>
                <c:pt idx="23">
                  <c:v>0.19932639340707006</c:v>
                </c:pt>
                <c:pt idx="24">
                  <c:v>0.19632385599653004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2-0C1B-40FD-9140-22E0913E431C}"/>
            </c:ext>
          </c:extLst>
        </c:ser>
        <c:ser>
          <c:idx val="20"/>
          <c:order val="19"/>
          <c:tx>
            <c:v>NPR=6.5098 (CFD)</c:v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Figure14!$AC$33:$AC$57</c:f>
              <c:numCache>
                <c:formatCode>General</c:formatCode>
                <c:ptCount val="25"/>
                <c:pt idx="0">
                  <c:v>0.44065335753175999</c:v>
                </c:pt>
                <c:pt idx="1">
                  <c:v>0.55099818511796705</c:v>
                </c:pt>
                <c:pt idx="2">
                  <c:v>0.65989110707804</c:v>
                </c:pt>
                <c:pt idx="3">
                  <c:v>0.770235934664246</c:v>
                </c:pt>
                <c:pt idx="4">
                  <c:v>0.89074410163339313</c:v>
                </c:pt>
                <c:pt idx="5">
                  <c:v>0.99963702359346585</c:v>
                </c:pt>
                <c:pt idx="6">
                  <c:v>1.1114337568057999</c:v>
                </c:pt>
                <c:pt idx="7">
                  <c:v>1.15644283121597</c:v>
                </c:pt>
                <c:pt idx="8">
                  <c:v>1.2014519056261299</c:v>
                </c:pt>
                <c:pt idx="9">
                  <c:v>1.2435571687840199</c:v>
                </c:pt>
                <c:pt idx="10">
                  <c:v>1.28711433756805</c:v>
                </c:pt>
                <c:pt idx="11">
                  <c:v>1.3277676950998101</c:v>
                </c:pt>
                <c:pt idx="12">
                  <c:v>1.37132486388384</c:v>
                </c:pt>
                <c:pt idx="13">
                  <c:v>1.4569872958257699</c:v>
                </c:pt>
                <c:pt idx="14">
                  <c:v>1.50344827586206</c:v>
                </c:pt>
                <c:pt idx="15">
                  <c:v>1.54410163339382</c:v>
                </c:pt>
                <c:pt idx="16">
                  <c:v>1.5876588021778499</c:v>
                </c:pt>
                <c:pt idx="17">
                  <c:v>1.6312159709618801</c:v>
                </c:pt>
                <c:pt idx="18">
                  <c:v>1.6733212341197801</c:v>
                </c:pt>
                <c:pt idx="19">
                  <c:v>1.7139745916515401</c:v>
                </c:pt>
                <c:pt idx="20">
                  <c:v>1.7589836660617</c:v>
                </c:pt>
                <c:pt idx="21">
                  <c:v>1.8460980036297603</c:v>
                </c:pt>
                <c:pt idx="22">
                  <c:v>1.89110707803992</c:v>
                </c:pt>
                <c:pt idx="23">
                  <c:v>1.9346642468239503</c:v>
                </c:pt>
                <c:pt idx="24">
                  <c:v>1.9767695099818503</c:v>
                </c:pt>
              </c:numCache>
              <c:extLst xmlns:c15="http://schemas.microsoft.com/office/drawing/2012/chart"/>
            </c:numRef>
          </c:xVal>
          <c:yVal>
            <c:numRef>
              <c:f>Figure14!$AE$33:$AE$57</c:f>
              <c:numCache>
                <c:formatCode>General</c:formatCode>
                <c:ptCount val="25"/>
                <c:pt idx="0">
                  <c:v>0.95219668807029401</c:v>
                </c:pt>
                <c:pt idx="1">
                  <c:v>0.93214445912316812</c:v>
                </c:pt>
                <c:pt idx="2">
                  <c:v>0.90691772404682169</c:v>
                </c:pt>
                <c:pt idx="3">
                  <c:v>0.85830056222925433</c:v>
                </c:pt>
                <c:pt idx="4">
                  <c:v>0.64288196257949548</c:v>
                </c:pt>
                <c:pt idx="5">
                  <c:v>0.36922900857169189</c:v>
                </c:pt>
                <c:pt idx="6">
                  <c:v>0.27427417124950071</c:v>
                </c:pt>
                <c:pt idx="7">
                  <c:v>0.28463347568281666</c:v>
                </c:pt>
                <c:pt idx="8">
                  <c:v>0.28557912685489567</c:v>
                </c:pt>
                <c:pt idx="9">
                  <c:v>0.27932471043657253</c:v>
                </c:pt>
                <c:pt idx="10">
                  <c:v>0.317181326615257</c:v>
                </c:pt>
                <c:pt idx="11">
                  <c:v>0.46445912316814647</c:v>
                </c:pt>
                <c:pt idx="12">
                  <c:v>0.47310301391747828</c:v>
                </c:pt>
                <c:pt idx="13">
                  <c:v>0.13061146271774862</c:v>
                </c:pt>
                <c:pt idx="14">
                  <c:v>0.17379243601953975</c:v>
                </c:pt>
                <c:pt idx="15">
                  <c:v>0.17060047927739716</c:v>
                </c:pt>
                <c:pt idx="16">
                  <c:v>0.23488663246182676</c:v>
                </c:pt>
                <c:pt idx="17">
                  <c:v>0.26497035239177852</c:v>
                </c:pt>
                <c:pt idx="18">
                  <c:v>0.27405803557712982</c:v>
                </c:pt>
                <c:pt idx="19">
                  <c:v>0.27620879289686318</c:v>
                </c:pt>
                <c:pt idx="20">
                  <c:v>0.28055516298503791</c:v>
                </c:pt>
                <c:pt idx="21">
                  <c:v>0.12118237119419951</c:v>
                </c:pt>
                <c:pt idx="22">
                  <c:v>0.11471549049125933</c:v>
                </c:pt>
                <c:pt idx="23">
                  <c:v>0.1182769363114074</c:v>
                </c:pt>
                <c:pt idx="24">
                  <c:v>0.13333343574303358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6-0C1B-40FD-9140-22E0913E4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94032"/>
        <c:axId val="10896324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NPR=3.0057 (Experimental)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Figure14!$H$4:$H$28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0.43415154749199503</c:v>
                      </c:pt>
                      <c:pt idx="1">
                        <c:v>0.55299893276414003</c:v>
                      </c:pt>
                      <c:pt idx="2">
                        <c:v>0.65750266808964697</c:v>
                      </c:pt>
                      <c:pt idx="3">
                        <c:v>0.76610458911419399</c:v>
                      </c:pt>
                      <c:pt idx="4">
                        <c:v>0.88905016008537796</c:v>
                      </c:pt>
                      <c:pt idx="5">
                        <c:v>1.00175026680896</c:v>
                      </c:pt>
                      <c:pt idx="6">
                        <c:v>1.1124012806830299</c:v>
                      </c:pt>
                      <c:pt idx="7">
                        <c:v>1.1574813233724599</c:v>
                      </c:pt>
                      <c:pt idx="8">
                        <c:v>1.1923159018142999</c:v>
                      </c:pt>
                      <c:pt idx="9">
                        <c:v>1.2455923159018101</c:v>
                      </c:pt>
                      <c:pt idx="10">
                        <c:v>1.2927214514407599</c:v>
                      </c:pt>
                      <c:pt idx="11">
                        <c:v>1.3296051227321199</c:v>
                      </c:pt>
                      <c:pt idx="12">
                        <c:v>1.37878335112059</c:v>
                      </c:pt>
                      <c:pt idx="13">
                        <c:v>1.45664887940234</c:v>
                      </c:pt>
                      <c:pt idx="14">
                        <c:v>1.50172892209178</c:v>
                      </c:pt>
                      <c:pt idx="15">
                        <c:v>1.54680896478121</c:v>
                      </c:pt>
                      <c:pt idx="16">
                        <c:v>1.5877908217716099</c:v>
                      </c:pt>
                      <c:pt idx="17">
                        <c:v>1.6328708644610399</c:v>
                      </c:pt>
                      <c:pt idx="18">
                        <c:v>1.67385272145144</c:v>
                      </c:pt>
                      <c:pt idx="19">
                        <c:v>1.71893276414087</c:v>
                      </c:pt>
                      <c:pt idx="20">
                        <c:v>1.7640128068303</c:v>
                      </c:pt>
                      <c:pt idx="21">
                        <c:v>1.85007470651013</c:v>
                      </c:pt>
                      <c:pt idx="22">
                        <c:v>1.8931056563500499</c:v>
                      </c:pt>
                      <c:pt idx="23">
                        <c:v>1.93203842049092</c:v>
                      </c:pt>
                      <c:pt idx="24">
                        <c:v>1.97916755602988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Figure14!$I$4:$I$28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0.95313225515146505</c:v>
                      </c:pt>
                      <c:pt idx="1">
                        <c:v>0.92509711846317999</c:v>
                      </c:pt>
                      <c:pt idx="2">
                        <c:v>0.90264181922666398</c:v>
                      </c:pt>
                      <c:pt idx="3">
                        <c:v>0.85432854445447803</c:v>
                      </c:pt>
                      <c:pt idx="4">
                        <c:v>0.68782004761513804</c:v>
                      </c:pt>
                      <c:pt idx="5">
                        <c:v>0.36257187423035803</c:v>
                      </c:pt>
                      <c:pt idx="6">
                        <c:v>0.27363730399802899</c:v>
                      </c:pt>
                      <c:pt idx="7">
                        <c:v>0.27904572695181001</c:v>
                      </c:pt>
                      <c:pt idx="8">
                        <c:v>0.28263755028322801</c:v>
                      </c:pt>
                      <c:pt idx="9">
                        <c:v>0.28063771447336</c:v>
                      </c:pt>
                      <c:pt idx="10">
                        <c:v>0.34880945735161301</c:v>
                      </c:pt>
                      <c:pt idx="11">
                        <c:v>0.43916460060750301</c:v>
                      </c:pt>
                      <c:pt idx="12">
                        <c:v>0.45933043264099799</c:v>
                      </c:pt>
                      <c:pt idx="13">
                        <c:v>0.13972120515556999</c:v>
                      </c:pt>
                      <c:pt idx="14">
                        <c:v>0.191283474263196</c:v>
                      </c:pt>
                      <c:pt idx="15">
                        <c:v>0.22069189721697699</c:v>
                      </c:pt>
                      <c:pt idx="16">
                        <c:v>0.311035218783351</c:v>
                      </c:pt>
                      <c:pt idx="17">
                        <c:v>0.331212872506362</c:v>
                      </c:pt>
                      <c:pt idx="18">
                        <c:v>0.34217157868812098</c:v>
                      </c:pt>
                      <c:pt idx="19">
                        <c:v>0.351272309334209</c:v>
                      </c:pt>
                      <c:pt idx="20">
                        <c:v>0.35852688613414302</c:v>
                      </c:pt>
                      <c:pt idx="21">
                        <c:v>0.32874016911583598</c:v>
                      </c:pt>
                      <c:pt idx="22">
                        <c:v>0.323077579837451</c:v>
                      </c:pt>
                      <c:pt idx="23">
                        <c:v>0.32296527378704498</c:v>
                      </c:pt>
                      <c:pt idx="24">
                        <c:v>0.32282932435760597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C1B-40FD-9140-22E0913E431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NPR=3.5113 (Experimental)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Figure14!$K$4:$K$28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0.44029882604055498</c:v>
                      </c:pt>
                      <c:pt idx="1">
                        <c:v>0.54685165421558102</c:v>
                      </c:pt>
                      <c:pt idx="2">
                        <c:v>0.65750266808964697</c:v>
                      </c:pt>
                      <c:pt idx="3">
                        <c:v>0.76815368196371403</c:v>
                      </c:pt>
                      <c:pt idx="4">
                        <c:v>0.88700106723585903</c:v>
                      </c:pt>
                      <c:pt idx="5">
                        <c:v>0.99970117395944502</c:v>
                      </c:pt>
                      <c:pt idx="6">
                        <c:v>1.1124012806830299</c:v>
                      </c:pt>
                      <c:pt idx="7">
                        <c:v>1.15338313767342</c:v>
                      </c:pt>
                      <c:pt idx="8">
                        <c:v>1.19846318036286</c:v>
                      </c:pt>
                      <c:pt idx="9">
                        <c:v>1.24149413020277</c:v>
                      </c:pt>
                      <c:pt idx="10">
                        <c:v>1.28862326574172</c:v>
                      </c:pt>
                      <c:pt idx="11">
                        <c:v>1.3296051227321199</c:v>
                      </c:pt>
                      <c:pt idx="12">
                        <c:v>1.3726360725720299</c:v>
                      </c:pt>
                      <c:pt idx="13">
                        <c:v>1.4627961579508999</c:v>
                      </c:pt>
                      <c:pt idx="14">
                        <c:v>1.51197438633938</c:v>
                      </c:pt>
                      <c:pt idx="15">
                        <c:v>1.54885805763073</c:v>
                      </c:pt>
                      <c:pt idx="16">
                        <c:v>1.5898399146211299</c:v>
                      </c:pt>
                      <c:pt idx="17">
                        <c:v>1.628772678762</c:v>
                      </c:pt>
                      <c:pt idx="18">
                        <c:v>1.67385272145144</c:v>
                      </c:pt>
                      <c:pt idx="19">
                        <c:v>1.71688367129135</c:v>
                      </c:pt>
                      <c:pt idx="20">
                        <c:v>1.7578655282817499</c:v>
                      </c:pt>
                      <c:pt idx="21">
                        <c:v>1.8459765208110901</c:v>
                      </c:pt>
                      <c:pt idx="22">
                        <c:v>1.88900747065101</c:v>
                      </c:pt>
                      <c:pt idx="23">
                        <c:v>1.9361366061899601</c:v>
                      </c:pt>
                      <c:pt idx="24">
                        <c:v>1.97916755602988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Figure14!$L$4:$L$28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0.94757606107872905</c:v>
                      </c:pt>
                      <c:pt idx="1">
                        <c:v>0.93065331253591599</c:v>
                      </c:pt>
                      <c:pt idx="2">
                        <c:v>0.89894951153435598</c:v>
                      </c:pt>
                      <c:pt idx="3">
                        <c:v>0.85432263360972005</c:v>
                      </c:pt>
                      <c:pt idx="4">
                        <c:v>0.68597980461374197</c:v>
                      </c:pt>
                      <c:pt idx="5">
                        <c:v>0.36257778507511701</c:v>
                      </c:pt>
                      <c:pt idx="6">
                        <c:v>0.269944996305722</c:v>
                      </c:pt>
                      <c:pt idx="7">
                        <c:v>0.27905754864132598</c:v>
                      </c:pt>
                      <c:pt idx="8">
                        <c:v>0.28077366390279901</c:v>
                      </c:pt>
                      <c:pt idx="9">
                        <c:v>0.27695722847056897</c:v>
                      </c:pt>
                      <c:pt idx="10">
                        <c:v>0.35435974057959102</c:v>
                      </c:pt>
                      <c:pt idx="11">
                        <c:v>0.44101075445365701</c:v>
                      </c:pt>
                      <c:pt idx="12">
                        <c:v>0.455655857482965</c:v>
                      </c:pt>
                      <c:pt idx="13">
                        <c:v>0.130472703390526</c:v>
                      </c:pt>
                      <c:pt idx="14">
                        <c:v>0.191253920039405</c:v>
                      </c:pt>
                      <c:pt idx="15">
                        <c:v>0.17822444791068001</c:v>
                      </c:pt>
                      <c:pt idx="16">
                        <c:v>0.20026007716936201</c:v>
                      </c:pt>
                      <c:pt idx="17">
                        <c:v>0.29245546342664802</c:v>
                      </c:pt>
                      <c:pt idx="18">
                        <c:v>0.31263311714965902</c:v>
                      </c:pt>
                      <c:pt idx="19">
                        <c:v>0.32358591248665902</c:v>
                      </c:pt>
                      <c:pt idx="20">
                        <c:v>0.32900615712995601</c:v>
                      </c:pt>
                      <c:pt idx="21">
                        <c:v>0.27152122157458303</c:v>
                      </c:pt>
                      <c:pt idx="22">
                        <c:v>0.26955093998850599</c:v>
                      </c:pt>
                      <c:pt idx="23">
                        <c:v>0.26756883671291298</c:v>
                      </c:pt>
                      <c:pt idx="24">
                        <c:v>0.265598555126836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C1B-40FD-9140-22E0913E431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NPR=4.0058 (Experimental)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Figure14!$N$4:$N$28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0.44234791889007402</c:v>
                      </c:pt>
                      <c:pt idx="1">
                        <c:v>0.54685165421558102</c:v>
                      </c:pt>
                      <c:pt idx="2">
                        <c:v>0.65955176093916701</c:v>
                      </c:pt>
                      <c:pt idx="3">
                        <c:v>0.76815368196371403</c:v>
                      </c:pt>
                      <c:pt idx="4">
                        <c:v>0.88905016008537796</c:v>
                      </c:pt>
                      <c:pt idx="5">
                        <c:v>0.99765208110992498</c:v>
                      </c:pt>
                      <c:pt idx="6">
                        <c:v>1.1124012806830299</c:v>
                      </c:pt>
                      <c:pt idx="7">
                        <c:v>1.1574813233724599</c:v>
                      </c:pt>
                      <c:pt idx="8">
                        <c:v>1.2005122732123701</c:v>
                      </c:pt>
                      <c:pt idx="9">
                        <c:v>1.23944503735325</c:v>
                      </c:pt>
                      <c:pt idx="10">
                        <c:v>1.28452508004268</c:v>
                      </c:pt>
                      <c:pt idx="11">
                        <c:v>1.3296051227321199</c:v>
                      </c:pt>
                      <c:pt idx="12">
                        <c:v>1.3726360725720299</c:v>
                      </c:pt>
                      <c:pt idx="13">
                        <c:v>1.4607470651013801</c:v>
                      </c:pt>
                      <c:pt idx="14">
                        <c:v>1.5037780149413</c:v>
                      </c:pt>
                      <c:pt idx="15">
                        <c:v>1.54680896478121</c:v>
                      </c:pt>
                      <c:pt idx="16">
                        <c:v>1.5898399146211299</c:v>
                      </c:pt>
                      <c:pt idx="17">
                        <c:v>1.6328708644610399</c:v>
                      </c:pt>
                      <c:pt idx="18">
                        <c:v>1.67180362860192</c:v>
                      </c:pt>
                      <c:pt idx="19">
                        <c:v>1.7127854855923099</c:v>
                      </c:pt>
                      <c:pt idx="20">
                        <c:v>1.76196371398078</c:v>
                      </c:pt>
                      <c:pt idx="21">
                        <c:v>1.8439274279615701</c:v>
                      </c:pt>
                      <c:pt idx="22">
                        <c:v>1.8910565635005301</c:v>
                      </c:pt>
                      <c:pt idx="23">
                        <c:v>1.93408751334044</c:v>
                      </c:pt>
                      <c:pt idx="24">
                        <c:v>1.97711846318036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Figure14!$O$4:$O$28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0.94941630408012401</c:v>
                      </c:pt>
                      <c:pt idx="1">
                        <c:v>0.92880715868976205</c:v>
                      </c:pt>
                      <c:pt idx="2">
                        <c:v>0.90263590838190599</c:v>
                      </c:pt>
                      <c:pt idx="3">
                        <c:v>0.852476479763566</c:v>
                      </c:pt>
                      <c:pt idx="4">
                        <c:v>0.68597389376898399</c:v>
                      </c:pt>
                      <c:pt idx="5">
                        <c:v>0.358891388227567</c:v>
                      </c:pt>
                      <c:pt idx="6">
                        <c:v>0.269944996305722</c:v>
                      </c:pt>
                      <c:pt idx="7">
                        <c:v>0.27719957310565602</c:v>
                      </c:pt>
                      <c:pt idx="8">
                        <c:v>0.28261390690419502</c:v>
                      </c:pt>
                      <c:pt idx="9">
                        <c:v>0.27696313931532701</c:v>
                      </c:pt>
                      <c:pt idx="10">
                        <c:v>0.35621771611526098</c:v>
                      </c:pt>
                      <c:pt idx="11">
                        <c:v>0.43916460060750301</c:v>
                      </c:pt>
                      <c:pt idx="12">
                        <c:v>0.457502011329119</c:v>
                      </c:pt>
                      <c:pt idx="13">
                        <c:v>0.13047861423528401</c:v>
                      </c:pt>
                      <c:pt idx="14">
                        <c:v>0.18758525572613</c:v>
                      </c:pt>
                      <c:pt idx="15">
                        <c:v>0.174538051063131</c:v>
                      </c:pt>
                      <c:pt idx="16">
                        <c:v>0.17072161563089999</c:v>
                      </c:pt>
                      <c:pt idx="17">
                        <c:v>0.2536744109679</c:v>
                      </c:pt>
                      <c:pt idx="18">
                        <c:v>0.30156210491749402</c:v>
                      </c:pt>
                      <c:pt idx="19">
                        <c:v>0.312520811099253</c:v>
                      </c:pt>
                      <c:pt idx="20">
                        <c:v>0.32714818159428599</c:v>
                      </c:pt>
                      <c:pt idx="21">
                        <c:v>0.24198867088088</c:v>
                      </c:pt>
                      <c:pt idx="22">
                        <c:v>0.23816041375913299</c:v>
                      </c:pt>
                      <c:pt idx="23">
                        <c:v>0.23434397832690201</c:v>
                      </c:pt>
                      <c:pt idx="24">
                        <c:v>0.234219850586979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C1B-40FD-9140-22E0913E431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NPR=5.005 (Experimental)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Figure14!$T$4:$T$28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0.44029882604055498</c:v>
                      </c:pt>
                      <c:pt idx="1">
                        <c:v>0.54480256136606098</c:v>
                      </c:pt>
                      <c:pt idx="2">
                        <c:v>0.65545357524012804</c:v>
                      </c:pt>
                      <c:pt idx="3">
                        <c:v>0.77020277481323296</c:v>
                      </c:pt>
                      <c:pt idx="4">
                        <c:v>0.88700106723585903</c:v>
                      </c:pt>
                      <c:pt idx="5">
                        <c:v>0.99765208110992498</c:v>
                      </c:pt>
                      <c:pt idx="6">
                        <c:v>1.1103521878335101</c:v>
                      </c:pt>
                      <c:pt idx="7">
                        <c:v>1.15338313767342</c:v>
                      </c:pt>
                      <c:pt idx="8">
                        <c:v>1.19846318036286</c:v>
                      </c:pt>
                      <c:pt idx="9">
                        <c:v>1.24149413020277</c:v>
                      </c:pt>
                      <c:pt idx="10">
                        <c:v>1.28452508004268</c:v>
                      </c:pt>
                      <c:pt idx="11">
                        <c:v>1.3275560298825999</c:v>
                      </c:pt>
                      <c:pt idx="12">
                        <c:v>1.37673425827107</c:v>
                      </c:pt>
                      <c:pt idx="13">
                        <c:v>1.45664887940234</c:v>
                      </c:pt>
                      <c:pt idx="14">
                        <c:v>1.5058271077908201</c:v>
                      </c:pt>
                      <c:pt idx="15">
                        <c:v>1.54680896478121</c:v>
                      </c:pt>
                      <c:pt idx="16">
                        <c:v>1.5898399146211299</c:v>
                      </c:pt>
                      <c:pt idx="17">
                        <c:v>1.6328708644610399</c:v>
                      </c:pt>
                      <c:pt idx="18">
                        <c:v>1.67385272145144</c:v>
                      </c:pt>
                      <c:pt idx="19">
                        <c:v>1.71688367129135</c:v>
                      </c:pt>
                      <c:pt idx="20">
                        <c:v>1.7578655282817499</c:v>
                      </c:pt>
                      <c:pt idx="21">
                        <c:v>1.85007470651013</c:v>
                      </c:pt>
                      <c:pt idx="22">
                        <c:v>1.8910565635005301</c:v>
                      </c:pt>
                      <c:pt idx="23">
                        <c:v>1.93203842049092</c:v>
                      </c:pt>
                      <c:pt idx="24">
                        <c:v>1.97916755602988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Figure14!$U$4:$U$28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0.94942221492488299</c:v>
                      </c:pt>
                      <c:pt idx="1">
                        <c:v>0.93250537722682802</c:v>
                      </c:pt>
                      <c:pt idx="2">
                        <c:v>0.90264773007142196</c:v>
                      </c:pt>
                      <c:pt idx="3">
                        <c:v>0.85247056891880801</c:v>
                      </c:pt>
                      <c:pt idx="4">
                        <c:v>0.68597980461374197</c:v>
                      </c:pt>
                      <c:pt idx="5">
                        <c:v>0.36258369591987499</c:v>
                      </c:pt>
                      <c:pt idx="6">
                        <c:v>0.26995090715047998</c:v>
                      </c:pt>
                      <c:pt idx="7">
                        <c:v>0.27905754864132598</c:v>
                      </c:pt>
                      <c:pt idx="8">
                        <c:v>0.28077366390279901</c:v>
                      </c:pt>
                      <c:pt idx="9">
                        <c:v>0.27511107462441498</c:v>
                      </c:pt>
                      <c:pt idx="10">
                        <c:v>0.35991002380756898</c:v>
                      </c:pt>
                      <c:pt idx="11">
                        <c:v>0.44101666529841499</c:v>
                      </c:pt>
                      <c:pt idx="12">
                        <c:v>0.45379788194729398</c:v>
                      </c:pt>
                      <c:pt idx="13">
                        <c:v>0.132336589770954</c:v>
                      </c:pt>
                      <c:pt idx="14">
                        <c:v>0.18942549872752601</c:v>
                      </c:pt>
                      <c:pt idx="15">
                        <c:v>0.18007651260159199</c:v>
                      </c:pt>
                      <c:pt idx="16">
                        <c:v>0.16887546178474699</c:v>
                      </c:pt>
                      <c:pt idx="17">
                        <c:v>0.17982825712174699</c:v>
                      </c:pt>
                      <c:pt idx="18">
                        <c:v>0.27017157868811997</c:v>
                      </c:pt>
                      <c:pt idx="19">
                        <c:v>0.297739758640505</c:v>
                      </c:pt>
                      <c:pt idx="20">
                        <c:v>0.31608308020687897</c:v>
                      </c:pt>
                      <c:pt idx="21">
                        <c:v>0.18289401526968199</c:v>
                      </c:pt>
                      <c:pt idx="22">
                        <c:v>0.173545029143748</c:v>
                      </c:pt>
                      <c:pt idx="23">
                        <c:v>0.175272966094737</c:v>
                      </c:pt>
                      <c:pt idx="24">
                        <c:v>0.18067547820375901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C1B-40FD-9140-22E0913E431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NPR=5.503 (Experimental)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Figure14!$W$4:$W$28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0.44234791889007402</c:v>
                      </c:pt>
                      <c:pt idx="1">
                        <c:v>0.54890074706510095</c:v>
                      </c:pt>
                      <c:pt idx="2">
                        <c:v>0.65545357524012804</c:v>
                      </c:pt>
                      <c:pt idx="3">
                        <c:v>0.76610458911419399</c:v>
                      </c:pt>
                      <c:pt idx="4">
                        <c:v>0.88905016008537796</c:v>
                      </c:pt>
                      <c:pt idx="5">
                        <c:v>0.99970117395944502</c:v>
                      </c:pt>
                      <c:pt idx="6">
                        <c:v>1.1124012806830299</c:v>
                      </c:pt>
                      <c:pt idx="7">
                        <c:v>1.1554322305229401</c:v>
                      </c:pt>
                      <c:pt idx="8">
                        <c:v>1.19641408751334</c:v>
                      </c:pt>
                      <c:pt idx="9">
                        <c:v>1.24149413020277</c:v>
                      </c:pt>
                      <c:pt idx="10">
                        <c:v>1.28452508004268</c:v>
                      </c:pt>
                      <c:pt idx="11">
                        <c:v>1.3296051227321199</c:v>
                      </c:pt>
                      <c:pt idx="12">
                        <c:v>1.37878335112059</c:v>
                      </c:pt>
                      <c:pt idx="13">
                        <c:v>1.45869797225186</c:v>
                      </c:pt>
                      <c:pt idx="14">
                        <c:v>1.50172892209178</c:v>
                      </c:pt>
                      <c:pt idx="15">
                        <c:v>1.5509071504802501</c:v>
                      </c:pt>
                      <c:pt idx="16">
                        <c:v>1.5898399146211299</c:v>
                      </c:pt>
                      <c:pt idx="17">
                        <c:v>1.63696905016008</c:v>
                      </c:pt>
                      <c:pt idx="18">
                        <c:v>1.67180362860192</c:v>
                      </c:pt>
                      <c:pt idx="19">
                        <c:v>1.71893276414087</c:v>
                      </c:pt>
                      <c:pt idx="20">
                        <c:v>1.75991462113126</c:v>
                      </c:pt>
                      <c:pt idx="21">
                        <c:v>1.85007470651013</c:v>
                      </c:pt>
                      <c:pt idx="22">
                        <c:v>1.8910565635005301</c:v>
                      </c:pt>
                      <c:pt idx="23">
                        <c:v>1.93408751334044</c:v>
                      </c:pt>
                      <c:pt idx="24">
                        <c:v>1.9812166488794001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Figure14!$X$4:$X$28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0.94757015023397095</c:v>
                      </c:pt>
                      <c:pt idx="1">
                        <c:v>0.93249355553731195</c:v>
                      </c:pt>
                      <c:pt idx="2">
                        <c:v>0.90264773007142196</c:v>
                      </c:pt>
                      <c:pt idx="3">
                        <c:v>0.85248239060832398</c:v>
                      </c:pt>
                      <c:pt idx="4">
                        <c:v>0.68782004761513804</c:v>
                      </c:pt>
                      <c:pt idx="5">
                        <c:v>0.36442393892127001</c:v>
                      </c:pt>
                      <c:pt idx="6">
                        <c:v>0.27363730399802899</c:v>
                      </c:pt>
                      <c:pt idx="7">
                        <c:v>0.277205483950414</c:v>
                      </c:pt>
                      <c:pt idx="8">
                        <c:v>0.28262572859371099</c:v>
                      </c:pt>
                      <c:pt idx="9">
                        <c:v>0.27511107462441498</c:v>
                      </c:pt>
                      <c:pt idx="10">
                        <c:v>0.38021771611526101</c:v>
                      </c:pt>
                      <c:pt idx="11">
                        <c:v>0.43547229291519501</c:v>
                      </c:pt>
                      <c:pt idx="12">
                        <c:v>0.448253509564075</c:v>
                      </c:pt>
                      <c:pt idx="13">
                        <c:v>0.13048452508004199</c:v>
                      </c:pt>
                      <c:pt idx="14">
                        <c:v>0.18759116657088901</c:v>
                      </c:pt>
                      <c:pt idx="15">
                        <c:v>0.178218537065922</c:v>
                      </c:pt>
                      <c:pt idx="16">
                        <c:v>0.167029307938592</c:v>
                      </c:pt>
                      <c:pt idx="17">
                        <c:v>0.16320105081684599</c:v>
                      </c:pt>
                      <c:pt idx="18">
                        <c:v>0.26833133568672501</c:v>
                      </c:pt>
                      <c:pt idx="19">
                        <c:v>0.28850307856497798</c:v>
                      </c:pt>
                      <c:pt idx="20">
                        <c:v>0.30500024628519801</c:v>
                      </c:pt>
                      <c:pt idx="21">
                        <c:v>0.155201707577374</c:v>
                      </c:pt>
                      <c:pt idx="22">
                        <c:v>0.14954502914374801</c:v>
                      </c:pt>
                      <c:pt idx="23">
                        <c:v>0.149420901403825</c:v>
                      </c:pt>
                      <c:pt idx="24">
                        <c:v>0.162208028897463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C1B-40FD-9140-22E0913E431C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NPR=6.0103 (Experimental)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Figure14!$W$4:$W$28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0.44234791889007402</c:v>
                      </c:pt>
                      <c:pt idx="1">
                        <c:v>0.54890074706510095</c:v>
                      </c:pt>
                      <c:pt idx="2">
                        <c:v>0.65545357524012804</c:v>
                      </c:pt>
                      <c:pt idx="3">
                        <c:v>0.76610458911419399</c:v>
                      </c:pt>
                      <c:pt idx="4">
                        <c:v>0.88905016008537796</c:v>
                      </c:pt>
                      <c:pt idx="5">
                        <c:v>0.99970117395944502</c:v>
                      </c:pt>
                      <c:pt idx="6">
                        <c:v>1.1124012806830299</c:v>
                      </c:pt>
                      <c:pt idx="7">
                        <c:v>1.1554322305229401</c:v>
                      </c:pt>
                      <c:pt idx="8">
                        <c:v>1.19641408751334</c:v>
                      </c:pt>
                      <c:pt idx="9">
                        <c:v>1.24149413020277</c:v>
                      </c:pt>
                      <c:pt idx="10">
                        <c:v>1.28452508004268</c:v>
                      </c:pt>
                      <c:pt idx="11">
                        <c:v>1.3296051227321199</c:v>
                      </c:pt>
                      <c:pt idx="12">
                        <c:v>1.37878335112059</c:v>
                      </c:pt>
                      <c:pt idx="13">
                        <c:v>1.45869797225186</c:v>
                      </c:pt>
                      <c:pt idx="14">
                        <c:v>1.50172892209178</c:v>
                      </c:pt>
                      <c:pt idx="15">
                        <c:v>1.5509071504802501</c:v>
                      </c:pt>
                      <c:pt idx="16">
                        <c:v>1.5898399146211299</c:v>
                      </c:pt>
                      <c:pt idx="17">
                        <c:v>1.63696905016008</c:v>
                      </c:pt>
                      <c:pt idx="18">
                        <c:v>1.67180362860192</c:v>
                      </c:pt>
                      <c:pt idx="19">
                        <c:v>1.71893276414087</c:v>
                      </c:pt>
                      <c:pt idx="20">
                        <c:v>1.75991462113126</c:v>
                      </c:pt>
                      <c:pt idx="21">
                        <c:v>1.85007470651013</c:v>
                      </c:pt>
                      <c:pt idx="22">
                        <c:v>1.8910565635005301</c:v>
                      </c:pt>
                      <c:pt idx="23">
                        <c:v>1.93408751334044</c:v>
                      </c:pt>
                      <c:pt idx="24">
                        <c:v>1.9812166488794001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Figure14!$X$4:$X$28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0.94757015023397095</c:v>
                      </c:pt>
                      <c:pt idx="1">
                        <c:v>0.93249355553731195</c:v>
                      </c:pt>
                      <c:pt idx="2">
                        <c:v>0.90264773007142196</c:v>
                      </c:pt>
                      <c:pt idx="3">
                        <c:v>0.85248239060832398</c:v>
                      </c:pt>
                      <c:pt idx="4">
                        <c:v>0.68782004761513804</c:v>
                      </c:pt>
                      <c:pt idx="5">
                        <c:v>0.36442393892127001</c:v>
                      </c:pt>
                      <c:pt idx="6">
                        <c:v>0.27363730399802899</c:v>
                      </c:pt>
                      <c:pt idx="7">
                        <c:v>0.277205483950414</c:v>
                      </c:pt>
                      <c:pt idx="8">
                        <c:v>0.28262572859371099</c:v>
                      </c:pt>
                      <c:pt idx="9">
                        <c:v>0.27511107462441498</c:v>
                      </c:pt>
                      <c:pt idx="10">
                        <c:v>0.38021771611526101</c:v>
                      </c:pt>
                      <c:pt idx="11">
                        <c:v>0.43547229291519501</c:v>
                      </c:pt>
                      <c:pt idx="12">
                        <c:v>0.448253509564075</c:v>
                      </c:pt>
                      <c:pt idx="13">
                        <c:v>0.13048452508004199</c:v>
                      </c:pt>
                      <c:pt idx="14">
                        <c:v>0.18759116657088901</c:v>
                      </c:pt>
                      <c:pt idx="15">
                        <c:v>0.178218537065922</c:v>
                      </c:pt>
                      <c:pt idx="16">
                        <c:v>0.167029307938592</c:v>
                      </c:pt>
                      <c:pt idx="17">
                        <c:v>0.16320105081684599</c:v>
                      </c:pt>
                      <c:pt idx="18">
                        <c:v>0.26833133568672501</c:v>
                      </c:pt>
                      <c:pt idx="19">
                        <c:v>0.28850307856497798</c:v>
                      </c:pt>
                      <c:pt idx="20">
                        <c:v>0.30500024628519801</c:v>
                      </c:pt>
                      <c:pt idx="21">
                        <c:v>0.155201707577374</c:v>
                      </c:pt>
                      <c:pt idx="22">
                        <c:v>0.14954502914374801</c:v>
                      </c:pt>
                      <c:pt idx="23">
                        <c:v>0.149420901403825</c:v>
                      </c:pt>
                      <c:pt idx="24">
                        <c:v>0.162208028897463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C1B-40FD-9140-22E0913E431C}"/>
                  </c:ext>
                </c:extLst>
              </c15:ser>
            </c15:filteredScatterSeries>
            <c15:filteredScatterSeries>
              <c15:ser>
                <c:idx val="13"/>
                <c:order val="12"/>
                <c:tx>
                  <c:v>NPR=3.0057 (CFD)</c:v>
                </c:tx>
                <c:spPr>
                  <a:ln w="19050" cap="rnd">
                    <a:solidFill>
                      <a:schemeClr val="bg1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1">
                        <a:lumMod val="85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Figure14!$H$33:$H$57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0.44065335753175999</c:v>
                      </c:pt>
                      <c:pt idx="1">
                        <c:v>0.55099818511796705</c:v>
                      </c:pt>
                      <c:pt idx="2">
                        <c:v>0.65989110707804</c:v>
                      </c:pt>
                      <c:pt idx="3">
                        <c:v>0.770235934664246</c:v>
                      </c:pt>
                      <c:pt idx="4">
                        <c:v>0.89074410163339313</c:v>
                      </c:pt>
                      <c:pt idx="5">
                        <c:v>0.99963702359346585</c:v>
                      </c:pt>
                      <c:pt idx="6">
                        <c:v>1.1114337568057999</c:v>
                      </c:pt>
                      <c:pt idx="7">
                        <c:v>1.15644283121597</c:v>
                      </c:pt>
                      <c:pt idx="8">
                        <c:v>1.2014519056261299</c:v>
                      </c:pt>
                      <c:pt idx="9">
                        <c:v>1.2435571687840199</c:v>
                      </c:pt>
                      <c:pt idx="10">
                        <c:v>1.28711433756805</c:v>
                      </c:pt>
                      <c:pt idx="11">
                        <c:v>1.3277676950998101</c:v>
                      </c:pt>
                      <c:pt idx="12">
                        <c:v>1.37132486388384</c:v>
                      </c:pt>
                      <c:pt idx="13">
                        <c:v>1.4569872958257699</c:v>
                      </c:pt>
                      <c:pt idx="14">
                        <c:v>1.50344827586206</c:v>
                      </c:pt>
                      <c:pt idx="15">
                        <c:v>1.54410163339382</c:v>
                      </c:pt>
                      <c:pt idx="16">
                        <c:v>1.5876588021778499</c:v>
                      </c:pt>
                      <c:pt idx="17">
                        <c:v>1.6312159709618801</c:v>
                      </c:pt>
                      <c:pt idx="18">
                        <c:v>1.6733212341197801</c:v>
                      </c:pt>
                      <c:pt idx="19">
                        <c:v>1.7139745916515401</c:v>
                      </c:pt>
                      <c:pt idx="20">
                        <c:v>1.7589836660617</c:v>
                      </c:pt>
                      <c:pt idx="21">
                        <c:v>1.8460980036297603</c:v>
                      </c:pt>
                      <c:pt idx="22">
                        <c:v>1.89110707803992</c:v>
                      </c:pt>
                      <c:pt idx="23">
                        <c:v>1.9346642468239503</c:v>
                      </c:pt>
                      <c:pt idx="24">
                        <c:v>1.9767695099818503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Figure14!$J$33:$J$57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C1B-40FD-9140-22E0913E431C}"/>
                  </c:ext>
                </c:extLst>
              </c15:ser>
            </c15:filteredScatterSeries>
            <c15:filteredScatterSeries>
              <c15:ser>
                <c:idx val="14"/>
                <c:order val="13"/>
                <c:tx>
                  <c:v>NPR=3.5113 (CFD)</c:v>
                </c:tx>
                <c:spPr>
                  <a:ln w="1905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Figure14!$K$33:$K$57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0.44065335753175999</c:v>
                      </c:pt>
                      <c:pt idx="1">
                        <c:v>0.55099818511796705</c:v>
                      </c:pt>
                      <c:pt idx="2">
                        <c:v>0.65989110707804</c:v>
                      </c:pt>
                      <c:pt idx="3">
                        <c:v>0.770235934664246</c:v>
                      </c:pt>
                      <c:pt idx="4">
                        <c:v>0.89074410163339313</c:v>
                      </c:pt>
                      <c:pt idx="5">
                        <c:v>0.99963702359346585</c:v>
                      </c:pt>
                      <c:pt idx="6">
                        <c:v>1.1114337568057999</c:v>
                      </c:pt>
                      <c:pt idx="7">
                        <c:v>1.15644283121597</c:v>
                      </c:pt>
                      <c:pt idx="8">
                        <c:v>1.2014519056261299</c:v>
                      </c:pt>
                      <c:pt idx="9">
                        <c:v>1.2435571687840199</c:v>
                      </c:pt>
                      <c:pt idx="10">
                        <c:v>1.28711433756805</c:v>
                      </c:pt>
                      <c:pt idx="11">
                        <c:v>1.3277676950998101</c:v>
                      </c:pt>
                      <c:pt idx="12">
                        <c:v>1.37132486388384</c:v>
                      </c:pt>
                      <c:pt idx="13">
                        <c:v>1.4569872958257699</c:v>
                      </c:pt>
                      <c:pt idx="14">
                        <c:v>1.50344827586206</c:v>
                      </c:pt>
                      <c:pt idx="15">
                        <c:v>1.54410163339382</c:v>
                      </c:pt>
                      <c:pt idx="16">
                        <c:v>1.5876588021778499</c:v>
                      </c:pt>
                      <c:pt idx="17">
                        <c:v>1.6312159709618801</c:v>
                      </c:pt>
                      <c:pt idx="18">
                        <c:v>1.6733212341197801</c:v>
                      </c:pt>
                      <c:pt idx="19">
                        <c:v>1.7139745916515401</c:v>
                      </c:pt>
                      <c:pt idx="20">
                        <c:v>1.7589836660617</c:v>
                      </c:pt>
                      <c:pt idx="21">
                        <c:v>1.8460980036297603</c:v>
                      </c:pt>
                      <c:pt idx="22">
                        <c:v>1.89110707803992</c:v>
                      </c:pt>
                      <c:pt idx="23">
                        <c:v>1.9346642468239503</c:v>
                      </c:pt>
                      <c:pt idx="24">
                        <c:v>1.9767695099818503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Figure14!$M$33:$M$57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0.95406259789821435</c:v>
                      </c:pt>
                      <c:pt idx="1">
                        <c:v>0.93412696152422181</c:v>
                      </c:pt>
                      <c:pt idx="2">
                        <c:v>0.90849542904337421</c:v>
                      </c:pt>
                      <c:pt idx="3">
                        <c:v>0.86008031213510672</c:v>
                      </c:pt>
                      <c:pt idx="4">
                        <c:v>0.64363626007461616</c:v>
                      </c:pt>
                      <c:pt idx="5">
                        <c:v>0.37023324694557574</c:v>
                      </c:pt>
                      <c:pt idx="6">
                        <c:v>0.27881411443055282</c:v>
                      </c:pt>
                      <c:pt idx="7">
                        <c:v>0.28479480534275053</c:v>
                      </c:pt>
                      <c:pt idx="8">
                        <c:v>0.28479480534275053</c:v>
                      </c:pt>
                      <c:pt idx="9">
                        <c:v>0.27995329365192378</c:v>
                      </c:pt>
                      <c:pt idx="10">
                        <c:v>0.37023324694557574</c:v>
                      </c:pt>
                      <c:pt idx="11">
                        <c:v>0.45282374049497343</c:v>
                      </c:pt>
                      <c:pt idx="12">
                        <c:v>0.48415116908267591</c:v>
                      </c:pt>
                      <c:pt idx="13">
                        <c:v>0.29049070144960559</c:v>
                      </c:pt>
                      <c:pt idx="14">
                        <c:v>0.2961865975564606</c:v>
                      </c:pt>
                      <c:pt idx="15">
                        <c:v>0.29903454560988812</c:v>
                      </c:pt>
                      <c:pt idx="16">
                        <c:v>0.3018824936633156</c:v>
                      </c:pt>
                      <c:pt idx="17">
                        <c:v>0.3018824936633156</c:v>
                      </c:pt>
                      <c:pt idx="18">
                        <c:v>0.29903454560988812</c:v>
                      </c:pt>
                      <c:pt idx="19">
                        <c:v>0.3018824936633156</c:v>
                      </c:pt>
                      <c:pt idx="20">
                        <c:v>0.31327428587702566</c:v>
                      </c:pt>
                      <c:pt idx="21">
                        <c:v>0.27881411443055282</c:v>
                      </c:pt>
                      <c:pt idx="22">
                        <c:v>0.27852931962521005</c:v>
                      </c:pt>
                      <c:pt idx="23">
                        <c:v>0.27682055079315354</c:v>
                      </c:pt>
                      <c:pt idx="24">
                        <c:v>0.27454219235041155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C1B-40FD-9140-22E0913E431C}"/>
                  </c:ext>
                </c:extLst>
              </c15:ser>
            </c15:filteredScatterSeries>
            <c15:filteredScatterSeries>
              <c15:ser>
                <c:idx val="15"/>
                <c:order val="14"/>
                <c:tx>
                  <c:v>NPR=4.0058 (CFD)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Figure14!$N$33:$N$57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0.44065335753175999</c:v>
                      </c:pt>
                      <c:pt idx="1">
                        <c:v>0.55099818511796705</c:v>
                      </c:pt>
                      <c:pt idx="2">
                        <c:v>0.65989110707804</c:v>
                      </c:pt>
                      <c:pt idx="3">
                        <c:v>0.770235934664246</c:v>
                      </c:pt>
                      <c:pt idx="4">
                        <c:v>0.89074410163339313</c:v>
                      </c:pt>
                      <c:pt idx="5">
                        <c:v>0.99963702359346585</c:v>
                      </c:pt>
                      <c:pt idx="6">
                        <c:v>1.1114337568057999</c:v>
                      </c:pt>
                      <c:pt idx="7">
                        <c:v>1.15644283121597</c:v>
                      </c:pt>
                      <c:pt idx="8">
                        <c:v>1.2014519056261299</c:v>
                      </c:pt>
                      <c:pt idx="9">
                        <c:v>1.2435571687840199</c:v>
                      </c:pt>
                      <c:pt idx="10">
                        <c:v>1.28711433756805</c:v>
                      </c:pt>
                      <c:pt idx="11">
                        <c:v>1.3277676950998101</c:v>
                      </c:pt>
                      <c:pt idx="12">
                        <c:v>1.37132486388384</c:v>
                      </c:pt>
                      <c:pt idx="13">
                        <c:v>1.4569872958257699</c:v>
                      </c:pt>
                      <c:pt idx="14">
                        <c:v>1.50344827586206</c:v>
                      </c:pt>
                      <c:pt idx="15">
                        <c:v>1.54410163339382</c:v>
                      </c:pt>
                      <c:pt idx="16">
                        <c:v>1.5876588021778499</c:v>
                      </c:pt>
                      <c:pt idx="17">
                        <c:v>1.6312159709618801</c:v>
                      </c:pt>
                      <c:pt idx="18">
                        <c:v>1.6733212341197801</c:v>
                      </c:pt>
                      <c:pt idx="19">
                        <c:v>1.7139745916515401</c:v>
                      </c:pt>
                      <c:pt idx="20">
                        <c:v>1.7589836660617</c:v>
                      </c:pt>
                      <c:pt idx="21">
                        <c:v>1.8460980036297603</c:v>
                      </c:pt>
                      <c:pt idx="22">
                        <c:v>1.89110707803992</c:v>
                      </c:pt>
                      <c:pt idx="23">
                        <c:v>1.9346642468239503</c:v>
                      </c:pt>
                      <c:pt idx="24">
                        <c:v>1.9767695099818503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Figure14!$P$33:$P$57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C1B-40FD-9140-22E0913E431C}"/>
                  </c:ext>
                </c:extLst>
              </c15:ser>
            </c15:filteredScatterSeries>
            <c15:filteredScatterSeries>
              <c15:ser>
                <c:idx val="17"/>
                <c:order val="16"/>
                <c:tx>
                  <c:v>NPR=5.005 (CFD)</c:v>
                </c:tx>
                <c:spPr>
                  <a:ln w="19050" cap="rnd">
                    <a:solidFill>
                      <a:schemeClr val="accent1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Figure14!$T$33:$T$57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0.44065335753175999</c:v>
                      </c:pt>
                      <c:pt idx="1">
                        <c:v>0.55099818511796705</c:v>
                      </c:pt>
                      <c:pt idx="2">
                        <c:v>0.65989110707804</c:v>
                      </c:pt>
                      <c:pt idx="3">
                        <c:v>0.770235934664246</c:v>
                      </c:pt>
                      <c:pt idx="4">
                        <c:v>0.89074410163339313</c:v>
                      </c:pt>
                      <c:pt idx="5">
                        <c:v>0.99963702359346585</c:v>
                      </c:pt>
                      <c:pt idx="6">
                        <c:v>1.1114337568057999</c:v>
                      </c:pt>
                      <c:pt idx="7">
                        <c:v>1.15644283121597</c:v>
                      </c:pt>
                      <c:pt idx="8">
                        <c:v>1.2014519056261299</c:v>
                      </c:pt>
                      <c:pt idx="9">
                        <c:v>1.2435571687840199</c:v>
                      </c:pt>
                      <c:pt idx="10">
                        <c:v>1.28711433756805</c:v>
                      </c:pt>
                      <c:pt idx="11">
                        <c:v>1.3277676950998101</c:v>
                      </c:pt>
                      <c:pt idx="12">
                        <c:v>1.37132486388384</c:v>
                      </c:pt>
                      <c:pt idx="13">
                        <c:v>1.4569872958257699</c:v>
                      </c:pt>
                      <c:pt idx="14">
                        <c:v>1.50344827586206</c:v>
                      </c:pt>
                      <c:pt idx="15">
                        <c:v>1.54410163339382</c:v>
                      </c:pt>
                      <c:pt idx="16">
                        <c:v>1.5876588021778499</c:v>
                      </c:pt>
                      <c:pt idx="17">
                        <c:v>1.6312159709618801</c:v>
                      </c:pt>
                      <c:pt idx="18">
                        <c:v>1.6733212341197801</c:v>
                      </c:pt>
                      <c:pt idx="19">
                        <c:v>1.7139745916515401</c:v>
                      </c:pt>
                      <c:pt idx="20">
                        <c:v>1.7589836660617</c:v>
                      </c:pt>
                      <c:pt idx="21">
                        <c:v>1.8460980036297603</c:v>
                      </c:pt>
                      <c:pt idx="22">
                        <c:v>1.89110707803992</c:v>
                      </c:pt>
                      <c:pt idx="23">
                        <c:v>1.9346642468239503</c:v>
                      </c:pt>
                      <c:pt idx="24">
                        <c:v>1.9767695099818503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Figure14!$V$33:$V$57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C1B-40FD-9140-22E0913E431C}"/>
                  </c:ext>
                </c:extLst>
              </c15:ser>
            </c15:filteredScatterSeries>
            <c15:filteredScatterSeries>
              <c15:ser>
                <c:idx val="18"/>
                <c:order val="17"/>
                <c:tx>
                  <c:v>NPR=5.503 (CFD)</c:v>
                </c:tx>
                <c:spPr>
                  <a:ln w="19050" cap="rnd">
                    <a:solidFill>
                      <a:schemeClr val="accent2">
                        <a:lumMod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5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Figure14!$W$33:$W$57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0.44065335753175999</c:v>
                      </c:pt>
                      <c:pt idx="1">
                        <c:v>0.55099818511796705</c:v>
                      </c:pt>
                      <c:pt idx="2">
                        <c:v>0.65989110707804</c:v>
                      </c:pt>
                      <c:pt idx="3">
                        <c:v>0.770235934664246</c:v>
                      </c:pt>
                      <c:pt idx="4">
                        <c:v>0.89074410163339313</c:v>
                      </c:pt>
                      <c:pt idx="5">
                        <c:v>0.99963702359346585</c:v>
                      </c:pt>
                      <c:pt idx="6">
                        <c:v>1.1114337568057999</c:v>
                      </c:pt>
                      <c:pt idx="7">
                        <c:v>1.15644283121597</c:v>
                      </c:pt>
                      <c:pt idx="8">
                        <c:v>1.2014519056261299</c:v>
                      </c:pt>
                      <c:pt idx="9">
                        <c:v>1.2435571687840199</c:v>
                      </c:pt>
                      <c:pt idx="10">
                        <c:v>1.28711433756805</c:v>
                      </c:pt>
                      <c:pt idx="11">
                        <c:v>1.3277676950998101</c:v>
                      </c:pt>
                      <c:pt idx="12">
                        <c:v>1.37132486388384</c:v>
                      </c:pt>
                      <c:pt idx="13">
                        <c:v>1.4569872958257699</c:v>
                      </c:pt>
                      <c:pt idx="14">
                        <c:v>1.50344827586206</c:v>
                      </c:pt>
                      <c:pt idx="15">
                        <c:v>1.54410163339382</c:v>
                      </c:pt>
                      <c:pt idx="16">
                        <c:v>1.5876588021778499</c:v>
                      </c:pt>
                      <c:pt idx="17">
                        <c:v>1.6312159709618801</c:v>
                      </c:pt>
                      <c:pt idx="18">
                        <c:v>1.6733212341197801</c:v>
                      </c:pt>
                      <c:pt idx="19">
                        <c:v>1.7139745916515401</c:v>
                      </c:pt>
                      <c:pt idx="20">
                        <c:v>1.7589836660617</c:v>
                      </c:pt>
                      <c:pt idx="21">
                        <c:v>1.8460980036297603</c:v>
                      </c:pt>
                      <c:pt idx="22">
                        <c:v>1.89110707803992</c:v>
                      </c:pt>
                      <c:pt idx="23">
                        <c:v>1.9346642468239503</c:v>
                      </c:pt>
                      <c:pt idx="24">
                        <c:v>1.9767695099818503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Figure14!$Y$33:$Y$57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C1B-40FD-9140-22E0913E431C}"/>
                  </c:ext>
                </c:extLst>
              </c15:ser>
            </c15:filteredScatterSeries>
            <c15:filteredScatterSeries>
              <c15:ser>
                <c:idx val="19"/>
                <c:order val="18"/>
                <c:tx>
                  <c:v>NPR=6.0103 (CFD)</c:v>
                </c:tx>
                <c:spPr>
                  <a:ln w="19050" cap="rnd">
                    <a:solidFill>
                      <a:schemeClr val="tx1">
                        <a:lumMod val="85000"/>
                        <a:lumOff val="1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>
                        <a:lumMod val="85000"/>
                        <a:lumOff val="15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Figure14!$Z$33:$Z$57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0.44065335753175999</c:v>
                      </c:pt>
                      <c:pt idx="1">
                        <c:v>0.55099818511796705</c:v>
                      </c:pt>
                      <c:pt idx="2">
                        <c:v>0.65989110707804</c:v>
                      </c:pt>
                      <c:pt idx="3">
                        <c:v>0.770235934664246</c:v>
                      </c:pt>
                      <c:pt idx="4">
                        <c:v>0.89074410163339313</c:v>
                      </c:pt>
                      <c:pt idx="5">
                        <c:v>0.99963702359346585</c:v>
                      </c:pt>
                      <c:pt idx="6">
                        <c:v>1.1114337568057999</c:v>
                      </c:pt>
                      <c:pt idx="7">
                        <c:v>1.15644283121597</c:v>
                      </c:pt>
                      <c:pt idx="8">
                        <c:v>1.2014519056261299</c:v>
                      </c:pt>
                      <c:pt idx="9">
                        <c:v>1.2435571687840199</c:v>
                      </c:pt>
                      <c:pt idx="10">
                        <c:v>1.28711433756805</c:v>
                      </c:pt>
                      <c:pt idx="11">
                        <c:v>1.3277676950998101</c:v>
                      </c:pt>
                      <c:pt idx="12">
                        <c:v>1.37132486388384</c:v>
                      </c:pt>
                      <c:pt idx="13">
                        <c:v>1.4569872958257699</c:v>
                      </c:pt>
                      <c:pt idx="14">
                        <c:v>1.50344827586206</c:v>
                      </c:pt>
                      <c:pt idx="15">
                        <c:v>1.54410163339382</c:v>
                      </c:pt>
                      <c:pt idx="16">
                        <c:v>1.5876588021778499</c:v>
                      </c:pt>
                      <c:pt idx="17">
                        <c:v>1.6312159709618801</c:v>
                      </c:pt>
                      <c:pt idx="18">
                        <c:v>1.6733212341197801</c:v>
                      </c:pt>
                      <c:pt idx="19">
                        <c:v>1.7139745916515401</c:v>
                      </c:pt>
                      <c:pt idx="20">
                        <c:v>1.7589836660617</c:v>
                      </c:pt>
                      <c:pt idx="21">
                        <c:v>1.8460980036297603</c:v>
                      </c:pt>
                      <c:pt idx="22">
                        <c:v>1.89110707803992</c:v>
                      </c:pt>
                      <c:pt idx="23">
                        <c:v>1.9346642468239503</c:v>
                      </c:pt>
                      <c:pt idx="24">
                        <c:v>1.9767695099818503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Figure14!$AB$33:$AB$57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C1B-40FD-9140-22E0913E431C}"/>
                  </c:ext>
                </c:extLst>
              </c15:ser>
            </c15:filteredScatterSeries>
          </c:ext>
        </c:extLst>
      </c:scatterChart>
      <c:valAx>
        <c:axId val="640694032"/>
        <c:scaling>
          <c:orientation val="minMax"/>
          <c:max val="2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x/xt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632416"/>
        <c:crosses val="autoZero"/>
        <c:crossBetween val="midCat"/>
      </c:valAx>
      <c:valAx>
        <c:axId val="1089632416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p/p_t,j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069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Pitch Thrust Vector Angle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fr-FR" sz="1400"/>
              <a:t>No Injection (SPR=0</a:t>
            </a:r>
            <a:r>
              <a:rPr lang="en-US" sz="1400" b="0" i="0" u="none" strike="noStrike" baseline="0">
                <a:effectLst/>
              </a:rPr>
              <a:t>.</a:t>
            </a:r>
            <a:r>
              <a:rPr lang="fr-FR" sz="1400"/>
              <a:t>0)</a:t>
            </a:r>
            <a:r>
              <a:rPr lang="en-US" sz="1400" b="0" i="0" u="none" strike="noStrike" baseline="0">
                <a:effectLst/>
              </a:rPr>
              <a:t>.</a:t>
            </a:r>
            <a:endParaRPr lang="fr-F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config 1 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18a-d'!$B$4:$B$16</c:f>
              <c:numCache>
                <c:formatCode>General</c:formatCode>
                <c:ptCount val="13"/>
                <c:pt idx="0">
                  <c:v>4.0133000124888696</c:v>
                </c:pt>
                <c:pt idx="1">
                  <c:v>4.6001176787164999</c:v>
                </c:pt>
                <c:pt idx="2">
                  <c:v>4.99804169225599</c:v>
                </c:pt>
                <c:pt idx="3">
                  <c:v>5.4937652167979296</c:v>
                </c:pt>
                <c:pt idx="4">
                  <c:v>6.0089456424755703</c:v>
                </c:pt>
                <c:pt idx="5">
                  <c:v>6.49797409780723</c:v>
                </c:pt>
                <c:pt idx="6">
                  <c:v>6.9935225205390497</c:v>
                </c:pt>
                <c:pt idx="7">
                  <c:v>7.5020799777517704</c:v>
                </c:pt>
                <c:pt idx="8">
                  <c:v>8.0106374349644796</c:v>
                </c:pt>
                <c:pt idx="9">
                  <c:v>8.7865135555838805</c:v>
                </c:pt>
                <c:pt idx="10">
                  <c:v>9.0081821470829393</c:v>
                </c:pt>
                <c:pt idx="11">
                  <c:v>9.5037305698147598</c:v>
                </c:pt>
                <c:pt idx="12">
                  <c:v>9.9861875572138707</c:v>
                </c:pt>
              </c:numCache>
            </c:numRef>
          </c:xVal>
          <c:yVal>
            <c:numRef>
              <c:f>'Figure 18a-d'!$C$4:$C$16</c:f>
              <c:numCache>
                <c:formatCode>General</c:formatCode>
                <c:ptCount val="13"/>
                <c:pt idx="0">
                  <c:v>1.7535545023696599</c:v>
                </c:pt>
                <c:pt idx="1">
                  <c:v>1.6966824644549701</c:v>
                </c:pt>
                <c:pt idx="2">
                  <c:v>1.1279620853080501</c:v>
                </c:pt>
                <c:pt idx="3">
                  <c:v>0.559241706161135</c:v>
                </c:pt>
                <c:pt idx="4">
                  <c:v>0.27488151658767601</c:v>
                </c:pt>
                <c:pt idx="5">
                  <c:v>0.18957345971563899</c:v>
                </c:pt>
                <c:pt idx="6">
                  <c:v>0.104265402843601</c:v>
                </c:pt>
                <c:pt idx="7">
                  <c:v>0.104265402843601</c:v>
                </c:pt>
                <c:pt idx="8">
                  <c:v>0.104265402843601</c:v>
                </c:pt>
                <c:pt idx="9">
                  <c:v>0.104265402843601</c:v>
                </c:pt>
                <c:pt idx="10">
                  <c:v>0.13270142180094799</c:v>
                </c:pt>
                <c:pt idx="11">
                  <c:v>4.7393364928907999E-2</c:v>
                </c:pt>
                <c:pt idx="12">
                  <c:v>0.104265402843601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F2-4015-BA6A-93DE79E308A3}"/>
            </c:ext>
          </c:extLst>
        </c:ser>
        <c:ser>
          <c:idx val="1"/>
          <c:order val="1"/>
          <c:tx>
            <c:v>config 5 exp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'Figure 18a-d'!$E$4:$E$16</c:f>
              <c:numCache>
                <c:formatCode>General</c:formatCode>
                <c:ptCount val="13"/>
                <c:pt idx="0">
                  <c:v>3.9937710106078201</c:v>
                </c:pt>
                <c:pt idx="1">
                  <c:v>4.60020007956832</c:v>
                </c:pt>
                <c:pt idx="2">
                  <c:v>5.0047161612533104</c:v>
                </c:pt>
                <c:pt idx="3">
                  <c:v>5.5068669522371101</c:v>
                </c:pt>
                <c:pt idx="4">
                  <c:v>6.0089765427950104</c:v>
                </c:pt>
                <c:pt idx="5">
                  <c:v>6.4914953308329801</c:v>
                </c:pt>
                <c:pt idx="6">
                  <c:v>7.0000527880456902</c:v>
                </c:pt>
                <c:pt idx="7">
                  <c:v>7.5151508128715196</c:v>
                </c:pt>
                <c:pt idx="8">
                  <c:v>8.0041586679902306</c:v>
                </c:pt>
                <c:pt idx="9">
                  <c:v>8.7604542861961807</c:v>
                </c:pt>
                <c:pt idx="10">
                  <c:v>9.0016930800022106</c:v>
                </c:pt>
                <c:pt idx="11">
                  <c:v>9.5233007721217309</c:v>
                </c:pt>
                <c:pt idx="12">
                  <c:v>9.9731888228394503</c:v>
                </c:pt>
              </c:numCache>
            </c:numRef>
          </c:xVal>
          <c:yVal>
            <c:numRef>
              <c:f>'Figure 18a-d'!$F$4:$F$16</c:f>
              <c:numCache>
                <c:formatCode>General</c:formatCode>
                <c:ptCount val="13"/>
                <c:pt idx="0">
                  <c:v>1.66824644549762</c:v>
                </c:pt>
                <c:pt idx="1">
                  <c:v>1.4691943127961999</c:v>
                </c:pt>
                <c:pt idx="2">
                  <c:v>0.70142180094786599</c:v>
                </c:pt>
                <c:pt idx="3">
                  <c:v>0.38862559241706002</c:v>
                </c:pt>
                <c:pt idx="4">
                  <c:v>0.18957345971563899</c:v>
                </c:pt>
                <c:pt idx="5">
                  <c:v>7.5829383886254903E-2</c:v>
                </c:pt>
                <c:pt idx="6">
                  <c:v>7.5829383886254903E-2</c:v>
                </c:pt>
                <c:pt idx="7">
                  <c:v>1.89573459715646E-2</c:v>
                </c:pt>
                <c:pt idx="8">
                  <c:v>-9.4786729857823104E-3</c:v>
                </c:pt>
                <c:pt idx="9">
                  <c:v>4.7393364928907999E-2</c:v>
                </c:pt>
                <c:pt idx="10">
                  <c:v>4.7393364928907999E-2</c:v>
                </c:pt>
                <c:pt idx="11">
                  <c:v>1.89573459715646E-2</c:v>
                </c:pt>
                <c:pt idx="12">
                  <c:v>-9.4786729857823104E-3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F2-4015-BA6A-93DE79E308A3}"/>
            </c:ext>
          </c:extLst>
        </c:ser>
        <c:ser>
          <c:idx val="2"/>
          <c:order val="2"/>
          <c:tx>
            <c:v>config 1 CFD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18a-d'!$B$20:$B$32</c:f>
              <c:numCache>
                <c:formatCode>General</c:formatCode>
                <c:ptCount val="13"/>
                <c:pt idx="0">
                  <c:v>4.5999999999999996</c:v>
                </c:pt>
                <c:pt idx="1">
                  <c:v>7</c:v>
                </c:pt>
                <c:pt idx="2">
                  <c:v>10</c:v>
                </c:pt>
              </c:numCache>
            </c:numRef>
          </c:xVal>
          <c:yVal>
            <c:numRef>
              <c:f>'Figure 18a-d'!$D$20:$D$32</c:f>
              <c:numCache>
                <c:formatCode>General</c:formatCode>
                <c:ptCount val="13"/>
                <c:pt idx="0">
                  <c:v>-2.1332285302472984E-2</c:v>
                </c:pt>
                <c:pt idx="1">
                  <c:v>3.7863320850546195E-2</c:v>
                </c:pt>
                <c:pt idx="2">
                  <c:v>1.4001432107312495E-2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BF2-4015-BA6A-93DE79E308A3}"/>
            </c:ext>
          </c:extLst>
        </c:ser>
        <c:ser>
          <c:idx val="3"/>
          <c:order val="3"/>
          <c:tx>
            <c:v>config 5 CFD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18a-d'!$E$20:$E$32</c:f>
              <c:numCache>
                <c:formatCode>General</c:formatCode>
                <c:ptCount val="13"/>
                <c:pt idx="0">
                  <c:v>4.5999999999999996</c:v>
                </c:pt>
                <c:pt idx="1">
                  <c:v>7</c:v>
                </c:pt>
                <c:pt idx="2">
                  <c:v>10</c:v>
                </c:pt>
              </c:numCache>
            </c:numRef>
          </c:xVal>
          <c:yVal>
            <c:numRef>
              <c:f>'Figure 18a-d'!$G$19:$G$32</c:f>
              <c:numCache>
                <c:formatCode>General</c:formatCode>
                <c:ptCount val="14"/>
                <c:pt idx="1">
                  <c:v>0.11932281623814328</c:v>
                </c:pt>
                <c:pt idx="2">
                  <c:v>-0.15996423533773416</c:v>
                </c:pt>
                <c:pt idx="3">
                  <c:v>-0.30559562285402542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BF2-4015-BA6A-93DE79E30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334015"/>
        <c:axId val="1087435887"/>
      </c:scatterChart>
      <c:valAx>
        <c:axId val="1634334015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7435887"/>
        <c:crosses val="autoZero"/>
        <c:crossBetween val="midCat"/>
      </c:valAx>
      <c:valAx>
        <c:axId val="1087435887"/>
        <c:scaling>
          <c:orientation val="minMax"/>
          <c:max val="3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4334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Pitch Thrust Vector Angle SPR=0</a:t>
            </a:r>
            <a:r>
              <a:rPr lang="en-US" sz="1400" b="0" i="0" u="none" strike="noStrike" baseline="0">
                <a:effectLst/>
              </a:rPr>
              <a:t>.</a:t>
            </a:r>
            <a:r>
              <a:rPr lang="fr-FR" sz="1400" b="0" i="0" u="none" strike="noStrike" baseline="0">
                <a:effectLst/>
              </a:rPr>
              <a:t>4</a:t>
            </a:r>
            <a:r>
              <a:rPr lang="en-US" sz="1400" b="0" i="0" u="none" strike="noStrike" baseline="0">
                <a:effectLst/>
              </a:rPr>
              <a:t>.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config 1 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18a-d'!$H$4:$H$16</c:f>
              <c:numCache>
                <c:formatCode>General</c:formatCode>
                <c:ptCount val="13"/>
                <c:pt idx="0">
                  <c:v>4.01143642884416</c:v>
                </c:pt>
                <c:pt idx="1">
                  <c:v>4.6128859967769396</c:v>
                </c:pt>
                <c:pt idx="2">
                  <c:v>5.0096103377749301</c:v>
                </c:pt>
                <c:pt idx="3">
                  <c:v>5.5115027587471799</c:v>
                </c:pt>
                <c:pt idx="4">
                  <c:v>5.9950950478671103</c:v>
                </c:pt>
                <c:pt idx="5">
                  <c:v>6.5036227662684096</c:v>
                </c:pt>
                <c:pt idx="6">
                  <c:v>6.9997658266032499</c:v>
                </c:pt>
                <c:pt idx="7">
                  <c:v>7.5144766455295304</c:v>
                </c:pt>
                <c:pt idx="8">
                  <c:v>7.9920058047316802</c:v>
                </c:pt>
                <c:pt idx="9">
                  <c:v>8.7857590274998003</c:v>
                </c:pt>
                <c:pt idx="10">
                  <c:v>9.0089966419765606</c:v>
                </c:pt>
                <c:pt idx="11">
                  <c:v>9.5113504883611206</c:v>
                </c:pt>
                <c:pt idx="12">
                  <c:v>10.0013196766792</c:v>
                </c:pt>
              </c:numCache>
            </c:numRef>
          </c:xVal>
          <c:yVal>
            <c:numRef>
              <c:f>'Figure 18a-d'!$I$4:$I$16</c:f>
              <c:numCache>
                <c:formatCode>General</c:formatCode>
                <c:ptCount val="13"/>
                <c:pt idx="0">
                  <c:v>4.1942347201858601</c:v>
                </c:pt>
                <c:pt idx="1">
                  <c:v>3.9016056450784902</c:v>
                </c:pt>
                <c:pt idx="2">
                  <c:v>3.3940053917559401</c:v>
                </c:pt>
                <c:pt idx="3">
                  <c:v>2.1367572637011598</c:v>
                </c:pt>
                <c:pt idx="4">
                  <c:v>1.7633764343120499</c:v>
                </c:pt>
                <c:pt idx="5">
                  <c:v>1.76507909408348</c:v>
                </c:pt>
                <c:pt idx="6">
                  <c:v>1.8203117159372799</c:v>
                </c:pt>
                <c:pt idx="7">
                  <c:v>1.7684636494827899</c:v>
                </c:pt>
                <c:pt idx="8">
                  <c:v>1.79684823372119</c:v>
                </c:pt>
                <c:pt idx="9">
                  <c:v>1.6655773181724201</c:v>
                </c:pt>
                <c:pt idx="10">
                  <c:v>1.6127533369709</c:v>
                </c:pt>
                <c:pt idx="11">
                  <c:v>1.69479246815299</c:v>
                </c:pt>
                <c:pt idx="12">
                  <c:v>1.83036156141744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E5-43E6-B16A-8059E10473AD}"/>
            </c:ext>
          </c:extLst>
        </c:ser>
        <c:ser>
          <c:idx val="1"/>
          <c:order val="1"/>
          <c:tx>
            <c:v>config 5 exp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'Figure 18a-d'!$K$4:$K$16</c:f>
              <c:numCache>
                <c:formatCode>General</c:formatCode>
                <c:ptCount val="13"/>
                <c:pt idx="0">
                  <c:v>3.9986826304478398</c:v>
                </c:pt>
                <c:pt idx="1">
                  <c:v>4.6125722274965701</c:v>
                </c:pt>
                <c:pt idx="2">
                  <c:v>5.0089274281647098</c:v>
                </c:pt>
                <c:pt idx="3">
                  <c:v>5.4988135599085899</c:v>
                </c:pt>
                <c:pt idx="4">
                  <c:v>6.0134782362936399</c:v>
                </c:pt>
                <c:pt idx="5">
                  <c:v>6.5034012820704996</c:v>
                </c:pt>
                <c:pt idx="6">
                  <c:v>6.9995166568806004</c:v>
                </c:pt>
                <c:pt idx="7">
                  <c:v>7.50805360379014</c:v>
                </c:pt>
                <c:pt idx="8">
                  <c:v>8.0165720936831999</c:v>
                </c:pt>
                <c:pt idx="9">
                  <c:v>8.7607866841854491</c:v>
                </c:pt>
                <c:pt idx="10">
                  <c:v>9.0026658853196295</c:v>
                </c:pt>
                <c:pt idx="11">
                  <c:v>9.4925981596047393</c:v>
                </c:pt>
                <c:pt idx="12">
                  <c:v>9.9949335489728099</c:v>
                </c:pt>
              </c:numCache>
            </c:numRef>
          </c:xVal>
          <c:yVal>
            <c:numRef>
              <c:f>'Figure 18a-d'!$L$4:$L$16</c:f>
              <c:numCache>
                <c:formatCode>General</c:formatCode>
                <c:ptCount val="13"/>
                <c:pt idx="0">
                  <c:v>3.1763348748787301</c:v>
                </c:pt>
                <c:pt idx="1">
                  <c:v>2.9908903087974199</c:v>
                </c:pt>
                <c:pt idx="2">
                  <c:v>1.4118602480853699</c:v>
                </c:pt>
                <c:pt idx="3">
                  <c:v>1.3063576346871899</c:v>
                </c:pt>
                <c:pt idx="4">
                  <c:v>1.12058084230901</c:v>
                </c:pt>
                <c:pt idx="5">
                  <c:v>1.1222212096497799</c:v>
                </c:pt>
                <c:pt idx="6">
                  <c:v>1.0970965959493699</c:v>
                </c:pt>
                <c:pt idx="7">
                  <c:v>1.1255850009055399</c:v>
                </c:pt>
                <c:pt idx="8">
                  <c:v>1.10050191549223</c:v>
                </c:pt>
                <c:pt idx="9">
                  <c:v>1.18335084827294</c:v>
                </c:pt>
                <c:pt idx="10">
                  <c:v>1.23773214024102</c:v>
                </c:pt>
                <c:pt idx="11">
                  <c:v>1.26615825276653</c:v>
                </c:pt>
                <c:pt idx="12">
                  <c:v>1.2946258935791499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E5-43E6-B16A-8059E10473AD}"/>
            </c:ext>
          </c:extLst>
        </c:ser>
        <c:ser>
          <c:idx val="2"/>
          <c:order val="2"/>
          <c:tx>
            <c:v>config 1 CFD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18a-d'!$H$20:$H$32</c:f>
              <c:numCache>
                <c:formatCode>General</c:formatCode>
                <c:ptCount val="13"/>
                <c:pt idx="0">
                  <c:v>4.5999999999999996</c:v>
                </c:pt>
                <c:pt idx="1">
                  <c:v>7</c:v>
                </c:pt>
                <c:pt idx="2">
                  <c:v>10</c:v>
                </c:pt>
              </c:numCache>
            </c:numRef>
          </c:xVal>
          <c:yVal>
            <c:numRef>
              <c:f>'Figure 18a-d'!$J$20:$J$32</c:f>
              <c:numCache>
                <c:formatCode>General</c:formatCode>
                <c:ptCount val="13"/>
                <c:pt idx="0">
                  <c:v>4.5645931682400152</c:v>
                </c:pt>
                <c:pt idx="1">
                  <c:v>1.4118708229868677</c:v>
                </c:pt>
                <c:pt idx="2">
                  <c:v>1.2572973395049567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E5-43E6-B16A-8059E10473AD}"/>
            </c:ext>
          </c:extLst>
        </c:ser>
        <c:ser>
          <c:idx val="3"/>
          <c:order val="3"/>
          <c:tx>
            <c:v>config 5 CFD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18a-d'!$K$20:$K$32</c:f>
              <c:numCache>
                <c:formatCode>General</c:formatCode>
                <c:ptCount val="13"/>
                <c:pt idx="0">
                  <c:v>4.5999999999999996</c:v>
                </c:pt>
                <c:pt idx="1">
                  <c:v>7</c:v>
                </c:pt>
                <c:pt idx="2">
                  <c:v>10</c:v>
                </c:pt>
              </c:numCache>
            </c:numRef>
          </c:xVal>
          <c:yVal>
            <c:numRef>
              <c:f>'Figure 18a-d'!$M$20:$M$32</c:f>
              <c:numCache>
                <c:formatCode>General</c:formatCode>
                <c:ptCount val="13"/>
                <c:pt idx="0">
                  <c:v>4.0894608828662022</c:v>
                </c:pt>
                <c:pt idx="1">
                  <c:v>0.61273133015598291</c:v>
                </c:pt>
                <c:pt idx="2">
                  <c:v>0.41398537333028129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AE5-43E6-B16A-8059E1047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028783"/>
        <c:axId val="1501264031"/>
      </c:scatterChart>
      <c:valAx>
        <c:axId val="1167028783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1264031"/>
        <c:crosses val="autoZero"/>
        <c:crossBetween val="midCat"/>
      </c:valAx>
      <c:valAx>
        <c:axId val="1501264031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702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37714124181509"/>
          <c:y val="0.38890476342088692"/>
          <c:w val="0.24743013526230082"/>
          <c:h val="0.345491791881795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0.png"/><Relationship Id="rId18" Type="http://schemas.openxmlformats.org/officeDocument/2006/relationships/image" Target="../media/image25.png"/><Relationship Id="rId26" Type="http://schemas.openxmlformats.org/officeDocument/2006/relationships/image" Target="../media/image33.png"/><Relationship Id="rId39" Type="http://schemas.openxmlformats.org/officeDocument/2006/relationships/image" Target="../media/image45.png"/><Relationship Id="rId21" Type="http://schemas.openxmlformats.org/officeDocument/2006/relationships/image" Target="../media/image28.png"/><Relationship Id="rId34" Type="http://schemas.openxmlformats.org/officeDocument/2006/relationships/image" Target="../media/image41.png"/><Relationship Id="rId42" Type="http://schemas.openxmlformats.org/officeDocument/2006/relationships/image" Target="../media/image47.png"/><Relationship Id="rId7" Type="http://schemas.openxmlformats.org/officeDocument/2006/relationships/image" Target="../media/image14.png"/><Relationship Id="rId2" Type="http://schemas.openxmlformats.org/officeDocument/2006/relationships/image" Target="../media/image9.png"/><Relationship Id="rId16" Type="http://schemas.openxmlformats.org/officeDocument/2006/relationships/image" Target="../media/image23.png"/><Relationship Id="rId20" Type="http://schemas.openxmlformats.org/officeDocument/2006/relationships/image" Target="../media/image27.png"/><Relationship Id="rId29" Type="http://schemas.openxmlformats.org/officeDocument/2006/relationships/image" Target="../media/image36.png"/><Relationship Id="rId41" Type="http://schemas.openxmlformats.org/officeDocument/2006/relationships/chart" Target="../charts/chart2.xml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11" Type="http://schemas.openxmlformats.org/officeDocument/2006/relationships/image" Target="../media/image18.png"/><Relationship Id="rId24" Type="http://schemas.openxmlformats.org/officeDocument/2006/relationships/image" Target="../media/image31.png"/><Relationship Id="rId32" Type="http://schemas.openxmlformats.org/officeDocument/2006/relationships/image" Target="../media/image39.png"/><Relationship Id="rId37" Type="http://schemas.openxmlformats.org/officeDocument/2006/relationships/image" Target="../media/image43.png"/><Relationship Id="rId40" Type="http://schemas.openxmlformats.org/officeDocument/2006/relationships/image" Target="../media/image46.png"/><Relationship Id="rId5" Type="http://schemas.openxmlformats.org/officeDocument/2006/relationships/image" Target="../media/image12.png"/><Relationship Id="rId15" Type="http://schemas.openxmlformats.org/officeDocument/2006/relationships/image" Target="../media/image22.png"/><Relationship Id="rId23" Type="http://schemas.openxmlformats.org/officeDocument/2006/relationships/image" Target="../media/image30.png"/><Relationship Id="rId28" Type="http://schemas.openxmlformats.org/officeDocument/2006/relationships/image" Target="../media/image35.png"/><Relationship Id="rId36" Type="http://schemas.openxmlformats.org/officeDocument/2006/relationships/chart" Target="../charts/chart1.xml"/><Relationship Id="rId10" Type="http://schemas.openxmlformats.org/officeDocument/2006/relationships/image" Target="../media/image17.png"/><Relationship Id="rId19" Type="http://schemas.openxmlformats.org/officeDocument/2006/relationships/image" Target="../media/image26.png"/><Relationship Id="rId31" Type="http://schemas.openxmlformats.org/officeDocument/2006/relationships/image" Target="../media/image38.png"/><Relationship Id="rId4" Type="http://schemas.openxmlformats.org/officeDocument/2006/relationships/image" Target="../media/image11.png"/><Relationship Id="rId9" Type="http://schemas.openxmlformats.org/officeDocument/2006/relationships/image" Target="../media/image16.png"/><Relationship Id="rId14" Type="http://schemas.openxmlformats.org/officeDocument/2006/relationships/image" Target="../media/image21.png"/><Relationship Id="rId22" Type="http://schemas.openxmlformats.org/officeDocument/2006/relationships/image" Target="../media/image29.png"/><Relationship Id="rId27" Type="http://schemas.openxmlformats.org/officeDocument/2006/relationships/image" Target="../media/image34.png"/><Relationship Id="rId30" Type="http://schemas.openxmlformats.org/officeDocument/2006/relationships/image" Target="../media/image37.png"/><Relationship Id="rId35" Type="http://schemas.openxmlformats.org/officeDocument/2006/relationships/image" Target="../media/image42.png"/><Relationship Id="rId43" Type="http://schemas.openxmlformats.org/officeDocument/2006/relationships/chart" Target="../charts/chart3.xml"/><Relationship Id="rId8" Type="http://schemas.openxmlformats.org/officeDocument/2006/relationships/image" Target="../media/image15.png"/><Relationship Id="rId3" Type="http://schemas.openxmlformats.org/officeDocument/2006/relationships/image" Target="../media/image10.png"/><Relationship Id="rId12" Type="http://schemas.openxmlformats.org/officeDocument/2006/relationships/image" Target="../media/image19.png"/><Relationship Id="rId17" Type="http://schemas.openxmlformats.org/officeDocument/2006/relationships/image" Target="../media/image24.png"/><Relationship Id="rId25" Type="http://schemas.openxmlformats.org/officeDocument/2006/relationships/image" Target="../media/image32.png"/><Relationship Id="rId33" Type="http://schemas.openxmlformats.org/officeDocument/2006/relationships/image" Target="../media/image40.png"/><Relationship Id="rId38" Type="http://schemas.openxmlformats.org/officeDocument/2006/relationships/image" Target="../media/image4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0.png"/><Relationship Id="rId2" Type="http://schemas.openxmlformats.org/officeDocument/2006/relationships/image" Target="../media/image49.png"/><Relationship Id="rId1" Type="http://schemas.openxmlformats.org/officeDocument/2006/relationships/image" Target="../media/image48.png"/><Relationship Id="rId6" Type="http://schemas.openxmlformats.org/officeDocument/2006/relationships/chart" Target="../charts/chart12.xml"/><Relationship Id="rId5" Type="http://schemas.openxmlformats.org/officeDocument/2006/relationships/image" Target="../media/image52.png"/><Relationship Id="rId4" Type="http://schemas.openxmlformats.org/officeDocument/2006/relationships/image" Target="../media/image5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1019176</xdr:colOff>
      <xdr:row>46</xdr:row>
      <xdr:rowOff>9525</xdr:rowOff>
    </xdr:from>
    <xdr:to>
      <xdr:col>4</xdr:col>
      <xdr:colOff>1093147</xdr:colOff>
      <xdr:row>47</xdr:row>
      <xdr:rowOff>9525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36F550A-33FB-74A2-B333-37D1F42DD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7826" y="8143875"/>
          <a:ext cx="4464996" cy="2914650"/>
        </a:xfrm>
        <a:prstGeom prst="rect">
          <a:avLst/>
        </a:prstGeom>
      </xdr:spPr>
    </xdr:pic>
    <xdr:clientData/>
  </xdr:twoCellAnchor>
  <xdr:twoCellAnchor editAs="oneCell">
    <xdr:from>
      <xdr:col>1</xdr:col>
      <xdr:colOff>1057275</xdr:colOff>
      <xdr:row>63</xdr:row>
      <xdr:rowOff>0</xdr:rowOff>
    </xdr:from>
    <xdr:to>
      <xdr:col>4</xdr:col>
      <xdr:colOff>1047750</xdr:colOff>
      <xdr:row>64</xdr:row>
      <xdr:rowOff>24838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B264CDB8-6611-0786-08A2-1F9B8D736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5925" y="14097000"/>
          <a:ext cx="4381500" cy="2939488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119</xdr:row>
      <xdr:rowOff>28575</xdr:rowOff>
    </xdr:from>
    <xdr:to>
      <xdr:col>4</xdr:col>
      <xdr:colOff>857250</xdr:colOff>
      <xdr:row>119</xdr:row>
      <xdr:rowOff>2905125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DCCD857F-C95B-F526-130F-9C9F6C0A739B}"/>
            </a:ext>
            <a:ext uri="{147F2762-F138-4A5C-976F-8EAC2B608ADB}">
              <a16:predDERef xmlns:a16="http://schemas.microsoft.com/office/drawing/2014/main" pred="{B264CDB8-6611-0786-08A2-1F9B8D736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6775" y="29194125"/>
          <a:ext cx="5010150" cy="287655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139</xdr:row>
      <xdr:rowOff>95250</xdr:rowOff>
    </xdr:from>
    <xdr:to>
      <xdr:col>5</xdr:col>
      <xdr:colOff>704850</xdr:colOff>
      <xdr:row>156</xdr:row>
      <xdr:rowOff>104775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8A1D8F28-ECF2-2423-429E-DFA65E1DE01D}"/>
            </a:ext>
            <a:ext uri="{147F2762-F138-4A5C-976F-8EAC2B608ADB}">
              <a16:predDERef xmlns:a16="http://schemas.microsoft.com/office/drawing/2014/main" pred="{DCCD857F-C95B-F526-130F-9C9F6C0A7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0" y="35785425"/>
          <a:ext cx="6867525" cy="32480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122</xdr:row>
      <xdr:rowOff>28575</xdr:rowOff>
    </xdr:from>
    <xdr:to>
      <xdr:col>5</xdr:col>
      <xdr:colOff>704850</xdr:colOff>
      <xdr:row>137</xdr:row>
      <xdr:rowOff>133350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76E1AC70-B9E3-5F13-724B-A19FE6BA6330}"/>
            </a:ext>
            <a:ext uri="{147F2762-F138-4A5C-976F-8EAC2B608ADB}">
              <a16:predDERef xmlns:a16="http://schemas.microsoft.com/office/drawing/2014/main" pred="{8A1D8F28-ECF2-2423-429E-DFA65E1DE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7700" y="32489775"/>
          <a:ext cx="6867525" cy="29622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6</xdr:col>
      <xdr:colOff>66675</xdr:colOff>
      <xdr:row>188</xdr:row>
      <xdr:rowOff>38100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3F8BA703-9586-8B6B-15D9-CBE12E5B1270}"/>
            </a:ext>
            <a:ext uri="{147F2762-F138-4A5C-976F-8EAC2B608ADB}">
              <a16:predDERef xmlns:a16="http://schemas.microsoft.com/office/drawing/2014/main" pred="{76E1AC70-B9E3-5F13-724B-A19FE6BA6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8650" y="45034200"/>
          <a:ext cx="7010400" cy="33337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6</xdr:col>
      <xdr:colOff>114300</xdr:colOff>
      <xdr:row>216</xdr:row>
      <xdr:rowOff>2872958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A9FF9325-30F2-E81B-27FC-8FEC55454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28650" y="53854350"/>
          <a:ext cx="7058025" cy="287295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676275</xdr:colOff>
      <xdr:row>0</xdr:row>
      <xdr:rowOff>95250</xdr:rowOff>
    </xdr:from>
    <xdr:to>
      <xdr:col>27</xdr:col>
      <xdr:colOff>685800</xdr:colOff>
      <xdr:row>27</xdr:row>
      <xdr:rowOff>47625</xdr:rowOff>
    </xdr:to>
    <xdr:graphicFrame macro="">
      <xdr:nvGraphicFramePr>
        <xdr:cNvPr id="13" name="Graphique 1">
          <a:extLst>
            <a:ext uri="{FF2B5EF4-FFF2-40B4-BE49-F238E27FC236}">
              <a16:creationId xmlns:a16="http://schemas.microsoft.com/office/drawing/2014/main" id="{BF5FFF9E-AA6C-42E5-912F-ABF457AE8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245</xdr:row>
      <xdr:rowOff>28575</xdr:rowOff>
    </xdr:from>
    <xdr:to>
      <xdr:col>10</xdr:col>
      <xdr:colOff>542925</xdr:colOff>
      <xdr:row>259</xdr:row>
      <xdr:rowOff>104775</xdr:rowOff>
    </xdr:to>
    <xdr:graphicFrame macro="">
      <xdr:nvGraphicFramePr>
        <xdr:cNvPr id="66" name="Graphique 1">
          <a:extLst>
            <a:ext uri="{FF2B5EF4-FFF2-40B4-BE49-F238E27FC236}">
              <a16:creationId xmlns:a16="http://schemas.microsoft.com/office/drawing/2014/main" id="{5A463D30-5EA4-7D20-5C9C-C39F281B7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44824</xdr:colOff>
      <xdr:row>17</xdr:row>
      <xdr:rowOff>179294</xdr:rowOff>
    </xdr:from>
    <xdr:to>
      <xdr:col>6</xdr:col>
      <xdr:colOff>78442</xdr:colOff>
      <xdr:row>33</xdr:row>
      <xdr:rowOff>96486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5C7D6B13-3D0D-577B-161A-AA5704B19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53" y="3619500"/>
          <a:ext cx="6981265" cy="3066045"/>
        </a:xfrm>
        <a:prstGeom prst="rect">
          <a:avLst/>
        </a:prstGeom>
      </xdr:spPr>
    </xdr:pic>
    <xdr:clientData/>
  </xdr:twoCellAnchor>
  <xdr:twoCellAnchor editAs="oneCell">
    <xdr:from>
      <xdr:col>0</xdr:col>
      <xdr:colOff>546479</xdr:colOff>
      <xdr:row>50</xdr:row>
      <xdr:rowOff>179295</xdr:rowOff>
    </xdr:from>
    <xdr:to>
      <xdr:col>6</xdr:col>
      <xdr:colOff>117454</xdr:colOff>
      <xdr:row>70</xdr:row>
      <xdr:rowOff>179295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E82CE8B-19C7-B48F-1FB6-D75F28002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479" y="9816354"/>
          <a:ext cx="7146151" cy="381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9</xdr:col>
      <xdr:colOff>257175</xdr:colOff>
      <xdr:row>118</xdr:row>
      <xdr:rowOff>76200</xdr:rowOff>
    </xdr:to>
    <xdr:pic>
      <xdr:nvPicPr>
        <xdr:cNvPr id="13" name="Image 4">
          <a:extLst>
            <a:ext uri="{FF2B5EF4-FFF2-40B4-BE49-F238E27FC236}">
              <a16:creationId xmlns:a16="http://schemas.microsoft.com/office/drawing/2014/main" id="{4370FF5F-1AEE-0722-9B4F-DE46D7C7ECE6}"/>
            </a:ext>
            <a:ext uri="{147F2762-F138-4A5C-976F-8EAC2B608ADB}">
              <a16:predDERef xmlns:a16="http://schemas.microsoft.com/office/drawing/2014/main" pred="{8E82CE8B-19C7-B48F-1FB6-D75F28002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650" y="16906875"/>
          <a:ext cx="11515725" cy="5410200"/>
        </a:xfrm>
        <a:prstGeom prst="rect">
          <a:avLst/>
        </a:prstGeom>
      </xdr:spPr>
    </xdr:pic>
    <xdr:clientData/>
  </xdr:twoCellAnchor>
  <xdr:twoCellAnchor editAs="oneCell">
    <xdr:from>
      <xdr:col>9</xdr:col>
      <xdr:colOff>560293</xdr:colOff>
      <xdr:row>89</xdr:row>
      <xdr:rowOff>22412</xdr:rowOff>
    </xdr:from>
    <xdr:to>
      <xdr:col>19</xdr:col>
      <xdr:colOff>934053</xdr:colOff>
      <xdr:row>117</xdr:row>
      <xdr:rowOff>26334</xdr:rowOff>
    </xdr:to>
    <xdr:pic>
      <xdr:nvPicPr>
        <xdr:cNvPr id="17" name="Image 1">
          <a:extLst>
            <a:ext uri="{FF2B5EF4-FFF2-40B4-BE49-F238E27FC236}">
              <a16:creationId xmlns:a16="http://schemas.microsoft.com/office/drawing/2014/main" id="{EBD91B69-213A-6D17-0A19-7FD09EDBB2E8}"/>
            </a:ext>
            <a:ext uri="{147F2762-F138-4A5C-976F-8EAC2B608ADB}">
              <a16:predDERef xmlns:a16="http://schemas.microsoft.com/office/drawing/2014/main" pred="{4370FF5F-1AEE-0722-9B4F-DE46D7C7EC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49734" y="17503588"/>
          <a:ext cx="14179407" cy="5337922"/>
        </a:xfrm>
        <a:prstGeom prst="rect">
          <a:avLst/>
        </a:prstGeom>
      </xdr:spPr>
    </xdr:pic>
    <xdr:clientData/>
  </xdr:twoCellAnchor>
  <xdr:twoCellAnchor editAs="oneCell">
    <xdr:from>
      <xdr:col>4</xdr:col>
      <xdr:colOff>1202812</xdr:colOff>
      <xdr:row>122</xdr:row>
      <xdr:rowOff>104074</xdr:rowOff>
    </xdr:from>
    <xdr:to>
      <xdr:col>9</xdr:col>
      <xdr:colOff>487876</xdr:colOff>
      <xdr:row>135</xdr:row>
      <xdr:rowOff>166140</xdr:rowOff>
    </xdr:to>
    <xdr:pic>
      <xdr:nvPicPr>
        <xdr:cNvPr id="30" name="Image 1">
          <a:extLst>
            <a:ext uri="{FF2B5EF4-FFF2-40B4-BE49-F238E27FC236}">
              <a16:creationId xmlns:a16="http://schemas.microsoft.com/office/drawing/2014/main" id="{21F82EC3-873A-A2DB-6466-44D7D88D5B12}"/>
            </a:ext>
            <a:ext uri="{147F2762-F138-4A5C-976F-8EAC2B608ADB}">
              <a16:predDERef xmlns:a16="http://schemas.microsoft.com/office/drawing/2014/main" pred="{EBD91B69-213A-6D17-0A19-7FD09EDBB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15343" y="25190543"/>
          <a:ext cx="6143064" cy="2538566"/>
        </a:xfrm>
        <a:prstGeom prst="rect">
          <a:avLst/>
        </a:prstGeom>
      </xdr:spPr>
    </xdr:pic>
    <xdr:clientData/>
  </xdr:twoCellAnchor>
  <xdr:twoCellAnchor editAs="oneCell">
    <xdr:from>
      <xdr:col>4</xdr:col>
      <xdr:colOff>1767309</xdr:colOff>
      <xdr:row>169</xdr:row>
      <xdr:rowOff>189521</xdr:rowOff>
    </xdr:from>
    <xdr:to>
      <xdr:col>8</xdr:col>
      <xdr:colOff>13877</xdr:colOff>
      <xdr:row>182</xdr:row>
      <xdr:rowOff>33461</xdr:rowOff>
    </xdr:to>
    <xdr:pic>
      <xdr:nvPicPr>
        <xdr:cNvPr id="39" name="Image 21">
          <a:extLst>
            <a:ext uri="{FF2B5EF4-FFF2-40B4-BE49-F238E27FC236}">
              <a16:creationId xmlns:a16="http://schemas.microsoft.com/office/drawing/2014/main" id="{F1F630DD-5912-3F60-316A-DF7F2F1999CF}"/>
            </a:ext>
            <a:ext uri="{147F2762-F138-4A5C-976F-8EAC2B608ADB}">
              <a16:predDERef xmlns:a16="http://schemas.microsoft.com/office/drawing/2014/main" pred="{21F82EC3-873A-A2DB-6466-44D7D88D5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79840" y="34229490"/>
          <a:ext cx="4342568" cy="2320440"/>
        </a:xfrm>
        <a:prstGeom prst="rect">
          <a:avLst/>
        </a:prstGeom>
      </xdr:spPr>
    </xdr:pic>
    <xdr:clientData/>
  </xdr:twoCellAnchor>
  <xdr:twoCellAnchor editAs="oneCell">
    <xdr:from>
      <xdr:col>4</xdr:col>
      <xdr:colOff>1599149</xdr:colOff>
      <xdr:row>139</xdr:row>
      <xdr:rowOff>98891</xdr:rowOff>
    </xdr:from>
    <xdr:to>
      <xdr:col>8</xdr:col>
      <xdr:colOff>370355</xdr:colOff>
      <xdr:row>150</xdr:row>
      <xdr:rowOff>147076</xdr:rowOff>
    </xdr:to>
    <xdr:pic>
      <xdr:nvPicPr>
        <xdr:cNvPr id="31" name="Image 10">
          <a:extLst>
            <a:ext uri="{FF2B5EF4-FFF2-40B4-BE49-F238E27FC236}">
              <a16:creationId xmlns:a16="http://schemas.microsoft.com/office/drawing/2014/main" id="{1FC999ED-0E26-29A1-96F8-2231495CD0E8}"/>
            </a:ext>
            <a:ext uri="{147F2762-F138-4A5C-976F-8EAC2B608ADB}">
              <a16:predDERef xmlns:a16="http://schemas.microsoft.com/office/drawing/2014/main" pred="{F1F630DD-5912-3F60-316A-DF7F2F199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611680" y="28423860"/>
          <a:ext cx="4867206" cy="2143685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186</xdr:row>
      <xdr:rowOff>73818</xdr:rowOff>
    </xdr:from>
    <xdr:to>
      <xdr:col>8</xdr:col>
      <xdr:colOff>57150</xdr:colOff>
      <xdr:row>199</xdr:row>
      <xdr:rowOff>102393</xdr:rowOff>
    </xdr:to>
    <xdr:pic>
      <xdr:nvPicPr>
        <xdr:cNvPr id="42" name="Image 25">
          <a:extLst>
            <a:ext uri="{FF2B5EF4-FFF2-40B4-BE49-F238E27FC236}">
              <a16:creationId xmlns:a16="http://schemas.microsoft.com/office/drawing/2014/main" id="{37634724-D767-DFAD-7FE6-5EE51A4D71C8}"/>
            </a:ext>
            <a:ext uri="{147F2762-F138-4A5C-976F-8EAC2B608ADB}">
              <a16:predDERef xmlns:a16="http://schemas.microsoft.com/office/drawing/2014/main" pred="{1FC999ED-0E26-29A1-96F8-2231495CD0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912769" y="37352287"/>
          <a:ext cx="4252912" cy="2505075"/>
        </a:xfrm>
        <a:prstGeom prst="rect">
          <a:avLst/>
        </a:prstGeom>
      </xdr:spPr>
    </xdr:pic>
    <xdr:clientData/>
  </xdr:twoCellAnchor>
  <xdr:twoCellAnchor editAs="oneCell">
    <xdr:from>
      <xdr:col>3</xdr:col>
      <xdr:colOff>564460</xdr:colOff>
      <xdr:row>138</xdr:row>
      <xdr:rowOff>129942</xdr:rowOff>
    </xdr:from>
    <xdr:to>
      <xdr:col>14</xdr:col>
      <xdr:colOff>500673</xdr:colOff>
      <xdr:row>178</xdr:row>
      <xdr:rowOff>62385</xdr:rowOff>
    </xdr:to>
    <xdr:pic>
      <xdr:nvPicPr>
        <xdr:cNvPr id="43" name="Image 42">
          <a:extLst>
            <a:ext uri="{FF2B5EF4-FFF2-40B4-BE49-F238E27FC236}">
              <a16:creationId xmlns:a16="http://schemas.microsoft.com/office/drawing/2014/main" id="{067730B8-0D83-4A46-A5D1-AD99098CD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26287" y="28912538"/>
          <a:ext cx="14174867" cy="7747828"/>
        </a:xfrm>
        <a:prstGeom prst="rect">
          <a:avLst/>
        </a:prstGeom>
      </xdr:spPr>
    </xdr:pic>
    <xdr:clientData/>
  </xdr:twoCellAnchor>
  <xdr:twoCellAnchor editAs="oneCell">
    <xdr:from>
      <xdr:col>15</xdr:col>
      <xdr:colOff>371475</xdr:colOff>
      <xdr:row>135</xdr:row>
      <xdr:rowOff>95251</xdr:rowOff>
    </xdr:from>
    <xdr:to>
      <xdr:col>18</xdr:col>
      <xdr:colOff>475098</xdr:colOff>
      <xdr:row>148</xdr:row>
      <xdr:rowOff>112059</xdr:rowOff>
    </xdr:to>
    <xdr:pic>
      <xdr:nvPicPr>
        <xdr:cNvPr id="46" name="Image 32">
          <a:extLst>
            <a:ext uri="{FF2B5EF4-FFF2-40B4-BE49-F238E27FC236}">
              <a16:creationId xmlns:a16="http://schemas.microsoft.com/office/drawing/2014/main" id="{1C3512C7-0B7D-E18F-EC70-94E748B888B0}"/>
            </a:ext>
            <a:ext uri="{147F2762-F138-4A5C-976F-8EAC2B608ADB}">
              <a16:predDERef xmlns:a16="http://schemas.microsoft.com/office/drawing/2014/main" pred="{067730B8-0D83-4A46-A5D1-AD99098CD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634387" y="26328222"/>
          <a:ext cx="5773799" cy="2493308"/>
        </a:xfrm>
        <a:prstGeom prst="rect">
          <a:avLst/>
        </a:prstGeom>
      </xdr:spPr>
    </xdr:pic>
    <xdr:clientData/>
  </xdr:twoCellAnchor>
  <xdr:twoCellAnchor editAs="oneCell">
    <xdr:from>
      <xdr:col>4</xdr:col>
      <xdr:colOff>1479876</xdr:colOff>
      <xdr:row>218</xdr:row>
      <xdr:rowOff>34975</xdr:rowOff>
    </xdr:from>
    <xdr:to>
      <xdr:col>7</xdr:col>
      <xdr:colOff>2697115</xdr:colOff>
      <xdr:row>230</xdr:row>
      <xdr:rowOff>65989</xdr:rowOff>
    </xdr:to>
    <xdr:pic>
      <xdr:nvPicPr>
        <xdr:cNvPr id="47" name="Image 46">
          <a:extLst>
            <a:ext uri="{FF2B5EF4-FFF2-40B4-BE49-F238E27FC236}">
              <a16:creationId xmlns:a16="http://schemas.microsoft.com/office/drawing/2014/main" id="{86B5ACA9-A059-5469-90CD-E8EF39B48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492407" y="43409444"/>
          <a:ext cx="4527177" cy="2317014"/>
        </a:xfrm>
        <a:prstGeom prst="rect">
          <a:avLst/>
        </a:prstGeom>
      </xdr:spPr>
    </xdr:pic>
    <xdr:clientData/>
  </xdr:twoCellAnchor>
  <xdr:twoCellAnchor editAs="oneCell">
    <xdr:from>
      <xdr:col>15</xdr:col>
      <xdr:colOff>514954</xdr:colOff>
      <xdr:row>206</xdr:row>
      <xdr:rowOff>156882</xdr:rowOff>
    </xdr:from>
    <xdr:to>
      <xdr:col>17</xdr:col>
      <xdr:colOff>1949823</xdr:colOff>
      <xdr:row>219</xdr:row>
      <xdr:rowOff>101085</xdr:rowOff>
    </xdr:to>
    <xdr:pic>
      <xdr:nvPicPr>
        <xdr:cNvPr id="48" name="Image 47">
          <a:extLst>
            <a:ext uri="{FF2B5EF4-FFF2-40B4-BE49-F238E27FC236}">
              <a16:creationId xmlns:a16="http://schemas.microsoft.com/office/drawing/2014/main" id="{9B25AC5E-C63E-7991-F243-74BE36B30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777866" y="39724853"/>
          <a:ext cx="4650957" cy="2420703"/>
        </a:xfrm>
        <a:prstGeom prst="rect">
          <a:avLst/>
        </a:prstGeom>
      </xdr:spPr>
    </xdr:pic>
    <xdr:clientData/>
  </xdr:twoCellAnchor>
  <xdr:twoCellAnchor editAs="oneCell">
    <xdr:from>
      <xdr:col>23</xdr:col>
      <xdr:colOff>392205</xdr:colOff>
      <xdr:row>191</xdr:row>
      <xdr:rowOff>156882</xdr:rowOff>
    </xdr:from>
    <xdr:to>
      <xdr:col>26</xdr:col>
      <xdr:colOff>295126</xdr:colOff>
      <xdr:row>204</xdr:row>
      <xdr:rowOff>145955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C5549CC-C68D-7CDB-274B-198D7D847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0715323" y="36867353"/>
          <a:ext cx="5091944" cy="2465573"/>
        </a:xfrm>
        <a:prstGeom prst="rect">
          <a:avLst/>
        </a:prstGeom>
      </xdr:spPr>
    </xdr:pic>
    <xdr:clientData/>
  </xdr:twoCellAnchor>
  <xdr:twoCellAnchor editAs="oneCell">
    <xdr:from>
      <xdr:col>23</xdr:col>
      <xdr:colOff>426980</xdr:colOff>
      <xdr:row>206</xdr:row>
      <xdr:rowOff>107700</xdr:rowOff>
    </xdr:from>
    <xdr:to>
      <xdr:col>26</xdr:col>
      <xdr:colOff>357889</xdr:colOff>
      <xdr:row>219</xdr:row>
      <xdr:rowOff>89646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EDBDD8FD-7B62-074D-DEB6-FA1BA57A2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0750098" y="39675671"/>
          <a:ext cx="5119932" cy="2458446"/>
        </a:xfrm>
        <a:prstGeom prst="rect">
          <a:avLst/>
        </a:prstGeom>
      </xdr:spPr>
    </xdr:pic>
    <xdr:clientData/>
  </xdr:twoCellAnchor>
  <xdr:twoCellAnchor editAs="oneCell">
    <xdr:from>
      <xdr:col>22</xdr:col>
      <xdr:colOff>752475</xdr:colOff>
      <xdr:row>89</xdr:row>
      <xdr:rowOff>0</xdr:rowOff>
    </xdr:from>
    <xdr:to>
      <xdr:col>32</xdr:col>
      <xdr:colOff>616744</xdr:colOff>
      <xdr:row>116</xdr:row>
      <xdr:rowOff>76200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6BE1105A-C6ED-64A6-6CA7-7E59ABFFDB57}"/>
            </a:ext>
            <a:ext uri="{147F2762-F138-4A5C-976F-8EAC2B608ADB}">
              <a16:predDERef xmlns:a16="http://schemas.microsoft.com/office/drawing/2014/main" pred="{EDBDD8FD-7B62-074D-DEB6-FA1BA57A2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0327600" y="17478375"/>
          <a:ext cx="11677650" cy="5219700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89</xdr:row>
      <xdr:rowOff>0</xdr:rowOff>
    </xdr:from>
    <xdr:to>
      <xdr:col>48</xdr:col>
      <xdr:colOff>327212</xdr:colOff>
      <xdr:row>128</xdr:row>
      <xdr:rowOff>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C4F6F67B-9144-516A-28B2-0381FB0E2709}"/>
            </a:ext>
            <a:ext uri="{147F2762-F138-4A5C-976F-8EAC2B608ADB}">
              <a16:predDERef xmlns:a16="http://schemas.microsoft.com/office/drawing/2014/main" pred="{6BE1105A-C6ED-64A6-6CA7-7E59ABFFD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2186225" y="17478375"/>
          <a:ext cx="11163300" cy="7610475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230</xdr:row>
      <xdr:rowOff>7144</xdr:rowOff>
    </xdr:from>
    <xdr:to>
      <xdr:col>10</xdr:col>
      <xdr:colOff>369094</xdr:colOff>
      <xdr:row>240</xdr:row>
      <xdr:rowOff>56870</xdr:rowOff>
    </xdr:to>
    <xdr:pic>
      <xdr:nvPicPr>
        <xdr:cNvPr id="44" name="Image 7">
          <a:extLst>
            <a:ext uri="{FF2B5EF4-FFF2-40B4-BE49-F238E27FC236}">
              <a16:creationId xmlns:a16="http://schemas.microsoft.com/office/drawing/2014/main" id="{CF8F499F-19ED-E583-5F10-C9FB3C546026}"/>
            </a:ext>
            <a:ext uri="{147F2762-F138-4A5C-976F-8EAC2B608ADB}">
              <a16:predDERef xmlns:a16="http://schemas.microsoft.com/office/drawing/2014/main" pred="{C4F6F67B-9144-516A-28B2-0381FB0E2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427244" y="45667613"/>
          <a:ext cx="4574381" cy="195472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238</xdr:row>
      <xdr:rowOff>19050</xdr:rowOff>
    </xdr:from>
    <xdr:to>
      <xdr:col>8</xdr:col>
      <xdr:colOff>257175</xdr:colOff>
      <xdr:row>248</xdr:row>
      <xdr:rowOff>95250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94BA8762-8D67-51BB-20E8-68CBDE296231}"/>
            </a:ext>
            <a:ext uri="{147F2762-F138-4A5C-976F-8EAC2B608ADB}">
              <a16:predDERef xmlns:a16="http://schemas.microsoft.com/office/drawing/2014/main" pred="{CF8F499F-19ED-E583-5F10-C9FB3C546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810375" y="45681900"/>
          <a:ext cx="4572000" cy="198120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252</xdr:row>
      <xdr:rowOff>19050</xdr:rowOff>
    </xdr:from>
    <xdr:to>
      <xdr:col>8</xdr:col>
      <xdr:colOff>266700</xdr:colOff>
      <xdr:row>262</xdr:row>
      <xdr:rowOff>76200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1826A978-ACF2-3565-22B6-DC93DFA020EC}"/>
            </a:ext>
            <a:ext uri="{147F2762-F138-4A5C-976F-8EAC2B608ADB}">
              <a16:predDERef xmlns:a16="http://schemas.microsoft.com/office/drawing/2014/main" pred="{94BA8762-8D67-51BB-20E8-68CBDE296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829425" y="48348900"/>
          <a:ext cx="4562475" cy="1962150"/>
        </a:xfrm>
        <a:prstGeom prst="rect">
          <a:avLst/>
        </a:prstGeom>
      </xdr:spPr>
    </xdr:pic>
    <xdr:clientData/>
  </xdr:twoCellAnchor>
  <xdr:twoCellAnchor editAs="oneCell">
    <xdr:from>
      <xdr:col>13</xdr:col>
      <xdr:colOff>415193</xdr:colOff>
      <xdr:row>222</xdr:row>
      <xdr:rowOff>489</xdr:rowOff>
    </xdr:from>
    <xdr:to>
      <xdr:col>19</xdr:col>
      <xdr:colOff>1285571</xdr:colOff>
      <xdr:row>242</xdr:row>
      <xdr:rowOff>36936</xdr:rowOff>
    </xdr:to>
    <xdr:pic>
      <xdr:nvPicPr>
        <xdr:cNvPr id="62" name="Image 19">
          <a:extLst>
            <a:ext uri="{FF2B5EF4-FFF2-40B4-BE49-F238E27FC236}">
              <a16:creationId xmlns:a16="http://schemas.microsoft.com/office/drawing/2014/main" id="{2C034E20-287D-1B1C-A013-0FED237A3D04}"/>
            </a:ext>
            <a:ext uri="{147F2762-F138-4A5C-976F-8EAC2B608ADB}">
              <a16:predDERef xmlns:a16="http://schemas.microsoft.com/office/drawing/2014/main" pred="{1826A978-ACF2-3565-22B6-DC93DFA02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7609039" y="45195393"/>
          <a:ext cx="9376203" cy="3846447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252</xdr:row>
      <xdr:rowOff>0</xdr:rowOff>
    </xdr:from>
    <xdr:to>
      <xdr:col>17</xdr:col>
      <xdr:colOff>1343025</xdr:colOff>
      <xdr:row>261</xdr:row>
      <xdr:rowOff>152400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91E4A5E3-EFFF-6C93-DA06-748AE935DD22}"/>
            </a:ext>
            <a:ext uri="{147F2762-F138-4A5C-976F-8EAC2B608ADB}">
              <a16:predDERef xmlns:a16="http://schemas.microsoft.com/office/drawing/2014/main" pred="{2C034E20-287D-1B1C-A013-0FED237A3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9269075" y="48329850"/>
          <a:ext cx="4562475" cy="1866900"/>
        </a:xfrm>
        <a:prstGeom prst="rect">
          <a:avLst/>
        </a:prstGeom>
      </xdr:spPr>
    </xdr:pic>
    <xdr:clientData/>
  </xdr:twoCellAnchor>
  <xdr:twoCellAnchor editAs="oneCell">
    <xdr:from>
      <xdr:col>22</xdr:col>
      <xdr:colOff>666750</xdr:colOff>
      <xdr:row>227</xdr:row>
      <xdr:rowOff>138112</xdr:rowOff>
    </xdr:from>
    <xdr:to>
      <xdr:col>25</xdr:col>
      <xdr:colOff>35719</xdr:colOff>
      <xdr:row>239</xdr:row>
      <xdr:rowOff>16388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DF4C9E7A-FD36-82D4-6F83-A013C82C9E04}"/>
            </a:ext>
            <a:ext uri="{147F2762-F138-4A5C-976F-8EAC2B608ADB}">
              <a16:predDERef xmlns:a16="http://schemas.microsoft.com/office/drawing/2014/main" pred="{91E4A5E3-EFFF-6C93-DA06-748AE935D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0218063" y="45262800"/>
          <a:ext cx="4560093" cy="2164276"/>
        </a:xfrm>
        <a:prstGeom prst="rect">
          <a:avLst/>
        </a:prstGeom>
      </xdr:spPr>
    </xdr:pic>
    <xdr:clientData/>
  </xdr:twoCellAnchor>
  <xdr:twoCellAnchor editAs="oneCell">
    <xdr:from>
      <xdr:col>19</xdr:col>
      <xdr:colOff>1983961</xdr:colOff>
      <xdr:row>244</xdr:row>
      <xdr:rowOff>12212</xdr:rowOff>
    </xdr:from>
    <xdr:to>
      <xdr:col>26</xdr:col>
      <xdr:colOff>422198</xdr:colOff>
      <xdr:row>262</xdr:row>
      <xdr:rowOff>97693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7BA6F459-3024-7165-8F64-10FA3253DF7B}"/>
            </a:ext>
            <a:ext uri="{147F2762-F138-4A5C-976F-8EAC2B608ADB}">
              <a16:predDERef xmlns:a16="http://schemas.microsoft.com/office/drawing/2014/main" pred="{DF4C9E7A-FD36-82D4-6F83-A013C82C9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7664826" y="49505577"/>
          <a:ext cx="9159968" cy="3602404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292</xdr:row>
      <xdr:rowOff>104775</xdr:rowOff>
    </xdr:from>
    <xdr:to>
      <xdr:col>11</xdr:col>
      <xdr:colOff>714375</xdr:colOff>
      <xdr:row>314</xdr:row>
      <xdr:rowOff>114300</xdr:rowOff>
    </xdr:to>
    <xdr:pic>
      <xdr:nvPicPr>
        <xdr:cNvPr id="10" name="Image 6">
          <a:extLst>
            <a:ext uri="{FF2B5EF4-FFF2-40B4-BE49-F238E27FC236}">
              <a16:creationId xmlns:a16="http://schemas.microsoft.com/office/drawing/2014/main" id="{C6FAFF14-1BB2-27D6-A65C-68AEC2159D8B}"/>
            </a:ext>
            <a:ext uri="{147F2762-F138-4A5C-976F-8EAC2B608ADB}">
              <a16:predDERef xmlns:a16="http://schemas.microsoft.com/office/drawing/2014/main" pred="{7BA6F459-3024-7165-8F64-10FA3253D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600950" y="56054625"/>
          <a:ext cx="7067550" cy="4200525"/>
        </a:xfrm>
        <a:prstGeom prst="rect">
          <a:avLst/>
        </a:prstGeom>
      </xdr:spPr>
    </xdr:pic>
    <xdr:clientData/>
  </xdr:twoCellAnchor>
  <xdr:twoCellAnchor editAs="oneCell">
    <xdr:from>
      <xdr:col>11</xdr:col>
      <xdr:colOff>1019175</xdr:colOff>
      <xdr:row>300</xdr:row>
      <xdr:rowOff>95250</xdr:rowOff>
    </xdr:from>
    <xdr:to>
      <xdr:col>19</xdr:col>
      <xdr:colOff>1162050</xdr:colOff>
      <xdr:row>322</xdr:row>
      <xdr:rowOff>95250</xdr:rowOff>
    </xdr:to>
    <xdr:pic>
      <xdr:nvPicPr>
        <xdr:cNvPr id="16" name="Image 7">
          <a:extLst>
            <a:ext uri="{FF2B5EF4-FFF2-40B4-BE49-F238E27FC236}">
              <a16:creationId xmlns:a16="http://schemas.microsoft.com/office/drawing/2014/main" id="{F6AEBBDC-8A10-508B-7308-5B8E16BB4741}"/>
            </a:ext>
            <a:ext uri="{147F2762-F138-4A5C-976F-8EAC2B608ADB}">
              <a16:predDERef xmlns:a16="http://schemas.microsoft.com/office/drawing/2014/main" pred="{C6FAFF14-1BB2-27D6-A65C-68AEC2159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4973300" y="56045100"/>
          <a:ext cx="11896725" cy="4191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402981</xdr:colOff>
      <xdr:row>216</xdr:row>
      <xdr:rowOff>109903</xdr:rowOff>
    </xdr:from>
    <xdr:to>
      <xdr:col>40</xdr:col>
      <xdr:colOff>232019</xdr:colOff>
      <xdr:row>246</xdr:row>
      <xdr:rowOff>158744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C461B192-5F9D-8635-2B1C-86684FA6FDD9}"/>
            </a:ext>
            <a:ext uri="{147F2762-F138-4A5C-976F-8EAC2B608ADB}">
              <a16:predDERef xmlns:a16="http://schemas.microsoft.com/office/drawing/2014/main" pred="{F6AEBBDC-8A10-508B-7308-5B8E16BB4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6048462" y="44132499"/>
          <a:ext cx="12480192" cy="5910380"/>
        </a:xfrm>
        <a:prstGeom prst="rect">
          <a:avLst/>
        </a:prstGeom>
      </xdr:spPr>
    </xdr:pic>
    <xdr:clientData/>
  </xdr:twoCellAnchor>
  <xdr:twoCellAnchor editAs="oneCell">
    <xdr:from>
      <xdr:col>32</xdr:col>
      <xdr:colOff>57150</xdr:colOff>
      <xdr:row>251</xdr:row>
      <xdr:rowOff>57150</xdr:rowOff>
    </xdr:from>
    <xdr:to>
      <xdr:col>38</xdr:col>
      <xdr:colOff>57150</xdr:colOff>
      <xdr:row>262</xdr:row>
      <xdr:rowOff>47625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726A82B8-5899-7C90-709E-D4AE7AB57B62}"/>
            </a:ext>
            <a:ext uri="{147F2762-F138-4A5C-976F-8EAC2B608ADB}">
              <a16:predDERef xmlns:a16="http://schemas.microsoft.com/office/drawing/2014/main" pred="{C461B192-5F9D-8635-2B1C-86684FA6F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40090725" y="48196500"/>
          <a:ext cx="4572000" cy="2085975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315</xdr:row>
      <xdr:rowOff>28575</xdr:rowOff>
    </xdr:from>
    <xdr:to>
      <xdr:col>12</xdr:col>
      <xdr:colOff>590550</xdr:colOff>
      <xdr:row>339</xdr:row>
      <xdr:rowOff>19050</xdr:rowOff>
    </xdr:to>
    <xdr:pic>
      <xdr:nvPicPr>
        <xdr:cNvPr id="14" name="Image 6">
          <a:extLst>
            <a:ext uri="{FF2B5EF4-FFF2-40B4-BE49-F238E27FC236}">
              <a16:creationId xmlns:a16="http://schemas.microsoft.com/office/drawing/2014/main" id="{53D38EBD-BA80-3AF7-EC1D-BBAD0F8F7B8F}"/>
            </a:ext>
            <a:ext uri="{147F2762-F138-4A5C-976F-8EAC2B608ADB}">
              <a16:predDERef xmlns:a16="http://schemas.microsoft.com/office/drawing/2014/main" pred="{726A82B8-5899-7C90-709E-D4AE7AB57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677150" y="59597925"/>
          <a:ext cx="9353550" cy="4562475"/>
        </a:xfrm>
        <a:prstGeom prst="rect">
          <a:avLst/>
        </a:prstGeom>
      </xdr:spPr>
    </xdr:pic>
    <xdr:clientData/>
  </xdr:twoCellAnchor>
  <xdr:twoCellAnchor editAs="oneCell">
    <xdr:from>
      <xdr:col>42</xdr:col>
      <xdr:colOff>526253</xdr:colOff>
      <xdr:row>233</xdr:row>
      <xdr:rowOff>115845</xdr:rowOff>
    </xdr:from>
    <xdr:to>
      <xdr:col>52</xdr:col>
      <xdr:colOff>532303</xdr:colOff>
      <xdr:row>249</xdr:row>
      <xdr:rowOff>21357</xdr:rowOff>
    </xdr:to>
    <xdr:pic>
      <xdr:nvPicPr>
        <xdr:cNvPr id="11" name="Image 40">
          <a:extLst>
            <a:ext uri="{FF2B5EF4-FFF2-40B4-BE49-F238E27FC236}">
              <a16:creationId xmlns:a16="http://schemas.microsoft.com/office/drawing/2014/main" id="{785E0A7B-E638-570E-746D-FC2260DCF6A7}"/>
            </a:ext>
            <a:ext uri="{147F2762-F138-4A5C-976F-8EAC2B608ADB}">
              <a16:predDERef xmlns:a16="http://schemas.microsoft.com/office/drawing/2014/main" pred="{53D38EBD-BA80-3AF7-EC1D-BBAD0F8F7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2204916" y="45846921"/>
          <a:ext cx="7626050" cy="2953512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340</xdr:row>
      <xdr:rowOff>78442</xdr:rowOff>
    </xdr:from>
    <xdr:to>
      <xdr:col>12</xdr:col>
      <xdr:colOff>679637</xdr:colOff>
      <xdr:row>361</xdr:row>
      <xdr:rowOff>146690</xdr:rowOff>
    </xdr:to>
    <xdr:pic>
      <xdr:nvPicPr>
        <xdr:cNvPr id="19" name="Image 50">
          <a:extLst>
            <a:ext uri="{FF2B5EF4-FFF2-40B4-BE49-F238E27FC236}">
              <a16:creationId xmlns:a16="http://schemas.microsoft.com/office/drawing/2014/main" id="{13B7E920-C5A0-C94F-09AC-5F1AAD22D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687235" y="64433824"/>
          <a:ext cx="9435353" cy="4068748"/>
        </a:xfrm>
        <a:prstGeom prst="rect">
          <a:avLst/>
        </a:prstGeom>
      </xdr:spPr>
    </xdr:pic>
    <xdr:clientData/>
  </xdr:twoCellAnchor>
  <xdr:twoCellAnchor editAs="oneCell">
    <xdr:from>
      <xdr:col>6</xdr:col>
      <xdr:colOff>22411</xdr:colOff>
      <xdr:row>363</xdr:row>
      <xdr:rowOff>44823</xdr:rowOff>
    </xdr:from>
    <xdr:to>
      <xdr:col>12</xdr:col>
      <xdr:colOff>487969</xdr:colOff>
      <xdr:row>384</xdr:row>
      <xdr:rowOff>25275</xdr:rowOff>
    </xdr:to>
    <xdr:pic>
      <xdr:nvPicPr>
        <xdr:cNvPr id="23" name="Image 51">
          <a:extLst>
            <a:ext uri="{FF2B5EF4-FFF2-40B4-BE49-F238E27FC236}">
              <a16:creationId xmlns:a16="http://schemas.microsoft.com/office/drawing/2014/main" id="{73250955-A4C5-15EF-F77E-ED50B9226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597587" y="68781705"/>
          <a:ext cx="9333333" cy="3980952"/>
        </a:xfrm>
        <a:prstGeom prst="rect">
          <a:avLst/>
        </a:prstGeom>
      </xdr:spPr>
    </xdr:pic>
    <xdr:clientData/>
  </xdr:twoCellAnchor>
  <xdr:twoCellAnchor editAs="oneCell">
    <xdr:from>
      <xdr:col>14</xdr:col>
      <xdr:colOff>1</xdr:colOff>
      <xdr:row>366</xdr:row>
      <xdr:rowOff>11206</xdr:rowOff>
    </xdr:from>
    <xdr:to>
      <xdr:col>19</xdr:col>
      <xdr:colOff>1589623</xdr:colOff>
      <xdr:row>387</xdr:row>
      <xdr:rowOff>112059</xdr:rowOff>
    </xdr:to>
    <xdr:pic>
      <xdr:nvPicPr>
        <xdr:cNvPr id="26" name="Image 52">
          <a:extLst>
            <a:ext uri="{FF2B5EF4-FFF2-40B4-BE49-F238E27FC236}">
              <a16:creationId xmlns:a16="http://schemas.microsoft.com/office/drawing/2014/main" id="{AE0C3863-1B49-6E8D-86F6-BCEC8AA0A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8500913" y="68557588"/>
          <a:ext cx="8790522" cy="4101353"/>
        </a:xfrm>
        <a:prstGeom prst="rect">
          <a:avLst/>
        </a:prstGeom>
      </xdr:spPr>
    </xdr:pic>
    <xdr:clientData/>
  </xdr:twoCellAnchor>
  <xdr:twoCellAnchor editAs="oneCell">
    <xdr:from>
      <xdr:col>43</xdr:col>
      <xdr:colOff>221371</xdr:colOff>
      <xdr:row>251</xdr:row>
      <xdr:rowOff>24423</xdr:rowOff>
    </xdr:from>
    <xdr:to>
      <xdr:col>51</xdr:col>
      <xdr:colOff>496031</xdr:colOff>
      <xdr:row>263</xdr:row>
      <xdr:rowOff>146538</xdr:rowOff>
    </xdr:to>
    <xdr:pic>
      <xdr:nvPicPr>
        <xdr:cNvPr id="56" name="Image 55">
          <a:extLst>
            <a:ext uri="{FF2B5EF4-FFF2-40B4-BE49-F238E27FC236}">
              <a16:creationId xmlns:a16="http://schemas.microsoft.com/office/drawing/2014/main" id="{5885F465-4BBA-5722-E269-331061A9980D}"/>
            </a:ext>
            <a:ext uri="{147F2762-F138-4A5C-976F-8EAC2B608ADB}">
              <a16:predDERef xmlns:a16="http://schemas.microsoft.com/office/drawing/2014/main" pred="{AE0C3863-1B49-6E8D-86F6-BCEC8AA0A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52486756" y="50885481"/>
          <a:ext cx="6331583" cy="2466730"/>
        </a:xfrm>
        <a:prstGeom prst="rect">
          <a:avLst/>
        </a:prstGeom>
      </xdr:spPr>
    </xdr:pic>
    <xdr:clientData/>
  </xdr:twoCellAnchor>
  <xdr:twoCellAnchor editAs="oneCell">
    <xdr:from>
      <xdr:col>11</xdr:col>
      <xdr:colOff>1197428</xdr:colOff>
      <xdr:row>435</xdr:row>
      <xdr:rowOff>171290</xdr:rowOff>
    </xdr:from>
    <xdr:to>
      <xdr:col>17</xdr:col>
      <xdr:colOff>1336498</xdr:colOff>
      <xdr:row>456</xdr:row>
      <xdr:rowOff>118460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3A1AEF77-D36E-0A10-2A75-62372AD8A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5158357" y="85052647"/>
          <a:ext cx="8684355" cy="3947670"/>
        </a:xfrm>
        <a:prstGeom prst="rect">
          <a:avLst/>
        </a:prstGeom>
      </xdr:spPr>
    </xdr:pic>
    <xdr:clientData/>
  </xdr:twoCellAnchor>
  <xdr:twoCellAnchor editAs="oneCell">
    <xdr:from>
      <xdr:col>4</xdr:col>
      <xdr:colOff>1069875</xdr:colOff>
      <xdr:row>435</xdr:row>
      <xdr:rowOff>176892</xdr:rowOff>
    </xdr:from>
    <xdr:to>
      <xdr:col>11</xdr:col>
      <xdr:colOff>1156629</xdr:colOff>
      <xdr:row>455</xdr:row>
      <xdr:rowOff>176893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D7AAE34D-F430-A25C-2E08-5B58A2177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6090911" y="85058249"/>
          <a:ext cx="9026647" cy="3810001"/>
        </a:xfrm>
        <a:prstGeom prst="rect">
          <a:avLst/>
        </a:prstGeom>
      </xdr:spPr>
    </xdr:pic>
    <xdr:clientData/>
  </xdr:twoCellAnchor>
  <xdr:twoCellAnchor editAs="oneCell">
    <xdr:from>
      <xdr:col>5</xdr:col>
      <xdr:colOff>312966</xdr:colOff>
      <xdr:row>458</xdr:row>
      <xdr:rowOff>81643</xdr:rowOff>
    </xdr:from>
    <xdr:to>
      <xdr:col>11</xdr:col>
      <xdr:colOff>176894</xdr:colOff>
      <xdr:row>475</xdr:row>
      <xdr:rowOff>27044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86B1213B-F4AA-708D-0F2C-770EAA906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130145" y="89344500"/>
          <a:ext cx="7007678" cy="3183901"/>
        </a:xfrm>
        <a:prstGeom prst="rect">
          <a:avLst/>
        </a:prstGeom>
      </xdr:spPr>
    </xdr:pic>
    <xdr:clientData/>
  </xdr:twoCellAnchor>
  <xdr:twoCellAnchor>
    <xdr:from>
      <xdr:col>11</xdr:col>
      <xdr:colOff>166688</xdr:colOff>
      <xdr:row>168</xdr:row>
      <xdr:rowOff>35718</xdr:rowOff>
    </xdr:from>
    <xdr:to>
      <xdr:col>16</xdr:col>
      <xdr:colOff>595313</xdr:colOff>
      <xdr:row>194</xdr:row>
      <xdr:rowOff>178593</xdr:rowOff>
    </xdr:to>
    <xdr:graphicFrame macro="">
      <xdr:nvGraphicFramePr>
        <xdr:cNvPr id="140" name="Graphique 23">
          <a:extLst>
            <a:ext uri="{FF2B5EF4-FFF2-40B4-BE49-F238E27FC236}">
              <a16:creationId xmlns:a16="http://schemas.microsoft.com/office/drawing/2014/main" id="{22EC820B-8B4F-90B5-1904-93E7A4670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oneCell">
    <xdr:from>
      <xdr:col>5</xdr:col>
      <xdr:colOff>369093</xdr:colOff>
      <xdr:row>476</xdr:row>
      <xdr:rowOff>95250</xdr:rowOff>
    </xdr:from>
    <xdr:to>
      <xdr:col>11</xdr:col>
      <xdr:colOff>71437</xdr:colOff>
      <xdr:row>493</xdr:row>
      <xdr:rowOff>184905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6F0FD794-67BC-4167-25C1-F480F7846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167562" y="92713969"/>
          <a:ext cx="6846094" cy="3328155"/>
        </a:xfrm>
        <a:prstGeom prst="rect">
          <a:avLst/>
        </a:prstGeom>
      </xdr:spPr>
    </xdr:pic>
    <xdr:clientData/>
  </xdr:twoCellAnchor>
  <xdr:twoCellAnchor editAs="oneCell">
    <xdr:from>
      <xdr:col>5</xdr:col>
      <xdr:colOff>345281</xdr:colOff>
      <xdr:row>495</xdr:row>
      <xdr:rowOff>130968</xdr:rowOff>
    </xdr:from>
    <xdr:to>
      <xdr:col>11</xdr:col>
      <xdr:colOff>79302</xdr:colOff>
      <xdr:row>512</xdr:row>
      <xdr:rowOff>23811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70E4EFE5-3064-86F4-5147-5DCF9085A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143750" y="96369187"/>
          <a:ext cx="6877771" cy="3131343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228600</xdr:colOff>
      <xdr:row>513</xdr:row>
      <xdr:rowOff>161925</xdr:rowOff>
    </xdr:from>
    <xdr:to>
      <xdr:col>10</xdr:col>
      <xdr:colOff>1152525</xdr:colOff>
      <xdr:row>530</xdr:row>
      <xdr:rowOff>171450</xdr:rowOff>
    </xdr:to>
    <xdr:pic>
      <xdr:nvPicPr>
        <xdr:cNvPr id="33" name="Image 28">
          <a:extLst>
            <a:ext uri="{FF2B5EF4-FFF2-40B4-BE49-F238E27FC236}">
              <a16:creationId xmlns:a16="http://schemas.microsoft.com/office/drawing/2014/main" id="{46A58862-CF54-D929-AB92-64676C465E91}"/>
            </a:ext>
            <a:ext uri="{147F2762-F138-4A5C-976F-8EAC2B608ADB}">
              <a16:predDERef xmlns:a16="http://schemas.microsoft.com/office/drawing/2014/main" pred="{70E4EFE5-3064-86F4-5147-5DCF9085A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038975" y="99812475"/>
          <a:ext cx="6762750" cy="3248025"/>
        </a:xfrm>
        <a:prstGeom prst="rect">
          <a:avLst/>
        </a:prstGeom>
      </xdr:spPr>
    </xdr:pic>
    <xdr:clientData/>
  </xdr:twoCellAnchor>
  <xdr:twoCellAnchor editAs="oneCell">
    <xdr:from>
      <xdr:col>5</xdr:col>
      <xdr:colOff>178594</xdr:colOff>
      <xdr:row>532</xdr:row>
      <xdr:rowOff>83344</xdr:rowOff>
    </xdr:from>
    <xdr:to>
      <xdr:col>11</xdr:col>
      <xdr:colOff>496657</xdr:colOff>
      <xdr:row>550</xdr:row>
      <xdr:rowOff>11906</xdr:rowOff>
    </xdr:to>
    <xdr:pic>
      <xdr:nvPicPr>
        <xdr:cNvPr id="36" name="Image 35">
          <a:extLst>
            <a:ext uri="{FF2B5EF4-FFF2-40B4-BE49-F238E27FC236}">
              <a16:creationId xmlns:a16="http://schemas.microsoft.com/office/drawing/2014/main" id="{BF0E8584-8386-E9A9-C464-A045A34DD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6977063" y="103370063"/>
          <a:ext cx="7461813" cy="3357562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474</xdr:row>
      <xdr:rowOff>0</xdr:rowOff>
    </xdr:from>
    <xdr:to>
      <xdr:col>18</xdr:col>
      <xdr:colOff>464343</xdr:colOff>
      <xdr:row>500</xdr:row>
      <xdr:rowOff>142875</xdr:rowOff>
    </xdr:to>
    <xdr:graphicFrame macro="">
      <xdr:nvGraphicFramePr>
        <xdr:cNvPr id="40" name="Graphique 39">
          <a:extLst>
            <a:ext uri="{FF2B5EF4-FFF2-40B4-BE49-F238E27FC236}">
              <a16:creationId xmlns:a16="http://schemas.microsoft.com/office/drawing/2014/main" id="{62371C74-1761-43F7-926E-2FF555DD4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 editAs="oneCell">
    <xdr:from>
      <xdr:col>23</xdr:col>
      <xdr:colOff>438150</xdr:colOff>
      <xdr:row>175</xdr:row>
      <xdr:rowOff>133350</xdr:rowOff>
    </xdr:from>
    <xdr:to>
      <xdr:col>24</xdr:col>
      <xdr:colOff>2295525</xdr:colOff>
      <xdr:row>187</xdr:row>
      <xdr:rowOff>66675</xdr:rowOff>
    </xdr:to>
    <xdr:pic>
      <xdr:nvPicPr>
        <xdr:cNvPr id="49" name="Image 44">
          <a:extLst>
            <a:ext uri="{FF2B5EF4-FFF2-40B4-BE49-F238E27FC236}">
              <a16:creationId xmlns:a16="http://schemas.microsoft.com/office/drawing/2014/main" id="{2C9B2341-2DDC-1F83-D830-F0AF33DFF63F}"/>
            </a:ext>
            <a:ext uri="{147F2762-F138-4A5C-976F-8EAC2B608ADB}">
              <a16:predDERef xmlns:a16="http://schemas.microsoft.com/office/drawing/2014/main" pred="{62371C74-1761-43F7-926E-2FF555DD4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30775275" y="35318700"/>
          <a:ext cx="4562475" cy="2219325"/>
        </a:xfrm>
        <a:prstGeom prst="rect">
          <a:avLst/>
        </a:prstGeom>
      </xdr:spPr>
    </xdr:pic>
    <xdr:clientData/>
  </xdr:twoCellAnchor>
  <xdr:twoCellAnchor>
    <xdr:from>
      <xdr:col>9</xdr:col>
      <xdr:colOff>642937</xdr:colOff>
      <xdr:row>570</xdr:row>
      <xdr:rowOff>188119</xdr:rowOff>
    </xdr:from>
    <xdr:to>
      <xdr:col>15</xdr:col>
      <xdr:colOff>476248</xdr:colOff>
      <xdr:row>595</xdr:row>
      <xdr:rowOff>178593</xdr:rowOff>
    </xdr:to>
    <xdr:graphicFrame macro="">
      <xdr:nvGraphicFramePr>
        <xdr:cNvPr id="109" name="Graphique 50">
          <a:extLst>
            <a:ext uri="{FF2B5EF4-FFF2-40B4-BE49-F238E27FC236}">
              <a16:creationId xmlns:a16="http://schemas.microsoft.com/office/drawing/2014/main" id="{3BDBED2E-6877-53CB-DF02-3F2382952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266700</xdr:colOff>
      <xdr:row>2</xdr:row>
      <xdr:rowOff>142875</xdr:rowOff>
    </xdr:from>
    <xdr:to>
      <xdr:col>43</xdr:col>
      <xdr:colOff>95250</xdr:colOff>
      <xdr:row>29</xdr:row>
      <xdr:rowOff>161925</xdr:rowOff>
    </xdr:to>
    <xdr:graphicFrame macro="">
      <xdr:nvGraphicFramePr>
        <xdr:cNvPr id="4" name="Graphique 1">
          <a:extLst>
            <a:ext uri="{FF2B5EF4-FFF2-40B4-BE49-F238E27FC236}">
              <a16:creationId xmlns:a16="http://schemas.microsoft.com/office/drawing/2014/main" id="{C31A3A74-A2FA-43A3-9CFE-F2A5B76C2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3</xdr:row>
      <xdr:rowOff>85725</xdr:rowOff>
    </xdr:from>
    <xdr:to>
      <xdr:col>22</xdr:col>
      <xdr:colOff>152400</xdr:colOff>
      <xdr:row>26</xdr:row>
      <xdr:rowOff>114300</xdr:rowOff>
    </xdr:to>
    <xdr:graphicFrame macro="">
      <xdr:nvGraphicFramePr>
        <xdr:cNvPr id="24" name="Graphique 1">
          <a:extLst>
            <a:ext uri="{FF2B5EF4-FFF2-40B4-BE49-F238E27FC236}">
              <a16:creationId xmlns:a16="http://schemas.microsoft.com/office/drawing/2014/main" id="{CA36B747-4D80-46B7-8108-22B91D96D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85726</xdr:colOff>
      <xdr:row>6</xdr:row>
      <xdr:rowOff>28575</xdr:rowOff>
    </xdr:from>
    <xdr:to>
      <xdr:col>22</xdr:col>
      <xdr:colOff>457200</xdr:colOff>
      <xdr:row>24</xdr:row>
      <xdr:rowOff>9524</xdr:rowOff>
    </xdr:to>
    <xdr:graphicFrame macro="">
      <xdr:nvGraphicFramePr>
        <xdr:cNvPr id="2" name="Graphique 7">
          <a:extLst>
            <a:ext uri="{FF2B5EF4-FFF2-40B4-BE49-F238E27FC236}">
              <a16:creationId xmlns:a16="http://schemas.microsoft.com/office/drawing/2014/main" id="{842450B9-4369-93E7-C8DA-53A11BC70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19048</xdr:colOff>
      <xdr:row>0</xdr:row>
      <xdr:rowOff>142875</xdr:rowOff>
    </xdr:from>
    <xdr:to>
      <xdr:col>42</xdr:col>
      <xdr:colOff>0</xdr:colOff>
      <xdr:row>29</xdr:row>
      <xdr:rowOff>219074</xdr:rowOff>
    </xdr:to>
    <xdr:graphicFrame macro="">
      <xdr:nvGraphicFramePr>
        <xdr:cNvPr id="18" name="Graphique 2">
          <a:extLst>
            <a:ext uri="{FF2B5EF4-FFF2-40B4-BE49-F238E27FC236}">
              <a16:creationId xmlns:a16="http://schemas.microsoft.com/office/drawing/2014/main" id="{549A43E3-AF21-A84B-0825-D5B30A1F6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33</xdr:row>
      <xdr:rowOff>0</xdr:rowOff>
    </xdr:from>
    <xdr:to>
      <xdr:col>6</xdr:col>
      <xdr:colOff>504825</xdr:colOff>
      <xdr:row>46</xdr:row>
      <xdr:rowOff>19050</xdr:rowOff>
    </xdr:to>
    <xdr:graphicFrame macro="">
      <xdr:nvGraphicFramePr>
        <xdr:cNvPr id="260" name="Graphique 1">
          <a:extLst>
            <a:ext uri="{FF2B5EF4-FFF2-40B4-BE49-F238E27FC236}">
              <a16:creationId xmlns:a16="http://schemas.microsoft.com/office/drawing/2014/main" id="{3E6083B6-E3D9-CEA5-D370-63B686C94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528637</xdr:colOff>
      <xdr:row>32</xdr:row>
      <xdr:rowOff>185737</xdr:rowOff>
    </xdr:from>
    <xdr:to>
      <xdr:col>12</xdr:col>
      <xdr:colOff>495300</xdr:colOff>
      <xdr:row>46</xdr:row>
      <xdr:rowOff>0</xdr:rowOff>
    </xdr:to>
    <xdr:graphicFrame macro="">
      <xdr:nvGraphicFramePr>
        <xdr:cNvPr id="16" name="Graphique 2">
          <a:extLst>
            <a:ext uri="{FF2B5EF4-FFF2-40B4-BE49-F238E27FC236}">
              <a16:creationId xmlns:a16="http://schemas.microsoft.com/office/drawing/2014/main" id="{8836078A-2D8F-17CB-7067-273BDB428661}"/>
            </a:ext>
            <a:ext uri="{147F2762-F138-4A5C-976F-8EAC2B608ADB}">
              <a16:predDERef xmlns:a16="http://schemas.microsoft.com/office/drawing/2014/main" pred="{3E6083B6-E3D9-CEA5-D370-63B686C94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533400</xdr:colOff>
      <xdr:row>33</xdr:row>
      <xdr:rowOff>4762</xdr:rowOff>
    </xdr:from>
    <xdr:to>
      <xdr:col>18</xdr:col>
      <xdr:colOff>533400</xdr:colOff>
      <xdr:row>45</xdr:row>
      <xdr:rowOff>180975</xdr:rowOff>
    </xdr:to>
    <xdr:graphicFrame macro="">
      <xdr:nvGraphicFramePr>
        <xdr:cNvPr id="12" name="Graphique 3">
          <a:extLst>
            <a:ext uri="{FF2B5EF4-FFF2-40B4-BE49-F238E27FC236}">
              <a16:creationId xmlns:a16="http://schemas.microsoft.com/office/drawing/2014/main" id="{904B3528-0461-8B83-3309-AB09D1EA5E60}"/>
            </a:ext>
            <a:ext uri="{147F2762-F138-4A5C-976F-8EAC2B608ADB}">
              <a16:predDERef xmlns:a16="http://schemas.microsoft.com/office/drawing/2014/main" pred="{8836078A-2D8F-17CB-7067-273BDB428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614642</xdr:colOff>
      <xdr:row>33</xdr:row>
      <xdr:rowOff>6443</xdr:rowOff>
    </xdr:from>
    <xdr:to>
      <xdr:col>24</xdr:col>
      <xdr:colOff>595592</xdr:colOff>
      <xdr:row>45</xdr:row>
      <xdr:rowOff>182656</xdr:rowOff>
    </xdr:to>
    <xdr:graphicFrame macro="">
      <xdr:nvGraphicFramePr>
        <xdr:cNvPr id="259" name="Graphique 4">
          <a:extLst>
            <a:ext uri="{FF2B5EF4-FFF2-40B4-BE49-F238E27FC236}">
              <a16:creationId xmlns:a16="http://schemas.microsoft.com/office/drawing/2014/main" id="{6E198C5B-0B7E-BF2B-E91B-254403A784CF}"/>
            </a:ext>
            <a:ext uri="{147F2762-F138-4A5C-976F-8EAC2B608ADB}">
              <a16:predDERef xmlns:a16="http://schemas.microsoft.com/office/drawing/2014/main" pred="{904B3528-0461-8B83-3309-AB09D1EA5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8071</xdr:colOff>
      <xdr:row>9</xdr:row>
      <xdr:rowOff>726483</xdr:rowOff>
    </xdr:from>
    <xdr:to>
      <xdr:col>9</xdr:col>
      <xdr:colOff>4035</xdr:colOff>
      <xdr:row>11</xdr:row>
      <xdr:rowOff>12288</xdr:rowOff>
    </xdr:to>
    <xdr:pic>
      <xdr:nvPicPr>
        <xdr:cNvPr id="35" name="Image 1">
          <a:extLst>
            <a:ext uri="{FF2B5EF4-FFF2-40B4-BE49-F238E27FC236}">
              <a16:creationId xmlns:a16="http://schemas.microsoft.com/office/drawing/2014/main" id="{A681D0EC-361A-0467-EA17-9905F0B99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931" y="2486186"/>
          <a:ext cx="1662839" cy="733605"/>
        </a:xfrm>
        <a:prstGeom prst="rect">
          <a:avLst/>
        </a:prstGeom>
      </xdr:spPr>
    </xdr:pic>
    <xdr:clientData/>
  </xdr:twoCellAnchor>
  <xdr:twoCellAnchor editAs="oneCell">
    <xdr:from>
      <xdr:col>8</xdr:col>
      <xdr:colOff>16143</xdr:colOff>
      <xdr:row>10</xdr:row>
      <xdr:rowOff>726483</xdr:rowOff>
    </xdr:from>
    <xdr:to>
      <xdr:col>8</xdr:col>
      <xdr:colOff>1663968</xdr:colOff>
      <xdr:row>12</xdr:row>
      <xdr:rowOff>3714</xdr:rowOff>
    </xdr:to>
    <xdr:pic>
      <xdr:nvPicPr>
        <xdr:cNvPr id="36" name="Image 4">
          <a:extLst>
            <a:ext uri="{FF2B5EF4-FFF2-40B4-BE49-F238E27FC236}">
              <a16:creationId xmlns:a16="http://schemas.microsoft.com/office/drawing/2014/main" id="{1524850D-53C3-8382-88FB-D52D7B2AB6F1}"/>
            </a:ext>
            <a:ext uri="{147F2762-F138-4A5C-976F-8EAC2B608ADB}">
              <a16:predDERef xmlns:a16="http://schemas.microsoft.com/office/drawing/2014/main" pred="{A681D0EC-361A-0467-EA17-9905F0B99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24003" y="3212669"/>
          <a:ext cx="1647825" cy="734556"/>
        </a:xfrm>
        <a:prstGeom prst="rect">
          <a:avLst/>
        </a:prstGeom>
      </xdr:spPr>
    </xdr:pic>
    <xdr:clientData/>
  </xdr:twoCellAnchor>
  <xdr:twoCellAnchor editAs="oneCell">
    <xdr:from>
      <xdr:col>8</xdr:col>
      <xdr:colOff>16144</xdr:colOff>
      <xdr:row>13</xdr:row>
      <xdr:rowOff>1</xdr:rowOff>
    </xdr:from>
    <xdr:to>
      <xdr:col>8</xdr:col>
      <xdr:colOff>1605643</xdr:colOff>
      <xdr:row>14</xdr:row>
      <xdr:rowOff>25704</xdr:rowOff>
    </xdr:to>
    <xdr:pic>
      <xdr:nvPicPr>
        <xdr:cNvPr id="10" name="Image 5">
          <a:extLst>
            <a:ext uri="{FF2B5EF4-FFF2-40B4-BE49-F238E27FC236}">
              <a16:creationId xmlns:a16="http://schemas.microsoft.com/office/drawing/2014/main" id="{B51ED8C0-5FED-22D6-D07D-E1AAD918E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88394" y="4612822"/>
          <a:ext cx="1589499" cy="746882"/>
        </a:xfrm>
        <a:prstGeom prst="rect">
          <a:avLst/>
        </a:prstGeom>
      </xdr:spPr>
    </xdr:pic>
    <xdr:clientData/>
  </xdr:twoCellAnchor>
  <xdr:twoCellAnchor editAs="oneCell">
    <xdr:from>
      <xdr:col>8</xdr:col>
      <xdr:colOff>16144</xdr:colOff>
      <xdr:row>12</xdr:row>
      <xdr:rowOff>13223</xdr:rowOff>
    </xdr:from>
    <xdr:to>
      <xdr:col>9</xdr:col>
      <xdr:colOff>26720</xdr:colOff>
      <xdr:row>13</xdr:row>
      <xdr:rowOff>13283</xdr:rowOff>
    </xdr:to>
    <xdr:pic>
      <xdr:nvPicPr>
        <xdr:cNvPr id="4" name="Image 6">
          <a:extLst>
            <a:ext uri="{FF2B5EF4-FFF2-40B4-BE49-F238E27FC236}">
              <a16:creationId xmlns:a16="http://schemas.microsoft.com/office/drawing/2014/main" id="{5D835F8A-8270-C8FD-ECC7-857F2E912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88394" y="3904866"/>
          <a:ext cx="1684255" cy="721238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8</xdr:row>
      <xdr:rowOff>180272</xdr:rowOff>
    </xdr:from>
    <xdr:to>
      <xdr:col>8</xdr:col>
      <xdr:colOff>1660071</xdr:colOff>
      <xdr:row>9</xdr:row>
      <xdr:rowOff>713901</xdr:rowOff>
    </xdr:to>
    <xdr:pic>
      <xdr:nvPicPr>
        <xdr:cNvPr id="33" name="Image 10">
          <a:extLst>
            <a:ext uri="{FF2B5EF4-FFF2-40B4-BE49-F238E27FC236}">
              <a16:creationId xmlns:a16="http://schemas.microsoft.com/office/drawing/2014/main" id="{8F5EF9EB-3D91-64A3-ABD4-A00C92B80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72251" y="1704272"/>
          <a:ext cx="1660070" cy="724129"/>
        </a:xfrm>
        <a:prstGeom prst="rect">
          <a:avLst/>
        </a:prstGeom>
      </xdr:spPr>
    </xdr:pic>
    <xdr:clientData/>
  </xdr:twoCellAnchor>
  <xdr:twoCellAnchor>
    <xdr:from>
      <xdr:col>4</xdr:col>
      <xdr:colOff>74839</xdr:colOff>
      <xdr:row>14</xdr:row>
      <xdr:rowOff>81643</xdr:rowOff>
    </xdr:from>
    <xdr:to>
      <xdr:col>11</xdr:col>
      <xdr:colOff>13607</xdr:colOff>
      <xdr:row>38</xdr:row>
      <xdr:rowOff>106136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26FB9D7-0C0C-9A18-B99F-AE12F2F06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242886</xdr:colOff>
      <xdr:row>1</xdr:row>
      <xdr:rowOff>14287</xdr:rowOff>
    </xdr:from>
    <xdr:to>
      <xdr:col>22</xdr:col>
      <xdr:colOff>85725</xdr:colOff>
      <xdr:row>23</xdr:row>
      <xdr:rowOff>66675</xdr:rowOff>
    </xdr:to>
    <xdr:graphicFrame macro="">
      <xdr:nvGraphicFramePr>
        <xdr:cNvPr id="12" name="Graphique 1">
          <a:extLst>
            <a:ext uri="{FF2B5EF4-FFF2-40B4-BE49-F238E27FC236}">
              <a16:creationId xmlns:a16="http://schemas.microsoft.com/office/drawing/2014/main" id="{3D92AB28-626A-4BC5-A9E2-A5531F9ED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staca-my.sharepoint.com/personal/suwarin_pattanachuanchom_estaca_eu/Documents/All%20Data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metable"/>
      <sheetName val="Meeting Log"/>
      <sheetName val="Projectdata"/>
      <sheetName val="Calculations"/>
      <sheetName val="Labdata "/>
      <sheetName val="Figure9"/>
      <sheetName val="Figure12"/>
      <sheetName val="Figure13"/>
      <sheetName val="Figure14"/>
      <sheetName val="Figure16"/>
      <sheetName val="Figure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B4">
            <v>0.44253123195890398</v>
          </cell>
          <cell r="C4">
            <v>0.94908945241470799</v>
          </cell>
        </row>
        <row r="5">
          <cell r="B5">
            <v>0.54977201946376397</v>
          </cell>
          <cell r="C5">
            <v>0.93446806505201696</v>
          </cell>
        </row>
        <row r="6">
          <cell r="B6">
            <v>0.658778527021879</v>
          </cell>
          <cell r="C6">
            <v>0.90508626343632004</v>
          </cell>
        </row>
        <row r="7">
          <cell r="B7">
            <v>0.76775047422307896</v>
          </cell>
          <cell r="C7">
            <v>0.85250582224194604</v>
          </cell>
        </row>
        <row r="8">
          <cell r="B8">
            <v>0.88906046884265999</v>
          </cell>
          <cell r="C8">
            <v>0.68183971063555704</v>
          </cell>
        </row>
        <row r="9">
          <cell r="B9">
            <v>1.00120882702934</v>
          </cell>
          <cell r="C9">
            <v>0.361425143445117</v>
          </cell>
        </row>
        <row r="10">
          <cell r="B10">
            <v>1.1101367883217399</v>
          </cell>
          <cell r="C10">
            <v>0.279319160968789</v>
          </cell>
          <cell r="E10">
            <v>1.11372163988893</v>
          </cell>
          <cell r="F10">
            <v>0.28565077544800799</v>
          </cell>
        </row>
        <row r="11">
          <cell r="B11">
            <v>1.1566204683713801</v>
          </cell>
          <cell r="C11">
            <v>0.28148939429047098</v>
          </cell>
          <cell r="E11">
            <v>1.1566393194751501</v>
          </cell>
          <cell r="F11">
            <v>0.29414319769702302</v>
          </cell>
        </row>
        <row r="12">
          <cell r="B12">
            <v>1.2013227191146201</v>
          </cell>
          <cell r="C12">
            <v>0.28787520569303299</v>
          </cell>
          <cell r="E12">
            <v>1.2013227191146201</v>
          </cell>
          <cell r="F12">
            <v>0.28787520569303299</v>
          </cell>
        </row>
        <row r="13">
          <cell r="B13">
            <v>1.24421840574644</v>
          </cell>
          <cell r="C13">
            <v>0.28160485730107099</v>
          </cell>
          <cell r="E13">
            <v>1.2424338345894099</v>
          </cell>
          <cell r="F13">
            <v>0.28371146814752501</v>
          </cell>
        </row>
        <row r="14">
          <cell r="B14">
            <v>1.2854740463501499</v>
          </cell>
          <cell r="C14">
            <v>0.37445361253912501</v>
          </cell>
          <cell r="E14">
            <v>1.2853169538187199</v>
          </cell>
          <cell r="F14">
            <v>0.26900525081786297</v>
          </cell>
        </row>
        <row r="15">
          <cell r="B15">
            <v>1.3266857010450499</v>
          </cell>
          <cell r="C15">
            <v>0.43777682649522598</v>
          </cell>
          <cell r="E15">
            <v>1.3264186437416301</v>
          </cell>
          <cell r="F15">
            <v>0.25851461156907901</v>
          </cell>
        </row>
        <row r="16">
          <cell r="B16">
            <v>1.36960966433253</v>
          </cell>
          <cell r="C16">
            <v>0.450487183213092</v>
          </cell>
          <cell r="E16">
            <v>1.37109261782921</v>
          </cell>
          <cell r="F16">
            <v>0.24591971786181299</v>
          </cell>
        </row>
        <row r="17">
          <cell r="B17">
            <v>1.45494861110565</v>
          </cell>
          <cell r="C17">
            <v>0.134255204671931</v>
          </cell>
          <cell r="E17">
            <v>1.45507114328017</v>
          </cell>
          <cell r="F17">
            <v>0.216504926814516</v>
          </cell>
        </row>
        <row r="18">
          <cell r="B18">
            <v>1.5068771182945999</v>
          </cell>
          <cell r="C18">
            <v>0.19126565525258499</v>
          </cell>
          <cell r="E18">
            <v>1.50153597222604</v>
          </cell>
          <cell r="F18">
            <v>0.206021356729647</v>
          </cell>
        </row>
        <row r="19">
          <cell r="B19">
            <v>1.5479850919187601</v>
          </cell>
          <cell r="C19">
            <v>0.18499295047265099</v>
          </cell>
          <cell r="E19">
            <v>1.54441909145534</v>
          </cell>
          <cell r="F19">
            <v>0.19131513939998501</v>
          </cell>
        </row>
        <row r="20">
          <cell r="B20">
            <v>1.58016706790717</v>
          </cell>
          <cell r="C20">
            <v>0.18714433269056299</v>
          </cell>
          <cell r="E20">
            <v>1.5873053525352701</v>
          </cell>
          <cell r="F20">
            <v>0.178717889304747</v>
          </cell>
        </row>
        <row r="21">
          <cell r="B21">
            <v>1.62847930502264</v>
          </cell>
          <cell r="C21">
            <v>0.21673349644774401</v>
          </cell>
          <cell r="E21">
            <v>1.6319856103241199</v>
          </cell>
          <cell r="F21">
            <v>0.170340930066332</v>
          </cell>
        </row>
        <row r="22">
          <cell r="B22">
            <v>1.67327895313537</v>
          </cell>
          <cell r="C22">
            <v>0.28849729211748898</v>
          </cell>
          <cell r="E22">
            <v>1.67308415839639</v>
          </cell>
          <cell r="F22">
            <v>0.15774132358312301</v>
          </cell>
        </row>
        <row r="23">
          <cell r="B23">
            <v>1.71442148711644</v>
          </cell>
          <cell r="C23">
            <v>0.30542322691623403</v>
          </cell>
          <cell r="E23">
            <v>1.7159767031775801</v>
          </cell>
          <cell r="F23">
            <v>0.14936200795673599</v>
          </cell>
        </row>
        <row r="24">
          <cell r="B24">
            <v>1.7591394471128301</v>
          </cell>
          <cell r="C24">
            <v>0.32235387449092101</v>
          </cell>
          <cell r="E24">
            <v>1.7588661061081501</v>
          </cell>
          <cell r="F24">
            <v>0.13887372509592399</v>
          </cell>
        </row>
        <row r="25">
          <cell r="B25">
            <v>1.8447768696956699</v>
          </cell>
          <cell r="C25">
            <v>0.20647378322016099</v>
          </cell>
          <cell r="E25">
            <v>1.8428603408122399</v>
          </cell>
          <cell r="F25">
            <v>0.12000377022075399</v>
          </cell>
        </row>
        <row r="26">
          <cell r="B26">
            <v>1.8894602693351401</v>
          </cell>
          <cell r="C26">
            <v>0.20020579121617099</v>
          </cell>
          <cell r="E26">
            <v>1.88933459531</v>
          </cell>
          <cell r="F26">
            <v>0.11584710183916</v>
          </cell>
        </row>
        <row r="27">
          <cell r="B27">
            <v>1.9323685233694701</v>
          </cell>
          <cell r="C27">
            <v>0.20237131176191001</v>
          </cell>
          <cell r="E27">
            <v>1.9323056863568999</v>
          </cell>
          <cell r="F27">
            <v>0.16019196707340499</v>
          </cell>
        </row>
        <row r="28">
          <cell r="B28">
            <v>1.97527049370255</v>
          </cell>
          <cell r="C28">
            <v>0.200318897838799</v>
          </cell>
          <cell r="E28">
            <v>1.9752736355531799</v>
          </cell>
          <cell r="F28">
            <v>0.20242786507322399</v>
          </cell>
        </row>
      </sheetData>
      <sheetData sheetId="1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BA45A-31FD-4A27-9650-17DA1B631E9E}">
  <sheetPr>
    <outlinePr summaryBelow="0" summaryRight="0"/>
  </sheetPr>
  <dimension ref="A1:AA997"/>
  <sheetViews>
    <sheetView topLeftCell="A28" workbookViewId="0">
      <selection activeCell="E58" sqref="E58"/>
    </sheetView>
  </sheetViews>
  <sheetFormatPr baseColWidth="10" defaultColWidth="12.5703125" defaultRowHeight="15.75" customHeight="1" x14ac:dyDescent="0.2"/>
  <cols>
    <col min="1" max="2" width="12.5703125" style="8"/>
    <col min="3" max="3" width="20.28515625" style="8" customWidth="1"/>
    <col min="4" max="4" width="20.7109375" style="8" customWidth="1"/>
    <col min="5" max="5" width="24.42578125" style="8" customWidth="1"/>
    <col min="6" max="6" width="18.140625" style="8" customWidth="1"/>
    <col min="7" max="7" width="14.85546875" style="8" customWidth="1"/>
    <col min="8" max="8" width="43.85546875" style="8" customWidth="1"/>
    <col min="9" max="16384" width="12.5703125" style="8"/>
  </cols>
  <sheetData>
    <row r="1" spans="1:27" ht="12.75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 t="s">
        <v>6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12.75" x14ac:dyDescent="0.2">
      <c r="A2" s="9" t="s">
        <v>7</v>
      </c>
      <c r="B2" s="13">
        <v>44998</v>
      </c>
      <c r="C2" s="10" t="s">
        <v>8</v>
      </c>
      <c r="D2" s="10" t="s">
        <v>8</v>
      </c>
      <c r="E2" s="10" t="s">
        <v>9</v>
      </c>
      <c r="F2" s="10" t="s">
        <v>10</v>
      </c>
      <c r="G2" s="9"/>
      <c r="K2" s="16" t="s">
        <v>11</v>
      </c>
    </row>
    <row r="3" spans="1:27" ht="25.5" x14ac:dyDescent="0.2">
      <c r="A3" s="9" t="s">
        <v>12</v>
      </c>
      <c r="B3" s="14">
        <v>44999</v>
      </c>
      <c r="C3" s="10"/>
      <c r="D3" s="10"/>
      <c r="E3" s="10"/>
      <c r="F3" s="10"/>
      <c r="G3" s="9"/>
      <c r="H3" s="17" t="s">
        <v>13</v>
      </c>
      <c r="K3" s="16" t="s">
        <v>14</v>
      </c>
    </row>
    <row r="4" spans="1:27" ht="12.75" x14ac:dyDescent="0.2">
      <c r="A4" s="9" t="s">
        <v>15</v>
      </c>
      <c r="B4" s="14">
        <v>45000</v>
      </c>
      <c r="C4" s="10"/>
      <c r="D4" s="19"/>
      <c r="E4" s="9"/>
      <c r="F4" s="12" t="s">
        <v>16</v>
      </c>
      <c r="G4" s="9"/>
      <c r="K4" s="16" t="s">
        <v>17</v>
      </c>
    </row>
    <row r="5" spans="1:27" ht="38.25" x14ac:dyDescent="0.2">
      <c r="A5" s="25" t="s">
        <v>18</v>
      </c>
      <c r="B5" s="13">
        <v>45001</v>
      </c>
      <c r="C5" s="10"/>
      <c r="D5" s="19"/>
      <c r="E5" s="23" t="s">
        <v>19</v>
      </c>
      <c r="F5" s="12" t="s">
        <v>20</v>
      </c>
      <c r="G5" s="21" t="s">
        <v>21</v>
      </c>
      <c r="K5" s="16" t="s">
        <v>22</v>
      </c>
    </row>
    <row r="6" spans="1:27" ht="38.25" x14ac:dyDescent="0.2">
      <c r="A6" s="9" t="s">
        <v>23</v>
      </c>
      <c r="B6" s="13">
        <v>45002</v>
      </c>
      <c r="C6" s="22" t="s">
        <v>24</v>
      </c>
      <c r="D6" s="24" t="s">
        <v>25</v>
      </c>
      <c r="E6" s="23" t="s">
        <v>19</v>
      </c>
      <c r="F6" s="22" t="s">
        <v>26</v>
      </c>
      <c r="G6" s="21" t="s">
        <v>21</v>
      </c>
      <c r="H6" s="20" t="s">
        <v>27</v>
      </c>
      <c r="K6" s="16" t="s">
        <v>28</v>
      </c>
    </row>
    <row r="7" spans="1:27" ht="12.75" x14ac:dyDescent="0.2">
      <c r="A7" s="9" t="s">
        <v>29</v>
      </c>
      <c r="B7" s="14">
        <v>45003</v>
      </c>
      <c r="C7" s="10"/>
      <c r="D7" s="19"/>
      <c r="E7" s="9"/>
      <c r="F7" s="11"/>
      <c r="G7" s="9"/>
    </row>
    <row r="8" spans="1:27" ht="12.75" x14ac:dyDescent="0.2">
      <c r="A8" s="9" t="s">
        <v>30</v>
      </c>
      <c r="B8" s="14">
        <v>45004</v>
      </c>
      <c r="C8" s="10" t="s">
        <v>31</v>
      </c>
      <c r="D8" s="19"/>
      <c r="E8" s="9"/>
      <c r="F8" s="11"/>
      <c r="G8" s="9"/>
    </row>
    <row r="9" spans="1:27" ht="12.75" x14ac:dyDescent="0.2">
      <c r="A9" s="9" t="s">
        <v>7</v>
      </c>
      <c r="B9" s="13">
        <v>45005</v>
      </c>
      <c r="C9" s="10"/>
      <c r="D9" s="19"/>
      <c r="E9" s="9"/>
      <c r="F9" s="10"/>
      <c r="G9" s="9"/>
    </row>
    <row r="10" spans="1:27" ht="25.5" x14ac:dyDescent="0.2">
      <c r="A10" s="9" t="s">
        <v>12</v>
      </c>
      <c r="B10" s="13">
        <v>45006</v>
      </c>
      <c r="C10" s="18" t="s">
        <v>32</v>
      </c>
      <c r="D10" s="18" t="s">
        <v>32</v>
      </c>
      <c r="E10" s="18" t="s">
        <v>32</v>
      </c>
      <c r="F10" s="18" t="s">
        <v>32</v>
      </c>
      <c r="G10" s="9" t="s">
        <v>33</v>
      </c>
      <c r="H10" s="17" t="s">
        <v>34</v>
      </c>
    </row>
    <row r="11" spans="1:27" ht="12.75" x14ac:dyDescent="0.2">
      <c r="A11" s="9" t="s">
        <v>15</v>
      </c>
      <c r="B11" s="14">
        <v>45007</v>
      </c>
      <c r="C11" s="10"/>
      <c r="D11" s="10"/>
      <c r="E11" s="10"/>
      <c r="F11" s="10"/>
      <c r="G11" s="9" t="s">
        <v>35</v>
      </c>
      <c r="H11" s="16" t="s">
        <v>36</v>
      </c>
    </row>
    <row r="12" spans="1:27" ht="12.75" x14ac:dyDescent="0.2">
      <c r="A12" s="9" t="s">
        <v>18</v>
      </c>
      <c r="B12" s="13">
        <v>45008</v>
      </c>
      <c r="C12" s="10"/>
      <c r="D12" s="10"/>
      <c r="E12" s="10"/>
      <c r="F12" s="12" t="s">
        <v>20</v>
      </c>
      <c r="G12" s="9" t="s">
        <v>33</v>
      </c>
      <c r="H12" s="16" t="s">
        <v>37</v>
      </c>
    </row>
    <row r="13" spans="1:27" ht="12.75" x14ac:dyDescent="0.2">
      <c r="A13" s="9" t="s">
        <v>23</v>
      </c>
      <c r="B13" s="14">
        <v>45009</v>
      </c>
      <c r="C13" s="10"/>
      <c r="D13" s="10"/>
      <c r="E13" s="10"/>
      <c r="F13" s="10"/>
      <c r="G13" s="9" t="s">
        <v>38</v>
      </c>
      <c r="H13" s="8" t="s">
        <v>39</v>
      </c>
    </row>
    <row r="14" spans="1:27" ht="12.75" x14ac:dyDescent="0.2">
      <c r="A14" s="9" t="s">
        <v>29</v>
      </c>
      <c r="B14" s="14">
        <v>45010</v>
      </c>
      <c r="C14" s="119" t="s">
        <v>40</v>
      </c>
      <c r="D14" s="120"/>
      <c r="E14" s="120"/>
      <c r="F14" s="120"/>
      <c r="G14" s="9"/>
    </row>
    <row r="15" spans="1:27" ht="12.75" x14ac:dyDescent="0.2">
      <c r="A15" s="9" t="s">
        <v>30</v>
      </c>
      <c r="B15" s="14">
        <v>45011</v>
      </c>
      <c r="C15" s="19"/>
      <c r="D15" s="19"/>
      <c r="E15" s="9"/>
      <c r="F15" s="10"/>
      <c r="G15" s="9"/>
    </row>
    <row r="16" spans="1:27" ht="12.75" x14ac:dyDescent="0.2">
      <c r="A16" s="9" t="s">
        <v>7</v>
      </c>
      <c r="B16" s="13">
        <v>45012</v>
      </c>
      <c r="C16" s="10"/>
      <c r="D16" s="10"/>
      <c r="E16" s="10"/>
      <c r="F16" s="12" t="s">
        <v>41</v>
      </c>
      <c r="G16" s="9" t="s">
        <v>33</v>
      </c>
      <c r="H16" s="8" t="s">
        <v>42</v>
      </c>
    </row>
    <row r="17" spans="1:8" ht="12.75" x14ac:dyDescent="0.2">
      <c r="A17" s="9" t="s">
        <v>12</v>
      </c>
      <c r="B17" s="13">
        <v>45013</v>
      </c>
      <c r="C17" s="10"/>
      <c r="D17" s="10"/>
      <c r="E17" s="10"/>
      <c r="F17" s="10"/>
      <c r="G17" s="9" t="s">
        <v>33</v>
      </c>
      <c r="H17" s="16" t="s">
        <v>43</v>
      </c>
    </row>
    <row r="18" spans="1:8" ht="12.75" x14ac:dyDescent="0.2">
      <c r="A18" s="9" t="s">
        <v>15</v>
      </c>
      <c r="B18" s="14">
        <v>45014</v>
      </c>
      <c r="C18" s="10"/>
      <c r="D18" s="10"/>
      <c r="E18" s="9"/>
      <c r="F18" s="10"/>
      <c r="G18" s="9"/>
    </row>
    <row r="19" spans="1:8" ht="12.75" x14ac:dyDescent="0.2">
      <c r="A19" s="9" t="s">
        <v>18</v>
      </c>
      <c r="B19" s="14">
        <v>45015</v>
      </c>
      <c r="C19" s="10"/>
      <c r="D19" s="10"/>
      <c r="E19" s="9"/>
      <c r="F19" s="10"/>
      <c r="G19" s="9" t="s">
        <v>44</v>
      </c>
      <c r="H19" s="8" t="s">
        <v>45</v>
      </c>
    </row>
    <row r="20" spans="1:8" ht="12.75" x14ac:dyDescent="0.2">
      <c r="A20" s="9" t="s">
        <v>23</v>
      </c>
      <c r="B20" s="13">
        <v>45016</v>
      </c>
      <c r="C20" s="10"/>
      <c r="D20" s="10"/>
      <c r="E20" s="10"/>
      <c r="F20" s="10"/>
      <c r="G20" s="9" t="s">
        <v>33</v>
      </c>
      <c r="H20" s="16" t="s">
        <v>46</v>
      </c>
    </row>
    <row r="21" spans="1:8" ht="12.75" x14ac:dyDescent="0.2">
      <c r="A21" s="9" t="s">
        <v>29</v>
      </c>
      <c r="B21" s="14">
        <v>45017</v>
      </c>
      <c r="C21" s="10"/>
      <c r="D21" s="10"/>
      <c r="E21" s="9"/>
      <c r="F21" s="10"/>
      <c r="G21" s="9"/>
      <c r="H21" s="16"/>
    </row>
    <row r="22" spans="1:8" ht="12.75" x14ac:dyDescent="0.2">
      <c r="A22" s="9" t="s">
        <v>30</v>
      </c>
      <c r="B22" s="14">
        <v>45018</v>
      </c>
      <c r="C22" s="10"/>
      <c r="D22" s="10"/>
      <c r="E22" s="9"/>
      <c r="F22" s="10"/>
      <c r="G22" s="9"/>
      <c r="H22" s="8" t="s">
        <v>47</v>
      </c>
    </row>
    <row r="23" spans="1:8" ht="12.75" x14ac:dyDescent="0.2">
      <c r="A23" s="9" t="s">
        <v>7</v>
      </c>
      <c r="B23" s="14">
        <v>45019</v>
      </c>
      <c r="C23" s="10"/>
      <c r="D23" s="10"/>
      <c r="E23" s="9"/>
      <c r="F23" s="10"/>
      <c r="G23" s="9"/>
    </row>
    <row r="24" spans="1:8" ht="12.75" x14ac:dyDescent="0.2">
      <c r="A24" s="9" t="s">
        <v>12</v>
      </c>
      <c r="B24" s="13">
        <v>45020</v>
      </c>
      <c r="C24" s="117" t="s">
        <v>48</v>
      </c>
      <c r="D24" s="118"/>
      <c r="E24" s="118"/>
      <c r="F24" s="118"/>
      <c r="G24" s="9"/>
      <c r="H24" s="16" t="s">
        <v>49</v>
      </c>
    </row>
    <row r="25" spans="1:8" ht="12.75" x14ac:dyDescent="0.2">
      <c r="A25" s="9" t="s">
        <v>15</v>
      </c>
      <c r="B25" s="14">
        <v>45021</v>
      </c>
      <c r="C25" s="12" t="s">
        <v>50</v>
      </c>
      <c r="D25" s="10"/>
      <c r="E25" s="9"/>
      <c r="F25" s="10"/>
      <c r="G25" s="9"/>
    </row>
    <row r="26" spans="1:8" ht="25.5" x14ac:dyDescent="0.2">
      <c r="A26" s="9" t="s">
        <v>18</v>
      </c>
      <c r="B26" s="14">
        <v>45022</v>
      </c>
      <c r="C26" s="72"/>
      <c r="D26" s="56"/>
      <c r="E26" s="56"/>
      <c r="F26" s="56"/>
      <c r="G26" s="25" t="s">
        <v>51</v>
      </c>
    </row>
    <row r="27" spans="1:8" ht="12.75" x14ac:dyDescent="0.2">
      <c r="A27" s="9"/>
      <c r="B27" s="9" t="s">
        <v>52</v>
      </c>
      <c r="C27" s="119" t="s">
        <v>53</v>
      </c>
      <c r="D27" s="120"/>
      <c r="E27" s="120"/>
      <c r="F27" s="120"/>
      <c r="G27" s="9"/>
    </row>
    <row r="28" spans="1:8" ht="12.75" x14ac:dyDescent="0.2">
      <c r="A28" s="9" t="s">
        <v>12</v>
      </c>
      <c r="B28" s="14">
        <v>45027</v>
      </c>
      <c r="C28" s="10"/>
      <c r="D28" s="10"/>
      <c r="E28" s="9"/>
      <c r="F28" s="10"/>
      <c r="G28" s="9"/>
    </row>
    <row r="29" spans="1:8" ht="12.75" x14ac:dyDescent="0.2">
      <c r="A29" s="9" t="s">
        <v>15</v>
      </c>
      <c r="B29" s="14">
        <v>45028</v>
      </c>
      <c r="C29" s="10"/>
      <c r="D29" s="10"/>
      <c r="E29" s="56"/>
      <c r="F29" s="10"/>
      <c r="G29" s="9" t="s">
        <v>35</v>
      </c>
    </row>
    <row r="30" spans="1:8" ht="12.75" x14ac:dyDescent="0.2">
      <c r="A30" s="9" t="s">
        <v>18</v>
      </c>
      <c r="B30" s="14">
        <v>45029</v>
      </c>
      <c r="C30" s="10"/>
      <c r="D30" s="10"/>
      <c r="E30" s="9"/>
      <c r="F30" s="10"/>
      <c r="G30" s="9" t="s">
        <v>54</v>
      </c>
      <c r="H30" s="8" t="s">
        <v>55</v>
      </c>
    </row>
    <row r="31" spans="1:8" ht="12.75" x14ac:dyDescent="0.2">
      <c r="A31" s="9" t="s">
        <v>23</v>
      </c>
      <c r="B31" s="13">
        <v>45030</v>
      </c>
      <c r="C31" s="56"/>
      <c r="D31" s="56"/>
      <c r="E31" s="56"/>
      <c r="F31" s="10"/>
      <c r="G31" s="9" t="s">
        <v>35</v>
      </c>
    </row>
    <row r="32" spans="1:8" ht="12.75" x14ac:dyDescent="0.2">
      <c r="A32" s="9" t="s">
        <v>29</v>
      </c>
      <c r="B32" s="14">
        <v>45031</v>
      </c>
      <c r="C32" s="15"/>
      <c r="D32" s="73"/>
      <c r="E32" s="73"/>
      <c r="F32" s="73"/>
      <c r="G32" s="9"/>
    </row>
    <row r="33" spans="1:8" ht="12.75" x14ac:dyDescent="0.2">
      <c r="A33" s="9" t="s">
        <v>30</v>
      </c>
      <c r="B33" s="14">
        <v>45032</v>
      </c>
      <c r="C33" s="15"/>
      <c r="D33" s="73"/>
      <c r="E33" s="73"/>
      <c r="F33" s="73"/>
      <c r="G33" s="9"/>
    </row>
    <row r="34" spans="1:8" ht="12.75" x14ac:dyDescent="0.2">
      <c r="A34" s="9" t="s">
        <v>7</v>
      </c>
      <c r="B34" s="14">
        <v>45033</v>
      </c>
      <c r="C34" s="73"/>
      <c r="D34" s="73"/>
      <c r="E34" s="73"/>
      <c r="F34" s="15"/>
      <c r="G34" s="9" t="s">
        <v>56</v>
      </c>
    </row>
    <row r="35" spans="1:8" ht="12.75" x14ac:dyDescent="0.2">
      <c r="A35" s="9" t="s">
        <v>12</v>
      </c>
      <c r="B35" s="14">
        <v>45034</v>
      </c>
      <c r="C35" s="73"/>
      <c r="D35" s="73"/>
      <c r="E35" s="73"/>
      <c r="F35" s="73"/>
      <c r="G35" s="9" t="s">
        <v>57</v>
      </c>
    </row>
    <row r="36" spans="1:8" ht="12.75" x14ac:dyDescent="0.2">
      <c r="A36" s="9" t="s">
        <v>15</v>
      </c>
      <c r="B36" s="14">
        <v>45035</v>
      </c>
      <c r="C36" s="10"/>
      <c r="D36" s="10"/>
      <c r="E36" s="56"/>
      <c r="F36" s="10"/>
      <c r="G36" s="71" t="s">
        <v>58</v>
      </c>
    </row>
    <row r="37" spans="1:8" ht="12.75" x14ac:dyDescent="0.2">
      <c r="A37" s="9" t="s">
        <v>18</v>
      </c>
      <c r="B37" s="14">
        <v>45036</v>
      </c>
      <c r="C37" s="10"/>
      <c r="D37" s="10"/>
      <c r="E37" s="9"/>
      <c r="F37" s="11"/>
      <c r="G37" s="9" t="s">
        <v>59</v>
      </c>
    </row>
    <row r="38" spans="1:8" ht="12.75" x14ac:dyDescent="0.2">
      <c r="A38" s="9" t="s">
        <v>23</v>
      </c>
      <c r="B38" s="14">
        <v>45037</v>
      </c>
      <c r="C38" s="73"/>
      <c r="D38" s="10"/>
      <c r="E38" s="9"/>
      <c r="F38" s="12" t="s">
        <v>50</v>
      </c>
      <c r="G38" s="9"/>
    </row>
    <row r="39" spans="1:8" ht="12.75" x14ac:dyDescent="0.2">
      <c r="A39" s="9"/>
      <c r="B39" s="9" t="s">
        <v>60</v>
      </c>
      <c r="C39" s="119" t="s">
        <v>61</v>
      </c>
      <c r="D39" s="120"/>
      <c r="E39" s="120"/>
      <c r="F39" s="120"/>
      <c r="G39" s="9"/>
    </row>
    <row r="40" spans="1:8" ht="12.75" x14ac:dyDescent="0.2">
      <c r="A40" s="9" t="s">
        <v>7</v>
      </c>
      <c r="B40" s="14">
        <v>45047</v>
      </c>
      <c r="C40" s="15"/>
      <c r="D40" s="15"/>
      <c r="E40" s="9"/>
      <c r="F40" s="15"/>
      <c r="G40" s="9"/>
    </row>
    <row r="41" spans="1:8" ht="12.75" x14ac:dyDescent="0.2">
      <c r="A41" s="9" t="s">
        <v>12</v>
      </c>
      <c r="B41" s="13">
        <v>45048</v>
      </c>
      <c r="C41" s="15"/>
      <c r="D41" s="11"/>
      <c r="E41" s="9"/>
      <c r="F41" s="10"/>
      <c r="G41" s="9"/>
    </row>
    <row r="42" spans="1:8" ht="12.75" x14ac:dyDescent="0.2">
      <c r="A42" s="9" t="s">
        <v>15</v>
      </c>
      <c r="B42" s="13">
        <v>45049</v>
      </c>
      <c r="C42" s="10"/>
      <c r="D42" s="10"/>
      <c r="E42" s="10"/>
      <c r="F42" s="10"/>
      <c r="G42" s="10" t="s">
        <v>35</v>
      </c>
      <c r="H42" s="8" t="s">
        <v>62</v>
      </c>
    </row>
    <row r="43" spans="1:8" ht="12.75" x14ac:dyDescent="0.2">
      <c r="A43" s="9" t="s">
        <v>18</v>
      </c>
      <c r="B43" s="13">
        <v>45050</v>
      </c>
      <c r="C43" s="10"/>
      <c r="D43" s="10"/>
      <c r="E43" s="10"/>
      <c r="F43" s="10"/>
      <c r="G43" s="10" t="s">
        <v>63</v>
      </c>
    </row>
    <row r="44" spans="1:8" ht="12.75" x14ac:dyDescent="0.2">
      <c r="A44" s="9" t="s">
        <v>23</v>
      </c>
      <c r="B44" s="14">
        <v>45051</v>
      </c>
      <c r="C44" s="73"/>
      <c r="D44" s="73"/>
      <c r="E44" s="73"/>
      <c r="F44" s="73"/>
      <c r="G44" s="9"/>
    </row>
    <row r="45" spans="1:8" ht="12.75" x14ac:dyDescent="0.2">
      <c r="A45" s="9" t="s">
        <v>29</v>
      </c>
      <c r="B45" s="14">
        <v>45052</v>
      </c>
      <c r="C45" s="10"/>
      <c r="D45" s="73"/>
      <c r="E45" s="9"/>
      <c r="F45" s="10"/>
      <c r="G45" s="9"/>
    </row>
    <row r="46" spans="1:8" ht="12.75" x14ac:dyDescent="0.2">
      <c r="A46" s="9" t="s">
        <v>30</v>
      </c>
      <c r="B46" s="14">
        <v>45053</v>
      </c>
      <c r="C46" s="10"/>
      <c r="D46" s="73"/>
      <c r="E46" s="9"/>
      <c r="F46" s="10"/>
      <c r="G46" s="9"/>
    </row>
    <row r="47" spans="1:8" ht="12.75" x14ac:dyDescent="0.2">
      <c r="A47" s="9" t="s">
        <v>7</v>
      </c>
      <c r="B47" s="14">
        <v>45054</v>
      </c>
      <c r="C47" s="119" t="s">
        <v>64</v>
      </c>
      <c r="D47" s="120"/>
      <c r="E47" s="120"/>
      <c r="F47" s="120"/>
      <c r="G47" s="9"/>
    </row>
    <row r="48" spans="1:8" ht="12.75" x14ac:dyDescent="0.2">
      <c r="A48" s="9" t="s">
        <v>12</v>
      </c>
      <c r="B48" s="14">
        <v>45055</v>
      </c>
      <c r="C48" s="10"/>
      <c r="D48" s="11"/>
      <c r="E48" s="9"/>
      <c r="F48" s="10"/>
      <c r="G48" s="108" t="s">
        <v>57</v>
      </c>
    </row>
    <row r="49" spans="1:8" ht="12.75" x14ac:dyDescent="0.2">
      <c r="A49" s="9" t="s">
        <v>15</v>
      </c>
      <c r="B49" s="14">
        <v>45056</v>
      </c>
      <c r="C49" s="10"/>
      <c r="D49" s="11"/>
      <c r="E49" s="9"/>
      <c r="F49" s="10"/>
      <c r="G49" s="107" t="s">
        <v>35</v>
      </c>
    </row>
    <row r="50" spans="1:8" ht="12.75" x14ac:dyDescent="0.2">
      <c r="A50" s="9" t="s">
        <v>18</v>
      </c>
      <c r="B50" s="14">
        <v>45057</v>
      </c>
      <c r="C50" s="10"/>
      <c r="D50" s="11"/>
      <c r="E50" s="9"/>
      <c r="F50" s="10"/>
      <c r="G50" s="108" t="s">
        <v>57</v>
      </c>
    </row>
    <row r="51" spans="1:8" ht="12.75" x14ac:dyDescent="0.2">
      <c r="A51" s="9" t="s">
        <v>23</v>
      </c>
      <c r="B51" s="13">
        <v>45058</v>
      </c>
      <c r="C51" s="73"/>
      <c r="D51" s="73"/>
      <c r="E51" s="73"/>
      <c r="F51" s="73"/>
      <c r="G51" s="9"/>
    </row>
    <row r="52" spans="1:8" ht="12.75" x14ac:dyDescent="0.2">
      <c r="A52" s="9" t="s">
        <v>29</v>
      </c>
      <c r="B52" s="14">
        <v>45059</v>
      </c>
      <c r="C52" s="73"/>
      <c r="D52" s="73"/>
      <c r="E52" s="73"/>
      <c r="F52" s="73"/>
      <c r="G52" s="9"/>
    </row>
    <row r="53" spans="1:8" ht="12.75" x14ac:dyDescent="0.2">
      <c r="A53" s="9" t="s">
        <v>30</v>
      </c>
      <c r="B53" s="14">
        <v>45060</v>
      </c>
      <c r="C53" s="73"/>
      <c r="D53" s="73"/>
      <c r="E53" s="73"/>
      <c r="F53" s="73"/>
      <c r="G53" s="9"/>
    </row>
    <row r="54" spans="1:8" ht="12.75" x14ac:dyDescent="0.2">
      <c r="A54" s="9" t="s">
        <v>7</v>
      </c>
      <c r="B54" s="13">
        <v>45061</v>
      </c>
      <c r="C54" s="10"/>
      <c r="D54" s="10"/>
      <c r="E54" s="10"/>
      <c r="F54" s="12" t="s">
        <v>41</v>
      </c>
      <c r="G54" s="107" t="s">
        <v>59</v>
      </c>
    </row>
    <row r="55" spans="1:8" ht="12.75" x14ac:dyDescent="0.2">
      <c r="A55" s="9" t="s">
        <v>12</v>
      </c>
      <c r="B55" s="14">
        <v>45062</v>
      </c>
      <c r="C55" s="73"/>
      <c r="D55" s="73"/>
      <c r="E55" s="73"/>
      <c r="F55" s="73"/>
      <c r="G55" s="9" t="s">
        <v>65</v>
      </c>
    </row>
    <row r="56" spans="1:8" ht="12.75" x14ac:dyDescent="0.2">
      <c r="A56" s="9" t="s">
        <v>15</v>
      </c>
      <c r="B56" s="74">
        <v>45063</v>
      </c>
      <c r="C56" s="56"/>
      <c r="D56" s="56"/>
      <c r="E56" s="56"/>
      <c r="F56" s="56"/>
      <c r="G56" s="107" t="s">
        <v>35</v>
      </c>
    </row>
    <row r="57" spans="1:8" ht="12.75" x14ac:dyDescent="0.2">
      <c r="A57" s="9" t="s">
        <v>18</v>
      </c>
      <c r="B57" s="74">
        <v>45064</v>
      </c>
      <c r="C57" s="56"/>
      <c r="D57" s="73"/>
      <c r="E57" s="56"/>
      <c r="F57" s="10"/>
      <c r="G57" s="109" t="s">
        <v>66</v>
      </c>
    </row>
    <row r="58" spans="1:8" ht="12.75" x14ac:dyDescent="0.2">
      <c r="A58" s="9" t="s">
        <v>23</v>
      </c>
      <c r="B58" s="14">
        <v>45065</v>
      </c>
      <c r="C58" s="56"/>
      <c r="D58" s="73"/>
      <c r="E58" s="56"/>
      <c r="F58" s="10"/>
      <c r="G58" s="109" t="s">
        <v>66</v>
      </c>
    </row>
    <row r="59" spans="1:8" ht="12.75" x14ac:dyDescent="0.2">
      <c r="A59" s="9" t="s">
        <v>29</v>
      </c>
      <c r="B59" s="14">
        <v>45066</v>
      </c>
      <c r="C59" s="73"/>
      <c r="D59" s="73"/>
      <c r="E59" s="9"/>
      <c r="F59" s="10"/>
    </row>
    <row r="60" spans="1:8" ht="12.75" x14ac:dyDescent="0.2">
      <c r="A60" s="9" t="s">
        <v>30</v>
      </c>
      <c r="B60" s="14">
        <v>45067</v>
      </c>
      <c r="C60" s="73"/>
      <c r="D60" s="73"/>
      <c r="E60" s="9"/>
      <c r="F60" s="10"/>
      <c r="G60" s="9"/>
    </row>
    <row r="61" spans="1:8" ht="12.75" x14ac:dyDescent="0.2">
      <c r="A61" s="9" t="s">
        <v>7</v>
      </c>
      <c r="B61" s="14">
        <v>45068</v>
      </c>
      <c r="C61" s="10"/>
      <c r="D61" s="10"/>
      <c r="E61" s="10"/>
      <c r="F61" s="10"/>
      <c r="G61" s="10" t="s">
        <v>63</v>
      </c>
      <c r="H61" s="8" t="s">
        <v>67</v>
      </c>
    </row>
    <row r="62" spans="1:8" ht="12.75" x14ac:dyDescent="0.2">
      <c r="A62" s="9" t="s">
        <v>12</v>
      </c>
      <c r="B62" s="14">
        <v>45069</v>
      </c>
      <c r="C62" s="10"/>
      <c r="D62" s="10"/>
      <c r="E62" s="10"/>
      <c r="F62" s="10"/>
      <c r="G62" s="10" t="s">
        <v>63</v>
      </c>
      <c r="H62" s="8" t="s">
        <v>67</v>
      </c>
    </row>
    <row r="63" spans="1:8" ht="12.75" x14ac:dyDescent="0.2">
      <c r="A63" s="9" t="s">
        <v>15</v>
      </c>
      <c r="B63" s="14">
        <v>45070</v>
      </c>
      <c r="C63" s="117" t="s">
        <v>68</v>
      </c>
      <c r="D63" s="118"/>
      <c r="E63" s="118"/>
      <c r="F63" s="118"/>
      <c r="G63" s="9"/>
    </row>
    <row r="64" spans="1:8" ht="12.75" x14ac:dyDescent="0.2">
      <c r="A64" s="9"/>
      <c r="B64" s="9"/>
      <c r="E64" s="9"/>
      <c r="F64" s="9"/>
      <c r="G64" s="9"/>
    </row>
    <row r="65" spans="1:7" ht="12.75" x14ac:dyDescent="0.2">
      <c r="A65" s="9"/>
      <c r="B65" s="9"/>
      <c r="E65" s="9"/>
      <c r="F65" s="9"/>
      <c r="G65" s="9"/>
    </row>
    <row r="66" spans="1:7" ht="12.75" x14ac:dyDescent="0.2">
      <c r="A66" s="9"/>
      <c r="B66" s="9"/>
      <c r="E66" s="9"/>
      <c r="F66" s="9"/>
      <c r="G66" s="9"/>
    </row>
    <row r="67" spans="1:7" ht="12.75" x14ac:dyDescent="0.2">
      <c r="A67" s="9"/>
      <c r="B67" s="9"/>
      <c r="E67" s="9"/>
      <c r="F67" s="9"/>
      <c r="G67" s="9"/>
    </row>
    <row r="68" spans="1:7" ht="12.75" x14ac:dyDescent="0.2">
      <c r="A68" s="9"/>
      <c r="B68" s="9"/>
      <c r="E68" s="9"/>
      <c r="F68" s="9"/>
      <c r="G68" s="9"/>
    </row>
    <row r="69" spans="1:7" ht="12.75" x14ac:dyDescent="0.2">
      <c r="A69" s="9"/>
      <c r="B69" s="9"/>
      <c r="E69" s="9"/>
      <c r="F69" s="9"/>
      <c r="G69" s="9"/>
    </row>
    <row r="70" spans="1:7" ht="12.75" x14ac:dyDescent="0.2">
      <c r="A70" s="9"/>
      <c r="B70" s="9"/>
      <c r="E70" s="9"/>
      <c r="F70" s="9"/>
      <c r="G70" s="9"/>
    </row>
    <row r="71" spans="1:7" ht="12.75" x14ac:dyDescent="0.2">
      <c r="A71" s="9"/>
      <c r="B71" s="9"/>
      <c r="E71" s="9"/>
      <c r="F71" s="9"/>
      <c r="G71" s="9"/>
    </row>
    <row r="72" spans="1:7" ht="12.75" x14ac:dyDescent="0.2">
      <c r="A72" s="9"/>
      <c r="B72" s="9"/>
      <c r="E72" s="9"/>
      <c r="F72" s="9"/>
      <c r="G72" s="9"/>
    </row>
    <row r="73" spans="1:7" ht="12.75" x14ac:dyDescent="0.2">
      <c r="A73" s="9"/>
      <c r="B73" s="9"/>
      <c r="E73" s="9"/>
      <c r="F73" s="9"/>
      <c r="G73" s="9"/>
    </row>
    <row r="74" spans="1:7" ht="12.75" x14ac:dyDescent="0.2">
      <c r="A74" s="9"/>
      <c r="B74" s="9"/>
      <c r="E74" s="9"/>
      <c r="F74" s="9"/>
      <c r="G74" s="9"/>
    </row>
    <row r="75" spans="1:7" ht="12.75" x14ac:dyDescent="0.2">
      <c r="A75" s="9"/>
      <c r="B75" s="9"/>
      <c r="E75" s="9"/>
      <c r="F75" s="9"/>
      <c r="G75" s="9"/>
    </row>
    <row r="76" spans="1:7" ht="12.75" x14ac:dyDescent="0.2">
      <c r="A76" s="9"/>
      <c r="B76" s="9"/>
      <c r="E76" s="9"/>
      <c r="F76" s="9"/>
      <c r="G76" s="9"/>
    </row>
    <row r="77" spans="1:7" ht="12.75" x14ac:dyDescent="0.2">
      <c r="A77" s="9"/>
      <c r="B77" s="9"/>
      <c r="E77" s="9"/>
      <c r="F77" s="9"/>
      <c r="G77" s="9"/>
    </row>
    <row r="78" spans="1:7" ht="12.75" x14ac:dyDescent="0.2">
      <c r="A78" s="9"/>
      <c r="B78" s="9"/>
      <c r="E78" s="9"/>
      <c r="F78" s="9"/>
      <c r="G78" s="9"/>
    </row>
    <row r="79" spans="1:7" ht="12.75" x14ac:dyDescent="0.2">
      <c r="A79" s="9"/>
      <c r="B79" s="9"/>
      <c r="E79" s="9"/>
      <c r="F79" s="9"/>
      <c r="G79" s="9"/>
    </row>
    <row r="80" spans="1:7" ht="12.75" x14ac:dyDescent="0.2">
      <c r="A80" s="9"/>
      <c r="B80" s="9"/>
      <c r="E80" s="9"/>
      <c r="F80" s="9"/>
      <c r="G80" s="9"/>
    </row>
    <row r="81" spans="1:7" ht="12.75" x14ac:dyDescent="0.2">
      <c r="A81" s="9"/>
      <c r="B81" s="9"/>
      <c r="E81" s="9"/>
      <c r="F81" s="9"/>
      <c r="G81" s="9"/>
    </row>
    <row r="82" spans="1:7" ht="12.75" x14ac:dyDescent="0.2">
      <c r="A82" s="9"/>
      <c r="B82" s="9"/>
      <c r="E82" s="9"/>
      <c r="F82" s="9"/>
      <c r="G82" s="9"/>
    </row>
    <row r="83" spans="1:7" ht="12.75" x14ac:dyDescent="0.2">
      <c r="A83" s="9"/>
      <c r="B83" s="9"/>
      <c r="E83" s="9"/>
      <c r="F83" s="9"/>
      <c r="G83" s="9"/>
    </row>
    <row r="84" spans="1:7" ht="12.75" x14ac:dyDescent="0.2">
      <c r="A84" s="9"/>
      <c r="B84" s="9"/>
      <c r="E84" s="9"/>
      <c r="F84" s="9"/>
      <c r="G84" s="9"/>
    </row>
    <row r="85" spans="1:7" ht="12.75" x14ac:dyDescent="0.2">
      <c r="A85" s="9"/>
      <c r="B85" s="9"/>
      <c r="E85" s="9"/>
      <c r="F85" s="9"/>
      <c r="G85" s="9"/>
    </row>
    <row r="86" spans="1:7" ht="12.75" x14ac:dyDescent="0.2">
      <c r="A86" s="9"/>
      <c r="B86" s="9"/>
      <c r="E86" s="9"/>
      <c r="F86" s="9"/>
      <c r="G86" s="9"/>
    </row>
    <row r="87" spans="1:7" ht="12.75" x14ac:dyDescent="0.2">
      <c r="A87" s="9"/>
      <c r="B87" s="9"/>
      <c r="E87" s="9"/>
      <c r="F87" s="9"/>
      <c r="G87" s="9"/>
    </row>
    <row r="88" spans="1:7" ht="12.75" x14ac:dyDescent="0.2">
      <c r="A88" s="9"/>
      <c r="B88" s="9"/>
      <c r="E88" s="9"/>
      <c r="F88" s="9"/>
      <c r="G88" s="9"/>
    </row>
    <row r="89" spans="1:7" ht="12.75" x14ac:dyDescent="0.2">
      <c r="A89" s="9"/>
      <c r="B89" s="9"/>
      <c r="E89" s="9"/>
      <c r="F89" s="9"/>
      <c r="G89" s="9"/>
    </row>
    <row r="90" spans="1:7" ht="12.75" x14ac:dyDescent="0.2">
      <c r="A90" s="9"/>
      <c r="B90" s="9"/>
      <c r="E90" s="9"/>
      <c r="F90" s="9"/>
      <c r="G90" s="9"/>
    </row>
    <row r="91" spans="1:7" ht="12.75" x14ac:dyDescent="0.2">
      <c r="A91" s="9"/>
      <c r="B91" s="9"/>
      <c r="E91" s="9"/>
      <c r="F91" s="9"/>
      <c r="G91" s="9"/>
    </row>
    <row r="92" spans="1:7" ht="12.75" x14ac:dyDescent="0.2">
      <c r="A92" s="9"/>
      <c r="B92" s="9"/>
      <c r="E92" s="9"/>
      <c r="F92" s="9"/>
      <c r="G92" s="9"/>
    </row>
    <row r="93" spans="1:7" ht="12.75" x14ac:dyDescent="0.2">
      <c r="A93" s="9"/>
      <c r="B93" s="9"/>
      <c r="E93" s="9"/>
      <c r="F93" s="9"/>
      <c r="G93" s="9"/>
    </row>
    <row r="94" spans="1:7" ht="12.75" x14ac:dyDescent="0.2">
      <c r="A94" s="9"/>
      <c r="B94" s="9"/>
      <c r="E94" s="9"/>
      <c r="F94" s="9"/>
      <c r="G94" s="9"/>
    </row>
    <row r="95" spans="1:7" ht="12.75" x14ac:dyDescent="0.2">
      <c r="A95" s="9"/>
      <c r="B95" s="9"/>
      <c r="E95" s="9"/>
      <c r="F95" s="9"/>
      <c r="G95" s="9"/>
    </row>
    <row r="96" spans="1:7" ht="12.75" x14ac:dyDescent="0.2">
      <c r="A96" s="9"/>
      <c r="B96" s="9"/>
      <c r="E96" s="9"/>
      <c r="F96" s="9"/>
      <c r="G96" s="9"/>
    </row>
    <row r="97" spans="1:7" ht="12.75" x14ac:dyDescent="0.2">
      <c r="A97" s="9"/>
      <c r="B97" s="9"/>
      <c r="E97" s="9"/>
      <c r="F97" s="9"/>
      <c r="G97" s="9"/>
    </row>
    <row r="98" spans="1:7" ht="12.75" x14ac:dyDescent="0.2">
      <c r="A98" s="9"/>
      <c r="B98" s="9"/>
      <c r="E98" s="9"/>
      <c r="F98" s="9"/>
      <c r="G98" s="9"/>
    </row>
    <row r="99" spans="1:7" ht="12.75" x14ac:dyDescent="0.2">
      <c r="A99" s="9"/>
      <c r="B99" s="9"/>
      <c r="E99" s="9"/>
      <c r="F99" s="9"/>
      <c r="G99" s="9"/>
    </row>
    <row r="100" spans="1:7" ht="12.75" x14ac:dyDescent="0.2">
      <c r="A100" s="9"/>
      <c r="B100" s="9"/>
      <c r="E100" s="9"/>
      <c r="F100" s="9"/>
      <c r="G100" s="9"/>
    </row>
    <row r="101" spans="1:7" ht="12.75" x14ac:dyDescent="0.2">
      <c r="A101" s="9"/>
      <c r="B101" s="9"/>
      <c r="E101" s="9"/>
      <c r="F101" s="9"/>
      <c r="G101" s="9"/>
    </row>
    <row r="102" spans="1:7" ht="12.75" x14ac:dyDescent="0.2">
      <c r="A102" s="9"/>
      <c r="B102" s="9"/>
      <c r="E102" s="9"/>
      <c r="F102" s="9"/>
      <c r="G102" s="9"/>
    </row>
    <row r="103" spans="1:7" ht="12.75" x14ac:dyDescent="0.2">
      <c r="A103" s="9"/>
      <c r="B103" s="9"/>
      <c r="E103" s="9"/>
      <c r="F103" s="9"/>
      <c r="G103" s="9"/>
    </row>
    <row r="104" spans="1:7" ht="12.75" x14ac:dyDescent="0.2">
      <c r="A104" s="9"/>
      <c r="B104" s="9"/>
      <c r="E104" s="9"/>
      <c r="F104" s="9"/>
      <c r="G104" s="9"/>
    </row>
    <row r="105" spans="1:7" ht="12.75" x14ac:dyDescent="0.2">
      <c r="A105" s="9"/>
      <c r="B105" s="9"/>
      <c r="E105" s="9"/>
      <c r="F105" s="9"/>
      <c r="G105" s="9"/>
    </row>
    <row r="106" spans="1:7" ht="12.75" x14ac:dyDescent="0.2">
      <c r="A106" s="9"/>
      <c r="B106" s="9"/>
      <c r="E106" s="9"/>
      <c r="F106" s="9"/>
      <c r="G106" s="9"/>
    </row>
    <row r="107" spans="1:7" ht="12.75" x14ac:dyDescent="0.2">
      <c r="A107" s="9"/>
      <c r="B107" s="9"/>
      <c r="E107" s="9"/>
      <c r="F107" s="9"/>
      <c r="G107" s="9"/>
    </row>
    <row r="108" spans="1:7" ht="12.75" x14ac:dyDescent="0.2">
      <c r="A108" s="9"/>
      <c r="B108" s="9"/>
      <c r="E108" s="9"/>
      <c r="F108" s="9"/>
      <c r="G108" s="9"/>
    </row>
    <row r="109" spans="1:7" ht="12.75" x14ac:dyDescent="0.2">
      <c r="A109" s="9"/>
      <c r="B109" s="9"/>
      <c r="E109" s="9"/>
      <c r="F109" s="9"/>
      <c r="G109" s="9"/>
    </row>
    <row r="110" spans="1:7" ht="12.75" x14ac:dyDescent="0.2">
      <c r="A110" s="9"/>
      <c r="B110" s="9"/>
      <c r="E110" s="9"/>
      <c r="F110" s="9"/>
      <c r="G110" s="9"/>
    </row>
    <row r="111" spans="1:7" ht="12.75" x14ac:dyDescent="0.2">
      <c r="A111" s="9"/>
      <c r="B111" s="9"/>
      <c r="E111" s="9"/>
      <c r="F111" s="9"/>
      <c r="G111" s="9"/>
    </row>
    <row r="112" spans="1:7" ht="12.75" x14ac:dyDescent="0.2">
      <c r="A112" s="9"/>
      <c r="B112" s="9"/>
      <c r="E112" s="9"/>
      <c r="F112" s="9"/>
      <c r="G112" s="9"/>
    </row>
    <row r="113" spans="1:7" ht="12.75" x14ac:dyDescent="0.2">
      <c r="A113" s="9"/>
      <c r="B113" s="9"/>
      <c r="E113" s="9"/>
      <c r="F113" s="9"/>
      <c r="G113" s="9"/>
    </row>
    <row r="114" spans="1:7" ht="12.75" x14ac:dyDescent="0.2">
      <c r="A114" s="9"/>
      <c r="B114" s="9"/>
      <c r="E114" s="9"/>
      <c r="F114" s="9"/>
      <c r="G114" s="9"/>
    </row>
    <row r="115" spans="1:7" ht="12.75" x14ac:dyDescent="0.2">
      <c r="A115" s="9"/>
      <c r="B115" s="9"/>
      <c r="E115" s="9"/>
      <c r="F115" s="9"/>
      <c r="G115" s="9"/>
    </row>
    <row r="116" spans="1:7" ht="12.75" x14ac:dyDescent="0.2">
      <c r="A116" s="9"/>
      <c r="B116" s="9"/>
      <c r="E116" s="9"/>
      <c r="F116" s="9"/>
      <c r="G116" s="9"/>
    </row>
    <row r="117" spans="1:7" ht="12.75" x14ac:dyDescent="0.2">
      <c r="A117" s="9"/>
      <c r="B117" s="9"/>
      <c r="E117" s="9"/>
      <c r="F117" s="9"/>
      <c r="G117" s="9"/>
    </row>
    <row r="118" spans="1:7" ht="12.75" x14ac:dyDescent="0.2">
      <c r="A118" s="9"/>
      <c r="B118" s="9"/>
      <c r="E118" s="9"/>
      <c r="F118" s="9"/>
      <c r="G118" s="9"/>
    </row>
    <row r="119" spans="1:7" ht="12.75" x14ac:dyDescent="0.2">
      <c r="A119" s="9"/>
      <c r="B119" s="9"/>
      <c r="E119" s="9"/>
      <c r="F119" s="9"/>
      <c r="G119" s="9"/>
    </row>
    <row r="120" spans="1:7" ht="12.75" x14ac:dyDescent="0.2">
      <c r="A120" s="9"/>
      <c r="B120" s="9"/>
      <c r="E120" s="9"/>
      <c r="F120" s="9"/>
      <c r="G120" s="9"/>
    </row>
    <row r="121" spans="1:7" ht="12.75" x14ac:dyDescent="0.2">
      <c r="A121" s="9"/>
      <c r="B121" s="9"/>
      <c r="E121" s="9"/>
      <c r="F121" s="9"/>
      <c r="G121" s="9"/>
    </row>
    <row r="122" spans="1:7" ht="12.75" x14ac:dyDescent="0.2">
      <c r="A122" s="9"/>
      <c r="B122" s="9"/>
      <c r="E122" s="9"/>
      <c r="F122" s="9"/>
      <c r="G122" s="9"/>
    </row>
    <row r="123" spans="1:7" ht="12.75" x14ac:dyDescent="0.2">
      <c r="A123" s="9"/>
      <c r="B123" s="9"/>
      <c r="E123" s="9"/>
      <c r="F123" s="9"/>
      <c r="G123" s="9"/>
    </row>
    <row r="124" spans="1:7" ht="12.75" x14ac:dyDescent="0.2">
      <c r="A124" s="9"/>
      <c r="B124" s="9"/>
      <c r="E124" s="9"/>
      <c r="F124" s="9"/>
      <c r="G124" s="9"/>
    </row>
    <row r="125" spans="1:7" ht="12.75" x14ac:dyDescent="0.2">
      <c r="A125" s="9"/>
      <c r="B125" s="9"/>
      <c r="E125" s="9"/>
      <c r="F125" s="9"/>
      <c r="G125" s="9"/>
    </row>
    <row r="126" spans="1:7" ht="12.75" x14ac:dyDescent="0.2">
      <c r="A126" s="9"/>
      <c r="B126" s="9"/>
      <c r="E126" s="9"/>
      <c r="F126" s="9"/>
      <c r="G126" s="9"/>
    </row>
    <row r="127" spans="1:7" ht="12.75" x14ac:dyDescent="0.2">
      <c r="A127" s="9"/>
      <c r="B127" s="9"/>
      <c r="E127" s="9"/>
      <c r="F127" s="9"/>
      <c r="G127" s="9"/>
    </row>
    <row r="128" spans="1:7" ht="12.75" x14ac:dyDescent="0.2">
      <c r="A128" s="9"/>
      <c r="B128" s="9"/>
      <c r="E128" s="9"/>
      <c r="F128" s="9"/>
      <c r="G128" s="9"/>
    </row>
    <row r="129" spans="1:7" ht="12.75" x14ac:dyDescent="0.2">
      <c r="A129" s="9"/>
      <c r="B129" s="9"/>
      <c r="E129" s="9"/>
      <c r="F129" s="9"/>
      <c r="G129" s="9"/>
    </row>
    <row r="130" spans="1:7" ht="12.75" x14ac:dyDescent="0.2">
      <c r="A130" s="9"/>
      <c r="B130" s="9"/>
      <c r="E130" s="9"/>
      <c r="F130" s="9"/>
      <c r="G130" s="9"/>
    </row>
    <row r="131" spans="1:7" ht="12.75" x14ac:dyDescent="0.2">
      <c r="A131" s="9"/>
      <c r="B131" s="9"/>
      <c r="E131" s="9"/>
      <c r="F131" s="9"/>
      <c r="G131" s="9"/>
    </row>
    <row r="132" spans="1:7" ht="12.75" x14ac:dyDescent="0.2">
      <c r="A132" s="9"/>
      <c r="B132" s="9"/>
      <c r="E132" s="9"/>
      <c r="F132" s="9"/>
      <c r="G132" s="9"/>
    </row>
    <row r="133" spans="1:7" ht="12.75" x14ac:dyDescent="0.2">
      <c r="A133" s="9"/>
      <c r="B133" s="9"/>
      <c r="E133" s="9"/>
      <c r="F133" s="9"/>
      <c r="G133" s="9"/>
    </row>
    <row r="134" spans="1:7" ht="12.75" x14ac:dyDescent="0.2">
      <c r="A134" s="9"/>
      <c r="B134" s="9"/>
      <c r="E134" s="9"/>
      <c r="F134" s="9"/>
      <c r="G134" s="9"/>
    </row>
    <row r="135" spans="1:7" ht="12.75" x14ac:dyDescent="0.2">
      <c r="A135" s="9"/>
      <c r="B135" s="9"/>
      <c r="E135" s="9"/>
      <c r="F135" s="9"/>
      <c r="G135" s="9"/>
    </row>
    <row r="136" spans="1:7" ht="12.75" x14ac:dyDescent="0.2">
      <c r="A136" s="9"/>
      <c r="B136" s="9"/>
      <c r="E136" s="9"/>
      <c r="F136" s="9"/>
      <c r="G136" s="9"/>
    </row>
    <row r="137" spans="1:7" ht="12.75" x14ac:dyDescent="0.2">
      <c r="A137" s="9"/>
      <c r="B137" s="9"/>
      <c r="E137" s="9"/>
      <c r="F137" s="9"/>
      <c r="G137" s="9"/>
    </row>
    <row r="138" spans="1:7" ht="12.75" x14ac:dyDescent="0.2">
      <c r="A138" s="9"/>
      <c r="B138" s="9"/>
      <c r="E138" s="9"/>
      <c r="F138" s="9"/>
      <c r="G138" s="9"/>
    </row>
    <row r="139" spans="1:7" ht="12.75" x14ac:dyDescent="0.2">
      <c r="A139" s="9"/>
      <c r="B139" s="9"/>
      <c r="E139" s="9"/>
      <c r="F139" s="9"/>
      <c r="G139" s="9"/>
    </row>
    <row r="140" spans="1:7" ht="12.75" x14ac:dyDescent="0.2">
      <c r="A140" s="9"/>
      <c r="B140" s="9"/>
      <c r="E140" s="9"/>
      <c r="F140" s="9"/>
      <c r="G140" s="9"/>
    </row>
    <row r="141" spans="1:7" ht="12.75" x14ac:dyDescent="0.2">
      <c r="A141" s="9"/>
      <c r="B141" s="9"/>
      <c r="E141" s="9"/>
      <c r="F141" s="9"/>
      <c r="G141" s="9"/>
    </row>
    <row r="142" spans="1:7" ht="12.75" x14ac:dyDescent="0.2">
      <c r="A142" s="9"/>
      <c r="B142" s="9"/>
      <c r="E142" s="9"/>
      <c r="F142" s="9"/>
      <c r="G142" s="9"/>
    </row>
    <row r="143" spans="1:7" ht="12.75" x14ac:dyDescent="0.2">
      <c r="A143" s="9"/>
      <c r="B143" s="9"/>
      <c r="E143" s="9"/>
      <c r="F143" s="9"/>
      <c r="G143" s="9"/>
    </row>
    <row r="144" spans="1:7" ht="12.75" x14ac:dyDescent="0.2">
      <c r="A144" s="9"/>
      <c r="B144" s="9"/>
      <c r="E144" s="9"/>
      <c r="F144" s="9"/>
      <c r="G144" s="9"/>
    </row>
    <row r="145" spans="1:7" ht="12.75" x14ac:dyDescent="0.2">
      <c r="A145" s="9"/>
      <c r="B145" s="9"/>
      <c r="E145" s="9"/>
      <c r="F145" s="9"/>
      <c r="G145" s="9"/>
    </row>
    <row r="146" spans="1:7" ht="12.75" x14ac:dyDescent="0.2">
      <c r="A146" s="9"/>
      <c r="B146" s="9"/>
      <c r="E146" s="9"/>
      <c r="F146" s="9"/>
      <c r="G146" s="9"/>
    </row>
    <row r="147" spans="1:7" ht="12.75" x14ac:dyDescent="0.2">
      <c r="A147" s="9"/>
      <c r="B147" s="9"/>
      <c r="E147" s="9"/>
      <c r="F147" s="9"/>
      <c r="G147" s="9"/>
    </row>
    <row r="148" spans="1:7" ht="12.75" x14ac:dyDescent="0.2">
      <c r="A148" s="9"/>
      <c r="B148" s="9"/>
      <c r="E148" s="9"/>
      <c r="F148" s="9"/>
      <c r="G148" s="9"/>
    </row>
    <row r="149" spans="1:7" ht="12.75" x14ac:dyDescent="0.2">
      <c r="A149" s="9"/>
      <c r="B149" s="9"/>
      <c r="E149" s="9"/>
      <c r="F149" s="9"/>
      <c r="G149" s="9"/>
    </row>
    <row r="150" spans="1:7" ht="12.75" x14ac:dyDescent="0.2">
      <c r="A150" s="9"/>
      <c r="B150" s="9"/>
      <c r="E150" s="9"/>
      <c r="F150" s="9"/>
      <c r="G150" s="9"/>
    </row>
    <row r="151" spans="1:7" ht="12.75" x14ac:dyDescent="0.2">
      <c r="A151" s="9"/>
      <c r="B151" s="9"/>
      <c r="E151" s="9"/>
      <c r="F151" s="9"/>
      <c r="G151" s="9"/>
    </row>
    <row r="152" spans="1:7" ht="12.75" x14ac:dyDescent="0.2">
      <c r="A152" s="9"/>
      <c r="B152" s="9"/>
      <c r="E152" s="9"/>
      <c r="F152" s="9"/>
      <c r="G152" s="9"/>
    </row>
    <row r="153" spans="1:7" ht="12.75" x14ac:dyDescent="0.2">
      <c r="A153" s="9"/>
      <c r="B153" s="9"/>
      <c r="E153" s="9"/>
      <c r="F153" s="9"/>
      <c r="G153" s="9"/>
    </row>
    <row r="154" spans="1:7" ht="12.75" x14ac:dyDescent="0.2">
      <c r="A154" s="9"/>
      <c r="B154" s="9"/>
      <c r="E154" s="9"/>
      <c r="F154" s="9"/>
      <c r="G154" s="9"/>
    </row>
    <row r="155" spans="1:7" ht="12.75" x14ac:dyDescent="0.2">
      <c r="A155" s="9"/>
      <c r="B155" s="9"/>
      <c r="E155" s="9"/>
      <c r="F155" s="9"/>
      <c r="G155" s="9"/>
    </row>
    <row r="156" spans="1:7" ht="12.75" x14ac:dyDescent="0.2">
      <c r="A156" s="9"/>
      <c r="B156" s="9"/>
      <c r="E156" s="9"/>
      <c r="F156" s="9"/>
      <c r="G156" s="9"/>
    </row>
    <row r="157" spans="1:7" ht="12.75" x14ac:dyDescent="0.2">
      <c r="A157" s="9"/>
      <c r="B157" s="9"/>
      <c r="E157" s="9"/>
      <c r="F157" s="9"/>
      <c r="G157" s="9"/>
    </row>
    <row r="158" spans="1:7" ht="12.75" x14ac:dyDescent="0.2">
      <c r="A158" s="9"/>
      <c r="B158" s="9"/>
      <c r="E158" s="9"/>
      <c r="F158" s="9"/>
      <c r="G158" s="9"/>
    </row>
    <row r="159" spans="1:7" ht="12.75" x14ac:dyDescent="0.2">
      <c r="A159" s="9"/>
      <c r="B159" s="9"/>
      <c r="E159" s="9"/>
      <c r="F159" s="9"/>
      <c r="G159" s="9"/>
    </row>
    <row r="160" spans="1:7" ht="12.75" x14ac:dyDescent="0.2">
      <c r="A160" s="9"/>
      <c r="B160" s="9"/>
      <c r="E160" s="9"/>
      <c r="F160" s="9"/>
      <c r="G160" s="9"/>
    </row>
    <row r="161" spans="1:7" ht="12.75" x14ac:dyDescent="0.2">
      <c r="A161" s="9"/>
      <c r="B161" s="9"/>
      <c r="E161" s="9"/>
      <c r="F161" s="9"/>
      <c r="G161" s="9"/>
    </row>
    <row r="162" spans="1:7" ht="12.75" x14ac:dyDescent="0.2">
      <c r="A162" s="9"/>
      <c r="B162" s="9"/>
      <c r="E162" s="9"/>
      <c r="F162" s="9"/>
      <c r="G162" s="9"/>
    </row>
    <row r="163" spans="1:7" ht="12.75" x14ac:dyDescent="0.2">
      <c r="A163" s="9"/>
      <c r="B163" s="9"/>
      <c r="E163" s="9"/>
      <c r="F163" s="9"/>
      <c r="G163" s="9"/>
    </row>
    <row r="164" spans="1:7" ht="12.75" x14ac:dyDescent="0.2">
      <c r="A164" s="9"/>
      <c r="B164" s="9"/>
      <c r="E164" s="9"/>
      <c r="F164" s="9"/>
      <c r="G164" s="9"/>
    </row>
    <row r="165" spans="1:7" ht="12.75" x14ac:dyDescent="0.2">
      <c r="A165" s="9"/>
      <c r="B165" s="9"/>
      <c r="E165" s="9"/>
      <c r="F165" s="9"/>
      <c r="G165" s="9"/>
    </row>
    <row r="166" spans="1:7" ht="12.75" x14ac:dyDescent="0.2">
      <c r="A166" s="9"/>
      <c r="B166" s="9"/>
      <c r="E166" s="9"/>
      <c r="F166" s="9"/>
      <c r="G166" s="9"/>
    </row>
    <row r="167" spans="1:7" ht="12.75" x14ac:dyDescent="0.2">
      <c r="A167" s="9"/>
      <c r="B167" s="9"/>
      <c r="E167" s="9"/>
      <c r="F167" s="9"/>
      <c r="G167" s="9"/>
    </row>
    <row r="168" spans="1:7" ht="12.75" x14ac:dyDescent="0.2">
      <c r="A168" s="9"/>
      <c r="B168" s="9"/>
      <c r="E168" s="9"/>
      <c r="F168" s="9"/>
      <c r="G168" s="9"/>
    </row>
    <row r="169" spans="1:7" ht="12.75" x14ac:dyDescent="0.2">
      <c r="A169" s="9"/>
      <c r="B169" s="9"/>
      <c r="E169" s="9"/>
      <c r="F169" s="9"/>
      <c r="G169" s="9"/>
    </row>
    <row r="170" spans="1:7" ht="12.75" x14ac:dyDescent="0.2">
      <c r="A170" s="9"/>
      <c r="B170" s="9"/>
      <c r="E170" s="9"/>
      <c r="F170" s="9"/>
      <c r="G170" s="9"/>
    </row>
    <row r="171" spans="1:7" ht="12.75" x14ac:dyDescent="0.2">
      <c r="A171" s="9"/>
      <c r="B171" s="9"/>
      <c r="E171" s="9"/>
      <c r="F171" s="9"/>
      <c r="G171" s="9"/>
    </row>
    <row r="172" spans="1:7" ht="12.75" x14ac:dyDescent="0.2">
      <c r="A172" s="9"/>
      <c r="B172" s="9"/>
      <c r="E172" s="9"/>
      <c r="F172" s="9"/>
      <c r="G172" s="9"/>
    </row>
    <row r="173" spans="1:7" ht="12.75" x14ac:dyDescent="0.2">
      <c r="A173" s="9"/>
      <c r="B173" s="9"/>
      <c r="E173" s="9"/>
      <c r="F173" s="9"/>
      <c r="G173" s="9"/>
    </row>
    <row r="174" spans="1:7" ht="12.75" x14ac:dyDescent="0.2">
      <c r="A174" s="9"/>
      <c r="B174" s="9"/>
      <c r="E174" s="9"/>
      <c r="F174" s="9"/>
      <c r="G174" s="9"/>
    </row>
    <row r="175" spans="1:7" ht="12.75" x14ac:dyDescent="0.2">
      <c r="A175" s="9"/>
      <c r="B175" s="9"/>
      <c r="E175" s="9"/>
      <c r="F175" s="9"/>
      <c r="G175" s="9"/>
    </row>
    <row r="176" spans="1:7" ht="12.75" x14ac:dyDescent="0.2">
      <c r="A176" s="9"/>
      <c r="B176" s="9"/>
      <c r="E176" s="9"/>
      <c r="F176" s="9"/>
      <c r="G176" s="9"/>
    </row>
    <row r="177" spans="1:7" ht="12.75" x14ac:dyDescent="0.2">
      <c r="A177" s="9"/>
      <c r="B177" s="9"/>
      <c r="E177" s="9"/>
      <c r="F177" s="9"/>
      <c r="G177" s="9"/>
    </row>
    <row r="178" spans="1:7" ht="12.75" x14ac:dyDescent="0.2">
      <c r="A178" s="9"/>
      <c r="B178" s="9"/>
      <c r="E178" s="9"/>
      <c r="F178" s="9"/>
      <c r="G178" s="9"/>
    </row>
    <row r="179" spans="1:7" ht="12.75" x14ac:dyDescent="0.2">
      <c r="A179" s="9"/>
      <c r="B179" s="9"/>
      <c r="E179" s="9"/>
      <c r="F179" s="9"/>
      <c r="G179" s="9"/>
    </row>
    <row r="180" spans="1:7" ht="12.75" x14ac:dyDescent="0.2">
      <c r="A180" s="9"/>
      <c r="B180" s="9"/>
      <c r="E180" s="9"/>
      <c r="F180" s="9"/>
      <c r="G180" s="9"/>
    </row>
    <row r="181" spans="1:7" ht="12.75" x14ac:dyDescent="0.2">
      <c r="A181" s="9"/>
      <c r="B181" s="9"/>
      <c r="E181" s="9"/>
      <c r="F181" s="9"/>
      <c r="G181" s="9"/>
    </row>
    <row r="182" spans="1:7" ht="12.75" x14ac:dyDescent="0.2">
      <c r="A182" s="9"/>
      <c r="B182" s="9"/>
      <c r="E182" s="9"/>
      <c r="F182" s="9"/>
      <c r="G182" s="9"/>
    </row>
    <row r="183" spans="1:7" ht="12.75" x14ac:dyDescent="0.2">
      <c r="A183" s="9"/>
      <c r="B183" s="9"/>
      <c r="E183" s="9"/>
      <c r="F183" s="9"/>
      <c r="G183" s="9"/>
    </row>
    <row r="184" spans="1:7" ht="12.75" x14ac:dyDescent="0.2">
      <c r="A184" s="9"/>
      <c r="B184" s="9"/>
      <c r="E184" s="9"/>
      <c r="F184" s="9"/>
      <c r="G184" s="9"/>
    </row>
    <row r="185" spans="1:7" ht="12.75" x14ac:dyDescent="0.2">
      <c r="A185" s="9"/>
      <c r="B185" s="9"/>
      <c r="E185" s="9"/>
      <c r="F185" s="9"/>
      <c r="G185" s="9"/>
    </row>
    <row r="186" spans="1:7" ht="12.75" x14ac:dyDescent="0.2">
      <c r="A186" s="9"/>
      <c r="B186" s="9"/>
      <c r="E186" s="9"/>
      <c r="F186" s="9"/>
      <c r="G186" s="9"/>
    </row>
    <row r="187" spans="1:7" ht="12.75" x14ac:dyDescent="0.2">
      <c r="A187" s="9"/>
      <c r="B187" s="9"/>
      <c r="E187" s="9"/>
      <c r="F187" s="9"/>
      <c r="G187" s="9"/>
    </row>
    <row r="188" spans="1:7" ht="12.75" x14ac:dyDescent="0.2">
      <c r="A188" s="9"/>
      <c r="B188" s="9"/>
      <c r="E188" s="9"/>
      <c r="F188" s="9"/>
      <c r="G188" s="9"/>
    </row>
    <row r="189" spans="1:7" ht="12.75" x14ac:dyDescent="0.2">
      <c r="A189" s="9"/>
      <c r="B189" s="9"/>
      <c r="E189" s="9"/>
      <c r="F189" s="9"/>
      <c r="G189" s="9"/>
    </row>
    <row r="190" spans="1:7" ht="12.75" x14ac:dyDescent="0.2">
      <c r="A190" s="9"/>
      <c r="B190" s="9"/>
      <c r="E190" s="9"/>
      <c r="F190" s="9"/>
      <c r="G190" s="9"/>
    </row>
    <row r="191" spans="1:7" ht="12.75" x14ac:dyDescent="0.2">
      <c r="A191" s="9"/>
      <c r="B191" s="9"/>
      <c r="E191" s="9"/>
      <c r="F191" s="9"/>
      <c r="G191" s="9"/>
    </row>
    <row r="192" spans="1:7" ht="12.75" x14ac:dyDescent="0.2">
      <c r="A192" s="9"/>
      <c r="B192" s="9"/>
      <c r="E192" s="9"/>
      <c r="F192" s="9"/>
      <c r="G192" s="9"/>
    </row>
    <row r="193" spans="1:7" ht="12.75" x14ac:dyDescent="0.2">
      <c r="A193" s="9"/>
      <c r="B193" s="9"/>
      <c r="E193" s="9"/>
      <c r="F193" s="9"/>
      <c r="G193" s="9"/>
    </row>
    <row r="194" spans="1:7" ht="12.75" x14ac:dyDescent="0.2">
      <c r="A194" s="9"/>
      <c r="B194" s="9"/>
      <c r="E194" s="9"/>
      <c r="F194" s="9"/>
      <c r="G194" s="9"/>
    </row>
    <row r="195" spans="1:7" ht="12.75" x14ac:dyDescent="0.2">
      <c r="A195" s="9"/>
      <c r="B195" s="9"/>
      <c r="E195" s="9"/>
      <c r="F195" s="9"/>
      <c r="G195" s="9"/>
    </row>
    <row r="196" spans="1:7" ht="12.75" x14ac:dyDescent="0.2">
      <c r="A196" s="9"/>
      <c r="B196" s="9"/>
      <c r="E196" s="9"/>
      <c r="F196" s="9"/>
      <c r="G196" s="9"/>
    </row>
    <row r="197" spans="1:7" ht="12.75" x14ac:dyDescent="0.2">
      <c r="A197" s="9"/>
      <c r="B197" s="9"/>
      <c r="E197" s="9"/>
      <c r="F197" s="9"/>
      <c r="G197" s="9"/>
    </row>
    <row r="198" spans="1:7" ht="12.75" x14ac:dyDescent="0.2">
      <c r="A198" s="9"/>
      <c r="B198" s="9"/>
      <c r="E198" s="9"/>
      <c r="F198" s="9"/>
      <c r="G198" s="9"/>
    </row>
    <row r="199" spans="1:7" ht="12.75" x14ac:dyDescent="0.2">
      <c r="A199" s="9"/>
      <c r="B199" s="9"/>
      <c r="E199" s="9"/>
      <c r="F199" s="9"/>
      <c r="G199" s="9"/>
    </row>
    <row r="200" spans="1:7" ht="12.75" x14ac:dyDescent="0.2">
      <c r="A200" s="9"/>
      <c r="B200" s="9"/>
      <c r="E200" s="9"/>
      <c r="F200" s="9"/>
      <c r="G200" s="9"/>
    </row>
    <row r="201" spans="1:7" ht="12.75" x14ac:dyDescent="0.2">
      <c r="A201" s="9"/>
      <c r="B201" s="9"/>
      <c r="E201" s="9"/>
      <c r="F201" s="9"/>
      <c r="G201" s="9"/>
    </row>
    <row r="202" spans="1:7" ht="12.75" x14ac:dyDescent="0.2">
      <c r="A202" s="9"/>
      <c r="B202" s="9"/>
      <c r="E202" s="9"/>
      <c r="F202" s="9"/>
      <c r="G202" s="9"/>
    </row>
    <row r="203" spans="1:7" ht="12.75" x14ac:dyDescent="0.2">
      <c r="A203" s="9"/>
      <c r="B203" s="9"/>
      <c r="E203" s="9"/>
      <c r="F203" s="9"/>
      <c r="G203" s="9"/>
    </row>
    <row r="204" spans="1:7" ht="12.75" x14ac:dyDescent="0.2">
      <c r="A204" s="9"/>
      <c r="B204" s="9"/>
      <c r="E204" s="9"/>
      <c r="F204" s="9"/>
      <c r="G204" s="9"/>
    </row>
    <row r="205" spans="1:7" ht="12.75" x14ac:dyDescent="0.2">
      <c r="A205" s="9"/>
      <c r="B205" s="9"/>
      <c r="E205" s="9"/>
      <c r="F205" s="9"/>
      <c r="G205" s="9"/>
    </row>
    <row r="206" spans="1:7" ht="12.75" x14ac:dyDescent="0.2">
      <c r="A206" s="9"/>
      <c r="B206" s="9"/>
      <c r="E206" s="9"/>
      <c r="F206" s="9"/>
      <c r="G206" s="9"/>
    </row>
    <row r="207" spans="1:7" ht="12.75" x14ac:dyDescent="0.2">
      <c r="A207" s="9"/>
      <c r="B207" s="9"/>
      <c r="E207" s="9"/>
      <c r="F207" s="9"/>
      <c r="G207" s="9"/>
    </row>
    <row r="208" spans="1:7" ht="12.75" x14ac:dyDescent="0.2">
      <c r="A208" s="9"/>
      <c r="B208" s="9"/>
      <c r="E208" s="9"/>
      <c r="F208" s="9"/>
      <c r="G208" s="9"/>
    </row>
    <row r="209" spans="1:7" ht="12.75" x14ac:dyDescent="0.2">
      <c r="A209" s="9"/>
      <c r="B209" s="9"/>
      <c r="E209" s="9"/>
      <c r="F209" s="9"/>
      <c r="G209" s="9"/>
    </row>
    <row r="210" spans="1:7" ht="12.75" x14ac:dyDescent="0.2">
      <c r="A210" s="9"/>
      <c r="B210" s="9"/>
      <c r="E210" s="9"/>
      <c r="F210" s="9"/>
      <c r="G210" s="9"/>
    </row>
    <row r="211" spans="1:7" ht="12.75" x14ac:dyDescent="0.2">
      <c r="A211" s="9"/>
      <c r="B211" s="9"/>
      <c r="E211" s="9"/>
      <c r="F211" s="9"/>
      <c r="G211" s="9"/>
    </row>
    <row r="212" spans="1:7" ht="12.75" x14ac:dyDescent="0.2">
      <c r="A212" s="9"/>
      <c r="B212" s="9"/>
      <c r="E212" s="9"/>
      <c r="F212" s="9"/>
      <c r="G212" s="9"/>
    </row>
    <row r="213" spans="1:7" ht="12.75" x14ac:dyDescent="0.2">
      <c r="A213" s="9"/>
      <c r="B213" s="9"/>
      <c r="E213" s="9"/>
      <c r="F213" s="9"/>
      <c r="G213" s="9"/>
    </row>
    <row r="214" spans="1:7" ht="12.75" x14ac:dyDescent="0.2">
      <c r="A214" s="9"/>
      <c r="B214" s="9"/>
      <c r="E214" s="9"/>
      <c r="F214" s="9"/>
      <c r="G214" s="9"/>
    </row>
    <row r="215" spans="1:7" ht="12.75" x14ac:dyDescent="0.2">
      <c r="A215" s="9"/>
      <c r="B215" s="9"/>
      <c r="E215" s="9"/>
      <c r="F215" s="9"/>
      <c r="G215" s="9"/>
    </row>
    <row r="216" spans="1:7" ht="12.75" x14ac:dyDescent="0.2">
      <c r="A216" s="9"/>
      <c r="B216" s="9"/>
      <c r="E216" s="9"/>
      <c r="F216" s="9"/>
      <c r="G216" s="9"/>
    </row>
    <row r="217" spans="1:7" ht="12.75" x14ac:dyDescent="0.2">
      <c r="A217" s="9"/>
      <c r="B217" s="9"/>
      <c r="E217" s="9"/>
      <c r="F217" s="9"/>
      <c r="G217" s="9"/>
    </row>
    <row r="218" spans="1:7" ht="12.75" x14ac:dyDescent="0.2">
      <c r="A218" s="9"/>
      <c r="B218" s="9"/>
      <c r="E218" s="9"/>
      <c r="F218" s="9"/>
      <c r="G218" s="9"/>
    </row>
    <row r="219" spans="1:7" ht="12.75" x14ac:dyDescent="0.2">
      <c r="A219" s="9"/>
      <c r="B219" s="9"/>
      <c r="E219" s="9"/>
      <c r="F219" s="9"/>
      <c r="G219" s="9"/>
    </row>
    <row r="220" spans="1:7" ht="12.75" x14ac:dyDescent="0.2">
      <c r="A220" s="9"/>
      <c r="B220" s="9"/>
      <c r="E220" s="9"/>
      <c r="F220" s="9"/>
      <c r="G220" s="9"/>
    </row>
    <row r="221" spans="1:7" ht="12.75" x14ac:dyDescent="0.2">
      <c r="A221" s="9"/>
      <c r="B221" s="9"/>
      <c r="E221" s="9"/>
      <c r="F221" s="9"/>
      <c r="G221" s="9"/>
    </row>
    <row r="222" spans="1:7" ht="12.75" x14ac:dyDescent="0.2">
      <c r="A222" s="9"/>
      <c r="B222" s="9"/>
      <c r="E222" s="9"/>
      <c r="F222" s="9"/>
      <c r="G222" s="9"/>
    </row>
    <row r="223" spans="1:7" ht="12.75" x14ac:dyDescent="0.2">
      <c r="A223" s="9"/>
      <c r="B223" s="9"/>
      <c r="E223" s="9"/>
      <c r="F223" s="9"/>
      <c r="G223" s="9"/>
    </row>
    <row r="224" spans="1:7" ht="12.75" x14ac:dyDescent="0.2">
      <c r="A224" s="9"/>
      <c r="B224" s="9"/>
      <c r="E224" s="9"/>
      <c r="F224" s="9"/>
      <c r="G224" s="9"/>
    </row>
    <row r="225" spans="1:7" ht="12.75" x14ac:dyDescent="0.2">
      <c r="A225" s="9"/>
      <c r="B225" s="9"/>
      <c r="E225" s="9"/>
      <c r="F225" s="9"/>
      <c r="G225" s="9"/>
    </row>
    <row r="226" spans="1:7" ht="12.75" x14ac:dyDescent="0.2">
      <c r="A226" s="9"/>
      <c r="B226" s="9"/>
      <c r="E226" s="9"/>
      <c r="F226" s="9"/>
      <c r="G226" s="9"/>
    </row>
    <row r="227" spans="1:7" ht="12.75" x14ac:dyDescent="0.2">
      <c r="A227" s="9"/>
      <c r="B227" s="9"/>
      <c r="E227" s="9"/>
      <c r="F227" s="9"/>
      <c r="G227" s="9"/>
    </row>
    <row r="228" spans="1:7" ht="12.75" x14ac:dyDescent="0.2">
      <c r="A228" s="9"/>
      <c r="B228" s="9"/>
      <c r="E228" s="9"/>
      <c r="F228" s="9"/>
      <c r="G228" s="9"/>
    </row>
    <row r="229" spans="1:7" ht="12.75" x14ac:dyDescent="0.2">
      <c r="A229" s="9"/>
      <c r="B229" s="9"/>
      <c r="E229" s="9"/>
      <c r="F229" s="9"/>
      <c r="G229" s="9"/>
    </row>
    <row r="230" spans="1:7" ht="12.75" x14ac:dyDescent="0.2">
      <c r="A230" s="9"/>
      <c r="B230" s="9"/>
      <c r="E230" s="9"/>
      <c r="F230" s="9"/>
      <c r="G230" s="9"/>
    </row>
    <row r="231" spans="1:7" ht="12.75" x14ac:dyDescent="0.2">
      <c r="A231" s="9"/>
      <c r="B231" s="9"/>
      <c r="E231" s="9"/>
      <c r="F231" s="9"/>
      <c r="G231" s="9"/>
    </row>
    <row r="232" spans="1:7" ht="12.75" x14ac:dyDescent="0.2">
      <c r="A232" s="9"/>
      <c r="B232" s="9"/>
      <c r="E232" s="9"/>
      <c r="F232" s="9"/>
      <c r="G232" s="9"/>
    </row>
    <row r="233" spans="1:7" ht="12.75" x14ac:dyDescent="0.2">
      <c r="A233" s="9"/>
      <c r="B233" s="9"/>
      <c r="E233" s="9"/>
      <c r="F233" s="9"/>
      <c r="G233" s="9"/>
    </row>
    <row r="234" spans="1:7" ht="12.75" x14ac:dyDescent="0.2">
      <c r="A234" s="9"/>
      <c r="B234" s="9"/>
      <c r="E234" s="9"/>
      <c r="F234" s="9"/>
      <c r="G234" s="9"/>
    </row>
    <row r="235" spans="1:7" ht="12.75" x14ac:dyDescent="0.2">
      <c r="A235" s="9"/>
      <c r="B235" s="9"/>
      <c r="E235" s="9"/>
      <c r="F235" s="9"/>
      <c r="G235" s="9"/>
    </row>
    <row r="236" spans="1:7" ht="12.75" x14ac:dyDescent="0.2">
      <c r="A236" s="9"/>
      <c r="B236" s="9"/>
      <c r="E236" s="9"/>
      <c r="F236" s="9"/>
      <c r="G236" s="9"/>
    </row>
    <row r="237" spans="1:7" ht="12.75" x14ac:dyDescent="0.2">
      <c r="A237" s="9"/>
      <c r="B237" s="9"/>
      <c r="E237" s="9"/>
      <c r="F237" s="9"/>
      <c r="G237" s="9"/>
    </row>
    <row r="238" spans="1:7" ht="12.75" x14ac:dyDescent="0.2">
      <c r="A238" s="9"/>
      <c r="B238" s="9"/>
      <c r="E238" s="9"/>
      <c r="F238" s="9"/>
      <c r="G238" s="9"/>
    </row>
    <row r="239" spans="1:7" ht="12.75" x14ac:dyDescent="0.2">
      <c r="A239" s="9"/>
      <c r="B239" s="9"/>
      <c r="E239" s="9"/>
      <c r="F239" s="9"/>
      <c r="G239" s="9"/>
    </row>
    <row r="240" spans="1:7" ht="12.75" x14ac:dyDescent="0.2">
      <c r="A240" s="9"/>
      <c r="B240" s="9"/>
      <c r="E240" s="9"/>
      <c r="F240" s="9"/>
      <c r="G240" s="9"/>
    </row>
    <row r="241" spans="1:7" ht="12.75" x14ac:dyDescent="0.2">
      <c r="A241" s="9"/>
      <c r="B241" s="9"/>
      <c r="E241" s="9"/>
      <c r="F241" s="9"/>
      <c r="G241" s="9"/>
    </row>
    <row r="242" spans="1:7" ht="12.75" x14ac:dyDescent="0.2">
      <c r="A242" s="9"/>
      <c r="B242" s="9"/>
      <c r="E242" s="9"/>
      <c r="F242" s="9"/>
      <c r="G242" s="9"/>
    </row>
    <row r="243" spans="1:7" ht="12.75" x14ac:dyDescent="0.2">
      <c r="A243" s="9"/>
      <c r="B243" s="9"/>
      <c r="E243" s="9"/>
      <c r="F243" s="9"/>
      <c r="G243" s="9"/>
    </row>
    <row r="244" spans="1:7" ht="12.75" x14ac:dyDescent="0.2">
      <c r="A244" s="9"/>
      <c r="B244" s="9"/>
      <c r="E244" s="9"/>
      <c r="F244" s="9"/>
      <c r="G244" s="9"/>
    </row>
    <row r="245" spans="1:7" ht="12.75" x14ac:dyDescent="0.2">
      <c r="A245" s="9"/>
      <c r="B245" s="9"/>
      <c r="E245" s="9"/>
      <c r="F245" s="9"/>
      <c r="G245" s="9"/>
    </row>
    <row r="246" spans="1:7" ht="12.75" x14ac:dyDescent="0.2">
      <c r="A246" s="9"/>
      <c r="B246" s="9"/>
      <c r="E246" s="9"/>
      <c r="F246" s="9"/>
      <c r="G246" s="9"/>
    </row>
    <row r="247" spans="1:7" ht="12.75" x14ac:dyDescent="0.2">
      <c r="A247" s="9"/>
      <c r="B247" s="9"/>
      <c r="E247" s="9"/>
      <c r="F247" s="9"/>
      <c r="G247" s="9"/>
    </row>
    <row r="248" spans="1:7" ht="12.75" x14ac:dyDescent="0.2">
      <c r="A248" s="9"/>
      <c r="B248" s="9"/>
      <c r="E248" s="9"/>
      <c r="F248" s="9"/>
      <c r="G248" s="9"/>
    </row>
    <row r="249" spans="1:7" ht="12.75" x14ac:dyDescent="0.2">
      <c r="A249" s="9"/>
      <c r="B249" s="9"/>
      <c r="E249" s="9"/>
      <c r="F249" s="9"/>
      <c r="G249" s="9"/>
    </row>
    <row r="250" spans="1:7" ht="12.75" x14ac:dyDescent="0.2">
      <c r="A250" s="9"/>
      <c r="B250" s="9"/>
      <c r="E250" s="9"/>
      <c r="F250" s="9"/>
      <c r="G250" s="9"/>
    </row>
    <row r="251" spans="1:7" ht="12.75" x14ac:dyDescent="0.2">
      <c r="A251" s="9"/>
      <c r="B251" s="9"/>
      <c r="E251" s="9"/>
      <c r="F251" s="9"/>
      <c r="G251" s="9"/>
    </row>
    <row r="252" spans="1:7" ht="12.75" x14ac:dyDescent="0.2">
      <c r="A252" s="9"/>
      <c r="B252" s="9"/>
      <c r="E252" s="9"/>
      <c r="F252" s="9"/>
      <c r="G252" s="9"/>
    </row>
    <row r="253" spans="1:7" ht="12.75" x14ac:dyDescent="0.2">
      <c r="A253" s="9"/>
      <c r="B253" s="9"/>
      <c r="E253" s="9"/>
      <c r="F253" s="9"/>
      <c r="G253" s="9"/>
    </row>
    <row r="254" spans="1:7" ht="12.75" x14ac:dyDescent="0.2">
      <c r="A254" s="9"/>
      <c r="B254" s="9"/>
      <c r="E254" s="9"/>
      <c r="F254" s="9"/>
      <c r="G254" s="9"/>
    </row>
    <row r="255" spans="1:7" ht="12.75" x14ac:dyDescent="0.2">
      <c r="A255" s="9"/>
      <c r="B255" s="9"/>
      <c r="E255" s="9"/>
      <c r="F255" s="9"/>
      <c r="G255" s="9"/>
    </row>
    <row r="256" spans="1:7" ht="12.75" x14ac:dyDescent="0.2">
      <c r="A256" s="9"/>
      <c r="B256" s="9"/>
      <c r="E256" s="9"/>
      <c r="F256" s="9"/>
      <c r="G256" s="9"/>
    </row>
    <row r="257" spans="1:7" ht="12.75" x14ac:dyDescent="0.2">
      <c r="A257" s="9"/>
      <c r="B257" s="9"/>
      <c r="E257" s="9"/>
      <c r="F257" s="9"/>
      <c r="G257" s="9"/>
    </row>
    <row r="258" spans="1:7" ht="12.75" x14ac:dyDescent="0.2">
      <c r="A258" s="9"/>
      <c r="B258" s="9"/>
      <c r="E258" s="9"/>
      <c r="F258" s="9"/>
      <c r="G258" s="9"/>
    </row>
    <row r="259" spans="1:7" ht="12.75" x14ac:dyDescent="0.2">
      <c r="A259" s="9"/>
      <c r="B259" s="9"/>
      <c r="E259" s="9"/>
      <c r="F259" s="9"/>
      <c r="G259" s="9"/>
    </row>
    <row r="260" spans="1:7" ht="12.75" x14ac:dyDescent="0.2">
      <c r="A260" s="9"/>
      <c r="B260" s="9"/>
      <c r="E260" s="9"/>
      <c r="F260" s="9"/>
      <c r="G260" s="9"/>
    </row>
    <row r="261" spans="1:7" ht="12.75" x14ac:dyDescent="0.2">
      <c r="A261" s="9"/>
      <c r="B261" s="9"/>
      <c r="E261" s="9"/>
      <c r="F261" s="9"/>
      <c r="G261" s="9"/>
    </row>
    <row r="262" spans="1:7" ht="12.75" x14ac:dyDescent="0.2">
      <c r="A262" s="9"/>
      <c r="B262" s="9"/>
      <c r="E262" s="9"/>
      <c r="F262" s="9"/>
      <c r="G262" s="9"/>
    </row>
    <row r="263" spans="1:7" ht="12.75" x14ac:dyDescent="0.2">
      <c r="A263" s="9"/>
      <c r="B263" s="9"/>
      <c r="E263" s="9"/>
      <c r="F263" s="9"/>
      <c r="G263" s="9"/>
    </row>
    <row r="264" spans="1:7" ht="12.75" x14ac:dyDescent="0.2">
      <c r="A264" s="9"/>
      <c r="B264" s="9"/>
      <c r="E264" s="9"/>
      <c r="F264" s="9"/>
      <c r="G264" s="9"/>
    </row>
    <row r="265" spans="1:7" ht="12.75" x14ac:dyDescent="0.2">
      <c r="A265" s="9"/>
      <c r="B265" s="9"/>
      <c r="E265" s="9"/>
      <c r="F265" s="9"/>
      <c r="G265" s="9"/>
    </row>
    <row r="266" spans="1:7" ht="12.75" x14ac:dyDescent="0.2">
      <c r="A266" s="9"/>
      <c r="B266" s="9"/>
      <c r="E266" s="9"/>
      <c r="F266" s="9"/>
      <c r="G266" s="9"/>
    </row>
    <row r="267" spans="1:7" ht="12.75" x14ac:dyDescent="0.2">
      <c r="A267" s="9"/>
      <c r="B267" s="9"/>
      <c r="E267" s="9"/>
      <c r="F267" s="9"/>
      <c r="G267" s="9"/>
    </row>
    <row r="268" spans="1:7" ht="12.75" x14ac:dyDescent="0.2">
      <c r="A268" s="9"/>
      <c r="B268" s="9"/>
      <c r="E268" s="9"/>
      <c r="F268" s="9"/>
      <c r="G268" s="9"/>
    </row>
    <row r="269" spans="1:7" ht="12.75" x14ac:dyDescent="0.2">
      <c r="A269" s="9"/>
      <c r="B269" s="9"/>
      <c r="E269" s="9"/>
      <c r="F269" s="9"/>
      <c r="G269" s="9"/>
    </row>
    <row r="270" spans="1:7" ht="12.75" x14ac:dyDescent="0.2">
      <c r="A270" s="9"/>
      <c r="B270" s="9"/>
      <c r="E270" s="9"/>
      <c r="F270" s="9"/>
      <c r="G270" s="9"/>
    </row>
    <row r="271" spans="1:7" ht="12.75" x14ac:dyDescent="0.2">
      <c r="A271" s="9"/>
      <c r="B271" s="9"/>
      <c r="E271" s="9"/>
      <c r="F271" s="9"/>
      <c r="G271" s="9"/>
    </row>
    <row r="272" spans="1:7" ht="12.75" x14ac:dyDescent="0.2">
      <c r="A272" s="9"/>
      <c r="B272" s="9"/>
      <c r="E272" s="9"/>
      <c r="F272" s="9"/>
      <c r="G272" s="9"/>
    </row>
    <row r="273" spans="1:7" ht="12.75" x14ac:dyDescent="0.2">
      <c r="A273" s="9"/>
      <c r="B273" s="9"/>
      <c r="E273" s="9"/>
      <c r="F273" s="9"/>
      <c r="G273" s="9"/>
    </row>
    <row r="274" spans="1:7" ht="12.75" x14ac:dyDescent="0.2">
      <c r="A274" s="9"/>
      <c r="B274" s="9"/>
      <c r="E274" s="9"/>
      <c r="F274" s="9"/>
      <c r="G274" s="9"/>
    </row>
    <row r="275" spans="1:7" ht="12.75" x14ac:dyDescent="0.2">
      <c r="A275" s="9"/>
      <c r="B275" s="9"/>
      <c r="E275" s="9"/>
      <c r="F275" s="9"/>
      <c r="G275" s="9"/>
    </row>
    <row r="276" spans="1:7" ht="12.75" x14ac:dyDescent="0.2">
      <c r="A276" s="9"/>
      <c r="B276" s="9"/>
      <c r="E276" s="9"/>
      <c r="F276" s="9"/>
      <c r="G276" s="9"/>
    </row>
    <row r="277" spans="1:7" ht="12.75" x14ac:dyDescent="0.2">
      <c r="A277" s="9"/>
      <c r="B277" s="9"/>
      <c r="E277" s="9"/>
      <c r="F277" s="9"/>
      <c r="G277" s="9"/>
    </row>
    <row r="278" spans="1:7" ht="12.75" x14ac:dyDescent="0.2">
      <c r="A278" s="9"/>
      <c r="B278" s="9"/>
      <c r="E278" s="9"/>
      <c r="F278" s="9"/>
      <c r="G278" s="9"/>
    </row>
    <row r="279" spans="1:7" ht="12.75" x14ac:dyDescent="0.2">
      <c r="A279" s="9"/>
      <c r="B279" s="9"/>
      <c r="E279" s="9"/>
      <c r="F279" s="9"/>
      <c r="G279" s="9"/>
    </row>
    <row r="280" spans="1:7" ht="12.75" x14ac:dyDescent="0.2">
      <c r="A280" s="9"/>
      <c r="B280" s="9"/>
      <c r="E280" s="9"/>
      <c r="F280" s="9"/>
      <c r="G280" s="9"/>
    </row>
    <row r="281" spans="1:7" ht="12.75" x14ac:dyDescent="0.2">
      <c r="A281" s="9"/>
      <c r="B281" s="9"/>
      <c r="E281" s="9"/>
      <c r="F281" s="9"/>
      <c r="G281" s="9"/>
    </row>
    <row r="282" spans="1:7" ht="12.75" x14ac:dyDescent="0.2">
      <c r="A282" s="9"/>
      <c r="B282" s="9"/>
      <c r="E282" s="9"/>
      <c r="F282" s="9"/>
      <c r="G282" s="9"/>
    </row>
    <row r="283" spans="1:7" ht="12.75" x14ac:dyDescent="0.2">
      <c r="A283" s="9"/>
      <c r="B283" s="9"/>
      <c r="E283" s="9"/>
      <c r="F283" s="9"/>
      <c r="G283" s="9"/>
    </row>
    <row r="284" spans="1:7" ht="12.75" x14ac:dyDescent="0.2">
      <c r="A284" s="9"/>
      <c r="B284" s="9"/>
      <c r="E284" s="9"/>
      <c r="F284" s="9"/>
      <c r="G284" s="9"/>
    </row>
    <row r="285" spans="1:7" ht="12.75" x14ac:dyDescent="0.2">
      <c r="A285" s="9"/>
      <c r="B285" s="9"/>
      <c r="E285" s="9"/>
      <c r="F285" s="9"/>
      <c r="G285" s="9"/>
    </row>
    <row r="286" spans="1:7" ht="12.75" x14ac:dyDescent="0.2">
      <c r="A286" s="9"/>
      <c r="B286" s="9"/>
      <c r="E286" s="9"/>
      <c r="F286" s="9"/>
      <c r="G286" s="9"/>
    </row>
    <row r="287" spans="1:7" ht="12.75" x14ac:dyDescent="0.2">
      <c r="A287" s="9"/>
      <c r="B287" s="9"/>
      <c r="E287" s="9"/>
      <c r="F287" s="9"/>
      <c r="G287" s="9"/>
    </row>
    <row r="288" spans="1:7" ht="12.75" x14ac:dyDescent="0.2">
      <c r="A288" s="9"/>
      <c r="B288" s="9"/>
      <c r="E288" s="9"/>
      <c r="F288" s="9"/>
      <c r="G288" s="9"/>
    </row>
    <row r="289" spans="1:7" ht="12.75" x14ac:dyDescent="0.2">
      <c r="A289" s="9"/>
      <c r="B289" s="9"/>
      <c r="E289" s="9"/>
      <c r="F289" s="9"/>
      <c r="G289" s="9"/>
    </row>
    <row r="290" spans="1:7" ht="12.75" x14ac:dyDescent="0.2">
      <c r="A290" s="9"/>
      <c r="B290" s="9"/>
      <c r="E290" s="9"/>
      <c r="F290" s="9"/>
      <c r="G290" s="9"/>
    </row>
    <row r="291" spans="1:7" ht="12.75" x14ac:dyDescent="0.2">
      <c r="A291" s="9"/>
      <c r="B291" s="9"/>
      <c r="E291" s="9"/>
      <c r="F291" s="9"/>
      <c r="G291" s="9"/>
    </row>
    <row r="292" spans="1:7" ht="12.75" x14ac:dyDescent="0.2">
      <c r="A292" s="9"/>
      <c r="B292" s="9"/>
      <c r="E292" s="9"/>
      <c r="F292" s="9"/>
      <c r="G292" s="9"/>
    </row>
    <row r="293" spans="1:7" ht="12.75" x14ac:dyDescent="0.2">
      <c r="A293" s="9"/>
      <c r="B293" s="9"/>
      <c r="E293" s="9"/>
      <c r="F293" s="9"/>
      <c r="G293" s="9"/>
    </row>
    <row r="294" spans="1:7" ht="12.75" x14ac:dyDescent="0.2">
      <c r="A294" s="9"/>
      <c r="B294" s="9"/>
      <c r="E294" s="9"/>
      <c r="F294" s="9"/>
      <c r="G294" s="9"/>
    </row>
    <row r="295" spans="1:7" ht="12.75" x14ac:dyDescent="0.2">
      <c r="A295" s="9"/>
      <c r="B295" s="9"/>
      <c r="E295" s="9"/>
      <c r="F295" s="9"/>
      <c r="G295" s="9"/>
    </row>
    <row r="296" spans="1:7" ht="12.75" x14ac:dyDescent="0.2">
      <c r="A296" s="9"/>
      <c r="B296" s="9"/>
      <c r="E296" s="9"/>
      <c r="F296" s="9"/>
      <c r="G296" s="9"/>
    </row>
    <row r="297" spans="1:7" ht="12.75" x14ac:dyDescent="0.2">
      <c r="A297" s="9"/>
      <c r="B297" s="9"/>
      <c r="E297" s="9"/>
      <c r="F297" s="9"/>
      <c r="G297" s="9"/>
    </row>
    <row r="298" spans="1:7" ht="12.75" x14ac:dyDescent="0.2">
      <c r="A298" s="9"/>
      <c r="B298" s="9"/>
      <c r="E298" s="9"/>
      <c r="F298" s="9"/>
      <c r="G298" s="9"/>
    </row>
    <row r="299" spans="1:7" ht="12.75" x14ac:dyDescent="0.2">
      <c r="A299" s="9"/>
      <c r="B299" s="9"/>
      <c r="E299" s="9"/>
      <c r="F299" s="9"/>
      <c r="G299" s="9"/>
    </row>
    <row r="300" spans="1:7" ht="12.75" x14ac:dyDescent="0.2">
      <c r="A300" s="9"/>
      <c r="B300" s="9"/>
      <c r="E300" s="9"/>
      <c r="F300" s="9"/>
      <c r="G300" s="9"/>
    </row>
    <row r="301" spans="1:7" ht="12.75" x14ac:dyDescent="0.2">
      <c r="A301" s="9"/>
      <c r="B301" s="9"/>
      <c r="E301" s="9"/>
      <c r="F301" s="9"/>
      <c r="G301" s="9"/>
    </row>
    <row r="302" spans="1:7" ht="12.75" x14ac:dyDescent="0.2">
      <c r="A302" s="9"/>
      <c r="B302" s="9"/>
      <c r="E302" s="9"/>
      <c r="F302" s="9"/>
      <c r="G302" s="9"/>
    </row>
    <row r="303" spans="1:7" ht="12.75" x14ac:dyDescent="0.2">
      <c r="A303" s="9"/>
      <c r="B303" s="9"/>
      <c r="E303" s="9"/>
      <c r="F303" s="9"/>
      <c r="G303" s="9"/>
    </row>
    <row r="304" spans="1:7" ht="12.75" x14ac:dyDescent="0.2">
      <c r="A304" s="9"/>
      <c r="B304" s="9"/>
      <c r="E304" s="9"/>
      <c r="F304" s="9"/>
      <c r="G304" s="9"/>
    </row>
    <row r="305" spans="1:7" ht="12.75" x14ac:dyDescent="0.2">
      <c r="A305" s="9"/>
      <c r="B305" s="9"/>
      <c r="E305" s="9"/>
      <c r="F305" s="9"/>
      <c r="G305" s="9"/>
    </row>
    <row r="306" spans="1:7" ht="12.75" x14ac:dyDescent="0.2">
      <c r="A306" s="9"/>
      <c r="B306" s="9"/>
      <c r="E306" s="9"/>
      <c r="F306" s="9"/>
      <c r="G306" s="9"/>
    </row>
    <row r="307" spans="1:7" ht="12.75" x14ac:dyDescent="0.2">
      <c r="A307" s="9"/>
      <c r="B307" s="9"/>
      <c r="E307" s="9"/>
      <c r="F307" s="9"/>
      <c r="G307" s="9"/>
    </row>
    <row r="308" spans="1:7" ht="12.75" x14ac:dyDescent="0.2">
      <c r="A308" s="9"/>
      <c r="B308" s="9"/>
      <c r="E308" s="9"/>
      <c r="F308" s="9"/>
      <c r="G308" s="9"/>
    </row>
    <row r="309" spans="1:7" ht="12.75" x14ac:dyDescent="0.2">
      <c r="A309" s="9"/>
      <c r="B309" s="9"/>
      <c r="E309" s="9"/>
      <c r="F309" s="9"/>
      <c r="G309" s="9"/>
    </row>
    <row r="310" spans="1:7" ht="12.75" x14ac:dyDescent="0.2">
      <c r="A310" s="9"/>
      <c r="B310" s="9"/>
      <c r="E310" s="9"/>
      <c r="F310" s="9"/>
      <c r="G310" s="9"/>
    </row>
    <row r="311" spans="1:7" ht="12.75" x14ac:dyDescent="0.2">
      <c r="A311" s="9"/>
      <c r="B311" s="9"/>
      <c r="E311" s="9"/>
      <c r="F311" s="9"/>
      <c r="G311" s="9"/>
    </row>
    <row r="312" spans="1:7" ht="12.75" x14ac:dyDescent="0.2">
      <c r="A312" s="9"/>
      <c r="B312" s="9"/>
      <c r="E312" s="9"/>
      <c r="F312" s="9"/>
      <c r="G312" s="9"/>
    </row>
    <row r="313" spans="1:7" ht="12.75" x14ac:dyDescent="0.2">
      <c r="A313" s="9"/>
      <c r="B313" s="9"/>
      <c r="E313" s="9"/>
      <c r="F313" s="9"/>
      <c r="G313" s="9"/>
    </row>
    <row r="314" spans="1:7" ht="12.75" x14ac:dyDescent="0.2">
      <c r="A314" s="9"/>
      <c r="B314" s="9"/>
      <c r="E314" s="9"/>
      <c r="F314" s="9"/>
      <c r="G314" s="9"/>
    </row>
    <row r="315" spans="1:7" ht="12.75" x14ac:dyDescent="0.2">
      <c r="A315" s="9"/>
      <c r="B315" s="9"/>
      <c r="E315" s="9"/>
      <c r="F315" s="9"/>
      <c r="G315" s="9"/>
    </row>
    <row r="316" spans="1:7" ht="12.75" x14ac:dyDescent="0.2">
      <c r="A316" s="9"/>
      <c r="B316" s="9"/>
      <c r="E316" s="9"/>
      <c r="F316" s="9"/>
      <c r="G316" s="9"/>
    </row>
    <row r="317" spans="1:7" ht="12.75" x14ac:dyDescent="0.2">
      <c r="A317" s="9"/>
      <c r="B317" s="9"/>
      <c r="E317" s="9"/>
      <c r="F317" s="9"/>
      <c r="G317" s="9"/>
    </row>
    <row r="318" spans="1:7" ht="12.75" x14ac:dyDescent="0.2">
      <c r="A318" s="9"/>
      <c r="B318" s="9"/>
      <c r="E318" s="9"/>
      <c r="F318" s="9"/>
      <c r="G318" s="9"/>
    </row>
    <row r="319" spans="1:7" ht="12.75" x14ac:dyDescent="0.2">
      <c r="A319" s="9"/>
      <c r="B319" s="9"/>
      <c r="E319" s="9"/>
      <c r="F319" s="9"/>
      <c r="G319" s="9"/>
    </row>
    <row r="320" spans="1:7" ht="12.75" x14ac:dyDescent="0.2">
      <c r="A320" s="9"/>
      <c r="B320" s="9"/>
      <c r="E320" s="9"/>
      <c r="F320" s="9"/>
      <c r="G320" s="9"/>
    </row>
    <row r="321" spans="1:7" ht="12.75" x14ac:dyDescent="0.2">
      <c r="A321" s="9"/>
      <c r="B321" s="9"/>
      <c r="E321" s="9"/>
      <c r="F321" s="9"/>
      <c r="G321" s="9"/>
    </row>
    <row r="322" spans="1:7" ht="12.75" x14ac:dyDescent="0.2">
      <c r="A322" s="9"/>
      <c r="B322" s="9"/>
      <c r="E322" s="9"/>
      <c r="F322" s="9"/>
      <c r="G322" s="9"/>
    </row>
    <row r="323" spans="1:7" ht="12.75" x14ac:dyDescent="0.2">
      <c r="A323" s="9"/>
      <c r="B323" s="9"/>
      <c r="E323" s="9"/>
      <c r="F323" s="9"/>
      <c r="G323" s="9"/>
    </row>
    <row r="324" spans="1:7" ht="12.75" x14ac:dyDescent="0.2">
      <c r="A324" s="9"/>
      <c r="B324" s="9"/>
      <c r="E324" s="9"/>
      <c r="F324" s="9"/>
      <c r="G324" s="9"/>
    </row>
    <row r="325" spans="1:7" ht="12.75" x14ac:dyDescent="0.2">
      <c r="A325" s="9"/>
      <c r="B325" s="9"/>
      <c r="E325" s="9"/>
      <c r="F325" s="9"/>
      <c r="G325" s="9"/>
    </row>
    <row r="326" spans="1:7" ht="12.75" x14ac:dyDescent="0.2">
      <c r="A326" s="9"/>
      <c r="B326" s="9"/>
      <c r="E326" s="9"/>
      <c r="F326" s="9"/>
      <c r="G326" s="9"/>
    </row>
    <row r="327" spans="1:7" ht="12.75" x14ac:dyDescent="0.2">
      <c r="A327" s="9"/>
      <c r="B327" s="9"/>
      <c r="E327" s="9"/>
      <c r="F327" s="9"/>
      <c r="G327" s="9"/>
    </row>
    <row r="328" spans="1:7" ht="12.75" x14ac:dyDescent="0.2">
      <c r="A328" s="9"/>
      <c r="B328" s="9"/>
      <c r="E328" s="9"/>
      <c r="F328" s="9"/>
      <c r="G328" s="9"/>
    </row>
    <row r="329" spans="1:7" ht="12.75" x14ac:dyDescent="0.2">
      <c r="A329" s="9"/>
      <c r="B329" s="9"/>
      <c r="E329" s="9"/>
      <c r="F329" s="9"/>
      <c r="G329" s="9"/>
    </row>
    <row r="330" spans="1:7" ht="12.75" x14ac:dyDescent="0.2">
      <c r="A330" s="9"/>
      <c r="B330" s="9"/>
      <c r="E330" s="9"/>
      <c r="F330" s="9"/>
      <c r="G330" s="9"/>
    </row>
    <row r="331" spans="1:7" ht="12.75" x14ac:dyDescent="0.2">
      <c r="A331" s="9"/>
      <c r="B331" s="9"/>
      <c r="E331" s="9"/>
      <c r="F331" s="9"/>
      <c r="G331" s="9"/>
    </row>
    <row r="332" spans="1:7" ht="12.75" x14ac:dyDescent="0.2">
      <c r="A332" s="9"/>
      <c r="B332" s="9"/>
      <c r="E332" s="9"/>
      <c r="F332" s="9"/>
      <c r="G332" s="9"/>
    </row>
    <row r="333" spans="1:7" ht="12.75" x14ac:dyDescent="0.2">
      <c r="A333" s="9"/>
      <c r="B333" s="9"/>
      <c r="E333" s="9"/>
      <c r="F333" s="9"/>
      <c r="G333" s="9"/>
    </row>
    <row r="334" spans="1:7" ht="12.75" x14ac:dyDescent="0.2">
      <c r="A334" s="9"/>
      <c r="B334" s="9"/>
      <c r="E334" s="9"/>
      <c r="F334" s="9"/>
      <c r="G334" s="9"/>
    </row>
    <row r="335" spans="1:7" ht="12.75" x14ac:dyDescent="0.2">
      <c r="A335" s="9"/>
      <c r="B335" s="9"/>
      <c r="E335" s="9"/>
      <c r="F335" s="9"/>
      <c r="G335" s="9"/>
    </row>
    <row r="336" spans="1:7" ht="12.75" x14ac:dyDescent="0.2">
      <c r="A336" s="9"/>
      <c r="B336" s="9"/>
      <c r="E336" s="9"/>
      <c r="F336" s="9"/>
      <c r="G336" s="9"/>
    </row>
    <row r="337" spans="1:7" ht="12.75" x14ac:dyDescent="0.2">
      <c r="A337" s="9"/>
      <c r="B337" s="9"/>
      <c r="E337" s="9"/>
      <c r="F337" s="9"/>
      <c r="G337" s="9"/>
    </row>
    <row r="338" spans="1:7" ht="12.75" x14ac:dyDescent="0.2">
      <c r="A338" s="9"/>
      <c r="B338" s="9"/>
      <c r="E338" s="9"/>
      <c r="F338" s="9"/>
      <c r="G338" s="9"/>
    </row>
    <row r="339" spans="1:7" ht="12.75" x14ac:dyDescent="0.2">
      <c r="A339" s="9"/>
      <c r="B339" s="9"/>
      <c r="E339" s="9"/>
      <c r="F339" s="9"/>
      <c r="G339" s="9"/>
    </row>
    <row r="340" spans="1:7" ht="12.75" x14ac:dyDescent="0.2">
      <c r="A340" s="9"/>
      <c r="B340" s="9"/>
      <c r="E340" s="9"/>
      <c r="F340" s="9"/>
      <c r="G340" s="9"/>
    </row>
    <row r="341" spans="1:7" ht="12.75" x14ac:dyDescent="0.2">
      <c r="A341" s="9"/>
      <c r="B341" s="9"/>
      <c r="E341" s="9"/>
      <c r="F341" s="9"/>
      <c r="G341" s="9"/>
    </row>
    <row r="342" spans="1:7" ht="12.75" x14ac:dyDescent="0.2">
      <c r="A342" s="9"/>
      <c r="B342" s="9"/>
      <c r="E342" s="9"/>
      <c r="F342" s="9"/>
      <c r="G342" s="9"/>
    </row>
    <row r="343" spans="1:7" ht="12.75" x14ac:dyDescent="0.2">
      <c r="A343" s="9"/>
      <c r="B343" s="9"/>
      <c r="E343" s="9"/>
      <c r="F343" s="9"/>
      <c r="G343" s="9"/>
    </row>
    <row r="344" spans="1:7" ht="12.75" x14ac:dyDescent="0.2">
      <c r="A344" s="9"/>
      <c r="B344" s="9"/>
      <c r="E344" s="9"/>
      <c r="F344" s="9"/>
      <c r="G344" s="9"/>
    </row>
    <row r="345" spans="1:7" ht="12.75" x14ac:dyDescent="0.2">
      <c r="A345" s="9"/>
      <c r="B345" s="9"/>
      <c r="E345" s="9"/>
      <c r="F345" s="9"/>
      <c r="G345" s="9"/>
    </row>
    <row r="346" spans="1:7" ht="12.75" x14ac:dyDescent="0.2">
      <c r="A346" s="9"/>
      <c r="B346" s="9"/>
      <c r="E346" s="9"/>
      <c r="F346" s="9"/>
      <c r="G346" s="9"/>
    </row>
    <row r="347" spans="1:7" ht="12.75" x14ac:dyDescent="0.2">
      <c r="A347" s="9"/>
      <c r="B347" s="9"/>
      <c r="E347" s="9"/>
      <c r="F347" s="9"/>
      <c r="G347" s="9"/>
    </row>
    <row r="348" spans="1:7" ht="12.75" x14ac:dyDescent="0.2">
      <c r="A348" s="9"/>
      <c r="B348" s="9"/>
      <c r="E348" s="9"/>
      <c r="F348" s="9"/>
      <c r="G348" s="9"/>
    </row>
    <row r="349" spans="1:7" ht="12.75" x14ac:dyDescent="0.2">
      <c r="A349" s="9"/>
      <c r="B349" s="9"/>
      <c r="E349" s="9"/>
      <c r="F349" s="9"/>
      <c r="G349" s="9"/>
    </row>
    <row r="350" spans="1:7" ht="12.75" x14ac:dyDescent="0.2">
      <c r="A350" s="9"/>
      <c r="B350" s="9"/>
      <c r="E350" s="9"/>
      <c r="F350" s="9"/>
      <c r="G350" s="9"/>
    </row>
    <row r="351" spans="1:7" ht="12.75" x14ac:dyDescent="0.2">
      <c r="A351" s="9"/>
      <c r="B351" s="9"/>
      <c r="E351" s="9"/>
      <c r="F351" s="9"/>
      <c r="G351" s="9"/>
    </row>
    <row r="352" spans="1:7" ht="12.75" x14ac:dyDescent="0.2">
      <c r="A352" s="9"/>
      <c r="B352" s="9"/>
      <c r="E352" s="9"/>
      <c r="F352" s="9"/>
      <c r="G352" s="9"/>
    </row>
    <row r="353" spans="1:7" ht="12.75" x14ac:dyDescent="0.2">
      <c r="A353" s="9"/>
      <c r="B353" s="9"/>
      <c r="E353" s="9"/>
      <c r="F353" s="9"/>
      <c r="G353" s="9"/>
    </row>
    <row r="354" spans="1:7" ht="12.75" x14ac:dyDescent="0.2">
      <c r="A354" s="9"/>
      <c r="B354" s="9"/>
      <c r="E354" s="9"/>
      <c r="F354" s="9"/>
      <c r="G354" s="9"/>
    </row>
    <row r="355" spans="1:7" ht="12.75" x14ac:dyDescent="0.2">
      <c r="A355" s="9"/>
      <c r="B355" s="9"/>
      <c r="E355" s="9"/>
      <c r="F355" s="9"/>
      <c r="G355" s="9"/>
    </row>
    <row r="356" spans="1:7" ht="12.75" x14ac:dyDescent="0.2">
      <c r="A356" s="9"/>
      <c r="B356" s="9"/>
      <c r="E356" s="9"/>
      <c r="F356" s="9"/>
      <c r="G356" s="9"/>
    </row>
    <row r="357" spans="1:7" ht="12.75" x14ac:dyDescent="0.2">
      <c r="A357" s="9"/>
      <c r="B357" s="9"/>
      <c r="E357" s="9"/>
      <c r="F357" s="9"/>
      <c r="G357" s="9"/>
    </row>
    <row r="358" spans="1:7" ht="12.75" x14ac:dyDescent="0.2">
      <c r="A358" s="9"/>
      <c r="B358" s="9"/>
      <c r="E358" s="9"/>
      <c r="F358" s="9"/>
      <c r="G358" s="9"/>
    </row>
    <row r="359" spans="1:7" ht="12.75" x14ac:dyDescent="0.2">
      <c r="A359" s="9"/>
      <c r="B359" s="9"/>
      <c r="E359" s="9"/>
      <c r="F359" s="9"/>
      <c r="G359" s="9"/>
    </row>
    <row r="360" spans="1:7" ht="12.75" x14ac:dyDescent="0.2">
      <c r="A360" s="9"/>
      <c r="B360" s="9"/>
      <c r="E360" s="9"/>
      <c r="F360" s="9"/>
      <c r="G360" s="9"/>
    </row>
    <row r="361" spans="1:7" ht="12.75" x14ac:dyDescent="0.2">
      <c r="A361" s="9"/>
      <c r="B361" s="9"/>
      <c r="E361" s="9"/>
      <c r="F361" s="9"/>
      <c r="G361" s="9"/>
    </row>
    <row r="362" spans="1:7" ht="12.75" x14ac:dyDescent="0.2">
      <c r="A362" s="9"/>
      <c r="B362" s="9"/>
      <c r="E362" s="9"/>
      <c r="F362" s="9"/>
      <c r="G362" s="9"/>
    </row>
    <row r="363" spans="1:7" ht="12.75" x14ac:dyDescent="0.2">
      <c r="A363" s="9"/>
      <c r="B363" s="9"/>
      <c r="E363" s="9"/>
      <c r="F363" s="9"/>
      <c r="G363" s="9"/>
    </row>
    <row r="364" spans="1:7" ht="12.75" x14ac:dyDescent="0.2">
      <c r="A364" s="9"/>
      <c r="B364" s="9"/>
      <c r="E364" s="9"/>
      <c r="F364" s="9"/>
      <c r="G364" s="9"/>
    </row>
    <row r="365" spans="1:7" ht="12.75" x14ac:dyDescent="0.2">
      <c r="A365" s="9"/>
      <c r="B365" s="9"/>
      <c r="E365" s="9"/>
      <c r="F365" s="9"/>
      <c r="G365" s="9"/>
    </row>
    <row r="366" spans="1:7" ht="12.75" x14ac:dyDescent="0.2">
      <c r="A366" s="9"/>
      <c r="B366" s="9"/>
      <c r="E366" s="9"/>
      <c r="F366" s="9"/>
      <c r="G366" s="9"/>
    </row>
    <row r="367" spans="1:7" ht="12.75" x14ac:dyDescent="0.2">
      <c r="A367" s="9"/>
      <c r="B367" s="9"/>
      <c r="E367" s="9"/>
      <c r="F367" s="9"/>
      <c r="G367" s="9"/>
    </row>
    <row r="368" spans="1:7" ht="12.75" x14ac:dyDescent="0.2">
      <c r="A368" s="9"/>
      <c r="B368" s="9"/>
      <c r="E368" s="9"/>
      <c r="F368" s="9"/>
      <c r="G368" s="9"/>
    </row>
    <row r="369" spans="1:7" ht="12.75" x14ac:dyDescent="0.2">
      <c r="A369" s="9"/>
      <c r="B369" s="9"/>
      <c r="E369" s="9"/>
      <c r="F369" s="9"/>
      <c r="G369" s="9"/>
    </row>
    <row r="370" spans="1:7" ht="12.75" x14ac:dyDescent="0.2">
      <c r="A370" s="9"/>
      <c r="B370" s="9"/>
      <c r="E370" s="9"/>
      <c r="F370" s="9"/>
      <c r="G370" s="9"/>
    </row>
    <row r="371" spans="1:7" ht="12.75" x14ac:dyDescent="0.2">
      <c r="A371" s="9"/>
      <c r="B371" s="9"/>
      <c r="E371" s="9"/>
      <c r="F371" s="9"/>
      <c r="G371" s="9"/>
    </row>
    <row r="372" spans="1:7" ht="12.75" x14ac:dyDescent="0.2">
      <c r="A372" s="9"/>
      <c r="B372" s="9"/>
      <c r="E372" s="9"/>
      <c r="F372" s="9"/>
      <c r="G372" s="9"/>
    </row>
    <row r="373" spans="1:7" ht="12.75" x14ac:dyDescent="0.2">
      <c r="A373" s="9"/>
      <c r="B373" s="9"/>
      <c r="E373" s="9"/>
      <c r="F373" s="9"/>
      <c r="G373" s="9"/>
    </row>
    <row r="374" spans="1:7" ht="12.75" x14ac:dyDescent="0.2">
      <c r="A374" s="9"/>
      <c r="B374" s="9"/>
      <c r="E374" s="9"/>
      <c r="F374" s="9"/>
      <c r="G374" s="9"/>
    </row>
    <row r="375" spans="1:7" ht="12.75" x14ac:dyDescent="0.2">
      <c r="A375" s="9"/>
      <c r="B375" s="9"/>
      <c r="E375" s="9"/>
      <c r="F375" s="9"/>
      <c r="G375" s="9"/>
    </row>
    <row r="376" spans="1:7" ht="12.75" x14ac:dyDescent="0.2">
      <c r="A376" s="9"/>
      <c r="B376" s="9"/>
      <c r="E376" s="9"/>
      <c r="F376" s="9"/>
      <c r="G376" s="9"/>
    </row>
    <row r="377" spans="1:7" ht="12.75" x14ac:dyDescent="0.2">
      <c r="A377" s="9"/>
      <c r="B377" s="9"/>
      <c r="E377" s="9"/>
      <c r="F377" s="9"/>
      <c r="G377" s="9"/>
    </row>
    <row r="378" spans="1:7" ht="12.75" x14ac:dyDescent="0.2">
      <c r="A378" s="9"/>
      <c r="B378" s="9"/>
      <c r="E378" s="9"/>
      <c r="F378" s="9"/>
      <c r="G378" s="9"/>
    </row>
    <row r="379" spans="1:7" ht="12.75" x14ac:dyDescent="0.2">
      <c r="A379" s="9"/>
      <c r="B379" s="9"/>
      <c r="E379" s="9"/>
      <c r="F379" s="9"/>
      <c r="G379" s="9"/>
    </row>
    <row r="380" spans="1:7" ht="12.75" x14ac:dyDescent="0.2">
      <c r="A380" s="9"/>
      <c r="B380" s="9"/>
      <c r="E380" s="9"/>
      <c r="F380" s="9"/>
      <c r="G380" s="9"/>
    </row>
    <row r="381" spans="1:7" ht="12.75" x14ac:dyDescent="0.2">
      <c r="A381" s="9"/>
      <c r="B381" s="9"/>
      <c r="E381" s="9"/>
      <c r="F381" s="9"/>
      <c r="G381" s="9"/>
    </row>
    <row r="382" spans="1:7" ht="12.75" x14ac:dyDescent="0.2">
      <c r="A382" s="9"/>
      <c r="B382" s="9"/>
      <c r="E382" s="9"/>
      <c r="F382" s="9"/>
      <c r="G382" s="9"/>
    </row>
    <row r="383" spans="1:7" ht="12.75" x14ac:dyDescent="0.2">
      <c r="A383" s="9"/>
      <c r="B383" s="9"/>
      <c r="E383" s="9"/>
      <c r="F383" s="9"/>
      <c r="G383" s="9"/>
    </row>
    <row r="384" spans="1:7" ht="12.75" x14ac:dyDescent="0.2">
      <c r="A384" s="9"/>
      <c r="B384" s="9"/>
      <c r="E384" s="9"/>
      <c r="F384" s="9"/>
      <c r="G384" s="9"/>
    </row>
    <row r="385" spans="1:7" ht="12.75" x14ac:dyDescent="0.2">
      <c r="A385" s="9"/>
      <c r="B385" s="9"/>
      <c r="E385" s="9"/>
      <c r="F385" s="9"/>
      <c r="G385" s="9"/>
    </row>
    <row r="386" spans="1:7" ht="12.75" x14ac:dyDescent="0.2">
      <c r="A386" s="9"/>
      <c r="B386" s="9"/>
      <c r="E386" s="9"/>
      <c r="F386" s="9"/>
      <c r="G386" s="9"/>
    </row>
    <row r="387" spans="1:7" ht="12.75" x14ac:dyDescent="0.2">
      <c r="A387" s="9"/>
      <c r="B387" s="9"/>
      <c r="E387" s="9"/>
      <c r="F387" s="9"/>
      <c r="G387" s="9"/>
    </row>
    <row r="388" spans="1:7" ht="12.75" x14ac:dyDescent="0.2">
      <c r="A388" s="9"/>
      <c r="B388" s="9"/>
      <c r="E388" s="9"/>
      <c r="F388" s="9"/>
      <c r="G388" s="9"/>
    </row>
    <row r="389" spans="1:7" ht="12.75" x14ac:dyDescent="0.2">
      <c r="A389" s="9"/>
      <c r="B389" s="9"/>
      <c r="E389" s="9"/>
      <c r="F389" s="9"/>
      <c r="G389" s="9"/>
    </row>
    <row r="390" spans="1:7" ht="12.75" x14ac:dyDescent="0.2">
      <c r="A390" s="9"/>
      <c r="B390" s="9"/>
      <c r="E390" s="9"/>
      <c r="F390" s="9"/>
      <c r="G390" s="9"/>
    </row>
    <row r="391" spans="1:7" ht="12.75" x14ac:dyDescent="0.2">
      <c r="A391" s="9"/>
      <c r="B391" s="9"/>
      <c r="E391" s="9"/>
      <c r="F391" s="9"/>
      <c r="G391" s="9"/>
    </row>
    <row r="392" spans="1:7" ht="12.75" x14ac:dyDescent="0.2">
      <c r="A392" s="9"/>
      <c r="B392" s="9"/>
      <c r="E392" s="9"/>
      <c r="F392" s="9"/>
      <c r="G392" s="9"/>
    </row>
    <row r="393" spans="1:7" ht="12.75" x14ac:dyDescent="0.2">
      <c r="A393" s="9"/>
      <c r="B393" s="9"/>
      <c r="E393" s="9"/>
      <c r="F393" s="9"/>
      <c r="G393" s="9"/>
    </row>
    <row r="394" spans="1:7" ht="12.75" x14ac:dyDescent="0.2">
      <c r="A394" s="9"/>
      <c r="B394" s="9"/>
      <c r="E394" s="9"/>
      <c r="F394" s="9"/>
      <c r="G394" s="9"/>
    </row>
    <row r="395" spans="1:7" ht="12.75" x14ac:dyDescent="0.2">
      <c r="A395" s="9"/>
      <c r="B395" s="9"/>
      <c r="E395" s="9"/>
      <c r="F395" s="9"/>
      <c r="G395" s="9"/>
    </row>
    <row r="396" spans="1:7" ht="12.75" x14ac:dyDescent="0.2">
      <c r="A396" s="9"/>
      <c r="B396" s="9"/>
      <c r="E396" s="9"/>
      <c r="F396" s="9"/>
      <c r="G396" s="9"/>
    </row>
    <row r="397" spans="1:7" ht="12.75" x14ac:dyDescent="0.2">
      <c r="A397" s="9"/>
      <c r="B397" s="9"/>
      <c r="E397" s="9"/>
      <c r="F397" s="9"/>
      <c r="G397" s="9"/>
    </row>
    <row r="398" spans="1:7" ht="12.75" x14ac:dyDescent="0.2">
      <c r="A398" s="9"/>
      <c r="B398" s="9"/>
      <c r="E398" s="9"/>
      <c r="F398" s="9"/>
      <c r="G398" s="9"/>
    </row>
    <row r="399" spans="1:7" ht="12.75" x14ac:dyDescent="0.2">
      <c r="A399" s="9"/>
      <c r="B399" s="9"/>
      <c r="E399" s="9"/>
      <c r="F399" s="9"/>
      <c r="G399" s="9"/>
    </row>
    <row r="400" spans="1:7" ht="12.75" x14ac:dyDescent="0.2">
      <c r="A400" s="9"/>
      <c r="B400" s="9"/>
      <c r="E400" s="9"/>
      <c r="F400" s="9"/>
      <c r="G400" s="9"/>
    </row>
    <row r="401" spans="1:7" ht="12.75" x14ac:dyDescent="0.2">
      <c r="A401" s="9"/>
      <c r="B401" s="9"/>
      <c r="E401" s="9"/>
      <c r="F401" s="9"/>
      <c r="G401" s="9"/>
    </row>
    <row r="402" spans="1:7" ht="12.75" x14ac:dyDescent="0.2">
      <c r="A402" s="9"/>
      <c r="B402" s="9"/>
      <c r="E402" s="9"/>
      <c r="F402" s="9"/>
      <c r="G402" s="9"/>
    </row>
    <row r="403" spans="1:7" ht="12.75" x14ac:dyDescent="0.2">
      <c r="A403" s="9"/>
      <c r="B403" s="9"/>
      <c r="E403" s="9"/>
      <c r="F403" s="9"/>
      <c r="G403" s="9"/>
    </row>
    <row r="404" spans="1:7" ht="12.75" x14ac:dyDescent="0.2">
      <c r="A404" s="9"/>
      <c r="B404" s="9"/>
      <c r="E404" s="9"/>
      <c r="F404" s="9"/>
      <c r="G404" s="9"/>
    </row>
    <row r="405" spans="1:7" ht="12.75" x14ac:dyDescent="0.2">
      <c r="A405" s="9"/>
      <c r="B405" s="9"/>
      <c r="E405" s="9"/>
      <c r="F405" s="9"/>
      <c r="G405" s="9"/>
    </row>
    <row r="406" spans="1:7" ht="12.75" x14ac:dyDescent="0.2">
      <c r="A406" s="9"/>
      <c r="B406" s="9"/>
      <c r="E406" s="9"/>
      <c r="F406" s="9"/>
      <c r="G406" s="9"/>
    </row>
    <row r="407" spans="1:7" ht="12.75" x14ac:dyDescent="0.2">
      <c r="A407" s="9"/>
      <c r="B407" s="9"/>
      <c r="E407" s="9"/>
      <c r="F407" s="9"/>
      <c r="G407" s="9"/>
    </row>
    <row r="408" spans="1:7" ht="12.75" x14ac:dyDescent="0.2">
      <c r="A408" s="9"/>
      <c r="B408" s="9"/>
      <c r="E408" s="9"/>
      <c r="F408" s="9"/>
      <c r="G408" s="9"/>
    </row>
    <row r="409" spans="1:7" ht="12.75" x14ac:dyDescent="0.2">
      <c r="A409" s="9"/>
      <c r="B409" s="9"/>
      <c r="E409" s="9"/>
      <c r="F409" s="9"/>
      <c r="G409" s="9"/>
    </row>
    <row r="410" spans="1:7" ht="12.75" x14ac:dyDescent="0.2">
      <c r="A410" s="9"/>
      <c r="B410" s="9"/>
      <c r="E410" s="9"/>
      <c r="F410" s="9"/>
      <c r="G410" s="9"/>
    </row>
    <row r="411" spans="1:7" ht="12.75" x14ac:dyDescent="0.2">
      <c r="A411" s="9"/>
      <c r="B411" s="9"/>
      <c r="E411" s="9"/>
      <c r="F411" s="9"/>
      <c r="G411" s="9"/>
    </row>
    <row r="412" spans="1:7" ht="12.75" x14ac:dyDescent="0.2">
      <c r="A412" s="9"/>
      <c r="B412" s="9"/>
      <c r="E412" s="9"/>
      <c r="F412" s="9"/>
      <c r="G412" s="9"/>
    </row>
    <row r="413" spans="1:7" ht="12.75" x14ac:dyDescent="0.2">
      <c r="A413" s="9"/>
      <c r="B413" s="9"/>
      <c r="E413" s="9"/>
      <c r="F413" s="9"/>
      <c r="G413" s="9"/>
    </row>
    <row r="414" spans="1:7" ht="12.75" x14ac:dyDescent="0.2">
      <c r="A414" s="9"/>
      <c r="B414" s="9"/>
      <c r="E414" s="9"/>
      <c r="F414" s="9"/>
      <c r="G414" s="9"/>
    </row>
    <row r="415" spans="1:7" ht="12.75" x14ac:dyDescent="0.2">
      <c r="A415" s="9"/>
      <c r="B415" s="9"/>
      <c r="E415" s="9"/>
      <c r="F415" s="9"/>
      <c r="G415" s="9"/>
    </row>
    <row r="416" spans="1:7" ht="12.75" x14ac:dyDescent="0.2">
      <c r="A416" s="9"/>
      <c r="B416" s="9"/>
      <c r="E416" s="9"/>
      <c r="F416" s="9"/>
      <c r="G416" s="9"/>
    </row>
    <row r="417" spans="1:7" ht="12.75" x14ac:dyDescent="0.2">
      <c r="A417" s="9"/>
      <c r="B417" s="9"/>
      <c r="E417" s="9"/>
      <c r="F417" s="9"/>
      <c r="G417" s="9"/>
    </row>
    <row r="418" spans="1:7" ht="12.75" x14ac:dyDescent="0.2">
      <c r="A418" s="9"/>
      <c r="B418" s="9"/>
      <c r="E418" s="9"/>
      <c r="F418" s="9"/>
      <c r="G418" s="9"/>
    </row>
    <row r="419" spans="1:7" ht="12.75" x14ac:dyDescent="0.2">
      <c r="A419" s="9"/>
      <c r="B419" s="9"/>
      <c r="E419" s="9"/>
      <c r="F419" s="9"/>
      <c r="G419" s="9"/>
    </row>
    <row r="420" spans="1:7" ht="12.75" x14ac:dyDescent="0.2">
      <c r="A420" s="9"/>
      <c r="B420" s="9"/>
      <c r="E420" s="9"/>
      <c r="F420" s="9"/>
      <c r="G420" s="9"/>
    </row>
    <row r="421" spans="1:7" ht="12.75" x14ac:dyDescent="0.2">
      <c r="A421" s="9"/>
      <c r="B421" s="9"/>
      <c r="E421" s="9"/>
      <c r="F421" s="9"/>
      <c r="G421" s="9"/>
    </row>
    <row r="422" spans="1:7" ht="12.75" x14ac:dyDescent="0.2">
      <c r="A422" s="9"/>
      <c r="B422" s="9"/>
      <c r="E422" s="9"/>
      <c r="F422" s="9"/>
      <c r="G422" s="9"/>
    </row>
    <row r="423" spans="1:7" ht="12.75" x14ac:dyDescent="0.2">
      <c r="A423" s="9"/>
      <c r="B423" s="9"/>
      <c r="E423" s="9"/>
      <c r="F423" s="9"/>
      <c r="G423" s="9"/>
    </row>
    <row r="424" spans="1:7" ht="12.75" x14ac:dyDescent="0.2">
      <c r="A424" s="9"/>
      <c r="B424" s="9"/>
      <c r="E424" s="9"/>
      <c r="F424" s="9"/>
      <c r="G424" s="9"/>
    </row>
    <row r="425" spans="1:7" ht="12.75" x14ac:dyDescent="0.2">
      <c r="A425" s="9"/>
      <c r="B425" s="9"/>
      <c r="E425" s="9"/>
      <c r="F425" s="9"/>
      <c r="G425" s="9"/>
    </row>
    <row r="426" spans="1:7" ht="12.75" x14ac:dyDescent="0.2">
      <c r="A426" s="9"/>
      <c r="B426" s="9"/>
      <c r="E426" s="9"/>
      <c r="F426" s="9"/>
      <c r="G426" s="9"/>
    </row>
    <row r="427" spans="1:7" ht="12.75" x14ac:dyDescent="0.2">
      <c r="A427" s="9"/>
      <c r="B427" s="9"/>
      <c r="E427" s="9"/>
      <c r="F427" s="9"/>
      <c r="G427" s="9"/>
    </row>
    <row r="428" spans="1:7" ht="12.75" x14ac:dyDescent="0.2">
      <c r="A428" s="9"/>
      <c r="B428" s="9"/>
      <c r="E428" s="9"/>
      <c r="F428" s="9"/>
      <c r="G428" s="9"/>
    </row>
    <row r="429" spans="1:7" ht="12.75" x14ac:dyDescent="0.2">
      <c r="A429" s="9"/>
      <c r="B429" s="9"/>
      <c r="E429" s="9"/>
      <c r="F429" s="9"/>
      <c r="G429" s="9"/>
    </row>
    <row r="430" spans="1:7" ht="12.75" x14ac:dyDescent="0.2">
      <c r="A430" s="9"/>
      <c r="B430" s="9"/>
      <c r="E430" s="9"/>
      <c r="F430" s="9"/>
      <c r="G430" s="9"/>
    </row>
    <row r="431" spans="1:7" ht="12.75" x14ac:dyDescent="0.2">
      <c r="A431" s="9"/>
      <c r="B431" s="9"/>
      <c r="E431" s="9"/>
      <c r="F431" s="9"/>
      <c r="G431" s="9"/>
    </row>
    <row r="432" spans="1:7" ht="12.75" x14ac:dyDescent="0.2">
      <c r="A432" s="9"/>
      <c r="B432" s="9"/>
      <c r="E432" s="9"/>
      <c r="F432" s="9"/>
      <c r="G432" s="9"/>
    </row>
    <row r="433" spans="1:7" ht="12.75" x14ac:dyDescent="0.2">
      <c r="A433" s="9"/>
      <c r="B433" s="9"/>
      <c r="E433" s="9"/>
      <c r="F433" s="9"/>
      <c r="G433" s="9"/>
    </row>
    <row r="434" spans="1:7" ht="12.75" x14ac:dyDescent="0.2">
      <c r="A434" s="9"/>
      <c r="B434" s="9"/>
      <c r="E434" s="9"/>
      <c r="F434" s="9"/>
      <c r="G434" s="9"/>
    </row>
    <row r="435" spans="1:7" ht="12.75" x14ac:dyDescent="0.2">
      <c r="A435" s="9"/>
      <c r="B435" s="9"/>
      <c r="E435" s="9"/>
      <c r="F435" s="9"/>
      <c r="G435" s="9"/>
    </row>
    <row r="436" spans="1:7" ht="12.75" x14ac:dyDescent="0.2">
      <c r="A436" s="9"/>
      <c r="B436" s="9"/>
      <c r="E436" s="9"/>
      <c r="F436" s="9"/>
      <c r="G436" s="9"/>
    </row>
    <row r="437" spans="1:7" ht="12.75" x14ac:dyDescent="0.2">
      <c r="A437" s="9"/>
      <c r="B437" s="9"/>
      <c r="E437" s="9"/>
      <c r="F437" s="9"/>
      <c r="G437" s="9"/>
    </row>
    <row r="438" spans="1:7" ht="12.75" x14ac:dyDescent="0.2">
      <c r="A438" s="9"/>
      <c r="B438" s="9"/>
      <c r="E438" s="9"/>
      <c r="F438" s="9"/>
      <c r="G438" s="9"/>
    </row>
    <row r="439" spans="1:7" ht="12.75" x14ac:dyDescent="0.2">
      <c r="A439" s="9"/>
      <c r="B439" s="9"/>
      <c r="E439" s="9"/>
      <c r="F439" s="9"/>
      <c r="G439" s="9"/>
    </row>
    <row r="440" spans="1:7" ht="12.75" x14ac:dyDescent="0.2">
      <c r="A440" s="9"/>
      <c r="B440" s="9"/>
      <c r="E440" s="9"/>
      <c r="F440" s="9"/>
      <c r="G440" s="9"/>
    </row>
    <row r="441" spans="1:7" ht="12.75" x14ac:dyDescent="0.2">
      <c r="A441" s="9"/>
      <c r="B441" s="9"/>
      <c r="E441" s="9"/>
      <c r="F441" s="9"/>
      <c r="G441" s="9"/>
    </row>
    <row r="442" spans="1:7" ht="12.75" x14ac:dyDescent="0.2">
      <c r="A442" s="9"/>
      <c r="B442" s="9"/>
      <c r="E442" s="9"/>
      <c r="F442" s="9"/>
      <c r="G442" s="9"/>
    </row>
    <row r="443" spans="1:7" ht="12.75" x14ac:dyDescent="0.2">
      <c r="A443" s="9"/>
      <c r="B443" s="9"/>
      <c r="E443" s="9"/>
      <c r="F443" s="9"/>
      <c r="G443" s="9"/>
    </row>
    <row r="444" spans="1:7" ht="12.75" x14ac:dyDescent="0.2">
      <c r="A444" s="9"/>
      <c r="B444" s="9"/>
      <c r="E444" s="9"/>
      <c r="F444" s="9"/>
      <c r="G444" s="9"/>
    </row>
    <row r="445" spans="1:7" ht="12.75" x14ac:dyDescent="0.2">
      <c r="A445" s="9"/>
      <c r="B445" s="9"/>
      <c r="E445" s="9"/>
      <c r="F445" s="9"/>
      <c r="G445" s="9"/>
    </row>
    <row r="446" spans="1:7" ht="12.75" x14ac:dyDescent="0.2">
      <c r="A446" s="9"/>
      <c r="B446" s="9"/>
      <c r="E446" s="9"/>
      <c r="F446" s="9"/>
      <c r="G446" s="9"/>
    </row>
    <row r="447" spans="1:7" ht="12.75" x14ac:dyDescent="0.2">
      <c r="A447" s="9"/>
      <c r="B447" s="9"/>
      <c r="E447" s="9"/>
      <c r="F447" s="9"/>
      <c r="G447" s="9"/>
    </row>
    <row r="448" spans="1:7" ht="12.75" x14ac:dyDescent="0.2">
      <c r="A448" s="9"/>
      <c r="B448" s="9"/>
      <c r="E448" s="9"/>
      <c r="F448" s="9"/>
      <c r="G448" s="9"/>
    </row>
    <row r="449" spans="1:7" ht="12.75" x14ac:dyDescent="0.2">
      <c r="A449" s="9"/>
      <c r="B449" s="9"/>
      <c r="E449" s="9"/>
      <c r="F449" s="9"/>
      <c r="G449" s="9"/>
    </row>
    <row r="450" spans="1:7" ht="12.75" x14ac:dyDescent="0.2">
      <c r="A450" s="9"/>
      <c r="B450" s="9"/>
      <c r="E450" s="9"/>
      <c r="F450" s="9"/>
      <c r="G450" s="9"/>
    </row>
    <row r="451" spans="1:7" ht="12.75" x14ac:dyDescent="0.2">
      <c r="A451" s="9"/>
      <c r="B451" s="9"/>
      <c r="E451" s="9"/>
      <c r="F451" s="9"/>
      <c r="G451" s="9"/>
    </row>
    <row r="452" spans="1:7" ht="12.75" x14ac:dyDescent="0.2">
      <c r="A452" s="9"/>
      <c r="B452" s="9"/>
      <c r="E452" s="9"/>
      <c r="F452" s="9"/>
      <c r="G452" s="9"/>
    </row>
    <row r="453" spans="1:7" ht="12.75" x14ac:dyDescent="0.2">
      <c r="A453" s="9"/>
      <c r="B453" s="9"/>
      <c r="E453" s="9"/>
      <c r="F453" s="9"/>
      <c r="G453" s="9"/>
    </row>
    <row r="454" spans="1:7" ht="12.75" x14ac:dyDescent="0.2">
      <c r="A454" s="9"/>
      <c r="B454" s="9"/>
      <c r="E454" s="9"/>
      <c r="F454" s="9"/>
      <c r="G454" s="9"/>
    </row>
    <row r="455" spans="1:7" ht="12.75" x14ac:dyDescent="0.2">
      <c r="A455" s="9"/>
      <c r="B455" s="9"/>
      <c r="E455" s="9"/>
      <c r="F455" s="9"/>
      <c r="G455" s="9"/>
    </row>
    <row r="456" spans="1:7" ht="12.75" x14ac:dyDescent="0.2">
      <c r="A456" s="9"/>
      <c r="B456" s="9"/>
      <c r="E456" s="9"/>
      <c r="F456" s="9"/>
      <c r="G456" s="9"/>
    </row>
    <row r="457" spans="1:7" ht="12.75" x14ac:dyDescent="0.2">
      <c r="A457" s="9"/>
      <c r="B457" s="9"/>
      <c r="E457" s="9"/>
      <c r="F457" s="9"/>
      <c r="G457" s="9"/>
    </row>
    <row r="458" spans="1:7" ht="12.75" x14ac:dyDescent="0.2">
      <c r="A458" s="9"/>
      <c r="B458" s="9"/>
      <c r="E458" s="9"/>
      <c r="F458" s="9"/>
      <c r="G458" s="9"/>
    </row>
    <row r="459" spans="1:7" ht="12.75" x14ac:dyDescent="0.2">
      <c r="A459" s="9"/>
      <c r="B459" s="9"/>
      <c r="E459" s="9"/>
      <c r="F459" s="9"/>
      <c r="G459" s="9"/>
    </row>
    <row r="460" spans="1:7" ht="12.75" x14ac:dyDescent="0.2">
      <c r="A460" s="9"/>
      <c r="B460" s="9"/>
      <c r="E460" s="9"/>
      <c r="F460" s="9"/>
      <c r="G460" s="9"/>
    </row>
    <row r="461" spans="1:7" ht="12.75" x14ac:dyDescent="0.2">
      <c r="A461" s="9"/>
      <c r="B461" s="9"/>
      <c r="E461" s="9"/>
      <c r="F461" s="9"/>
      <c r="G461" s="9"/>
    </row>
    <row r="462" spans="1:7" ht="12.75" x14ac:dyDescent="0.2">
      <c r="A462" s="9"/>
      <c r="B462" s="9"/>
      <c r="E462" s="9"/>
      <c r="F462" s="9"/>
      <c r="G462" s="9"/>
    </row>
    <row r="463" spans="1:7" ht="12.75" x14ac:dyDescent="0.2">
      <c r="A463" s="9"/>
      <c r="B463" s="9"/>
      <c r="E463" s="9"/>
      <c r="F463" s="9"/>
      <c r="G463" s="9"/>
    </row>
    <row r="464" spans="1:7" ht="12.75" x14ac:dyDescent="0.2">
      <c r="A464" s="9"/>
      <c r="B464" s="9"/>
      <c r="E464" s="9"/>
      <c r="F464" s="9"/>
      <c r="G464" s="9"/>
    </row>
    <row r="465" spans="1:7" ht="12.75" x14ac:dyDescent="0.2">
      <c r="A465" s="9"/>
      <c r="B465" s="9"/>
      <c r="E465" s="9"/>
      <c r="F465" s="9"/>
      <c r="G465" s="9"/>
    </row>
    <row r="466" spans="1:7" ht="12.75" x14ac:dyDescent="0.2">
      <c r="A466" s="9"/>
      <c r="B466" s="9"/>
      <c r="E466" s="9"/>
      <c r="F466" s="9"/>
      <c r="G466" s="9"/>
    </row>
    <row r="467" spans="1:7" ht="12.75" x14ac:dyDescent="0.2">
      <c r="A467" s="9"/>
      <c r="B467" s="9"/>
      <c r="E467" s="9"/>
      <c r="F467" s="9"/>
      <c r="G467" s="9"/>
    </row>
    <row r="468" spans="1:7" ht="12.75" x14ac:dyDescent="0.2">
      <c r="A468" s="9"/>
      <c r="B468" s="9"/>
      <c r="E468" s="9"/>
      <c r="F468" s="9"/>
      <c r="G468" s="9"/>
    </row>
    <row r="469" spans="1:7" ht="12.75" x14ac:dyDescent="0.2">
      <c r="A469" s="9"/>
      <c r="B469" s="9"/>
      <c r="E469" s="9"/>
      <c r="F469" s="9"/>
      <c r="G469" s="9"/>
    </row>
    <row r="470" spans="1:7" ht="12.75" x14ac:dyDescent="0.2">
      <c r="A470" s="9"/>
      <c r="B470" s="9"/>
      <c r="E470" s="9"/>
      <c r="F470" s="9"/>
      <c r="G470" s="9"/>
    </row>
    <row r="471" spans="1:7" ht="12.75" x14ac:dyDescent="0.2">
      <c r="A471" s="9"/>
      <c r="B471" s="9"/>
      <c r="E471" s="9"/>
      <c r="F471" s="9"/>
      <c r="G471" s="9"/>
    </row>
    <row r="472" spans="1:7" ht="12.75" x14ac:dyDescent="0.2">
      <c r="A472" s="9"/>
      <c r="B472" s="9"/>
      <c r="E472" s="9"/>
      <c r="F472" s="9"/>
      <c r="G472" s="9"/>
    </row>
    <row r="473" spans="1:7" ht="12.75" x14ac:dyDescent="0.2">
      <c r="A473" s="9"/>
      <c r="B473" s="9"/>
      <c r="E473" s="9"/>
      <c r="F473" s="9"/>
      <c r="G473" s="9"/>
    </row>
    <row r="474" spans="1:7" ht="12.75" x14ac:dyDescent="0.2">
      <c r="A474" s="9"/>
      <c r="B474" s="9"/>
      <c r="E474" s="9"/>
      <c r="F474" s="9"/>
      <c r="G474" s="9"/>
    </row>
    <row r="475" spans="1:7" ht="12.75" x14ac:dyDescent="0.2">
      <c r="A475" s="9"/>
      <c r="B475" s="9"/>
      <c r="E475" s="9"/>
      <c r="F475" s="9"/>
      <c r="G475" s="9"/>
    </row>
    <row r="476" spans="1:7" ht="12.75" x14ac:dyDescent="0.2">
      <c r="A476" s="9"/>
      <c r="B476" s="9"/>
      <c r="E476" s="9"/>
      <c r="F476" s="9"/>
      <c r="G476" s="9"/>
    </row>
    <row r="477" spans="1:7" ht="12.75" x14ac:dyDescent="0.2">
      <c r="A477" s="9"/>
      <c r="B477" s="9"/>
      <c r="E477" s="9"/>
      <c r="F477" s="9"/>
      <c r="G477" s="9"/>
    </row>
    <row r="478" spans="1:7" ht="12.75" x14ac:dyDescent="0.2">
      <c r="A478" s="9"/>
      <c r="B478" s="9"/>
      <c r="E478" s="9"/>
      <c r="F478" s="9"/>
      <c r="G478" s="9"/>
    </row>
    <row r="479" spans="1:7" ht="12.75" x14ac:dyDescent="0.2">
      <c r="A479" s="9"/>
      <c r="B479" s="9"/>
      <c r="E479" s="9"/>
      <c r="F479" s="9"/>
      <c r="G479" s="9"/>
    </row>
    <row r="480" spans="1:7" ht="12.75" x14ac:dyDescent="0.2">
      <c r="A480" s="9"/>
      <c r="B480" s="9"/>
      <c r="E480" s="9"/>
      <c r="F480" s="9"/>
      <c r="G480" s="9"/>
    </row>
    <row r="481" spans="1:7" ht="12.75" x14ac:dyDescent="0.2">
      <c r="A481" s="9"/>
      <c r="B481" s="9"/>
      <c r="E481" s="9"/>
      <c r="F481" s="9"/>
      <c r="G481" s="9"/>
    </row>
    <row r="482" spans="1:7" ht="12.75" x14ac:dyDescent="0.2">
      <c r="A482" s="9"/>
      <c r="B482" s="9"/>
      <c r="E482" s="9"/>
      <c r="F482" s="9"/>
      <c r="G482" s="9"/>
    </row>
    <row r="483" spans="1:7" ht="12.75" x14ac:dyDescent="0.2">
      <c r="A483" s="9"/>
      <c r="B483" s="9"/>
      <c r="E483" s="9"/>
      <c r="F483" s="9"/>
      <c r="G483" s="9"/>
    </row>
    <row r="484" spans="1:7" ht="12.75" x14ac:dyDescent="0.2">
      <c r="A484" s="9"/>
      <c r="B484" s="9"/>
      <c r="E484" s="9"/>
      <c r="F484" s="9"/>
      <c r="G484" s="9"/>
    </row>
    <row r="485" spans="1:7" ht="12.75" x14ac:dyDescent="0.2">
      <c r="A485" s="9"/>
      <c r="B485" s="9"/>
      <c r="E485" s="9"/>
      <c r="F485" s="9"/>
      <c r="G485" s="9"/>
    </row>
    <row r="486" spans="1:7" ht="12.75" x14ac:dyDescent="0.2">
      <c r="A486" s="9"/>
      <c r="B486" s="9"/>
      <c r="E486" s="9"/>
      <c r="F486" s="9"/>
      <c r="G486" s="9"/>
    </row>
    <row r="487" spans="1:7" ht="12.75" x14ac:dyDescent="0.2">
      <c r="A487" s="9"/>
      <c r="B487" s="9"/>
      <c r="E487" s="9"/>
      <c r="F487" s="9"/>
      <c r="G487" s="9"/>
    </row>
    <row r="488" spans="1:7" ht="12.75" x14ac:dyDescent="0.2">
      <c r="A488" s="9"/>
      <c r="B488" s="9"/>
      <c r="E488" s="9"/>
      <c r="F488" s="9"/>
      <c r="G488" s="9"/>
    </row>
    <row r="489" spans="1:7" ht="12.75" x14ac:dyDescent="0.2">
      <c r="A489" s="9"/>
      <c r="B489" s="9"/>
      <c r="E489" s="9"/>
      <c r="F489" s="9"/>
      <c r="G489" s="9"/>
    </row>
    <row r="490" spans="1:7" ht="12.75" x14ac:dyDescent="0.2">
      <c r="A490" s="9"/>
      <c r="B490" s="9"/>
      <c r="E490" s="9"/>
      <c r="F490" s="9"/>
      <c r="G490" s="9"/>
    </row>
    <row r="491" spans="1:7" ht="12.75" x14ac:dyDescent="0.2">
      <c r="A491" s="9"/>
      <c r="B491" s="9"/>
      <c r="E491" s="9"/>
      <c r="F491" s="9"/>
      <c r="G491" s="9"/>
    </row>
    <row r="492" spans="1:7" ht="12.75" x14ac:dyDescent="0.2">
      <c r="A492" s="9"/>
      <c r="B492" s="9"/>
      <c r="E492" s="9"/>
      <c r="F492" s="9"/>
      <c r="G492" s="9"/>
    </row>
    <row r="493" spans="1:7" ht="12.75" x14ac:dyDescent="0.2">
      <c r="A493" s="9"/>
      <c r="B493" s="9"/>
      <c r="E493" s="9"/>
      <c r="F493" s="9"/>
      <c r="G493" s="9"/>
    </row>
    <row r="494" spans="1:7" ht="12.75" x14ac:dyDescent="0.2">
      <c r="A494" s="9"/>
      <c r="B494" s="9"/>
      <c r="E494" s="9"/>
      <c r="F494" s="9"/>
      <c r="G494" s="9"/>
    </row>
    <row r="495" spans="1:7" ht="12.75" x14ac:dyDescent="0.2">
      <c r="A495" s="9"/>
      <c r="B495" s="9"/>
      <c r="E495" s="9"/>
      <c r="F495" s="9"/>
      <c r="G495" s="9"/>
    </row>
    <row r="496" spans="1:7" ht="12.75" x14ac:dyDescent="0.2">
      <c r="A496" s="9"/>
      <c r="B496" s="9"/>
      <c r="E496" s="9"/>
      <c r="F496" s="9"/>
      <c r="G496" s="9"/>
    </row>
    <row r="497" spans="1:7" ht="12.75" x14ac:dyDescent="0.2">
      <c r="A497" s="9"/>
      <c r="B497" s="9"/>
      <c r="E497" s="9"/>
      <c r="F497" s="9"/>
      <c r="G497" s="9"/>
    </row>
    <row r="498" spans="1:7" ht="12.75" x14ac:dyDescent="0.2">
      <c r="A498" s="9"/>
      <c r="B498" s="9"/>
      <c r="E498" s="9"/>
      <c r="F498" s="9"/>
      <c r="G498" s="9"/>
    </row>
    <row r="499" spans="1:7" ht="12.75" x14ac:dyDescent="0.2">
      <c r="A499" s="9"/>
      <c r="B499" s="9"/>
      <c r="E499" s="9"/>
      <c r="F499" s="9"/>
      <c r="G499" s="9"/>
    </row>
    <row r="500" spans="1:7" ht="12.75" x14ac:dyDescent="0.2">
      <c r="A500" s="9"/>
      <c r="B500" s="9"/>
      <c r="E500" s="9"/>
      <c r="F500" s="9"/>
      <c r="G500" s="9"/>
    </row>
    <row r="501" spans="1:7" ht="12.75" x14ac:dyDescent="0.2">
      <c r="A501" s="9"/>
      <c r="B501" s="9"/>
      <c r="E501" s="9"/>
      <c r="F501" s="9"/>
      <c r="G501" s="9"/>
    </row>
    <row r="502" spans="1:7" ht="12.75" x14ac:dyDescent="0.2">
      <c r="A502" s="9"/>
      <c r="B502" s="9"/>
      <c r="E502" s="9"/>
      <c r="F502" s="9"/>
      <c r="G502" s="9"/>
    </row>
    <row r="503" spans="1:7" ht="12.75" x14ac:dyDescent="0.2">
      <c r="A503" s="9"/>
      <c r="B503" s="9"/>
      <c r="E503" s="9"/>
      <c r="F503" s="9"/>
      <c r="G503" s="9"/>
    </row>
    <row r="504" spans="1:7" ht="12.75" x14ac:dyDescent="0.2">
      <c r="A504" s="9"/>
      <c r="B504" s="9"/>
      <c r="E504" s="9"/>
      <c r="F504" s="9"/>
      <c r="G504" s="9"/>
    </row>
    <row r="505" spans="1:7" ht="12.75" x14ac:dyDescent="0.2">
      <c r="A505" s="9"/>
      <c r="B505" s="9"/>
      <c r="E505" s="9"/>
      <c r="F505" s="9"/>
      <c r="G505" s="9"/>
    </row>
    <row r="506" spans="1:7" ht="12.75" x14ac:dyDescent="0.2">
      <c r="A506" s="9"/>
      <c r="B506" s="9"/>
      <c r="E506" s="9"/>
      <c r="F506" s="9"/>
      <c r="G506" s="9"/>
    </row>
    <row r="507" spans="1:7" ht="12.75" x14ac:dyDescent="0.2">
      <c r="A507" s="9"/>
      <c r="B507" s="9"/>
      <c r="E507" s="9"/>
      <c r="F507" s="9"/>
      <c r="G507" s="9"/>
    </row>
    <row r="508" spans="1:7" ht="12.75" x14ac:dyDescent="0.2">
      <c r="A508" s="9"/>
      <c r="B508" s="9"/>
      <c r="E508" s="9"/>
      <c r="F508" s="9"/>
      <c r="G508" s="9"/>
    </row>
    <row r="509" spans="1:7" ht="12.75" x14ac:dyDescent="0.2">
      <c r="A509" s="9"/>
      <c r="B509" s="9"/>
      <c r="E509" s="9"/>
      <c r="F509" s="9"/>
      <c r="G509" s="9"/>
    </row>
    <row r="510" spans="1:7" ht="12.75" x14ac:dyDescent="0.2">
      <c r="A510" s="9"/>
      <c r="B510" s="9"/>
      <c r="E510" s="9"/>
      <c r="F510" s="9"/>
      <c r="G510" s="9"/>
    </row>
    <row r="511" spans="1:7" ht="12.75" x14ac:dyDescent="0.2">
      <c r="A511" s="9"/>
      <c r="B511" s="9"/>
      <c r="E511" s="9"/>
      <c r="F511" s="9"/>
      <c r="G511" s="9"/>
    </row>
    <row r="512" spans="1:7" ht="12.75" x14ac:dyDescent="0.2">
      <c r="A512" s="9"/>
      <c r="B512" s="9"/>
      <c r="E512" s="9"/>
      <c r="F512" s="9"/>
      <c r="G512" s="9"/>
    </row>
    <row r="513" spans="1:7" ht="12.75" x14ac:dyDescent="0.2">
      <c r="A513" s="9"/>
      <c r="B513" s="9"/>
      <c r="E513" s="9"/>
      <c r="F513" s="9"/>
      <c r="G513" s="9"/>
    </row>
    <row r="514" spans="1:7" ht="12.75" x14ac:dyDescent="0.2">
      <c r="A514" s="9"/>
      <c r="B514" s="9"/>
      <c r="E514" s="9"/>
      <c r="F514" s="9"/>
      <c r="G514" s="9"/>
    </row>
    <row r="515" spans="1:7" ht="12.75" x14ac:dyDescent="0.2">
      <c r="A515" s="9"/>
      <c r="B515" s="9"/>
      <c r="E515" s="9"/>
      <c r="F515" s="9"/>
      <c r="G515" s="9"/>
    </row>
    <row r="516" spans="1:7" ht="12.75" x14ac:dyDescent="0.2">
      <c r="A516" s="9"/>
      <c r="B516" s="9"/>
      <c r="E516" s="9"/>
      <c r="F516" s="9"/>
      <c r="G516" s="9"/>
    </row>
    <row r="517" spans="1:7" ht="12.75" x14ac:dyDescent="0.2">
      <c r="A517" s="9"/>
      <c r="B517" s="9"/>
      <c r="E517" s="9"/>
      <c r="F517" s="9"/>
      <c r="G517" s="9"/>
    </row>
    <row r="518" spans="1:7" ht="12.75" x14ac:dyDescent="0.2">
      <c r="A518" s="9"/>
      <c r="B518" s="9"/>
      <c r="E518" s="9"/>
      <c r="F518" s="9"/>
      <c r="G518" s="9"/>
    </row>
    <row r="519" spans="1:7" ht="12.75" x14ac:dyDescent="0.2">
      <c r="A519" s="9"/>
      <c r="B519" s="9"/>
      <c r="E519" s="9"/>
      <c r="F519" s="9"/>
      <c r="G519" s="9"/>
    </row>
    <row r="520" spans="1:7" ht="12.75" x14ac:dyDescent="0.2">
      <c r="A520" s="9"/>
      <c r="B520" s="9"/>
      <c r="E520" s="9"/>
      <c r="F520" s="9"/>
      <c r="G520" s="9"/>
    </row>
    <row r="521" spans="1:7" ht="12.75" x14ac:dyDescent="0.2">
      <c r="A521" s="9"/>
      <c r="B521" s="9"/>
      <c r="E521" s="9"/>
      <c r="F521" s="9"/>
      <c r="G521" s="9"/>
    </row>
    <row r="522" spans="1:7" ht="12.75" x14ac:dyDescent="0.2">
      <c r="A522" s="9"/>
      <c r="B522" s="9"/>
      <c r="E522" s="9"/>
      <c r="F522" s="9"/>
      <c r="G522" s="9"/>
    </row>
    <row r="523" spans="1:7" ht="12.75" x14ac:dyDescent="0.2">
      <c r="A523" s="9"/>
      <c r="B523" s="9"/>
      <c r="E523" s="9"/>
      <c r="F523" s="9"/>
      <c r="G523" s="9"/>
    </row>
    <row r="524" spans="1:7" ht="12.75" x14ac:dyDescent="0.2">
      <c r="A524" s="9"/>
      <c r="B524" s="9"/>
      <c r="E524" s="9"/>
      <c r="F524" s="9"/>
      <c r="G524" s="9"/>
    </row>
    <row r="525" spans="1:7" ht="12.75" x14ac:dyDescent="0.2">
      <c r="A525" s="9"/>
      <c r="B525" s="9"/>
      <c r="E525" s="9"/>
      <c r="F525" s="9"/>
      <c r="G525" s="9"/>
    </row>
    <row r="526" spans="1:7" ht="12.75" x14ac:dyDescent="0.2">
      <c r="A526" s="9"/>
      <c r="B526" s="9"/>
      <c r="E526" s="9"/>
      <c r="F526" s="9"/>
      <c r="G526" s="9"/>
    </row>
    <row r="527" spans="1:7" ht="12.75" x14ac:dyDescent="0.2">
      <c r="A527" s="9"/>
      <c r="B527" s="9"/>
      <c r="E527" s="9"/>
      <c r="F527" s="9"/>
      <c r="G527" s="9"/>
    </row>
    <row r="528" spans="1:7" ht="12.75" x14ac:dyDescent="0.2">
      <c r="A528" s="9"/>
      <c r="B528" s="9"/>
      <c r="E528" s="9"/>
      <c r="F528" s="9"/>
      <c r="G528" s="9"/>
    </row>
    <row r="529" spans="1:7" ht="12.75" x14ac:dyDescent="0.2">
      <c r="A529" s="9"/>
      <c r="B529" s="9"/>
      <c r="E529" s="9"/>
      <c r="F529" s="9"/>
      <c r="G529" s="9"/>
    </row>
    <row r="530" spans="1:7" ht="12.75" x14ac:dyDescent="0.2">
      <c r="A530" s="9"/>
      <c r="B530" s="9"/>
      <c r="E530" s="9"/>
      <c r="F530" s="9"/>
      <c r="G530" s="9"/>
    </row>
    <row r="531" spans="1:7" ht="12.75" x14ac:dyDescent="0.2">
      <c r="A531" s="9"/>
      <c r="B531" s="9"/>
      <c r="E531" s="9"/>
      <c r="F531" s="9"/>
      <c r="G531" s="9"/>
    </row>
    <row r="532" spans="1:7" ht="12.75" x14ac:dyDescent="0.2">
      <c r="A532" s="9"/>
      <c r="B532" s="9"/>
      <c r="E532" s="9"/>
      <c r="F532" s="9"/>
      <c r="G532" s="9"/>
    </row>
    <row r="533" spans="1:7" ht="12.75" x14ac:dyDescent="0.2">
      <c r="A533" s="9"/>
      <c r="B533" s="9"/>
      <c r="E533" s="9"/>
      <c r="F533" s="9"/>
      <c r="G533" s="9"/>
    </row>
    <row r="534" spans="1:7" ht="12.75" x14ac:dyDescent="0.2">
      <c r="A534" s="9"/>
      <c r="B534" s="9"/>
      <c r="E534" s="9"/>
      <c r="F534" s="9"/>
      <c r="G534" s="9"/>
    </row>
    <row r="535" spans="1:7" ht="12.75" x14ac:dyDescent="0.2">
      <c r="A535" s="9"/>
      <c r="B535" s="9"/>
      <c r="E535" s="9"/>
      <c r="F535" s="9"/>
      <c r="G535" s="9"/>
    </row>
    <row r="536" spans="1:7" ht="12.75" x14ac:dyDescent="0.2">
      <c r="A536" s="9"/>
      <c r="B536" s="9"/>
      <c r="E536" s="9"/>
      <c r="F536" s="9"/>
      <c r="G536" s="9"/>
    </row>
    <row r="537" spans="1:7" ht="12.75" x14ac:dyDescent="0.2">
      <c r="A537" s="9"/>
      <c r="B537" s="9"/>
      <c r="E537" s="9"/>
      <c r="F537" s="9"/>
      <c r="G537" s="9"/>
    </row>
    <row r="538" spans="1:7" ht="12.75" x14ac:dyDescent="0.2">
      <c r="A538" s="9"/>
      <c r="B538" s="9"/>
      <c r="E538" s="9"/>
      <c r="F538" s="9"/>
      <c r="G538" s="9"/>
    </row>
    <row r="539" spans="1:7" ht="12.75" x14ac:dyDescent="0.2">
      <c r="A539" s="9"/>
      <c r="B539" s="9"/>
      <c r="E539" s="9"/>
      <c r="F539" s="9"/>
      <c r="G539" s="9"/>
    </row>
    <row r="540" spans="1:7" ht="12.75" x14ac:dyDescent="0.2">
      <c r="A540" s="9"/>
      <c r="B540" s="9"/>
      <c r="E540" s="9"/>
      <c r="F540" s="9"/>
      <c r="G540" s="9"/>
    </row>
    <row r="541" spans="1:7" ht="12.75" x14ac:dyDescent="0.2">
      <c r="A541" s="9"/>
      <c r="B541" s="9"/>
      <c r="E541" s="9"/>
      <c r="F541" s="9"/>
      <c r="G541" s="9"/>
    </row>
    <row r="542" spans="1:7" ht="12.75" x14ac:dyDescent="0.2">
      <c r="A542" s="9"/>
      <c r="B542" s="9"/>
      <c r="E542" s="9"/>
      <c r="F542" s="9"/>
      <c r="G542" s="9"/>
    </row>
    <row r="543" spans="1:7" ht="12.75" x14ac:dyDescent="0.2">
      <c r="A543" s="9"/>
      <c r="B543" s="9"/>
      <c r="E543" s="9"/>
      <c r="F543" s="9"/>
      <c r="G543" s="9"/>
    </row>
    <row r="544" spans="1:7" ht="12.75" x14ac:dyDescent="0.2">
      <c r="A544" s="9"/>
      <c r="B544" s="9"/>
      <c r="E544" s="9"/>
      <c r="F544" s="9"/>
      <c r="G544" s="9"/>
    </row>
    <row r="545" spans="1:7" ht="12.75" x14ac:dyDescent="0.2">
      <c r="A545" s="9"/>
      <c r="B545" s="9"/>
      <c r="E545" s="9"/>
      <c r="F545" s="9"/>
      <c r="G545" s="9"/>
    </row>
    <row r="546" spans="1:7" ht="12.75" x14ac:dyDescent="0.2">
      <c r="A546" s="9"/>
      <c r="B546" s="9"/>
      <c r="E546" s="9"/>
      <c r="F546" s="9"/>
      <c r="G546" s="9"/>
    </row>
    <row r="547" spans="1:7" ht="12.75" x14ac:dyDescent="0.2">
      <c r="A547" s="9"/>
      <c r="B547" s="9"/>
      <c r="E547" s="9"/>
      <c r="F547" s="9"/>
      <c r="G547" s="9"/>
    </row>
    <row r="548" spans="1:7" ht="12.75" x14ac:dyDescent="0.2">
      <c r="A548" s="9"/>
      <c r="B548" s="9"/>
      <c r="E548" s="9"/>
      <c r="F548" s="9"/>
      <c r="G548" s="9"/>
    </row>
    <row r="549" spans="1:7" ht="12.75" x14ac:dyDescent="0.2">
      <c r="A549" s="9"/>
      <c r="B549" s="9"/>
      <c r="E549" s="9"/>
      <c r="F549" s="9"/>
      <c r="G549" s="9"/>
    </row>
    <row r="550" spans="1:7" ht="12.75" x14ac:dyDescent="0.2">
      <c r="A550" s="9"/>
      <c r="B550" s="9"/>
      <c r="E550" s="9"/>
      <c r="F550" s="9"/>
      <c r="G550" s="9"/>
    </row>
    <row r="551" spans="1:7" ht="12.75" x14ac:dyDescent="0.2">
      <c r="A551" s="9"/>
      <c r="B551" s="9"/>
      <c r="E551" s="9"/>
      <c r="F551" s="9"/>
      <c r="G551" s="9"/>
    </row>
    <row r="552" spans="1:7" ht="12.75" x14ac:dyDescent="0.2">
      <c r="A552" s="9"/>
      <c r="B552" s="9"/>
      <c r="E552" s="9"/>
      <c r="F552" s="9"/>
      <c r="G552" s="9"/>
    </row>
    <row r="553" spans="1:7" ht="12.75" x14ac:dyDescent="0.2">
      <c r="A553" s="9"/>
      <c r="B553" s="9"/>
      <c r="E553" s="9"/>
      <c r="F553" s="9"/>
      <c r="G553" s="9"/>
    </row>
    <row r="554" spans="1:7" ht="12.75" x14ac:dyDescent="0.2">
      <c r="A554" s="9"/>
      <c r="B554" s="9"/>
      <c r="E554" s="9"/>
      <c r="F554" s="9"/>
      <c r="G554" s="9"/>
    </row>
    <row r="555" spans="1:7" ht="12.75" x14ac:dyDescent="0.2">
      <c r="A555" s="9"/>
      <c r="B555" s="9"/>
      <c r="E555" s="9"/>
      <c r="F555" s="9"/>
      <c r="G555" s="9"/>
    </row>
    <row r="556" spans="1:7" ht="12.75" x14ac:dyDescent="0.2">
      <c r="A556" s="9"/>
      <c r="B556" s="9"/>
      <c r="E556" s="9"/>
      <c r="F556" s="9"/>
      <c r="G556" s="9"/>
    </row>
    <row r="557" spans="1:7" ht="12.75" x14ac:dyDescent="0.2">
      <c r="A557" s="9"/>
      <c r="B557" s="9"/>
      <c r="E557" s="9"/>
      <c r="F557" s="9"/>
      <c r="G557" s="9"/>
    </row>
    <row r="558" spans="1:7" ht="12.75" x14ac:dyDescent="0.2">
      <c r="A558" s="9"/>
      <c r="B558" s="9"/>
      <c r="E558" s="9"/>
      <c r="F558" s="9"/>
      <c r="G558" s="9"/>
    </row>
    <row r="559" spans="1:7" ht="12.75" x14ac:dyDescent="0.2">
      <c r="A559" s="9"/>
      <c r="B559" s="9"/>
      <c r="E559" s="9"/>
      <c r="F559" s="9"/>
      <c r="G559" s="9"/>
    </row>
    <row r="560" spans="1:7" ht="12.75" x14ac:dyDescent="0.2">
      <c r="A560" s="9"/>
      <c r="B560" s="9"/>
      <c r="E560" s="9"/>
      <c r="F560" s="9"/>
      <c r="G560" s="9"/>
    </row>
    <row r="561" spans="1:7" ht="12.75" x14ac:dyDescent="0.2">
      <c r="A561" s="9"/>
      <c r="B561" s="9"/>
      <c r="E561" s="9"/>
      <c r="F561" s="9"/>
      <c r="G561" s="9"/>
    </row>
    <row r="562" spans="1:7" ht="12.75" x14ac:dyDescent="0.2">
      <c r="A562" s="9"/>
      <c r="B562" s="9"/>
      <c r="E562" s="9"/>
      <c r="F562" s="9"/>
      <c r="G562" s="9"/>
    </row>
    <row r="563" spans="1:7" ht="12.75" x14ac:dyDescent="0.2">
      <c r="A563" s="9"/>
      <c r="B563" s="9"/>
      <c r="E563" s="9"/>
      <c r="F563" s="9"/>
      <c r="G563" s="9"/>
    </row>
    <row r="564" spans="1:7" ht="12.75" x14ac:dyDescent="0.2">
      <c r="A564" s="9"/>
      <c r="B564" s="9"/>
      <c r="E564" s="9"/>
      <c r="F564" s="9"/>
      <c r="G564" s="9"/>
    </row>
    <row r="565" spans="1:7" ht="12.75" x14ac:dyDescent="0.2">
      <c r="A565" s="9"/>
      <c r="B565" s="9"/>
      <c r="E565" s="9"/>
      <c r="F565" s="9"/>
      <c r="G565" s="9"/>
    </row>
    <row r="566" spans="1:7" ht="12.75" x14ac:dyDescent="0.2">
      <c r="A566" s="9"/>
      <c r="B566" s="9"/>
      <c r="E566" s="9"/>
      <c r="F566" s="9"/>
      <c r="G566" s="9"/>
    </row>
    <row r="567" spans="1:7" ht="12.75" x14ac:dyDescent="0.2">
      <c r="A567" s="9"/>
      <c r="B567" s="9"/>
      <c r="E567" s="9"/>
      <c r="F567" s="9"/>
      <c r="G567" s="9"/>
    </row>
    <row r="568" spans="1:7" ht="12.75" x14ac:dyDescent="0.2">
      <c r="A568" s="9"/>
      <c r="B568" s="9"/>
      <c r="E568" s="9"/>
      <c r="F568" s="9"/>
      <c r="G568" s="9"/>
    </row>
    <row r="569" spans="1:7" ht="12.75" x14ac:dyDescent="0.2">
      <c r="A569" s="9"/>
      <c r="B569" s="9"/>
      <c r="E569" s="9"/>
      <c r="F569" s="9"/>
      <c r="G569" s="9"/>
    </row>
    <row r="570" spans="1:7" ht="12.75" x14ac:dyDescent="0.2">
      <c r="A570" s="9"/>
      <c r="B570" s="9"/>
      <c r="E570" s="9"/>
      <c r="F570" s="9"/>
      <c r="G570" s="9"/>
    </row>
    <row r="571" spans="1:7" ht="12.75" x14ac:dyDescent="0.2">
      <c r="A571" s="9"/>
      <c r="B571" s="9"/>
      <c r="E571" s="9"/>
      <c r="F571" s="9"/>
      <c r="G571" s="9"/>
    </row>
    <row r="572" spans="1:7" ht="12.75" x14ac:dyDescent="0.2">
      <c r="A572" s="9"/>
      <c r="B572" s="9"/>
      <c r="E572" s="9"/>
      <c r="F572" s="9"/>
      <c r="G572" s="9"/>
    </row>
    <row r="573" spans="1:7" ht="12.75" x14ac:dyDescent="0.2">
      <c r="A573" s="9"/>
      <c r="B573" s="9"/>
      <c r="E573" s="9"/>
      <c r="F573" s="9"/>
      <c r="G573" s="9"/>
    </row>
    <row r="574" spans="1:7" ht="12.75" x14ac:dyDescent="0.2">
      <c r="A574" s="9"/>
      <c r="B574" s="9"/>
      <c r="E574" s="9"/>
      <c r="F574" s="9"/>
      <c r="G574" s="9"/>
    </row>
    <row r="575" spans="1:7" ht="12.75" x14ac:dyDescent="0.2">
      <c r="A575" s="9"/>
      <c r="B575" s="9"/>
      <c r="E575" s="9"/>
      <c r="F575" s="9"/>
      <c r="G575" s="9"/>
    </row>
    <row r="576" spans="1:7" ht="12.75" x14ac:dyDescent="0.2">
      <c r="A576" s="9"/>
      <c r="B576" s="9"/>
      <c r="E576" s="9"/>
      <c r="F576" s="9"/>
      <c r="G576" s="9"/>
    </row>
    <row r="577" spans="1:7" ht="12.75" x14ac:dyDescent="0.2">
      <c r="A577" s="9"/>
      <c r="B577" s="9"/>
      <c r="E577" s="9"/>
      <c r="F577" s="9"/>
      <c r="G577" s="9"/>
    </row>
    <row r="578" spans="1:7" ht="12.75" x14ac:dyDescent="0.2">
      <c r="A578" s="9"/>
      <c r="B578" s="9"/>
      <c r="E578" s="9"/>
      <c r="F578" s="9"/>
      <c r="G578" s="9"/>
    </row>
    <row r="579" spans="1:7" ht="12.75" x14ac:dyDescent="0.2">
      <c r="A579" s="9"/>
      <c r="B579" s="9"/>
      <c r="E579" s="9"/>
      <c r="F579" s="9"/>
      <c r="G579" s="9"/>
    </row>
    <row r="580" spans="1:7" ht="12.75" x14ac:dyDescent="0.2">
      <c r="A580" s="9"/>
      <c r="B580" s="9"/>
      <c r="E580" s="9"/>
      <c r="F580" s="9"/>
      <c r="G580" s="9"/>
    </row>
    <row r="581" spans="1:7" ht="12.75" x14ac:dyDescent="0.2">
      <c r="A581" s="9"/>
      <c r="B581" s="9"/>
      <c r="E581" s="9"/>
      <c r="F581" s="9"/>
      <c r="G581" s="9"/>
    </row>
    <row r="582" spans="1:7" ht="12.75" x14ac:dyDescent="0.2">
      <c r="A582" s="9"/>
      <c r="B582" s="9"/>
      <c r="E582" s="9"/>
      <c r="F582" s="9"/>
      <c r="G582" s="9"/>
    </row>
    <row r="583" spans="1:7" ht="12.75" x14ac:dyDescent="0.2">
      <c r="A583" s="9"/>
      <c r="B583" s="9"/>
      <c r="E583" s="9"/>
      <c r="F583" s="9"/>
      <c r="G583" s="9"/>
    </row>
    <row r="584" spans="1:7" ht="12.75" x14ac:dyDescent="0.2">
      <c r="A584" s="9"/>
      <c r="B584" s="9"/>
      <c r="E584" s="9"/>
      <c r="F584" s="9"/>
      <c r="G584" s="9"/>
    </row>
    <row r="585" spans="1:7" ht="12.75" x14ac:dyDescent="0.2">
      <c r="A585" s="9"/>
      <c r="B585" s="9"/>
      <c r="E585" s="9"/>
      <c r="F585" s="9"/>
      <c r="G585" s="9"/>
    </row>
    <row r="586" spans="1:7" ht="12.75" x14ac:dyDescent="0.2">
      <c r="A586" s="9"/>
      <c r="B586" s="9"/>
      <c r="E586" s="9"/>
      <c r="F586" s="9"/>
      <c r="G586" s="9"/>
    </row>
    <row r="587" spans="1:7" ht="12.75" x14ac:dyDescent="0.2">
      <c r="A587" s="9"/>
      <c r="B587" s="9"/>
      <c r="E587" s="9"/>
      <c r="F587" s="9"/>
      <c r="G587" s="9"/>
    </row>
    <row r="588" spans="1:7" ht="12.75" x14ac:dyDescent="0.2">
      <c r="A588" s="9"/>
      <c r="B588" s="9"/>
      <c r="E588" s="9"/>
      <c r="F588" s="9"/>
      <c r="G588" s="9"/>
    </row>
    <row r="589" spans="1:7" ht="12.75" x14ac:dyDescent="0.2">
      <c r="A589" s="9"/>
      <c r="B589" s="9"/>
      <c r="E589" s="9"/>
      <c r="F589" s="9"/>
      <c r="G589" s="9"/>
    </row>
    <row r="590" spans="1:7" ht="12.75" x14ac:dyDescent="0.2">
      <c r="A590" s="9"/>
      <c r="B590" s="9"/>
      <c r="E590" s="9"/>
      <c r="F590" s="9"/>
      <c r="G590" s="9"/>
    </row>
    <row r="591" spans="1:7" ht="12.75" x14ac:dyDescent="0.2">
      <c r="A591" s="9"/>
      <c r="B591" s="9"/>
      <c r="E591" s="9"/>
      <c r="F591" s="9"/>
      <c r="G591" s="9"/>
    </row>
    <row r="592" spans="1:7" ht="12.75" x14ac:dyDescent="0.2">
      <c r="A592" s="9"/>
      <c r="B592" s="9"/>
      <c r="E592" s="9"/>
      <c r="F592" s="9"/>
      <c r="G592" s="9"/>
    </row>
    <row r="593" spans="1:7" ht="12.75" x14ac:dyDescent="0.2">
      <c r="A593" s="9"/>
      <c r="B593" s="9"/>
      <c r="E593" s="9"/>
      <c r="F593" s="9"/>
      <c r="G593" s="9"/>
    </row>
    <row r="594" spans="1:7" ht="12.75" x14ac:dyDescent="0.2">
      <c r="A594" s="9"/>
      <c r="B594" s="9"/>
      <c r="E594" s="9"/>
      <c r="F594" s="9"/>
      <c r="G594" s="9"/>
    </row>
    <row r="595" spans="1:7" ht="12.75" x14ac:dyDescent="0.2">
      <c r="A595" s="9"/>
      <c r="B595" s="9"/>
      <c r="E595" s="9"/>
      <c r="F595" s="9"/>
      <c r="G595" s="9"/>
    </row>
    <row r="596" spans="1:7" ht="12.75" x14ac:dyDescent="0.2">
      <c r="A596" s="9"/>
      <c r="B596" s="9"/>
      <c r="E596" s="9"/>
      <c r="F596" s="9"/>
      <c r="G596" s="9"/>
    </row>
    <row r="597" spans="1:7" ht="12.75" x14ac:dyDescent="0.2">
      <c r="A597" s="9"/>
      <c r="B597" s="9"/>
      <c r="E597" s="9"/>
      <c r="F597" s="9"/>
      <c r="G597" s="9"/>
    </row>
    <row r="598" spans="1:7" ht="12.75" x14ac:dyDescent="0.2">
      <c r="A598" s="9"/>
      <c r="B598" s="9"/>
      <c r="E598" s="9"/>
      <c r="F598" s="9"/>
      <c r="G598" s="9"/>
    </row>
    <row r="599" spans="1:7" ht="12.75" x14ac:dyDescent="0.2">
      <c r="A599" s="9"/>
      <c r="B599" s="9"/>
      <c r="E599" s="9"/>
      <c r="F599" s="9"/>
      <c r="G599" s="9"/>
    </row>
    <row r="600" spans="1:7" ht="12.75" x14ac:dyDescent="0.2">
      <c r="A600" s="9"/>
      <c r="B600" s="9"/>
      <c r="E600" s="9"/>
      <c r="F600" s="9"/>
      <c r="G600" s="9"/>
    </row>
    <row r="601" spans="1:7" ht="12.75" x14ac:dyDescent="0.2">
      <c r="A601" s="9"/>
      <c r="B601" s="9"/>
      <c r="E601" s="9"/>
      <c r="F601" s="9"/>
      <c r="G601" s="9"/>
    </row>
    <row r="602" spans="1:7" ht="12.75" x14ac:dyDescent="0.2">
      <c r="A602" s="9"/>
      <c r="B602" s="9"/>
      <c r="E602" s="9"/>
      <c r="F602" s="9"/>
      <c r="G602" s="9"/>
    </row>
    <row r="603" spans="1:7" ht="12.75" x14ac:dyDescent="0.2">
      <c r="A603" s="9"/>
      <c r="B603" s="9"/>
      <c r="E603" s="9"/>
      <c r="F603" s="9"/>
      <c r="G603" s="9"/>
    </row>
    <row r="604" spans="1:7" ht="12.75" x14ac:dyDescent="0.2">
      <c r="A604" s="9"/>
      <c r="B604" s="9"/>
      <c r="E604" s="9"/>
      <c r="F604" s="9"/>
      <c r="G604" s="9"/>
    </row>
    <row r="605" spans="1:7" ht="12.75" x14ac:dyDescent="0.2">
      <c r="A605" s="9"/>
      <c r="B605" s="9"/>
      <c r="E605" s="9"/>
      <c r="F605" s="9"/>
      <c r="G605" s="9"/>
    </row>
    <row r="606" spans="1:7" ht="12.75" x14ac:dyDescent="0.2">
      <c r="A606" s="9"/>
      <c r="B606" s="9"/>
      <c r="E606" s="9"/>
      <c r="F606" s="9"/>
      <c r="G606" s="9"/>
    </row>
    <row r="607" spans="1:7" ht="12.75" x14ac:dyDescent="0.2">
      <c r="A607" s="9"/>
      <c r="B607" s="9"/>
      <c r="E607" s="9"/>
      <c r="F607" s="9"/>
      <c r="G607" s="9"/>
    </row>
    <row r="608" spans="1:7" ht="12.75" x14ac:dyDescent="0.2">
      <c r="A608" s="9"/>
      <c r="B608" s="9"/>
      <c r="E608" s="9"/>
      <c r="F608" s="9"/>
      <c r="G608" s="9"/>
    </row>
    <row r="609" spans="1:7" ht="12.75" x14ac:dyDescent="0.2">
      <c r="A609" s="9"/>
      <c r="B609" s="9"/>
      <c r="E609" s="9"/>
      <c r="F609" s="9"/>
      <c r="G609" s="9"/>
    </row>
    <row r="610" spans="1:7" ht="12.75" x14ac:dyDescent="0.2">
      <c r="A610" s="9"/>
      <c r="B610" s="9"/>
      <c r="E610" s="9"/>
      <c r="F610" s="9"/>
      <c r="G610" s="9"/>
    </row>
    <row r="611" spans="1:7" ht="12.75" x14ac:dyDescent="0.2">
      <c r="A611" s="9"/>
      <c r="B611" s="9"/>
      <c r="E611" s="9"/>
      <c r="F611" s="9"/>
      <c r="G611" s="9"/>
    </row>
    <row r="612" spans="1:7" ht="12.75" x14ac:dyDescent="0.2">
      <c r="A612" s="9"/>
      <c r="B612" s="9"/>
      <c r="E612" s="9"/>
      <c r="F612" s="9"/>
      <c r="G612" s="9"/>
    </row>
    <row r="613" spans="1:7" ht="12.75" x14ac:dyDescent="0.2">
      <c r="A613" s="9"/>
      <c r="B613" s="9"/>
      <c r="E613" s="9"/>
      <c r="F613" s="9"/>
      <c r="G613" s="9"/>
    </row>
    <row r="614" spans="1:7" ht="12.75" x14ac:dyDescent="0.2">
      <c r="A614" s="9"/>
      <c r="B614" s="9"/>
      <c r="E614" s="9"/>
      <c r="F614" s="9"/>
      <c r="G614" s="9"/>
    </row>
    <row r="615" spans="1:7" ht="12.75" x14ac:dyDescent="0.2">
      <c r="A615" s="9"/>
      <c r="B615" s="9"/>
      <c r="E615" s="9"/>
      <c r="F615" s="9"/>
      <c r="G615" s="9"/>
    </row>
    <row r="616" spans="1:7" ht="12.75" x14ac:dyDescent="0.2">
      <c r="A616" s="9"/>
      <c r="B616" s="9"/>
      <c r="E616" s="9"/>
      <c r="F616" s="9"/>
      <c r="G616" s="9"/>
    </row>
    <row r="617" spans="1:7" ht="12.75" x14ac:dyDescent="0.2">
      <c r="A617" s="9"/>
      <c r="B617" s="9"/>
      <c r="E617" s="9"/>
      <c r="F617" s="9"/>
      <c r="G617" s="9"/>
    </row>
    <row r="618" spans="1:7" ht="12.75" x14ac:dyDescent="0.2">
      <c r="A618" s="9"/>
      <c r="B618" s="9"/>
      <c r="E618" s="9"/>
      <c r="F618" s="9"/>
      <c r="G618" s="9"/>
    </row>
    <row r="619" spans="1:7" ht="12.75" x14ac:dyDescent="0.2">
      <c r="A619" s="9"/>
      <c r="B619" s="9"/>
      <c r="E619" s="9"/>
      <c r="F619" s="9"/>
      <c r="G619" s="9"/>
    </row>
    <row r="620" spans="1:7" ht="12.75" x14ac:dyDescent="0.2">
      <c r="A620" s="9"/>
      <c r="B620" s="9"/>
      <c r="E620" s="9"/>
      <c r="F620" s="9"/>
      <c r="G620" s="9"/>
    </row>
    <row r="621" spans="1:7" ht="12.75" x14ac:dyDescent="0.2">
      <c r="A621" s="9"/>
      <c r="B621" s="9"/>
      <c r="E621" s="9"/>
      <c r="F621" s="9"/>
      <c r="G621" s="9"/>
    </row>
    <row r="622" spans="1:7" ht="12.75" x14ac:dyDescent="0.2">
      <c r="A622" s="9"/>
      <c r="B622" s="9"/>
      <c r="E622" s="9"/>
      <c r="F622" s="9"/>
      <c r="G622" s="9"/>
    </row>
    <row r="623" spans="1:7" ht="12.75" x14ac:dyDescent="0.2">
      <c r="A623" s="9"/>
      <c r="B623" s="9"/>
      <c r="E623" s="9"/>
      <c r="F623" s="9"/>
      <c r="G623" s="9"/>
    </row>
    <row r="624" spans="1:7" ht="12.75" x14ac:dyDescent="0.2">
      <c r="A624" s="9"/>
      <c r="B624" s="9"/>
      <c r="E624" s="9"/>
      <c r="F624" s="9"/>
      <c r="G624" s="9"/>
    </row>
    <row r="625" spans="1:7" ht="12.75" x14ac:dyDescent="0.2">
      <c r="A625" s="9"/>
      <c r="B625" s="9"/>
      <c r="E625" s="9"/>
      <c r="F625" s="9"/>
      <c r="G625" s="9"/>
    </row>
    <row r="626" spans="1:7" ht="12.75" x14ac:dyDescent="0.2">
      <c r="A626" s="9"/>
      <c r="B626" s="9"/>
      <c r="E626" s="9"/>
      <c r="F626" s="9"/>
      <c r="G626" s="9"/>
    </row>
    <row r="627" spans="1:7" ht="12.75" x14ac:dyDescent="0.2">
      <c r="A627" s="9"/>
      <c r="B627" s="9"/>
      <c r="E627" s="9"/>
      <c r="F627" s="9"/>
      <c r="G627" s="9"/>
    </row>
    <row r="628" spans="1:7" ht="12.75" x14ac:dyDescent="0.2">
      <c r="A628" s="9"/>
      <c r="B628" s="9"/>
      <c r="E628" s="9"/>
      <c r="F628" s="9"/>
      <c r="G628" s="9"/>
    </row>
    <row r="629" spans="1:7" ht="12.75" x14ac:dyDescent="0.2">
      <c r="A629" s="9"/>
      <c r="B629" s="9"/>
      <c r="E629" s="9"/>
      <c r="F629" s="9"/>
      <c r="G629" s="9"/>
    </row>
    <row r="630" spans="1:7" ht="12.75" x14ac:dyDescent="0.2">
      <c r="A630" s="9"/>
      <c r="B630" s="9"/>
      <c r="E630" s="9"/>
      <c r="F630" s="9"/>
      <c r="G630" s="9"/>
    </row>
    <row r="631" spans="1:7" ht="12.75" x14ac:dyDescent="0.2">
      <c r="A631" s="9"/>
      <c r="B631" s="9"/>
      <c r="E631" s="9"/>
      <c r="F631" s="9"/>
      <c r="G631" s="9"/>
    </row>
    <row r="632" spans="1:7" ht="12.75" x14ac:dyDescent="0.2">
      <c r="A632" s="9"/>
      <c r="B632" s="9"/>
      <c r="E632" s="9"/>
      <c r="F632" s="9"/>
      <c r="G632" s="9"/>
    </row>
    <row r="633" spans="1:7" ht="12.75" x14ac:dyDescent="0.2">
      <c r="A633" s="9"/>
      <c r="B633" s="9"/>
      <c r="E633" s="9"/>
      <c r="F633" s="9"/>
      <c r="G633" s="9"/>
    </row>
    <row r="634" spans="1:7" ht="12.75" x14ac:dyDescent="0.2">
      <c r="A634" s="9"/>
      <c r="B634" s="9"/>
      <c r="E634" s="9"/>
      <c r="F634" s="9"/>
      <c r="G634" s="9"/>
    </row>
    <row r="635" spans="1:7" ht="12.75" x14ac:dyDescent="0.2">
      <c r="A635" s="9"/>
      <c r="B635" s="9"/>
      <c r="E635" s="9"/>
      <c r="F635" s="9"/>
      <c r="G635" s="9"/>
    </row>
    <row r="636" spans="1:7" ht="12.75" x14ac:dyDescent="0.2">
      <c r="A636" s="9"/>
      <c r="B636" s="9"/>
      <c r="E636" s="9"/>
      <c r="F636" s="9"/>
      <c r="G636" s="9"/>
    </row>
    <row r="637" spans="1:7" ht="12.75" x14ac:dyDescent="0.2">
      <c r="A637" s="9"/>
      <c r="B637" s="9"/>
      <c r="E637" s="9"/>
      <c r="F637" s="9"/>
      <c r="G637" s="9"/>
    </row>
    <row r="638" spans="1:7" ht="12.75" x14ac:dyDescent="0.2">
      <c r="A638" s="9"/>
      <c r="B638" s="9"/>
      <c r="E638" s="9"/>
      <c r="F638" s="9"/>
      <c r="G638" s="9"/>
    </row>
    <row r="639" spans="1:7" ht="12.75" x14ac:dyDescent="0.2">
      <c r="A639" s="9"/>
      <c r="B639" s="9"/>
      <c r="E639" s="9"/>
      <c r="F639" s="9"/>
      <c r="G639" s="9"/>
    </row>
    <row r="640" spans="1:7" ht="12.75" x14ac:dyDescent="0.2">
      <c r="A640" s="9"/>
      <c r="B640" s="9"/>
      <c r="E640" s="9"/>
      <c r="F640" s="9"/>
      <c r="G640" s="9"/>
    </row>
    <row r="641" spans="1:7" ht="12.75" x14ac:dyDescent="0.2">
      <c r="A641" s="9"/>
      <c r="B641" s="9"/>
      <c r="E641" s="9"/>
      <c r="F641" s="9"/>
      <c r="G641" s="9"/>
    </row>
    <row r="642" spans="1:7" ht="12.75" x14ac:dyDescent="0.2">
      <c r="A642" s="9"/>
      <c r="B642" s="9"/>
      <c r="E642" s="9"/>
      <c r="F642" s="9"/>
      <c r="G642" s="9"/>
    </row>
    <row r="643" spans="1:7" ht="12.75" x14ac:dyDescent="0.2">
      <c r="A643" s="9"/>
      <c r="B643" s="9"/>
      <c r="E643" s="9"/>
      <c r="F643" s="9"/>
      <c r="G643" s="9"/>
    </row>
    <row r="644" spans="1:7" ht="12.75" x14ac:dyDescent="0.2">
      <c r="A644" s="9"/>
      <c r="B644" s="9"/>
      <c r="E644" s="9"/>
      <c r="F644" s="9"/>
      <c r="G644" s="9"/>
    </row>
    <row r="645" spans="1:7" ht="12.75" x14ac:dyDescent="0.2">
      <c r="A645" s="9"/>
      <c r="B645" s="9"/>
      <c r="E645" s="9"/>
      <c r="F645" s="9"/>
      <c r="G645" s="9"/>
    </row>
    <row r="646" spans="1:7" ht="12.75" x14ac:dyDescent="0.2">
      <c r="A646" s="9"/>
      <c r="B646" s="9"/>
      <c r="E646" s="9"/>
      <c r="F646" s="9"/>
      <c r="G646" s="9"/>
    </row>
    <row r="647" spans="1:7" ht="12.75" x14ac:dyDescent="0.2">
      <c r="A647" s="9"/>
      <c r="B647" s="9"/>
      <c r="E647" s="9"/>
      <c r="F647" s="9"/>
      <c r="G647" s="9"/>
    </row>
    <row r="648" spans="1:7" ht="12.75" x14ac:dyDescent="0.2">
      <c r="A648" s="9"/>
      <c r="B648" s="9"/>
      <c r="E648" s="9"/>
      <c r="F648" s="9"/>
      <c r="G648" s="9"/>
    </row>
    <row r="649" spans="1:7" ht="12.75" x14ac:dyDescent="0.2">
      <c r="A649" s="9"/>
      <c r="B649" s="9"/>
      <c r="E649" s="9"/>
      <c r="F649" s="9"/>
      <c r="G649" s="9"/>
    </row>
    <row r="650" spans="1:7" ht="12.75" x14ac:dyDescent="0.2">
      <c r="A650" s="9"/>
      <c r="B650" s="9"/>
      <c r="E650" s="9"/>
      <c r="F650" s="9"/>
      <c r="G650" s="9"/>
    </row>
    <row r="651" spans="1:7" ht="12.75" x14ac:dyDescent="0.2">
      <c r="A651" s="9"/>
      <c r="B651" s="9"/>
      <c r="E651" s="9"/>
      <c r="F651" s="9"/>
      <c r="G651" s="9"/>
    </row>
    <row r="652" spans="1:7" ht="12.75" x14ac:dyDescent="0.2">
      <c r="A652" s="9"/>
      <c r="B652" s="9"/>
      <c r="E652" s="9"/>
      <c r="F652" s="9"/>
      <c r="G652" s="9"/>
    </row>
    <row r="653" spans="1:7" ht="12.75" x14ac:dyDescent="0.2">
      <c r="A653" s="9"/>
      <c r="B653" s="9"/>
      <c r="E653" s="9"/>
      <c r="F653" s="9"/>
      <c r="G653" s="9"/>
    </row>
    <row r="654" spans="1:7" ht="12.75" x14ac:dyDescent="0.2">
      <c r="A654" s="9"/>
      <c r="B654" s="9"/>
      <c r="E654" s="9"/>
      <c r="F654" s="9"/>
      <c r="G654" s="9"/>
    </row>
    <row r="655" spans="1:7" ht="12.75" x14ac:dyDescent="0.2">
      <c r="A655" s="9"/>
      <c r="B655" s="9"/>
      <c r="E655" s="9"/>
      <c r="F655" s="9"/>
      <c r="G655" s="9"/>
    </row>
    <row r="656" spans="1:7" ht="12.75" x14ac:dyDescent="0.2">
      <c r="A656" s="9"/>
      <c r="B656" s="9"/>
      <c r="E656" s="9"/>
      <c r="F656" s="9"/>
      <c r="G656" s="9"/>
    </row>
    <row r="657" spans="1:7" ht="12.75" x14ac:dyDescent="0.2">
      <c r="A657" s="9"/>
      <c r="B657" s="9"/>
      <c r="E657" s="9"/>
      <c r="F657" s="9"/>
      <c r="G657" s="9"/>
    </row>
    <row r="658" spans="1:7" ht="12.75" x14ac:dyDescent="0.2">
      <c r="A658" s="9"/>
      <c r="B658" s="9"/>
      <c r="E658" s="9"/>
      <c r="F658" s="9"/>
      <c r="G658" s="9"/>
    </row>
    <row r="659" spans="1:7" ht="12.75" x14ac:dyDescent="0.2">
      <c r="A659" s="9"/>
      <c r="B659" s="9"/>
      <c r="E659" s="9"/>
      <c r="F659" s="9"/>
      <c r="G659" s="9"/>
    </row>
    <row r="660" spans="1:7" ht="12.75" x14ac:dyDescent="0.2">
      <c r="A660" s="9"/>
      <c r="B660" s="9"/>
      <c r="E660" s="9"/>
      <c r="F660" s="9"/>
      <c r="G660" s="9"/>
    </row>
    <row r="661" spans="1:7" ht="12.75" x14ac:dyDescent="0.2">
      <c r="A661" s="9"/>
      <c r="B661" s="9"/>
      <c r="E661" s="9"/>
      <c r="F661" s="9"/>
      <c r="G661" s="9"/>
    </row>
    <row r="662" spans="1:7" ht="12.75" x14ac:dyDescent="0.2">
      <c r="A662" s="9"/>
      <c r="B662" s="9"/>
      <c r="E662" s="9"/>
      <c r="F662" s="9"/>
      <c r="G662" s="9"/>
    </row>
    <row r="663" spans="1:7" ht="12.75" x14ac:dyDescent="0.2">
      <c r="A663" s="9"/>
      <c r="B663" s="9"/>
      <c r="E663" s="9"/>
      <c r="F663" s="9"/>
      <c r="G663" s="9"/>
    </row>
    <row r="664" spans="1:7" ht="12.75" x14ac:dyDescent="0.2">
      <c r="A664" s="9"/>
      <c r="B664" s="9"/>
      <c r="E664" s="9"/>
      <c r="F664" s="9"/>
      <c r="G664" s="9"/>
    </row>
    <row r="665" spans="1:7" ht="12.75" x14ac:dyDescent="0.2">
      <c r="A665" s="9"/>
      <c r="B665" s="9"/>
      <c r="E665" s="9"/>
      <c r="F665" s="9"/>
      <c r="G665" s="9"/>
    </row>
    <row r="666" spans="1:7" ht="12.75" x14ac:dyDescent="0.2">
      <c r="A666" s="9"/>
      <c r="B666" s="9"/>
      <c r="E666" s="9"/>
      <c r="F666" s="9"/>
      <c r="G666" s="9"/>
    </row>
    <row r="667" spans="1:7" ht="12.75" x14ac:dyDescent="0.2">
      <c r="A667" s="9"/>
      <c r="B667" s="9"/>
      <c r="E667" s="9"/>
      <c r="F667" s="9"/>
      <c r="G667" s="9"/>
    </row>
    <row r="668" spans="1:7" ht="12.75" x14ac:dyDescent="0.2">
      <c r="A668" s="9"/>
      <c r="B668" s="9"/>
      <c r="E668" s="9"/>
      <c r="F668" s="9"/>
      <c r="G668" s="9"/>
    </row>
    <row r="669" spans="1:7" ht="12.75" x14ac:dyDescent="0.2">
      <c r="A669" s="9"/>
      <c r="B669" s="9"/>
      <c r="E669" s="9"/>
      <c r="F669" s="9"/>
      <c r="G669" s="9"/>
    </row>
    <row r="670" spans="1:7" ht="12.75" x14ac:dyDescent="0.2">
      <c r="A670" s="9"/>
      <c r="B670" s="9"/>
      <c r="E670" s="9"/>
      <c r="F670" s="9"/>
      <c r="G670" s="9"/>
    </row>
    <row r="671" spans="1:7" ht="12.75" x14ac:dyDescent="0.2">
      <c r="A671" s="9"/>
      <c r="B671" s="9"/>
      <c r="E671" s="9"/>
      <c r="F671" s="9"/>
      <c r="G671" s="9"/>
    </row>
    <row r="672" spans="1:7" ht="12.75" x14ac:dyDescent="0.2">
      <c r="A672" s="9"/>
      <c r="B672" s="9"/>
      <c r="E672" s="9"/>
      <c r="F672" s="9"/>
      <c r="G672" s="9"/>
    </row>
    <row r="673" spans="1:7" ht="12.75" x14ac:dyDescent="0.2">
      <c r="A673" s="9"/>
      <c r="B673" s="9"/>
      <c r="E673" s="9"/>
      <c r="F673" s="9"/>
      <c r="G673" s="9"/>
    </row>
    <row r="674" spans="1:7" ht="12.75" x14ac:dyDescent="0.2">
      <c r="A674" s="9"/>
      <c r="B674" s="9"/>
      <c r="E674" s="9"/>
      <c r="F674" s="9"/>
      <c r="G674" s="9"/>
    </row>
    <row r="675" spans="1:7" ht="12.75" x14ac:dyDescent="0.2">
      <c r="A675" s="9"/>
      <c r="B675" s="9"/>
      <c r="E675" s="9"/>
      <c r="F675" s="9"/>
      <c r="G675" s="9"/>
    </row>
    <row r="676" spans="1:7" ht="12.75" x14ac:dyDescent="0.2">
      <c r="A676" s="9"/>
      <c r="B676" s="9"/>
      <c r="E676" s="9"/>
      <c r="F676" s="9"/>
      <c r="G676" s="9"/>
    </row>
    <row r="677" spans="1:7" ht="12.75" x14ac:dyDescent="0.2">
      <c r="A677" s="9"/>
      <c r="B677" s="9"/>
      <c r="E677" s="9"/>
      <c r="F677" s="9"/>
      <c r="G677" s="9"/>
    </row>
    <row r="678" spans="1:7" ht="12.75" x14ac:dyDescent="0.2">
      <c r="A678" s="9"/>
      <c r="B678" s="9"/>
      <c r="E678" s="9"/>
      <c r="F678" s="9"/>
      <c r="G678" s="9"/>
    </row>
    <row r="679" spans="1:7" ht="12.75" x14ac:dyDescent="0.2">
      <c r="A679" s="9"/>
      <c r="B679" s="9"/>
      <c r="E679" s="9"/>
      <c r="F679" s="9"/>
      <c r="G679" s="9"/>
    </row>
    <row r="680" spans="1:7" ht="12.75" x14ac:dyDescent="0.2">
      <c r="A680" s="9"/>
      <c r="B680" s="9"/>
      <c r="E680" s="9"/>
      <c r="F680" s="9"/>
      <c r="G680" s="9"/>
    </row>
    <row r="681" spans="1:7" ht="12.75" x14ac:dyDescent="0.2">
      <c r="A681" s="9"/>
      <c r="B681" s="9"/>
      <c r="E681" s="9"/>
      <c r="F681" s="9"/>
      <c r="G681" s="9"/>
    </row>
    <row r="682" spans="1:7" ht="12.75" x14ac:dyDescent="0.2">
      <c r="A682" s="9"/>
      <c r="B682" s="9"/>
      <c r="E682" s="9"/>
      <c r="F682" s="9"/>
      <c r="G682" s="9"/>
    </row>
    <row r="683" spans="1:7" ht="12.75" x14ac:dyDescent="0.2">
      <c r="A683" s="9"/>
      <c r="B683" s="9"/>
      <c r="E683" s="9"/>
      <c r="F683" s="9"/>
      <c r="G683" s="9"/>
    </row>
    <row r="684" spans="1:7" ht="12.75" x14ac:dyDescent="0.2">
      <c r="A684" s="9"/>
      <c r="B684" s="9"/>
      <c r="E684" s="9"/>
      <c r="F684" s="9"/>
      <c r="G684" s="9"/>
    </row>
    <row r="685" spans="1:7" ht="12.75" x14ac:dyDescent="0.2">
      <c r="A685" s="9"/>
      <c r="B685" s="9"/>
      <c r="E685" s="9"/>
      <c r="F685" s="9"/>
      <c r="G685" s="9"/>
    </row>
    <row r="686" spans="1:7" ht="12.75" x14ac:dyDescent="0.2">
      <c r="A686" s="9"/>
      <c r="B686" s="9"/>
      <c r="E686" s="9"/>
      <c r="F686" s="9"/>
      <c r="G686" s="9"/>
    </row>
    <row r="687" spans="1:7" ht="12.75" x14ac:dyDescent="0.2">
      <c r="A687" s="9"/>
      <c r="B687" s="9"/>
      <c r="E687" s="9"/>
      <c r="F687" s="9"/>
      <c r="G687" s="9"/>
    </row>
    <row r="688" spans="1:7" ht="12.75" x14ac:dyDescent="0.2">
      <c r="A688" s="9"/>
      <c r="B688" s="9"/>
      <c r="E688" s="9"/>
      <c r="F688" s="9"/>
      <c r="G688" s="9"/>
    </row>
    <row r="689" spans="1:7" ht="12.75" x14ac:dyDescent="0.2">
      <c r="A689" s="9"/>
      <c r="B689" s="9"/>
      <c r="E689" s="9"/>
      <c r="F689" s="9"/>
      <c r="G689" s="9"/>
    </row>
    <row r="690" spans="1:7" ht="12.75" x14ac:dyDescent="0.2">
      <c r="A690" s="9"/>
      <c r="B690" s="9"/>
      <c r="E690" s="9"/>
      <c r="F690" s="9"/>
      <c r="G690" s="9"/>
    </row>
    <row r="691" spans="1:7" ht="12.75" x14ac:dyDescent="0.2">
      <c r="A691" s="9"/>
      <c r="B691" s="9"/>
      <c r="E691" s="9"/>
      <c r="F691" s="9"/>
      <c r="G691" s="9"/>
    </row>
    <row r="692" spans="1:7" ht="12.75" x14ac:dyDescent="0.2">
      <c r="A692" s="9"/>
      <c r="B692" s="9"/>
      <c r="E692" s="9"/>
      <c r="F692" s="9"/>
      <c r="G692" s="9"/>
    </row>
    <row r="693" spans="1:7" ht="12.75" x14ac:dyDescent="0.2">
      <c r="A693" s="9"/>
      <c r="B693" s="9"/>
      <c r="E693" s="9"/>
      <c r="F693" s="9"/>
      <c r="G693" s="9"/>
    </row>
    <row r="694" spans="1:7" ht="12.75" x14ac:dyDescent="0.2">
      <c r="A694" s="9"/>
      <c r="B694" s="9"/>
      <c r="E694" s="9"/>
      <c r="F694" s="9"/>
      <c r="G694" s="9"/>
    </row>
    <row r="695" spans="1:7" ht="12.75" x14ac:dyDescent="0.2">
      <c r="A695" s="9"/>
      <c r="B695" s="9"/>
      <c r="E695" s="9"/>
      <c r="F695" s="9"/>
      <c r="G695" s="9"/>
    </row>
    <row r="696" spans="1:7" ht="12.75" x14ac:dyDescent="0.2">
      <c r="A696" s="9"/>
      <c r="B696" s="9"/>
      <c r="E696" s="9"/>
      <c r="F696" s="9"/>
      <c r="G696" s="9"/>
    </row>
    <row r="697" spans="1:7" ht="12.75" x14ac:dyDescent="0.2">
      <c r="A697" s="9"/>
      <c r="B697" s="9"/>
      <c r="E697" s="9"/>
      <c r="F697" s="9"/>
      <c r="G697" s="9"/>
    </row>
    <row r="698" spans="1:7" ht="12.75" x14ac:dyDescent="0.2">
      <c r="A698" s="9"/>
      <c r="B698" s="9"/>
      <c r="E698" s="9"/>
      <c r="F698" s="9"/>
      <c r="G698" s="9"/>
    </row>
    <row r="699" spans="1:7" ht="12.75" x14ac:dyDescent="0.2">
      <c r="A699" s="9"/>
      <c r="B699" s="9"/>
      <c r="E699" s="9"/>
      <c r="F699" s="9"/>
      <c r="G699" s="9"/>
    </row>
    <row r="700" spans="1:7" ht="12.75" x14ac:dyDescent="0.2">
      <c r="A700" s="9"/>
      <c r="B700" s="9"/>
      <c r="E700" s="9"/>
      <c r="F700" s="9"/>
      <c r="G700" s="9"/>
    </row>
    <row r="701" spans="1:7" ht="12.75" x14ac:dyDescent="0.2">
      <c r="A701" s="9"/>
      <c r="B701" s="9"/>
      <c r="E701" s="9"/>
      <c r="F701" s="9"/>
      <c r="G701" s="9"/>
    </row>
    <row r="702" spans="1:7" ht="12.75" x14ac:dyDescent="0.2">
      <c r="A702" s="9"/>
      <c r="B702" s="9"/>
      <c r="E702" s="9"/>
      <c r="F702" s="9"/>
      <c r="G702" s="9"/>
    </row>
    <row r="703" spans="1:7" ht="12.75" x14ac:dyDescent="0.2">
      <c r="A703" s="9"/>
      <c r="B703" s="9"/>
      <c r="E703" s="9"/>
      <c r="F703" s="9"/>
      <c r="G703" s="9"/>
    </row>
    <row r="704" spans="1:7" ht="12.75" x14ac:dyDescent="0.2">
      <c r="A704" s="9"/>
      <c r="B704" s="9"/>
      <c r="E704" s="9"/>
      <c r="F704" s="9"/>
      <c r="G704" s="9"/>
    </row>
    <row r="705" spans="1:7" ht="12.75" x14ac:dyDescent="0.2">
      <c r="A705" s="9"/>
      <c r="B705" s="9"/>
      <c r="E705" s="9"/>
      <c r="F705" s="9"/>
      <c r="G705" s="9"/>
    </row>
    <row r="706" spans="1:7" ht="12.75" x14ac:dyDescent="0.2">
      <c r="A706" s="9"/>
      <c r="B706" s="9"/>
      <c r="E706" s="9"/>
      <c r="F706" s="9"/>
      <c r="G706" s="9"/>
    </row>
    <row r="707" spans="1:7" ht="12.75" x14ac:dyDescent="0.2">
      <c r="A707" s="9"/>
      <c r="B707" s="9"/>
      <c r="E707" s="9"/>
      <c r="F707" s="9"/>
      <c r="G707" s="9"/>
    </row>
    <row r="708" spans="1:7" ht="12.75" x14ac:dyDescent="0.2">
      <c r="A708" s="9"/>
      <c r="B708" s="9"/>
      <c r="E708" s="9"/>
      <c r="F708" s="9"/>
      <c r="G708" s="9"/>
    </row>
    <row r="709" spans="1:7" ht="12.75" x14ac:dyDescent="0.2">
      <c r="A709" s="9"/>
      <c r="B709" s="9"/>
      <c r="E709" s="9"/>
      <c r="F709" s="9"/>
      <c r="G709" s="9"/>
    </row>
    <row r="710" spans="1:7" ht="12.75" x14ac:dyDescent="0.2">
      <c r="A710" s="9"/>
      <c r="B710" s="9"/>
      <c r="E710" s="9"/>
      <c r="F710" s="9"/>
      <c r="G710" s="9"/>
    </row>
    <row r="711" spans="1:7" ht="12.75" x14ac:dyDescent="0.2">
      <c r="A711" s="9"/>
      <c r="B711" s="9"/>
      <c r="E711" s="9"/>
      <c r="F711" s="9"/>
      <c r="G711" s="9"/>
    </row>
    <row r="712" spans="1:7" ht="12.75" x14ac:dyDescent="0.2">
      <c r="A712" s="9"/>
      <c r="B712" s="9"/>
      <c r="E712" s="9"/>
      <c r="F712" s="9"/>
      <c r="G712" s="9"/>
    </row>
    <row r="713" spans="1:7" ht="12.75" x14ac:dyDescent="0.2">
      <c r="A713" s="9"/>
      <c r="B713" s="9"/>
      <c r="E713" s="9"/>
      <c r="F713" s="9"/>
      <c r="G713" s="9"/>
    </row>
    <row r="714" spans="1:7" ht="12.75" x14ac:dyDescent="0.2">
      <c r="A714" s="9"/>
      <c r="B714" s="9"/>
      <c r="E714" s="9"/>
      <c r="F714" s="9"/>
      <c r="G714" s="9"/>
    </row>
    <row r="715" spans="1:7" ht="12.75" x14ac:dyDescent="0.2">
      <c r="A715" s="9"/>
      <c r="B715" s="9"/>
      <c r="E715" s="9"/>
      <c r="F715" s="9"/>
      <c r="G715" s="9"/>
    </row>
    <row r="716" spans="1:7" ht="12.75" x14ac:dyDescent="0.2">
      <c r="A716" s="9"/>
      <c r="B716" s="9"/>
      <c r="E716" s="9"/>
      <c r="F716" s="9"/>
      <c r="G716" s="9"/>
    </row>
    <row r="717" spans="1:7" ht="12.75" x14ac:dyDescent="0.2">
      <c r="A717" s="9"/>
      <c r="B717" s="9"/>
      <c r="E717" s="9"/>
      <c r="F717" s="9"/>
      <c r="G717" s="9"/>
    </row>
    <row r="718" spans="1:7" ht="12.75" x14ac:dyDescent="0.2">
      <c r="A718" s="9"/>
      <c r="B718" s="9"/>
      <c r="E718" s="9"/>
      <c r="F718" s="9"/>
      <c r="G718" s="9"/>
    </row>
    <row r="719" spans="1:7" ht="12.75" x14ac:dyDescent="0.2">
      <c r="A719" s="9"/>
      <c r="B719" s="9"/>
      <c r="E719" s="9"/>
      <c r="F719" s="9"/>
      <c r="G719" s="9"/>
    </row>
    <row r="720" spans="1:7" ht="12.75" x14ac:dyDescent="0.2">
      <c r="A720" s="9"/>
      <c r="B720" s="9"/>
      <c r="E720" s="9"/>
      <c r="F720" s="9"/>
      <c r="G720" s="9"/>
    </row>
    <row r="721" spans="1:7" ht="12.75" x14ac:dyDescent="0.2">
      <c r="A721" s="9"/>
      <c r="B721" s="9"/>
      <c r="E721" s="9"/>
      <c r="F721" s="9"/>
      <c r="G721" s="9"/>
    </row>
    <row r="722" spans="1:7" ht="12.75" x14ac:dyDescent="0.2">
      <c r="A722" s="9"/>
      <c r="B722" s="9"/>
      <c r="E722" s="9"/>
      <c r="F722" s="9"/>
      <c r="G722" s="9"/>
    </row>
    <row r="723" spans="1:7" ht="12.75" x14ac:dyDescent="0.2">
      <c r="A723" s="9"/>
      <c r="B723" s="9"/>
      <c r="E723" s="9"/>
      <c r="F723" s="9"/>
      <c r="G723" s="9"/>
    </row>
    <row r="724" spans="1:7" ht="12.75" x14ac:dyDescent="0.2">
      <c r="A724" s="9"/>
      <c r="B724" s="9"/>
      <c r="E724" s="9"/>
      <c r="F724" s="9"/>
      <c r="G724" s="9"/>
    </row>
    <row r="725" spans="1:7" ht="12.75" x14ac:dyDescent="0.2">
      <c r="A725" s="9"/>
      <c r="B725" s="9"/>
      <c r="E725" s="9"/>
      <c r="F725" s="9"/>
      <c r="G725" s="9"/>
    </row>
    <row r="726" spans="1:7" ht="12.75" x14ac:dyDescent="0.2">
      <c r="A726" s="9"/>
      <c r="B726" s="9"/>
      <c r="E726" s="9"/>
      <c r="F726" s="9"/>
      <c r="G726" s="9"/>
    </row>
    <row r="727" spans="1:7" ht="12.75" x14ac:dyDescent="0.2">
      <c r="A727" s="9"/>
      <c r="B727" s="9"/>
      <c r="E727" s="9"/>
      <c r="F727" s="9"/>
      <c r="G727" s="9"/>
    </row>
    <row r="728" spans="1:7" ht="12.75" x14ac:dyDescent="0.2">
      <c r="A728" s="9"/>
      <c r="B728" s="9"/>
      <c r="E728" s="9"/>
      <c r="F728" s="9"/>
      <c r="G728" s="9"/>
    </row>
    <row r="729" spans="1:7" ht="12.75" x14ac:dyDescent="0.2">
      <c r="A729" s="9"/>
      <c r="B729" s="9"/>
      <c r="E729" s="9"/>
      <c r="F729" s="9"/>
      <c r="G729" s="9"/>
    </row>
    <row r="730" spans="1:7" ht="12.75" x14ac:dyDescent="0.2">
      <c r="A730" s="9"/>
      <c r="B730" s="9"/>
      <c r="E730" s="9"/>
      <c r="F730" s="9"/>
      <c r="G730" s="9"/>
    </row>
    <row r="731" spans="1:7" ht="12.75" x14ac:dyDescent="0.2">
      <c r="A731" s="9"/>
      <c r="B731" s="9"/>
      <c r="E731" s="9"/>
      <c r="F731" s="9"/>
      <c r="G731" s="9"/>
    </row>
    <row r="732" spans="1:7" ht="12.75" x14ac:dyDescent="0.2">
      <c r="A732" s="9"/>
      <c r="B732" s="9"/>
      <c r="E732" s="9"/>
      <c r="F732" s="9"/>
      <c r="G732" s="9"/>
    </row>
    <row r="733" spans="1:7" ht="12.75" x14ac:dyDescent="0.2">
      <c r="A733" s="9"/>
      <c r="B733" s="9"/>
      <c r="E733" s="9"/>
      <c r="F733" s="9"/>
      <c r="G733" s="9"/>
    </row>
    <row r="734" spans="1:7" ht="12.75" x14ac:dyDescent="0.2">
      <c r="A734" s="9"/>
      <c r="B734" s="9"/>
      <c r="E734" s="9"/>
      <c r="F734" s="9"/>
      <c r="G734" s="9"/>
    </row>
    <row r="735" spans="1:7" ht="12.75" x14ac:dyDescent="0.2">
      <c r="A735" s="9"/>
      <c r="B735" s="9"/>
      <c r="E735" s="9"/>
      <c r="F735" s="9"/>
      <c r="G735" s="9"/>
    </row>
    <row r="736" spans="1:7" ht="12.75" x14ac:dyDescent="0.2">
      <c r="A736" s="9"/>
      <c r="B736" s="9"/>
      <c r="E736" s="9"/>
      <c r="F736" s="9"/>
      <c r="G736" s="9"/>
    </row>
    <row r="737" spans="1:7" ht="12.75" x14ac:dyDescent="0.2">
      <c r="A737" s="9"/>
      <c r="B737" s="9"/>
      <c r="E737" s="9"/>
      <c r="F737" s="9"/>
      <c r="G737" s="9"/>
    </row>
    <row r="738" spans="1:7" ht="12.75" x14ac:dyDescent="0.2">
      <c r="A738" s="9"/>
      <c r="B738" s="9"/>
      <c r="E738" s="9"/>
      <c r="F738" s="9"/>
      <c r="G738" s="9"/>
    </row>
    <row r="739" spans="1:7" ht="12.75" x14ac:dyDescent="0.2">
      <c r="A739" s="9"/>
      <c r="B739" s="9"/>
      <c r="E739" s="9"/>
      <c r="F739" s="9"/>
      <c r="G739" s="9"/>
    </row>
    <row r="740" spans="1:7" ht="12.75" x14ac:dyDescent="0.2">
      <c r="A740" s="9"/>
      <c r="B740" s="9"/>
      <c r="E740" s="9"/>
      <c r="F740" s="9"/>
      <c r="G740" s="9"/>
    </row>
    <row r="741" spans="1:7" ht="12.75" x14ac:dyDescent="0.2">
      <c r="A741" s="9"/>
      <c r="B741" s="9"/>
      <c r="E741" s="9"/>
      <c r="F741" s="9"/>
      <c r="G741" s="9"/>
    </row>
    <row r="742" spans="1:7" ht="12.75" x14ac:dyDescent="0.2">
      <c r="A742" s="9"/>
      <c r="B742" s="9"/>
      <c r="E742" s="9"/>
      <c r="F742" s="9"/>
      <c r="G742" s="9"/>
    </row>
    <row r="743" spans="1:7" ht="12.75" x14ac:dyDescent="0.2">
      <c r="A743" s="9"/>
      <c r="B743" s="9"/>
      <c r="E743" s="9"/>
      <c r="F743" s="9"/>
      <c r="G743" s="9"/>
    </row>
    <row r="744" spans="1:7" ht="12.75" x14ac:dyDescent="0.2">
      <c r="A744" s="9"/>
      <c r="B744" s="9"/>
      <c r="E744" s="9"/>
      <c r="F744" s="9"/>
      <c r="G744" s="9"/>
    </row>
    <row r="745" spans="1:7" ht="12.75" x14ac:dyDescent="0.2">
      <c r="A745" s="9"/>
      <c r="B745" s="9"/>
      <c r="E745" s="9"/>
      <c r="F745" s="9"/>
      <c r="G745" s="9"/>
    </row>
    <row r="746" spans="1:7" ht="12.75" x14ac:dyDescent="0.2">
      <c r="A746" s="9"/>
      <c r="B746" s="9"/>
      <c r="E746" s="9"/>
      <c r="F746" s="9"/>
      <c r="G746" s="9"/>
    </row>
    <row r="747" spans="1:7" ht="12.75" x14ac:dyDescent="0.2">
      <c r="A747" s="9"/>
      <c r="B747" s="9"/>
      <c r="E747" s="9"/>
      <c r="F747" s="9"/>
      <c r="G747" s="9"/>
    </row>
    <row r="748" spans="1:7" ht="12.75" x14ac:dyDescent="0.2">
      <c r="A748" s="9"/>
      <c r="B748" s="9"/>
      <c r="E748" s="9"/>
      <c r="F748" s="9"/>
      <c r="G748" s="9"/>
    </row>
    <row r="749" spans="1:7" ht="12.75" x14ac:dyDescent="0.2">
      <c r="A749" s="9"/>
      <c r="B749" s="9"/>
      <c r="E749" s="9"/>
      <c r="F749" s="9"/>
      <c r="G749" s="9"/>
    </row>
    <row r="750" spans="1:7" ht="12.75" x14ac:dyDescent="0.2">
      <c r="A750" s="9"/>
      <c r="B750" s="9"/>
      <c r="E750" s="9"/>
      <c r="F750" s="9"/>
      <c r="G750" s="9"/>
    </row>
    <row r="751" spans="1:7" ht="12.75" x14ac:dyDescent="0.2">
      <c r="A751" s="9"/>
      <c r="B751" s="9"/>
      <c r="E751" s="9"/>
      <c r="F751" s="9"/>
      <c r="G751" s="9"/>
    </row>
    <row r="752" spans="1:7" ht="12.75" x14ac:dyDescent="0.2">
      <c r="A752" s="9"/>
      <c r="B752" s="9"/>
      <c r="E752" s="9"/>
      <c r="F752" s="9"/>
      <c r="G752" s="9"/>
    </row>
    <row r="753" spans="1:7" ht="12.75" x14ac:dyDescent="0.2">
      <c r="A753" s="9"/>
      <c r="B753" s="9"/>
      <c r="E753" s="9"/>
      <c r="F753" s="9"/>
      <c r="G753" s="9"/>
    </row>
    <row r="754" spans="1:7" ht="12.75" x14ac:dyDescent="0.2">
      <c r="A754" s="9"/>
      <c r="B754" s="9"/>
      <c r="E754" s="9"/>
      <c r="F754" s="9"/>
      <c r="G754" s="9"/>
    </row>
    <row r="755" spans="1:7" ht="12.75" x14ac:dyDescent="0.2">
      <c r="A755" s="9"/>
      <c r="B755" s="9"/>
      <c r="E755" s="9"/>
      <c r="F755" s="9"/>
      <c r="G755" s="9"/>
    </row>
    <row r="756" spans="1:7" ht="12.75" x14ac:dyDescent="0.2">
      <c r="A756" s="9"/>
      <c r="B756" s="9"/>
      <c r="E756" s="9"/>
      <c r="F756" s="9"/>
      <c r="G756" s="9"/>
    </row>
    <row r="757" spans="1:7" ht="12.75" x14ac:dyDescent="0.2">
      <c r="A757" s="9"/>
      <c r="B757" s="9"/>
      <c r="E757" s="9"/>
      <c r="F757" s="9"/>
      <c r="G757" s="9"/>
    </row>
    <row r="758" spans="1:7" ht="12.75" x14ac:dyDescent="0.2">
      <c r="A758" s="9"/>
      <c r="B758" s="9"/>
      <c r="E758" s="9"/>
      <c r="F758" s="9"/>
      <c r="G758" s="9"/>
    </row>
    <row r="759" spans="1:7" ht="12.75" x14ac:dyDescent="0.2">
      <c r="A759" s="9"/>
      <c r="B759" s="9"/>
      <c r="E759" s="9"/>
      <c r="F759" s="9"/>
      <c r="G759" s="9"/>
    </row>
    <row r="760" spans="1:7" ht="12.75" x14ac:dyDescent="0.2">
      <c r="A760" s="9"/>
      <c r="B760" s="9"/>
      <c r="E760" s="9"/>
      <c r="F760" s="9"/>
      <c r="G760" s="9"/>
    </row>
    <row r="761" spans="1:7" ht="12.75" x14ac:dyDescent="0.2">
      <c r="A761" s="9"/>
      <c r="B761" s="9"/>
      <c r="E761" s="9"/>
      <c r="F761" s="9"/>
      <c r="G761" s="9"/>
    </row>
    <row r="762" spans="1:7" ht="12.75" x14ac:dyDescent="0.2">
      <c r="A762" s="9"/>
      <c r="B762" s="9"/>
      <c r="E762" s="9"/>
      <c r="F762" s="9"/>
      <c r="G762" s="9"/>
    </row>
    <row r="763" spans="1:7" ht="12.75" x14ac:dyDescent="0.2">
      <c r="A763" s="9"/>
      <c r="B763" s="9"/>
      <c r="E763" s="9"/>
      <c r="F763" s="9"/>
      <c r="G763" s="9"/>
    </row>
    <row r="764" spans="1:7" ht="12.75" x14ac:dyDescent="0.2">
      <c r="A764" s="9"/>
      <c r="B764" s="9"/>
      <c r="E764" s="9"/>
      <c r="F764" s="9"/>
      <c r="G764" s="9"/>
    </row>
    <row r="765" spans="1:7" ht="12.75" x14ac:dyDescent="0.2">
      <c r="A765" s="9"/>
      <c r="B765" s="9"/>
      <c r="E765" s="9"/>
      <c r="F765" s="9"/>
      <c r="G765" s="9"/>
    </row>
    <row r="766" spans="1:7" ht="12.75" x14ac:dyDescent="0.2">
      <c r="A766" s="9"/>
      <c r="B766" s="9"/>
      <c r="E766" s="9"/>
      <c r="F766" s="9"/>
      <c r="G766" s="9"/>
    </row>
    <row r="767" spans="1:7" ht="12.75" x14ac:dyDescent="0.2">
      <c r="A767" s="9"/>
      <c r="B767" s="9"/>
      <c r="E767" s="9"/>
      <c r="F767" s="9"/>
      <c r="G767" s="9"/>
    </row>
    <row r="768" spans="1:7" ht="12.75" x14ac:dyDescent="0.2">
      <c r="A768" s="9"/>
      <c r="B768" s="9"/>
      <c r="E768" s="9"/>
      <c r="F768" s="9"/>
      <c r="G768" s="9"/>
    </row>
    <row r="769" spans="1:7" ht="12.75" x14ac:dyDescent="0.2">
      <c r="A769" s="9"/>
      <c r="B769" s="9"/>
      <c r="E769" s="9"/>
      <c r="F769" s="9"/>
      <c r="G769" s="9"/>
    </row>
    <row r="770" spans="1:7" ht="12.75" x14ac:dyDescent="0.2">
      <c r="A770" s="9"/>
      <c r="B770" s="9"/>
      <c r="E770" s="9"/>
      <c r="F770" s="9"/>
      <c r="G770" s="9"/>
    </row>
    <row r="771" spans="1:7" ht="12.75" x14ac:dyDescent="0.2">
      <c r="A771" s="9"/>
      <c r="B771" s="9"/>
      <c r="E771" s="9"/>
      <c r="F771" s="9"/>
      <c r="G771" s="9"/>
    </row>
    <row r="772" spans="1:7" ht="12.75" x14ac:dyDescent="0.2">
      <c r="A772" s="9"/>
      <c r="B772" s="9"/>
      <c r="E772" s="9"/>
      <c r="F772" s="9"/>
      <c r="G772" s="9"/>
    </row>
    <row r="773" spans="1:7" ht="12.75" x14ac:dyDescent="0.2">
      <c r="A773" s="9"/>
      <c r="B773" s="9"/>
      <c r="E773" s="9"/>
      <c r="F773" s="9"/>
      <c r="G773" s="9"/>
    </row>
    <row r="774" spans="1:7" ht="12.75" x14ac:dyDescent="0.2">
      <c r="A774" s="9"/>
      <c r="B774" s="9"/>
      <c r="E774" s="9"/>
      <c r="F774" s="9"/>
      <c r="G774" s="9"/>
    </row>
    <row r="775" spans="1:7" ht="12.75" x14ac:dyDescent="0.2">
      <c r="A775" s="9"/>
      <c r="B775" s="9"/>
      <c r="E775" s="9"/>
      <c r="F775" s="9"/>
      <c r="G775" s="9"/>
    </row>
    <row r="776" spans="1:7" ht="12.75" x14ac:dyDescent="0.2">
      <c r="A776" s="9"/>
      <c r="B776" s="9"/>
      <c r="E776" s="9"/>
      <c r="F776" s="9"/>
      <c r="G776" s="9"/>
    </row>
    <row r="777" spans="1:7" ht="12.75" x14ac:dyDescent="0.2">
      <c r="A777" s="9"/>
      <c r="B777" s="9"/>
      <c r="E777" s="9"/>
      <c r="F777" s="9"/>
      <c r="G777" s="9"/>
    </row>
    <row r="778" spans="1:7" ht="12.75" x14ac:dyDescent="0.2">
      <c r="A778" s="9"/>
      <c r="B778" s="9"/>
      <c r="E778" s="9"/>
      <c r="F778" s="9"/>
      <c r="G778" s="9"/>
    </row>
    <row r="779" spans="1:7" ht="12.75" x14ac:dyDescent="0.2">
      <c r="A779" s="9"/>
      <c r="B779" s="9"/>
      <c r="E779" s="9"/>
      <c r="F779" s="9"/>
      <c r="G779" s="9"/>
    </row>
    <row r="780" spans="1:7" ht="12.75" x14ac:dyDescent="0.2">
      <c r="A780" s="9"/>
      <c r="B780" s="9"/>
      <c r="E780" s="9"/>
      <c r="F780" s="9"/>
      <c r="G780" s="9"/>
    </row>
    <row r="781" spans="1:7" ht="12.75" x14ac:dyDescent="0.2">
      <c r="A781" s="9"/>
      <c r="B781" s="9"/>
      <c r="E781" s="9"/>
      <c r="F781" s="9"/>
      <c r="G781" s="9"/>
    </row>
    <row r="782" spans="1:7" ht="12.75" x14ac:dyDescent="0.2">
      <c r="A782" s="9"/>
      <c r="B782" s="9"/>
      <c r="E782" s="9"/>
      <c r="F782" s="9"/>
      <c r="G782" s="9"/>
    </row>
    <row r="783" spans="1:7" ht="12.75" x14ac:dyDescent="0.2">
      <c r="A783" s="9"/>
      <c r="B783" s="9"/>
      <c r="E783" s="9"/>
      <c r="F783" s="9"/>
      <c r="G783" s="9"/>
    </row>
    <row r="784" spans="1:7" ht="12.75" x14ac:dyDescent="0.2">
      <c r="A784" s="9"/>
      <c r="B784" s="9"/>
      <c r="E784" s="9"/>
      <c r="F784" s="9"/>
      <c r="G784" s="9"/>
    </row>
    <row r="785" spans="1:7" ht="12.75" x14ac:dyDescent="0.2">
      <c r="A785" s="9"/>
      <c r="B785" s="9"/>
      <c r="E785" s="9"/>
      <c r="F785" s="9"/>
      <c r="G785" s="9"/>
    </row>
    <row r="786" spans="1:7" ht="12.75" x14ac:dyDescent="0.2">
      <c r="A786" s="9"/>
      <c r="B786" s="9"/>
      <c r="E786" s="9"/>
      <c r="F786" s="9"/>
      <c r="G786" s="9"/>
    </row>
    <row r="787" spans="1:7" ht="12.75" x14ac:dyDescent="0.2">
      <c r="A787" s="9"/>
      <c r="B787" s="9"/>
      <c r="E787" s="9"/>
      <c r="F787" s="9"/>
      <c r="G787" s="9"/>
    </row>
    <row r="788" spans="1:7" ht="12.75" x14ac:dyDescent="0.2">
      <c r="A788" s="9"/>
      <c r="B788" s="9"/>
      <c r="E788" s="9"/>
      <c r="F788" s="9"/>
      <c r="G788" s="9"/>
    </row>
    <row r="789" spans="1:7" ht="12.75" x14ac:dyDescent="0.2">
      <c r="A789" s="9"/>
      <c r="B789" s="9"/>
      <c r="E789" s="9"/>
      <c r="F789" s="9"/>
      <c r="G789" s="9"/>
    </row>
    <row r="790" spans="1:7" ht="12.75" x14ac:dyDescent="0.2">
      <c r="A790" s="9"/>
      <c r="B790" s="9"/>
      <c r="E790" s="9"/>
      <c r="F790" s="9"/>
      <c r="G790" s="9"/>
    </row>
    <row r="791" spans="1:7" ht="12.75" x14ac:dyDescent="0.2">
      <c r="A791" s="9"/>
      <c r="B791" s="9"/>
      <c r="E791" s="9"/>
      <c r="F791" s="9"/>
      <c r="G791" s="9"/>
    </row>
    <row r="792" spans="1:7" ht="12.75" x14ac:dyDescent="0.2">
      <c r="A792" s="9"/>
      <c r="B792" s="9"/>
      <c r="E792" s="9"/>
      <c r="F792" s="9"/>
      <c r="G792" s="9"/>
    </row>
    <row r="793" spans="1:7" ht="12.75" x14ac:dyDescent="0.2">
      <c r="A793" s="9"/>
      <c r="B793" s="9"/>
      <c r="E793" s="9"/>
      <c r="F793" s="9"/>
      <c r="G793" s="9"/>
    </row>
    <row r="794" spans="1:7" ht="12.75" x14ac:dyDescent="0.2">
      <c r="A794" s="9"/>
      <c r="B794" s="9"/>
      <c r="E794" s="9"/>
      <c r="F794" s="9"/>
      <c r="G794" s="9"/>
    </row>
    <row r="795" spans="1:7" ht="12.75" x14ac:dyDescent="0.2">
      <c r="A795" s="9"/>
      <c r="B795" s="9"/>
      <c r="E795" s="9"/>
      <c r="F795" s="9"/>
      <c r="G795" s="9"/>
    </row>
    <row r="796" spans="1:7" ht="12.75" x14ac:dyDescent="0.2">
      <c r="A796" s="9"/>
      <c r="B796" s="9"/>
      <c r="E796" s="9"/>
      <c r="F796" s="9"/>
      <c r="G796" s="9"/>
    </row>
    <row r="797" spans="1:7" ht="12.75" x14ac:dyDescent="0.2">
      <c r="A797" s="9"/>
      <c r="B797" s="9"/>
      <c r="E797" s="9"/>
      <c r="F797" s="9"/>
      <c r="G797" s="9"/>
    </row>
    <row r="798" spans="1:7" ht="12.75" x14ac:dyDescent="0.2">
      <c r="A798" s="9"/>
      <c r="B798" s="9"/>
      <c r="E798" s="9"/>
      <c r="F798" s="9"/>
      <c r="G798" s="9"/>
    </row>
    <row r="799" spans="1:7" ht="12.75" x14ac:dyDescent="0.2">
      <c r="A799" s="9"/>
      <c r="B799" s="9"/>
      <c r="E799" s="9"/>
      <c r="F799" s="9"/>
      <c r="G799" s="9"/>
    </row>
    <row r="800" spans="1:7" ht="12.75" x14ac:dyDescent="0.2">
      <c r="A800" s="9"/>
      <c r="B800" s="9"/>
      <c r="E800" s="9"/>
      <c r="F800" s="9"/>
      <c r="G800" s="9"/>
    </row>
    <row r="801" spans="1:7" ht="12.75" x14ac:dyDescent="0.2">
      <c r="A801" s="9"/>
      <c r="B801" s="9"/>
      <c r="E801" s="9"/>
      <c r="F801" s="9"/>
      <c r="G801" s="9"/>
    </row>
    <row r="802" spans="1:7" ht="12.75" x14ac:dyDescent="0.2">
      <c r="A802" s="9"/>
      <c r="B802" s="9"/>
      <c r="E802" s="9"/>
      <c r="F802" s="9"/>
      <c r="G802" s="9"/>
    </row>
    <row r="803" spans="1:7" ht="12.75" x14ac:dyDescent="0.2">
      <c r="A803" s="9"/>
      <c r="B803" s="9"/>
      <c r="E803" s="9"/>
      <c r="F803" s="9"/>
      <c r="G803" s="9"/>
    </row>
    <row r="804" spans="1:7" ht="12.75" x14ac:dyDescent="0.2">
      <c r="A804" s="9"/>
      <c r="B804" s="9"/>
      <c r="E804" s="9"/>
      <c r="F804" s="9"/>
      <c r="G804" s="9"/>
    </row>
    <row r="805" spans="1:7" ht="12.75" x14ac:dyDescent="0.2">
      <c r="A805" s="9"/>
      <c r="B805" s="9"/>
      <c r="E805" s="9"/>
      <c r="F805" s="9"/>
      <c r="G805" s="9"/>
    </row>
    <row r="806" spans="1:7" ht="12.75" x14ac:dyDescent="0.2">
      <c r="A806" s="9"/>
      <c r="B806" s="9"/>
      <c r="E806" s="9"/>
      <c r="F806" s="9"/>
      <c r="G806" s="9"/>
    </row>
    <row r="807" spans="1:7" ht="12.75" x14ac:dyDescent="0.2">
      <c r="A807" s="9"/>
      <c r="B807" s="9"/>
      <c r="E807" s="9"/>
      <c r="F807" s="9"/>
      <c r="G807" s="9"/>
    </row>
    <row r="808" spans="1:7" ht="12.75" x14ac:dyDescent="0.2">
      <c r="A808" s="9"/>
      <c r="B808" s="9"/>
      <c r="E808" s="9"/>
      <c r="F808" s="9"/>
      <c r="G808" s="9"/>
    </row>
    <row r="809" spans="1:7" ht="12.75" x14ac:dyDescent="0.2">
      <c r="A809" s="9"/>
      <c r="B809" s="9"/>
      <c r="E809" s="9"/>
      <c r="F809" s="9"/>
      <c r="G809" s="9"/>
    </row>
    <row r="810" spans="1:7" ht="12.75" x14ac:dyDescent="0.2">
      <c r="A810" s="9"/>
      <c r="B810" s="9"/>
      <c r="E810" s="9"/>
      <c r="F810" s="9"/>
      <c r="G810" s="9"/>
    </row>
    <row r="811" spans="1:7" ht="12.75" x14ac:dyDescent="0.2">
      <c r="A811" s="9"/>
      <c r="B811" s="9"/>
      <c r="E811" s="9"/>
      <c r="F811" s="9"/>
      <c r="G811" s="9"/>
    </row>
    <row r="812" spans="1:7" ht="12.75" x14ac:dyDescent="0.2">
      <c r="A812" s="9"/>
      <c r="B812" s="9"/>
      <c r="E812" s="9"/>
      <c r="F812" s="9"/>
      <c r="G812" s="9"/>
    </row>
    <row r="813" spans="1:7" ht="12.75" x14ac:dyDescent="0.2">
      <c r="A813" s="9"/>
      <c r="B813" s="9"/>
      <c r="E813" s="9"/>
      <c r="F813" s="9"/>
      <c r="G813" s="9"/>
    </row>
    <row r="814" spans="1:7" ht="12.75" x14ac:dyDescent="0.2">
      <c r="A814" s="9"/>
      <c r="B814" s="9"/>
      <c r="E814" s="9"/>
      <c r="F814" s="9"/>
      <c r="G814" s="9"/>
    </row>
    <row r="815" spans="1:7" ht="12.75" x14ac:dyDescent="0.2">
      <c r="A815" s="9"/>
      <c r="B815" s="9"/>
      <c r="E815" s="9"/>
      <c r="F815" s="9"/>
      <c r="G815" s="9"/>
    </row>
    <row r="816" spans="1:7" ht="12.75" x14ac:dyDescent="0.2">
      <c r="A816" s="9"/>
      <c r="B816" s="9"/>
      <c r="E816" s="9"/>
      <c r="F816" s="9"/>
      <c r="G816" s="9"/>
    </row>
    <row r="817" spans="1:7" ht="12.75" x14ac:dyDescent="0.2">
      <c r="A817" s="9"/>
      <c r="B817" s="9"/>
      <c r="E817" s="9"/>
      <c r="F817" s="9"/>
      <c r="G817" s="9"/>
    </row>
    <row r="818" spans="1:7" ht="12.75" x14ac:dyDescent="0.2">
      <c r="A818" s="9"/>
      <c r="B818" s="9"/>
      <c r="E818" s="9"/>
      <c r="F818" s="9"/>
      <c r="G818" s="9"/>
    </row>
    <row r="819" spans="1:7" ht="12.75" x14ac:dyDescent="0.2">
      <c r="A819" s="9"/>
      <c r="B819" s="9"/>
      <c r="E819" s="9"/>
      <c r="F819" s="9"/>
      <c r="G819" s="9"/>
    </row>
    <row r="820" spans="1:7" ht="12.75" x14ac:dyDescent="0.2">
      <c r="A820" s="9"/>
      <c r="B820" s="9"/>
      <c r="E820" s="9"/>
      <c r="F820" s="9"/>
      <c r="G820" s="9"/>
    </row>
    <row r="821" spans="1:7" ht="12.75" x14ac:dyDescent="0.2">
      <c r="A821" s="9"/>
      <c r="B821" s="9"/>
      <c r="E821" s="9"/>
      <c r="F821" s="9"/>
      <c r="G821" s="9"/>
    </row>
    <row r="822" spans="1:7" ht="12.75" x14ac:dyDescent="0.2">
      <c r="A822" s="9"/>
      <c r="B822" s="9"/>
      <c r="E822" s="9"/>
      <c r="F822" s="9"/>
      <c r="G822" s="9"/>
    </row>
    <row r="823" spans="1:7" ht="12.75" x14ac:dyDescent="0.2">
      <c r="A823" s="9"/>
      <c r="B823" s="9"/>
      <c r="E823" s="9"/>
      <c r="F823" s="9"/>
      <c r="G823" s="9"/>
    </row>
    <row r="824" spans="1:7" ht="12.75" x14ac:dyDescent="0.2">
      <c r="A824" s="9"/>
      <c r="B824" s="9"/>
      <c r="E824" s="9"/>
      <c r="F824" s="9"/>
      <c r="G824" s="9"/>
    </row>
    <row r="825" spans="1:7" ht="12.75" x14ac:dyDescent="0.2">
      <c r="A825" s="9"/>
      <c r="B825" s="9"/>
      <c r="E825" s="9"/>
      <c r="F825" s="9"/>
      <c r="G825" s="9"/>
    </row>
    <row r="826" spans="1:7" ht="12.75" x14ac:dyDescent="0.2">
      <c r="A826" s="9"/>
      <c r="B826" s="9"/>
      <c r="E826" s="9"/>
      <c r="F826" s="9"/>
      <c r="G826" s="9"/>
    </row>
    <row r="827" spans="1:7" ht="12.75" x14ac:dyDescent="0.2">
      <c r="A827" s="9"/>
      <c r="B827" s="9"/>
      <c r="E827" s="9"/>
      <c r="F827" s="9"/>
      <c r="G827" s="9"/>
    </row>
    <row r="828" spans="1:7" ht="12.75" x14ac:dyDescent="0.2">
      <c r="A828" s="9"/>
      <c r="B828" s="9"/>
      <c r="E828" s="9"/>
      <c r="F828" s="9"/>
      <c r="G828" s="9"/>
    </row>
    <row r="829" spans="1:7" ht="12.75" x14ac:dyDescent="0.2">
      <c r="A829" s="9"/>
      <c r="B829" s="9"/>
      <c r="E829" s="9"/>
      <c r="F829" s="9"/>
      <c r="G829" s="9"/>
    </row>
    <row r="830" spans="1:7" ht="12.75" x14ac:dyDescent="0.2">
      <c r="A830" s="9"/>
      <c r="B830" s="9"/>
      <c r="E830" s="9"/>
      <c r="F830" s="9"/>
      <c r="G830" s="9"/>
    </row>
    <row r="831" spans="1:7" ht="12.75" x14ac:dyDescent="0.2">
      <c r="A831" s="9"/>
      <c r="B831" s="9"/>
      <c r="E831" s="9"/>
      <c r="F831" s="9"/>
      <c r="G831" s="9"/>
    </row>
    <row r="832" spans="1:7" ht="12.75" x14ac:dyDescent="0.2">
      <c r="A832" s="9"/>
      <c r="B832" s="9"/>
      <c r="E832" s="9"/>
      <c r="F832" s="9"/>
      <c r="G832" s="9"/>
    </row>
    <row r="833" spans="1:7" ht="12.75" x14ac:dyDescent="0.2">
      <c r="A833" s="9"/>
      <c r="B833" s="9"/>
      <c r="E833" s="9"/>
      <c r="F833" s="9"/>
      <c r="G833" s="9"/>
    </row>
    <row r="834" spans="1:7" ht="12.75" x14ac:dyDescent="0.2">
      <c r="A834" s="9"/>
      <c r="B834" s="9"/>
      <c r="E834" s="9"/>
      <c r="F834" s="9"/>
      <c r="G834" s="9"/>
    </row>
    <row r="835" spans="1:7" ht="12.75" x14ac:dyDescent="0.2">
      <c r="A835" s="9"/>
      <c r="B835" s="9"/>
      <c r="E835" s="9"/>
      <c r="F835" s="9"/>
      <c r="G835" s="9"/>
    </row>
    <row r="836" spans="1:7" ht="12.75" x14ac:dyDescent="0.2">
      <c r="A836" s="9"/>
      <c r="B836" s="9"/>
      <c r="E836" s="9"/>
      <c r="F836" s="9"/>
      <c r="G836" s="9"/>
    </row>
    <row r="837" spans="1:7" ht="12.75" x14ac:dyDescent="0.2">
      <c r="A837" s="9"/>
      <c r="B837" s="9"/>
      <c r="E837" s="9"/>
      <c r="F837" s="9"/>
      <c r="G837" s="9"/>
    </row>
    <row r="838" spans="1:7" ht="12.75" x14ac:dyDescent="0.2">
      <c r="A838" s="9"/>
      <c r="B838" s="9"/>
      <c r="E838" s="9"/>
      <c r="F838" s="9"/>
      <c r="G838" s="9"/>
    </row>
    <row r="839" spans="1:7" ht="12.75" x14ac:dyDescent="0.2">
      <c r="A839" s="9"/>
      <c r="B839" s="9"/>
      <c r="E839" s="9"/>
      <c r="F839" s="9"/>
      <c r="G839" s="9"/>
    </row>
    <row r="840" spans="1:7" ht="12.75" x14ac:dyDescent="0.2">
      <c r="A840" s="9"/>
      <c r="B840" s="9"/>
      <c r="E840" s="9"/>
      <c r="F840" s="9"/>
      <c r="G840" s="9"/>
    </row>
    <row r="841" spans="1:7" ht="12.75" x14ac:dyDescent="0.2">
      <c r="A841" s="9"/>
      <c r="B841" s="9"/>
      <c r="E841" s="9"/>
      <c r="F841" s="9"/>
      <c r="G841" s="9"/>
    </row>
    <row r="842" spans="1:7" ht="12.75" x14ac:dyDescent="0.2">
      <c r="A842" s="9"/>
      <c r="B842" s="9"/>
      <c r="E842" s="9"/>
      <c r="F842" s="9"/>
      <c r="G842" s="9"/>
    </row>
    <row r="843" spans="1:7" ht="12.75" x14ac:dyDescent="0.2">
      <c r="A843" s="9"/>
      <c r="B843" s="9"/>
      <c r="E843" s="9"/>
      <c r="F843" s="9"/>
      <c r="G843" s="9"/>
    </row>
    <row r="844" spans="1:7" ht="12.75" x14ac:dyDescent="0.2">
      <c r="A844" s="9"/>
      <c r="B844" s="9"/>
      <c r="E844" s="9"/>
      <c r="F844" s="9"/>
      <c r="G844" s="9"/>
    </row>
    <row r="845" spans="1:7" ht="12.75" x14ac:dyDescent="0.2">
      <c r="A845" s="9"/>
      <c r="B845" s="9"/>
      <c r="E845" s="9"/>
      <c r="F845" s="9"/>
      <c r="G845" s="9"/>
    </row>
    <row r="846" spans="1:7" ht="12.75" x14ac:dyDescent="0.2">
      <c r="A846" s="9"/>
      <c r="B846" s="9"/>
      <c r="E846" s="9"/>
      <c r="F846" s="9"/>
      <c r="G846" s="9"/>
    </row>
    <row r="847" spans="1:7" ht="12.75" x14ac:dyDescent="0.2">
      <c r="A847" s="9"/>
      <c r="B847" s="9"/>
      <c r="E847" s="9"/>
      <c r="F847" s="9"/>
      <c r="G847" s="9"/>
    </row>
    <row r="848" spans="1:7" ht="12.75" x14ac:dyDescent="0.2">
      <c r="A848" s="9"/>
      <c r="B848" s="9"/>
      <c r="E848" s="9"/>
      <c r="F848" s="9"/>
      <c r="G848" s="9"/>
    </row>
    <row r="849" spans="1:7" ht="12.75" x14ac:dyDescent="0.2">
      <c r="A849" s="9"/>
      <c r="B849" s="9"/>
      <c r="E849" s="9"/>
      <c r="F849" s="9"/>
      <c r="G849" s="9"/>
    </row>
    <row r="850" spans="1:7" ht="12.75" x14ac:dyDescent="0.2">
      <c r="A850" s="9"/>
      <c r="B850" s="9"/>
      <c r="E850" s="9"/>
      <c r="F850" s="9"/>
      <c r="G850" s="9"/>
    </row>
    <row r="851" spans="1:7" ht="12.75" x14ac:dyDescent="0.2">
      <c r="A851" s="9"/>
      <c r="B851" s="9"/>
      <c r="E851" s="9"/>
      <c r="F851" s="9"/>
      <c r="G851" s="9"/>
    </row>
    <row r="852" spans="1:7" ht="12.75" x14ac:dyDescent="0.2">
      <c r="A852" s="9"/>
      <c r="B852" s="9"/>
      <c r="E852" s="9"/>
      <c r="F852" s="9"/>
      <c r="G852" s="9"/>
    </row>
    <row r="853" spans="1:7" ht="12.75" x14ac:dyDescent="0.2">
      <c r="A853" s="9"/>
      <c r="B853" s="9"/>
      <c r="E853" s="9"/>
      <c r="F853" s="9"/>
      <c r="G853" s="9"/>
    </row>
    <row r="854" spans="1:7" ht="12.75" x14ac:dyDescent="0.2">
      <c r="A854" s="9"/>
      <c r="B854" s="9"/>
      <c r="E854" s="9"/>
      <c r="F854" s="9"/>
      <c r="G854" s="9"/>
    </row>
    <row r="855" spans="1:7" ht="12.75" x14ac:dyDescent="0.2">
      <c r="A855" s="9"/>
      <c r="B855" s="9"/>
      <c r="E855" s="9"/>
      <c r="F855" s="9"/>
      <c r="G855" s="9"/>
    </row>
    <row r="856" spans="1:7" ht="12.75" x14ac:dyDescent="0.2">
      <c r="A856" s="9"/>
      <c r="B856" s="9"/>
      <c r="E856" s="9"/>
      <c r="F856" s="9"/>
      <c r="G856" s="9"/>
    </row>
    <row r="857" spans="1:7" ht="12.75" x14ac:dyDescent="0.2">
      <c r="A857" s="9"/>
      <c r="B857" s="9"/>
      <c r="E857" s="9"/>
      <c r="F857" s="9"/>
      <c r="G857" s="9"/>
    </row>
    <row r="858" spans="1:7" ht="12.75" x14ac:dyDescent="0.2">
      <c r="A858" s="9"/>
      <c r="B858" s="9"/>
      <c r="E858" s="9"/>
      <c r="F858" s="9"/>
      <c r="G858" s="9"/>
    </row>
    <row r="859" spans="1:7" ht="12.75" x14ac:dyDescent="0.2">
      <c r="A859" s="9"/>
      <c r="B859" s="9"/>
      <c r="E859" s="9"/>
      <c r="F859" s="9"/>
      <c r="G859" s="9"/>
    </row>
    <row r="860" spans="1:7" ht="12.75" x14ac:dyDescent="0.2">
      <c r="A860" s="9"/>
      <c r="B860" s="9"/>
      <c r="E860" s="9"/>
      <c r="F860" s="9"/>
      <c r="G860" s="9"/>
    </row>
    <row r="861" spans="1:7" ht="12.75" x14ac:dyDescent="0.2">
      <c r="A861" s="9"/>
      <c r="B861" s="9"/>
      <c r="E861" s="9"/>
      <c r="F861" s="9"/>
      <c r="G861" s="9"/>
    </row>
    <row r="862" spans="1:7" ht="12.75" x14ac:dyDescent="0.2">
      <c r="A862" s="9"/>
      <c r="B862" s="9"/>
      <c r="E862" s="9"/>
      <c r="F862" s="9"/>
      <c r="G862" s="9"/>
    </row>
    <row r="863" spans="1:7" ht="12.75" x14ac:dyDescent="0.2">
      <c r="A863" s="9"/>
      <c r="B863" s="9"/>
      <c r="E863" s="9"/>
      <c r="F863" s="9"/>
      <c r="G863" s="9"/>
    </row>
    <row r="864" spans="1:7" ht="12.75" x14ac:dyDescent="0.2">
      <c r="A864" s="9"/>
      <c r="B864" s="9"/>
      <c r="E864" s="9"/>
      <c r="F864" s="9"/>
      <c r="G864" s="9"/>
    </row>
    <row r="865" spans="1:7" ht="12.75" x14ac:dyDescent="0.2">
      <c r="A865" s="9"/>
      <c r="B865" s="9"/>
      <c r="E865" s="9"/>
      <c r="F865" s="9"/>
      <c r="G865" s="9"/>
    </row>
    <row r="866" spans="1:7" ht="12.75" x14ac:dyDescent="0.2">
      <c r="A866" s="9"/>
      <c r="B866" s="9"/>
      <c r="E866" s="9"/>
      <c r="F866" s="9"/>
      <c r="G866" s="9"/>
    </row>
    <row r="867" spans="1:7" ht="12.75" x14ac:dyDescent="0.2">
      <c r="A867" s="9"/>
      <c r="B867" s="9"/>
      <c r="E867" s="9"/>
      <c r="F867" s="9"/>
      <c r="G867" s="9"/>
    </row>
    <row r="868" spans="1:7" ht="12.75" x14ac:dyDescent="0.2">
      <c r="A868" s="9"/>
      <c r="B868" s="9"/>
      <c r="E868" s="9"/>
      <c r="F868" s="9"/>
      <c r="G868" s="9"/>
    </row>
    <row r="869" spans="1:7" ht="12.75" x14ac:dyDescent="0.2">
      <c r="A869" s="9"/>
      <c r="B869" s="9"/>
      <c r="E869" s="9"/>
      <c r="F869" s="9"/>
      <c r="G869" s="9"/>
    </row>
    <row r="870" spans="1:7" ht="12.75" x14ac:dyDescent="0.2">
      <c r="A870" s="9"/>
      <c r="B870" s="9"/>
      <c r="E870" s="9"/>
      <c r="F870" s="9"/>
      <c r="G870" s="9"/>
    </row>
    <row r="871" spans="1:7" ht="12.75" x14ac:dyDescent="0.2">
      <c r="A871" s="9"/>
      <c r="B871" s="9"/>
      <c r="E871" s="9"/>
      <c r="F871" s="9"/>
      <c r="G871" s="9"/>
    </row>
    <row r="872" spans="1:7" ht="12.75" x14ac:dyDescent="0.2">
      <c r="A872" s="9"/>
      <c r="B872" s="9"/>
      <c r="E872" s="9"/>
      <c r="F872" s="9"/>
      <c r="G872" s="9"/>
    </row>
    <row r="873" spans="1:7" ht="12.75" x14ac:dyDescent="0.2">
      <c r="A873" s="9"/>
      <c r="B873" s="9"/>
      <c r="E873" s="9"/>
      <c r="F873" s="9"/>
      <c r="G873" s="9"/>
    </row>
    <row r="874" spans="1:7" ht="12.75" x14ac:dyDescent="0.2">
      <c r="A874" s="9"/>
      <c r="B874" s="9"/>
      <c r="E874" s="9"/>
      <c r="F874" s="9"/>
      <c r="G874" s="9"/>
    </row>
    <row r="875" spans="1:7" ht="12.75" x14ac:dyDescent="0.2">
      <c r="A875" s="9"/>
      <c r="B875" s="9"/>
      <c r="E875" s="9"/>
      <c r="F875" s="9"/>
      <c r="G875" s="9"/>
    </row>
    <row r="876" spans="1:7" ht="12.75" x14ac:dyDescent="0.2">
      <c r="A876" s="9"/>
      <c r="B876" s="9"/>
      <c r="E876" s="9"/>
      <c r="F876" s="9"/>
      <c r="G876" s="9"/>
    </row>
    <row r="877" spans="1:7" ht="12.75" x14ac:dyDescent="0.2">
      <c r="A877" s="9"/>
      <c r="B877" s="9"/>
      <c r="E877" s="9"/>
      <c r="F877" s="9"/>
      <c r="G877" s="9"/>
    </row>
    <row r="878" spans="1:7" ht="12.75" x14ac:dyDescent="0.2">
      <c r="A878" s="9"/>
      <c r="B878" s="9"/>
      <c r="E878" s="9"/>
      <c r="F878" s="9"/>
      <c r="G878" s="9"/>
    </row>
    <row r="879" spans="1:7" ht="12.75" x14ac:dyDescent="0.2">
      <c r="A879" s="9"/>
      <c r="B879" s="9"/>
      <c r="E879" s="9"/>
      <c r="F879" s="9"/>
      <c r="G879" s="9"/>
    </row>
    <row r="880" spans="1:7" ht="12.75" x14ac:dyDescent="0.2">
      <c r="A880" s="9"/>
      <c r="B880" s="9"/>
      <c r="E880" s="9"/>
      <c r="F880" s="9"/>
      <c r="G880" s="9"/>
    </row>
    <row r="881" spans="1:7" ht="12.75" x14ac:dyDescent="0.2">
      <c r="A881" s="9"/>
      <c r="B881" s="9"/>
      <c r="E881" s="9"/>
      <c r="F881" s="9"/>
      <c r="G881" s="9"/>
    </row>
    <row r="882" spans="1:7" ht="12.75" x14ac:dyDescent="0.2">
      <c r="A882" s="9"/>
      <c r="B882" s="9"/>
      <c r="E882" s="9"/>
      <c r="F882" s="9"/>
      <c r="G882" s="9"/>
    </row>
    <row r="883" spans="1:7" ht="12.75" x14ac:dyDescent="0.2">
      <c r="A883" s="9"/>
      <c r="B883" s="9"/>
      <c r="E883" s="9"/>
      <c r="F883" s="9"/>
      <c r="G883" s="9"/>
    </row>
    <row r="884" spans="1:7" ht="12.75" x14ac:dyDescent="0.2">
      <c r="A884" s="9"/>
      <c r="B884" s="9"/>
      <c r="E884" s="9"/>
      <c r="F884" s="9"/>
      <c r="G884" s="9"/>
    </row>
    <row r="885" spans="1:7" ht="12.75" x14ac:dyDescent="0.2">
      <c r="A885" s="9"/>
      <c r="B885" s="9"/>
      <c r="E885" s="9"/>
      <c r="F885" s="9"/>
      <c r="G885" s="9"/>
    </row>
    <row r="886" spans="1:7" ht="12.75" x14ac:dyDescent="0.2">
      <c r="A886" s="9"/>
      <c r="B886" s="9"/>
      <c r="E886" s="9"/>
      <c r="F886" s="9"/>
      <c r="G886" s="9"/>
    </row>
    <row r="887" spans="1:7" ht="12.75" x14ac:dyDescent="0.2">
      <c r="A887" s="9"/>
      <c r="B887" s="9"/>
      <c r="E887" s="9"/>
      <c r="F887" s="9"/>
      <c r="G887" s="9"/>
    </row>
    <row r="888" spans="1:7" ht="12.75" x14ac:dyDescent="0.2">
      <c r="A888" s="9"/>
      <c r="B888" s="9"/>
      <c r="E888" s="9"/>
      <c r="F888" s="9"/>
      <c r="G888" s="9"/>
    </row>
    <row r="889" spans="1:7" ht="12.75" x14ac:dyDescent="0.2">
      <c r="A889" s="9"/>
      <c r="B889" s="9"/>
      <c r="E889" s="9"/>
      <c r="F889" s="9"/>
      <c r="G889" s="9"/>
    </row>
    <row r="890" spans="1:7" ht="12.75" x14ac:dyDescent="0.2">
      <c r="A890" s="9"/>
      <c r="B890" s="9"/>
      <c r="E890" s="9"/>
      <c r="F890" s="9"/>
      <c r="G890" s="9"/>
    </row>
    <row r="891" spans="1:7" ht="12.75" x14ac:dyDescent="0.2">
      <c r="A891" s="9"/>
      <c r="B891" s="9"/>
      <c r="E891" s="9"/>
      <c r="F891" s="9"/>
      <c r="G891" s="9"/>
    </row>
    <row r="892" spans="1:7" ht="12.75" x14ac:dyDescent="0.2">
      <c r="A892" s="9"/>
      <c r="B892" s="9"/>
      <c r="E892" s="9"/>
      <c r="F892" s="9"/>
      <c r="G892" s="9"/>
    </row>
    <row r="893" spans="1:7" ht="12.75" x14ac:dyDescent="0.2">
      <c r="A893" s="9"/>
      <c r="B893" s="9"/>
      <c r="E893" s="9"/>
      <c r="F893" s="9"/>
      <c r="G893" s="9"/>
    </row>
    <row r="894" spans="1:7" ht="12.75" x14ac:dyDescent="0.2">
      <c r="A894" s="9"/>
      <c r="B894" s="9"/>
      <c r="E894" s="9"/>
      <c r="F894" s="9"/>
      <c r="G894" s="9"/>
    </row>
    <row r="895" spans="1:7" ht="12.75" x14ac:dyDescent="0.2">
      <c r="A895" s="9"/>
      <c r="B895" s="9"/>
      <c r="E895" s="9"/>
      <c r="F895" s="9"/>
      <c r="G895" s="9"/>
    </row>
    <row r="896" spans="1:7" ht="12.75" x14ac:dyDescent="0.2">
      <c r="A896" s="9"/>
      <c r="B896" s="9"/>
      <c r="E896" s="9"/>
      <c r="F896" s="9"/>
      <c r="G896" s="9"/>
    </row>
    <row r="897" spans="1:7" ht="12.75" x14ac:dyDescent="0.2">
      <c r="A897" s="9"/>
      <c r="B897" s="9"/>
      <c r="E897" s="9"/>
      <c r="F897" s="9"/>
      <c r="G897" s="9"/>
    </row>
    <row r="898" spans="1:7" ht="12.75" x14ac:dyDescent="0.2">
      <c r="A898" s="9"/>
      <c r="B898" s="9"/>
      <c r="E898" s="9"/>
      <c r="F898" s="9"/>
      <c r="G898" s="9"/>
    </row>
    <row r="899" spans="1:7" ht="12.75" x14ac:dyDescent="0.2">
      <c r="A899" s="9"/>
      <c r="B899" s="9"/>
      <c r="E899" s="9"/>
      <c r="F899" s="9"/>
      <c r="G899" s="9"/>
    </row>
    <row r="900" spans="1:7" ht="12.75" x14ac:dyDescent="0.2">
      <c r="A900" s="9"/>
      <c r="B900" s="9"/>
      <c r="E900" s="9"/>
      <c r="F900" s="9"/>
      <c r="G900" s="9"/>
    </row>
    <row r="901" spans="1:7" ht="12.75" x14ac:dyDescent="0.2">
      <c r="A901" s="9"/>
      <c r="B901" s="9"/>
      <c r="E901" s="9"/>
      <c r="F901" s="9"/>
      <c r="G901" s="9"/>
    </row>
    <row r="902" spans="1:7" ht="12.75" x14ac:dyDescent="0.2">
      <c r="A902" s="9"/>
      <c r="B902" s="9"/>
      <c r="E902" s="9"/>
      <c r="F902" s="9"/>
      <c r="G902" s="9"/>
    </row>
    <row r="903" spans="1:7" ht="12.75" x14ac:dyDescent="0.2">
      <c r="A903" s="9"/>
      <c r="B903" s="9"/>
      <c r="E903" s="9"/>
      <c r="F903" s="9"/>
      <c r="G903" s="9"/>
    </row>
    <row r="904" spans="1:7" ht="12.75" x14ac:dyDescent="0.2">
      <c r="A904" s="9"/>
      <c r="B904" s="9"/>
      <c r="E904" s="9"/>
      <c r="F904" s="9"/>
      <c r="G904" s="9"/>
    </row>
    <row r="905" spans="1:7" ht="12.75" x14ac:dyDescent="0.2">
      <c r="A905" s="9"/>
      <c r="B905" s="9"/>
      <c r="E905" s="9"/>
      <c r="F905" s="9"/>
      <c r="G905" s="9"/>
    </row>
    <row r="906" spans="1:7" ht="12.75" x14ac:dyDescent="0.2">
      <c r="A906" s="9"/>
      <c r="B906" s="9"/>
      <c r="E906" s="9"/>
      <c r="F906" s="9"/>
      <c r="G906" s="9"/>
    </row>
    <row r="907" spans="1:7" ht="12.75" x14ac:dyDescent="0.2">
      <c r="A907" s="9"/>
      <c r="B907" s="9"/>
      <c r="E907" s="9"/>
      <c r="F907" s="9"/>
      <c r="G907" s="9"/>
    </row>
    <row r="908" spans="1:7" ht="12.75" x14ac:dyDescent="0.2">
      <c r="A908" s="9"/>
      <c r="B908" s="9"/>
      <c r="E908" s="9"/>
      <c r="F908" s="9"/>
      <c r="G908" s="9"/>
    </row>
    <row r="909" spans="1:7" ht="12.75" x14ac:dyDescent="0.2">
      <c r="A909" s="9"/>
      <c r="B909" s="9"/>
      <c r="E909" s="9"/>
      <c r="F909" s="9"/>
      <c r="G909" s="9"/>
    </row>
    <row r="910" spans="1:7" ht="12.75" x14ac:dyDescent="0.2">
      <c r="A910" s="9"/>
      <c r="B910" s="9"/>
      <c r="E910" s="9"/>
      <c r="F910" s="9"/>
      <c r="G910" s="9"/>
    </row>
    <row r="911" spans="1:7" ht="12.75" x14ac:dyDescent="0.2">
      <c r="A911" s="9"/>
      <c r="B911" s="9"/>
      <c r="E911" s="9"/>
      <c r="F911" s="9"/>
      <c r="G911" s="9"/>
    </row>
    <row r="912" spans="1:7" ht="12.75" x14ac:dyDescent="0.2">
      <c r="A912" s="9"/>
      <c r="B912" s="9"/>
      <c r="E912" s="9"/>
      <c r="F912" s="9"/>
      <c r="G912" s="9"/>
    </row>
    <row r="913" spans="1:7" ht="12.75" x14ac:dyDescent="0.2">
      <c r="A913" s="9"/>
      <c r="B913" s="9"/>
      <c r="E913" s="9"/>
      <c r="F913" s="9"/>
      <c r="G913" s="9"/>
    </row>
    <row r="914" spans="1:7" ht="12.75" x14ac:dyDescent="0.2">
      <c r="A914" s="9"/>
      <c r="B914" s="9"/>
      <c r="E914" s="9"/>
      <c r="F914" s="9"/>
      <c r="G914" s="9"/>
    </row>
    <row r="915" spans="1:7" ht="12.75" x14ac:dyDescent="0.2">
      <c r="A915" s="9"/>
      <c r="B915" s="9"/>
      <c r="E915" s="9"/>
      <c r="F915" s="9"/>
      <c r="G915" s="9"/>
    </row>
    <row r="916" spans="1:7" ht="12.75" x14ac:dyDescent="0.2">
      <c r="A916" s="9"/>
      <c r="B916" s="9"/>
      <c r="E916" s="9"/>
      <c r="F916" s="9"/>
      <c r="G916" s="9"/>
    </row>
    <row r="917" spans="1:7" ht="12.75" x14ac:dyDescent="0.2">
      <c r="A917" s="9"/>
      <c r="B917" s="9"/>
      <c r="E917" s="9"/>
      <c r="F917" s="9"/>
      <c r="G917" s="9"/>
    </row>
    <row r="918" spans="1:7" ht="12.75" x14ac:dyDescent="0.2">
      <c r="A918" s="9"/>
      <c r="B918" s="9"/>
      <c r="E918" s="9"/>
      <c r="F918" s="9"/>
      <c r="G918" s="9"/>
    </row>
    <row r="919" spans="1:7" ht="12.75" x14ac:dyDescent="0.2">
      <c r="A919" s="9"/>
      <c r="B919" s="9"/>
      <c r="E919" s="9"/>
      <c r="F919" s="9"/>
      <c r="G919" s="9"/>
    </row>
    <row r="920" spans="1:7" ht="12.75" x14ac:dyDescent="0.2">
      <c r="A920" s="9"/>
      <c r="B920" s="9"/>
      <c r="E920" s="9"/>
      <c r="F920" s="9"/>
      <c r="G920" s="9"/>
    </row>
    <row r="921" spans="1:7" ht="12.75" x14ac:dyDescent="0.2">
      <c r="A921" s="9"/>
      <c r="B921" s="9"/>
      <c r="E921" s="9"/>
      <c r="F921" s="9"/>
      <c r="G921" s="9"/>
    </row>
    <row r="922" spans="1:7" ht="12.75" x14ac:dyDescent="0.2">
      <c r="A922" s="9"/>
      <c r="B922" s="9"/>
      <c r="E922" s="9"/>
      <c r="F922" s="9"/>
      <c r="G922" s="9"/>
    </row>
    <row r="923" spans="1:7" ht="12.75" x14ac:dyDescent="0.2">
      <c r="A923" s="9"/>
      <c r="B923" s="9"/>
      <c r="E923" s="9"/>
      <c r="F923" s="9"/>
      <c r="G923" s="9"/>
    </row>
    <row r="924" spans="1:7" ht="12.75" x14ac:dyDescent="0.2">
      <c r="A924" s="9"/>
      <c r="B924" s="9"/>
      <c r="E924" s="9"/>
      <c r="F924" s="9"/>
      <c r="G924" s="9"/>
    </row>
    <row r="925" spans="1:7" ht="12.75" x14ac:dyDescent="0.2">
      <c r="A925" s="9"/>
      <c r="B925" s="9"/>
      <c r="E925" s="9"/>
      <c r="F925" s="9"/>
      <c r="G925" s="9"/>
    </row>
    <row r="926" spans="1:7" ht="12.75" x14ac:dyDescent="0.2">
      <c r="A926" s="9"/>
      <c r="B926" s="9"/>
      <c r="E926" s="9"/>
      <c r="F926" s="9"/>
      <c r="G926" s="9"/>
    </row>
    <row r="927" spans="1:7" ht="12.75" x14ac:dyDescent="0.2">
      <c r="A927" s="9"/>
      <c r="B927" s="9"/>
      <c r="E927" s="9"/>
      <c r="F927" s="9"/>
      <c r="G927" s="9"/>
    </row>
    <row r="928" spans="1:7" ht="12.75" x14ac:dyDescent="0.2">
      <c r="A928" s="9"/>
      <c r="B928" s="9"/>
      <c r="E928" s="9"/>
      <c r="F928" s="9"/>
      <c r="G928" s="9"/>
    </row>
    <row r="929" spans="1:7" ht="12.75" x14ac:dyDescent="0.2">
      <c r="A929" s="9"/>
      <c r="B929" s="9"/>
      <c r="E929" s="9"/>
      <c r="F929" s="9"/>
      <c r="G929" s="9"/>
    </row>
    <row r="930" spans="1:7" ht="12.75" x14ac:dyDescent="0.2">
      <c r="A930" s="9"/>
      <c r="B930" s="9"/>
      <c r="E930" s="9"/>
      <c r="F930" s="9"/>
      <c r="G930" s="9"/>
    </row>
    <row r="931" spans="1:7" ht="12.75" x14ac:dyDescent="0.2">
      <c r="A931" s="9"/>
      <c r="B931" s="9"/>
      <c r="E931" s="9"/>
      <c r="F931" s="9"/>
      <c r="G931" s="9"/>
    </row>
    <row r="932" spans="1:7" ht="12.75" x14ac:dyDescent="0.2">
      <c r="A932" s="9"/>
      <c r="B932" s="9"/>
      <c r="E932" s="9"/>
      <c r="F932" s="9"/>
      <c r="G932" s="9"/>
    </row>
    <row r="933" spans="1:7" ht="12.75" x14ac:dyDescent="0.2">
      <c r="A933" s="9"/>
      <c r="B933" s="9"/>
      <c r="E933" s="9"/>
      <c r="F933" s="9"/>
      <c r="G933" s="9"/>
    </row>
    <row r="934" spans="1:7" ht="12.75" x14ac:dyDescent="0.2">
      <c r="A934" s="9"/>
      <c r="B934" s="9"/>
      <c r="E934" s="9"/>
      <c r="F934" s="9"/>
      <c r="G934" s="9"/>
    </row>
    <row r="935" spans="1:7" ht="12.75" x14ac:dyDescent="0.2">
      <c r="A935" s="9"/>
      <c r="B935" s="9"/>
      <c r="E935" s="9"/>
      <c r="F935" s="9"/>
      <c r="G935" s="9"/>
    </row>
    <row r="936" spans="1:7" ht="12.75" x14ac:dyDescent="0.2">
      <c r="A936" s="9"/>
      <c r="B936" s="9"/>
      <c r="E936" s="9"/>
      <c r="F936" s="9"/>
      <c r="G936" s="9"/>
    </row>
    <row r="937" spans="1:7" ht="12.75" x14ac:dyDescent="0.2">
      <c r="A937" s="9"/>
      <c r="B937" s="9"/>
      <c r="E937" s="9"/>
      <c r="F937" s="9"/>
      <c r="G937" s="9"/>
    </row>
    <row r="938" spans="1:7" ht="12.75" x14ac:dyDescent="0.2">
      <c r="A938" s="9"/>
      <c r="B938" s="9"/>
      <c r="E938" s="9"/>
      <c r="F938" s="9"/>
      <c r="G938" s="9"/>
    </row>
    <row r="939" spans="1:7" ht="12.75" x14ac:dyDescent="0.2">
      <c r="A939" s="9"/>
      <c r="B939" s="9"/>
      <c r="E939" s="9"/>
      <c r="F939" s="9"/>
      <c r="G939" s="9"/>
    </row>
    <row r="940" spans="1:7" ht="12.75" x14ac:dyDescent="0.2">
      <c r="A940" s="9"/>
      <c r="B940" s="9"/>
      <c r="E940" s="9"/>
      <c r="F940" s="9"/>
      <c r="G940" s="9"/>
    </row>
    <row r="941" spans="1:7" ht="12.75" x14ac:dyDescent="0.2">
      <c r="A941" s="9"/>
      <c r="B941" s="9"/>
      <c r="E941" s="9"/>
      <c r="F941" s="9"/>
      <c r="G941" s="9"/>
    </row>
    <row r="942" spans="1:7" ht="12.75" x14ac:dyDescent="0.2">
      <c r="A942" s="9"/>
      <c r="B942" s="9"/>
      <c r="E942" s="9"/>
      <c r="F942" s="9"/>
      <c r="G942" s="9"/>
    </row>
    <row r="943" spans="1:7" ht="12.75" x14ac:dyDescent="0.2">
      <c r="A943" s="9"/>
      <c r="B943" s="9"/>
      <c r="E943" s="9"/>
      <c r="F943" s="9"/>
      <c r="G943" s="9"/>
    </row>
    <row r="944" spans="1:7" ht="12.75" x14ac:dyDescent="0.2">
      <c r="A944" s="9"/>
      <c r="B944" s="9"/>
      <c r="E944" s="9"/>
      <c r="F944" s="9"/>
      <c r="G944" s="9"/>
    </row>
    <row r="945" spans="1:7" ht="12.75" x14ac:dyDescent="0.2">
      <c r="A945" s="9"/>
      <c r="B945" s="9"/>
      <c r="E945" s="9"/>
      <c r="F945" s="9"/>
      <c r="G945" s="9"/>
    </row>
    <row r="946" spans="1:7" ht="12.75" x14ac:dyDescent="0.2">
      <c r="A946" s="9"/>
      <c r="B946" s="9"/>
      <c r="E946" s="9"/>
      <c r="F946" s="9"/>
      <c r="G946" s="9"/>
    </row>
    <row r="947" spans="1:7" ht="12.75" x14ac:dyDescent="0.2">
      <c r="A947" s="9"/>
      <c r="B947" s="9"/>
      <c r="E947" s="9"/>
      <c r="F947" s="9"/>
      <c r="G947" s="9"/>
    </row>
    <row r="948" spans="1:7" ht="12.75" x14ac:dyDescent="0.2">
      <c r="A948" s="9"/>
      <c r="B948" s="9"/>
      <c r="E948" s="9"/>
      <c r="F948" s="9"/>
      <c r="G948" s="9"/>
    </row>
    <row r="949" spans="1:7" ht="12.75" x14ac:dyDescent="0.2">
      <c r="A949" s="9"/>
      <c r="B949" s="9"/>
      <c r="E949" s="9"/>
      <c r="F949" s="9"/>
      <c r="G949" s="9"/>
    </row>
    <row r="950" spans="1:7" ht="12.75" x14ac:dyDescent="0.2">
      <c r="A950" s="9"/>
      <c r="B950" s="9"/>
      <c r="E950" s="9"/>
      <c r="F950" s="9"/>
      <c r="G950" s="9"/>
    </row>
    <row r="951" spans="1:7" ht="12.75" x14ac:dyDescent="0.2">
      <c r="A951" s="9"/>
      <c r="B951" s="9"/>
      <c r="E951" s="9"/>
      <c r="F951" s="9"/>
      <c r="G951" s="9"/>
    </row>
    <row r="952" spans="1:7" ht="12.75" x14ac:dyDescent="0.2">
      <c r="A952" s="9"/>
      <c r="B952" s="9"/>
      <c r="E952" s="9"/>
      <c r="F952" s="9"/>
      <c r="G952" s="9"/>
    </row>
    <row r="953" spans="1:7" ht="12.75" x14ac:dyDescent="0.2">
      <c r="A953" s="9"/>
      <c r="B953" s="9"/>
      <c r="E953" s="9"/>
      <c r="F953" s="9"/>
      <c r="G953" s="9"/>
    </row>
    <row r="954" spans="1:7" ht="12.75" x14ac:dyDescent="0.2">
      <c r="A954" s="9"/>
      <c r="B954" s="9"/>
      <c r="E954" s="9"/>
      <c r="F954" s="9"/>
      <c r="G954" s="9"/>
    </row>
    <row r="955" spans="1:7" ht="12.75" x14ac:dyDescent="0.2">
      <c r="A955" s="9"/>
      <c r="B955" s="9"/>
      <c r="E955" s="9"/>
      <c r="F955" s="9"/>
      <c r="G955" s="9"/>
    </row>
    <row r="956" spans="1:7" ht="12.75" x14ac:dyDescent="0.2">
      <c r="A956" s="9"/>
      <c r="B956" s="9"/>
      <c r="E956" s="9"/>
      <c r="F956" s="9"/>
      <c r="G956" s="9"/>
    </row>
    <row r="957" spans="1:7" ht="12.75" x14ac:dyDescent="0.2">
      <c r="A957" s="9"/>
      <c r="B957" s="9"/>
      <c r="E957" s="9"/>
      <c r="F957" s="9"/>
      <c r="G957" s="9"/>
    </row>
    <row r="958" spans="1:7" ht="12.75" x14ac:dyDescent="0.2">
      <c r="A958" s="9"/>
      <c r="B958" s="9"/>
      <c r="E958" s="9"/>
      <c r="F958" s="9"/>
      <c r="G958" s="9"/>
    </row>
    <row r="959" spans="1:7" ht="12.75" x14ac:dyDescent="0.2">
      <c r="A959" s="9"/>
      <c r="B959" s="9"/>
      <c r="E959" s="9"/>
      <c r="F959" s="9"/>
      <c r="G959" s="9"/>
    </row>
    <row r="960" spans="1:7" ht="12.75" x14ac:dyDescent="0.2">
      <c r="A960" s="9"/>
      <c r="B960" s="9"/>
      <c r="E960" s="9"/>
      <c r="F960" s="9"/>
      <c r="G960" s="9"/>
    </row>
    <row r="961" spans="1:7" ht="12.75" x14ac:dyDescent="0.2">
      <c r="A961" s="9"/>
      <c r="B961" s="9"/>
      <c r="E961" s="9"/>
      <c r="F961" s="9"/>
      <c r="G961" s="9"/>
    </row>
    <row r="962" spans="1:7" ht="12.75" x14ac:dyDescent="0.2">
      <c r="A962" s="9"/>
      <c r="B962" s="9"/>
      <c r="E962" s="9"/>
      <c r="F962" s="9"/>
      <c r="G962" s="9"/>
    </row>
    <row r="963" spans="1:7" ht="12.75" x14ac:dyDescent="0.2">
      <c r="A963" s="9"/>
      <c r="B963" s="9"/>
      <c r="E963" s="9"/>
      <c r="F963" s="9"/>
      <c r="G963" s="9"/>
    </row>
    <row r="964" spans="1:7" ht="12.75" x14ac:dyDescent="0.2">
      <c r="A964" s="9"/>
      <c r="B964" s="9"/>
      <c r="E964" s="9"/>
      <c r="F964" s="9"/>
      <c r="G964" s="9"/>
    </row>
    <row r="965" spans="1:7" ht="12.75" x14ac:dyDescent="0.2">
      <c r="A965" s="9"/>
      <c r="B965" s="9"/>
      <c r="E965" s="9"/>
      <c r="F965" s="9"/>
      <c r="G965" s="9"/>
    </row>
    <row r="966" spans="1:7" ht="12.75" x14ac:dyDescent="0.2">
      <c r="A966" s="9"/>
      <c r="B966" s="9"/>
      <c r="E966" s="9"/>
      <c r="F966" s="9"/>
      <c r="G966" s="9"/>
    </row>
    <row r="967" spans="1:7" ht="12.75" x14ac:dyDescent="0.2">
      <c r="A967" s="9"/>
      <c r="B967" s="9"/>
      <c r="E967" s="9"/>
      <c r="F967" s="9"/>
      <c r="G967" s="9"/>
    </row>
    <row r="968" spans="1:7" ht="12.75" x14ac:dyDescent="0.2">
      <c r="A968" s="9"/>
      <c r="B968" s="9"/>
      <c r="E968" s="9"/>
      <c r="F968" s="9"/>
      <c r="G968" s="9"/>
    </row>
    <row r="969" spans="1:7" ht="12.75" x14ac:dyDescent="0.2">
      <c r="A969" s="9"/>
      <c r="B969" s="9"/>
      <c r="E969" s="9"/>
      <c r="F969" s="9"/>
      <c r="G969" s="9"/>
    </row>
    <row r="970" spans="1:7" ht="12.75" x14ac:dyDescent="0.2">
      <c r="A970" s="9"/>
      <c r="B970" s="9"/>
      <c r="E970" s="9"/>
      <c r="F970" s="9"/>
      <c r="G970" s="9"/>
    </row>
    <row r="971" spans="1:7" ht="12.75" x14ac:dyDescent="0.2">
      <c r="A971" s="9"/>
      <c r="B971" s="9"/>
      <c r="E971" s="9"/>
      <c r="F971" s="9"/>
      <c r="G971" s="9"/>
    </row>
    <row r="972" spans="1:7" ht="12.75" x14ac:dyDescent="0.2">
      <c r="A972" s="9"/>
      <c r="B972" s="9"/>
      <c r="E972" s="9"/>
      <c r="F972" s="9"/>
      <c r="G972" s="9"/>
    </row>
    <row r="973" spans="1:7" ht="12.75" x14ac:dyDescent="0.2">
      <c r="A973" s="9"/>
      <c r="B973" s="9"/>
      <c r="E973" s="9"/>
      <c r="F973" s="9"/>
      <c r="G973" s="9"/>
    </row>
    <row r="974" spans="1:7" ht="12.75" x14ac:dyDescent="0.2">
      <c r="A974" s="9"/>
      <c r="B974" s="9"/>
      <c r="E974" s="9"/>
      <c r="F974" s="9"/>
      <c r="G974" s="9"/>
    </row>
    <row r="975" spans="1:7" ht="12.75" x14ac:dyDescent="0.2">
      <c r="A975" s="9"/>
      <c r="B975" s="9"/>
      <c r="E975" s="9"/>
      <c r="F975" s="9"/>
      <c r="G975" s="9"/>
    </row>
    <row r="976" spans="1:7" ht="12.75" x14ac:dyDescent="0.2">
      <c r="A976" s="9"/>
      <c r="B976" s="9"/>
      <c r="E976" s="9"/>
      <c r="F976" s="9"/>
      <c r="G976" s="9"/>
    </row>
    <row r="977" spans="1:7" ht="12.75" x14ac:dyDescent="0.2">
      <c r="A977" s="9"/>
      <c r="B977" s="9"/>
      <c r="E977" s="9"/>
      <c r="F977" s="9"/>
      <c r="G977" s="9"/>
    </row>
    <row r="978" spans="1:7" ht="12.75" x14ac:dyDescent="0.2">
      <c r="A978" s="9"/>
      <c r="B978" s="9"/>
      <c r="E978" s="9"/>
      <c r="F978" s="9"/>
      <c r="G978" s="9"/>
    </row>
    <row r="979" spans="1:7" ht="12.75" x14ac:dyDescent="0.2">
      <c r="A979" s="9"/>
      <c r="B979" s="9"/>
      <c r="E979" s="9"/>
      <c r="F979" s="9"/>
      <c r="G979" s="9"/>
    </row>
    <row r="980" spans="1:7" ht="12.75" x14ac:dyDescent="0.2">
      <c r="A980" s="9"/>
      <c r="B980" s="9"/>
      <c r="E980" s="9"/>
      <c r="F980" s="9"/>
      <c r="G980" s="9"/>
    </row>
    <row r="981" spans="1:7" ht="12.75" x14ac:dyDescent="0.2">
      <c r="A981" s="9"/>
      <c r="B981" s="9"/>
      <c r="E981" s="9"/>
      <c r="F981" s="9"/>
      <c r="G981" s="9"/>
    </row>
    <row r="982" spans="1:7" ht="12.75" x14ac:dyDescent="0.2">
      <c r="A982" s="9"/>
      <c r="B982" s="9"/>
      <c r="E982" s="9"/>
      <c r="F982" s="9"/>
      <c r="G982" s="9"/>
    </row>
    <row r="983" spans="1:7" ht="12.75" x14ac:dyDescent="0.2">
      <c r="A983" s="9"/>
      <c r="B983" s="9"/>
      <c r="E983" s="9"/>
      <c r="F983" s="9"/>
      <c r="G983" s="9"/>
    </row>
    <row r="984" spans="1:7" ht="12.75" x14ac:dyDescent="0.2">
      <c r="A984" s="9"/>
      <c r="B984" s="9"/>
      <c r="E984" s="9"/>
      <c r="F984" s="9"/>
      <c r="G984" s="9"/>
    </row>
    <row r="985" spans="1:7" ht="12.75" x14ac:dyDescent="0.2">
      <c r="A985" s="9"/>
      <c r="B985" s="9"/>
      <c r="E985" s="9"/>
      <c r="F985" s="9"/>
      <c r="G985" s="9"/>
    </row>
    <row r="986" spans="1:7" ht="12.75" x14ac:dyDescent="0.2">
      <c r="A986" s="9"/>
      <c r="B986" s="9"/>
      <c r="E986" s="9"/>
      <c r="F986" s="9"/>
      <c r="G986" s="9"/>
    </row>
    <row r="987" spans="1:7" ht="12.75" x14ac:dyDescent="0.2">
      <c r="A987" s="9"/>
      <c r="B987" s="9"/>
      <c r="E987" s="9"/>
      <c r="F987" s="9"/>
      <c r="G987" s="9"/>
    </row>
    <row r="988" spans="1:7" ht="12.75" x14ac:dyDescent="0.2">
      <c r="A988" s="9"/>
      <c r="B988" s="9"/>
      <c r="E988" s="9"/>
      <c r="F988" s="9"/>
      <c r="G988" s="9"/>
    </row>
    <row r="989" spans="1:7" ht="12.75" x14ac:dyDescent="0.2">
      <c r="A989" s="9"/>
      <c r="B989" s="9"/>
      <c r="E989" s="9"/>
      <c r="F989" s="9"/>
      <c r="G989" s="9"/>
    </row>
    <row r="990" spans="1:7" ht="12.75" x14ac:dyDescent="0.2">
      <c r="A990" s="9"/>
      <c r="B990" s="9"/>
      <c r="E990" s="9"/>
      <c r="F990" s="9"/>
      <c r="G990" s="9"/>
    </row>
    <row r="991" spans="1:7" ht="12.75" x14ac:dyDescent="0.2">
      <c r="A991" s="9"/>
      <c r="B991" s="9"/>
      <c r="E991" s="9"/>
      <c r="F991" s="9"/>
      <c r="G991" s="9"/>
    </row>
    <row r="992" spans="1:7" ht="12.75" x14ac:dyDescent="0.2">
      <c r="A992" s="9"/>
      <c r="B992" s="9"/>
      <c r="E992" s="9"/>
      <c r="F992" s="9"/>
      <c r="G992" s="9"/>
    </row>
    <row r="993" spans="1:7" ht="12.75" x14ac:dyDescent="0.2">
      <c r="A993" s="9"/>
      <c r="B993" s="9"/>
      <c r="E993" s="9"/>
      <c r="F993" s="9"/>
      <c r="G993" s="9"/>
    </row>
    <row r="994" spans="1:7" ht="12.75" x14ac:dyDescent="0.2">
      <c r="A994" s="9"/>
      <c r="B994" s="9"/>
      <c r="E994" s="9"/>
      <c r="F994" s="9"/>
      <c r="G994" s="9"/>
    </row>
    <row r="995" spans="1:7" ht="12.75" x14ac:dyDescent="0.2">
      <c r="A995" s="9"/>
      <c r="B995" s="9"/>
      <c r="E995" s="9"/>
      <c r="F995" s="9"/>
      <c r="G995" s="9"/>
    </row>
    <row r="996" spans="1:7" ht="12.75" x14ac:dyDescent="0.2">
      <c r="A996" s="9"/>
      <c r="B996" s="9"/>
      <c r="E996" s="9"/>
      <c r="F996" s="9"/>
      <c r="G996" s="9"/>
    </row>
    <row r="997" spans="1:7" ht="12.75" x14ac:dyDescent="0.2">
      <c r="A997" s="9"/>
      <c r="B997" s="9"/>
      <c r="E997" s="9"/>
      <c r="F997" s="9"/>
      <c r="G997" s="9"/>
    </row>
  </sheetData>
  <mergeCells count="6">
    <mergeCell ref="C63:F63"/>
    <mergeCell ref="C14:F14"/>
    <mergeCell ref="C27:F27"/>
    <mergeCell ref="C39:F39"/>
    <mergeCell ref="C24:F24"/>
    <mergeCell ref="C47:F47"/>
  </mergeCells>
  <pageMargins left="0" right="0" top="0" bottom="0" header="0" footer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18575-BBD1-4561-8091-288C093BC77F}">
  <dimension ref="A1:AJ85"/>
  <sheetViews>
    <sheetView topLeftCell="A26" workbookViewId="0">
      <selection activeCell="C60" sqref="C60"/>
    </sheetView>
  </sheetViews>
  <sheetFormatPr baseColWidth="10" defaultColWidth="11.42578125" defaultRowHeight="15" x14ac:dyDescent="0.25"/>
  <sheetData>
    <row r="1" spans="1:36" x14ac:dyDescent="0.25">
      <c r="B1" s="122" t="s">
        <v>385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44"/>
      <c r="AF1" s="44"/>
      <c r="AG1" s="44"/>
      <c r="AH1" s="44"/>
      <c r="AI1" s="44"/>
      <c r="AJ1" s="44"/>
    </row>
    <row r="2" spans="1:36" x14ac:dyDescent="0.25">
      <c r="B2" s="122" t="s">
        <v>418</v>
      </c>
      <c r="C2" s="122"/>
      <c r="D2" s="45"/>
      <c r="E2" s="122" t="s">
        <v>419</v>
      </c>
      <c r="F2" s="122"/>
      <c r="G2" s="45"/>
      <c r="H2" s="122" t="s">
        <v>420</v>
      </c>
      <c r="I2" s="122"/>
      <c r="J2" s="45"/>
      <c r="K2" s="122" t="s">
        <v>421</v>
      </c>
      <c r="L2" s="122"/>
      <c r="M2" s="45"/>
      <c r="N2" s="122" t="s">
        <v>422</v>
      </c>
      <c r="O2" s="122"/>
      <c r="P2" s="45"/>
      <c r="Q2" s="122" t="s">
        <v>423</v>
      </c>
      <c r="R2" s="122"/>
      <c r="S2" s="45"/>
      <c r="T2" s="122" t="s">
        <v>424</v>
      </c>
      <c r="U2" s="122"/>
      <c r="V2" s="45"/>
      <c r="W2" s="122" t="s">
        <v>425</v>
      </c>
      <c r="X2" s="122"/>
      <c r="Y2" s="45"/>
      <c r="Z2" s="122" t="s">
        <v>426</v>
      </c>
      <c r="AA2" s="122"/>
      <c r="AB2" s="45"/>
      <c r="AC2" s="122" t="s">
        <v>427</v>
      </c>
      <c r="AD2" s="122"/>
      <c r="AE2" s="45"/>
      <c r="AF2" s="44"/>
      <c r="AG2" s="44"/>
      <c r="AH2" s="45"/>
      <c r="AI2" s="44"/>
      <c r="AJ2" s="44"/>
    </row>
    <row r="3" spans="1:36" x14ac:dyDescent="0.25">
      <c r="B3" s="2" t="s">
        <v>396</v>
      </c>
      <c r="C3" s="2" t="s">
        <v>403</v>
      </c>
      <c r="D3" s="2"/>
      <c r="E3" s="2" t="s">
        <v>396</v>
      </c>
      <c r="F3" s="2" t="s">
        <v>403</v>
      </c>
      <c r="G3" s="2"/>
      <c r="H3" s="2" t="s">
        <v>396</v>
      </c>
      <c r="I3" s="2" t="s">
        <v>403</v>
      </c>
      <c r="J3" s="2"/>
      <c r="K3" s="2" t="s">
        <v>396</v>
      </c>
      <c r="L3" s="2" t="s">
        <v>403</v>
      </c>
      <c r="N3" s="2" t="s">
        <v>396</v>
      </c>
      <c r="O3" s="2" t="s">
        <v>403</v>
      </c>
      <c r="P3" s="2"/>
      <c r="Q3" s="2" t="s">
        <v>396</v>
      </c>
      <c r="R3" s="2" t="s">
        <v>403</v>
      </c>
      <c r="S3" s="2"/>
      <c r="T3" s="2" t="s">
        <v>396</v>
      </c>
      <c r="U3" s="2" t="s">
        <v>403</v>
      </c>
      <c r="V3" s="2"/>
      <c r="W3" s="45" t="s">
        <v>396</v>
      </c>
      <c r="X3" s="45" t="s">
        <v>403</v>
      </c>
      <c r="Y3" s="45"/>
      <c r="Z3" s="45" t="s">
        <v>396</v>
      </c>
      <c r="AA3" s="45" t="s">
        <v>403</v>
      </c>
      <c r="AB3" s="45"/>
      <c r="AC3" s="45" t="s">
        <v>396</v>
      </c>
      <c r="AD3" s="45" t="s">
        <v>403</v>
      </c>
      <c r="AE3" s="45"/>
      <c r="AF3" s="45"/>
      <c r="AG3" s="45"/>
      <c r="AH3" s="45"/>
      <c r="AI3" s="45"/>
      <c r="AJ3" s="45"/>
    </row>
    <row r="4" spans="1:36" x14ac:dyDescent="0.25">
      <c r="A4">
        <v>1</v>
      </c>
      <c r="B4">
        <v>0.44098185699039399</v>
      </c>
      <c r="C4">
        <v>0.95065101387406603</v>
      </c>
      <c r="E4">
        <v>0.43620064034151501</v>
      </c>
      <c r="F4">
        <v>0.95128019046055301</v>
      </c>
      <c r="H4">
        <v>0.43415154749199503</v>
      </c>
      <c r="I4">
        <v>0.95313225515146505</v>
      </c>
      <c r="K4">
        <v>0.44029882604055498</v>
      </c>
      <c r="L4">
        <v>0.94757606107872905</v>
      </c>
      <c r="N4">
        <v>0.44234791889007402</v>
      </c>
      <c r="O4">
        <v>0.94941630408012401</v>
      </c>
      <c r="Q4">
        <v>0.43415154749199503</v>
      </c>
      <c r="R4">
        <v>0.94943994745915705</v>
      </c>
      <c r="T4">
        <v>0.44029882604055498</v>
      </c>
      <c r="U4">
        <v>0.94942221492488299</v>
      </c>
      <c r="W4">
        <v>0.44234791889007402</v>
      </c>
      <c r="X4">
        <v>0.94757015023397095</v>
      </c>
      <c r="Z4">
        <v>0.44029882604055498</v>
      </c>
      <c r="AA4">
        <v>0.95126836877103604</v>
      </c>
      <c r="AC4">
        <v>0.438249733191035</v>
      </c>
      <c r="AD4">
        <v>0.95127427961579503</v>
      </c>
    </row>
    <row r="5" spans="1:36" x14ac:dyDescent="0.25">
      <c r="A5">
        <v>2</v>
      </c>
      <c r="B5">
        <v>0.54514407684098098</v>
      </c>
      <c r="C5">
        <v>0.933427469009112</v>
      </c>
      <c r="E5">
        <v>0.54890074706510095</v>
      </c>
      <c r="F5">
        <v>0.92880124784500395</v>
      </c>
      <c r="H5">
        <v>0.55299893276414003</v>
      </c>
      <c r="I5">
        <v>0.92509711846317999</v>
      </c>
      <c r="K5">
        <v>0.54685165421558102</v>
      </c>
      <c r="L5">
        <v>0.93065331253591599</v>
      </c>
      <c r="N5">
        <v>0.54685165421558102</v>
      </c>
      <c r="O5">
        <v>0.92880715868976205</v>
      </c>
      <c r="Q5">
        <v>0.55094983991462099</v>
      </c>
      <c r="R5">
        <v>0.92879533700024597</v>
      </c>
      <c r="T5">
        <v>0.54480256136606098</v>
      </c>
      <c r="U5">
        <v>0.93250537722682802</v>
      </c>
      <c r="W5">
        <v>0.54890074706510095</v>
      </c>
      <c r="X5">
        <v>0.93249355553731195</v>
      </c>
      <c r="Z5">
        <v>0.53865528281750197</v>
      </c>
      <c r="AA5">
        <v>0.92883080206879498</v>
      </c>
      <c r="AC5">
        <v>0.54685165421558102</v>
      </c>
      <c r="AD5">
        <v>0.92880715868976205</v>
      </c>
    </row>
    <row r="6" spans="1:36" x14ac:dyDescent="0.25">
      <c r="A6">
        <v>3</v>
      </c>
      <c r="B6">
        <v>0.65750266808964697</v>
      </c>
      <c r="C6">
        <v>0.90264181922666398</v>
      </c>
      <c r="E6">
        <v>0.65750266808964697</v>
      </c>
      <c r="F6">
        <v>0.90264181922666398</v>
      </c>
      <c r="H6">
        <v>0.65750266808964697</v>
      </c>
      <c r="I6">
        <v>0.90264181922666398</v>
      </c>
      <c r="K6">
        <v>0.65750266808964697</v>
      </c>
      <c r="L6">
        <v>0.89894951153435598</v>
      </c>
      <c r="N6">
        <v>0.65955176093916701</v>
      </c>
      <c r="O6">
        <v>0.90263590838190599</v>
      </c>
      <c r="Q6">
        <v>0.66160085378868705</v>
      </c>
      <c r="R6">
        <v>0.89709153599868596</v>
      </c>
      <c r="T6">
        <v>0.65545357524012804</v>
      </c>
      <c r="U6">
        <v>0.90264773007142196</v>
      </c>
      <c r="W6">
        <v>0.65545357524012804</v>
      </c>
      <c r="X6">
        <v>0.90264773007142196</v>
      </c>
      <c r="Z6">
        <v>0.65545357524012804</v>
      </c>
      <c r="AA6">
        <v>0.90264773007142196</v>
      </c>
      <c r="AC6">
        <v>0.65545357524012804</v>
      </c>
      <c r="AD6">
        <v>0.90264773007142196</v>
      </c>
    </row>
    <row r="7" spans="1:36" x14ac:dyDescent="0.25">
      <c r="A7">
        <v>4</v>
      </c>
      <c r="B7">
        <v>0.76815368196371403</v>
      </c>
      <c r="C7">
        <v>0.852476479763566</v>
      </c>
      <c r="E7">
        <v>0.76610458911419399</v>
      </c>
      <c r="F7">
        <v>0.85248239060832398</v>
      </c>
      <c r="H7">
        <v>0.76610458911419399</v>
      </c>
      <c r="I7">
        <v>0.85432854445447803</v>
      </c>
      <c r="K7">
        <v>0.76815368196371403</v>
      </c>
      <c r="L7">
        <v>0.85432263360972005</v>
      </c>
      <c r="N7">
        <v>0.76815368196371403</v>
      </c>
      <c r="O7">
        <v>0.852476479763566</v>
      </c>
      <c r="Q7">
        <v>0.76610458911419399</v>
      </c>
      <c r="R7">
        <v>0.85432854445447803</v>
      </c>
      <c r="T7">
        <v>0.77020277481323296</v>
      </c>
      <c r="U7">
        <v>0.85247056891880801</v>
      </c>
      <c r="W7">
        <v>0.76610458911419399</v>
      </c>
      <c r="X7">
        <v>0.85248239060832398</v>
      </c>
      <c r="Z7">
        <v>0.77020277481323296</v>
      </c>
      <c r="AA7">
        <v>0.85247056891880801</v>
      </c>
      <c r="AC7">
        <v>0.76815368196371403</v>
      </c>
      <c r="AD7">
        <v>0.852476479763566</v>
      </c>
    </row>
    <row r="8" spans="1:36" x14ac:dyDescent="0.25">
      <c r="A8">
        <v>5</v>
      </c>
      <c r="B8">
        <v>0.88905016008537796</v>
      </c>
      <c r="C8">
        <v>0.68412773992283005</v>
      </c>
      <c r="E8">
        <v>0.88905016008537796</v>
      </c>
      <c r="F8">
        <v>0.68597389376898399</v>
      </c>
      <c r="H8">
        <v>0.88905016008537796</v>
      </c>
      <c r="I8">
        <v>0.68782004761513804</v>
      </c>
      <c r="K8">
        <v>0.88700106723585903</v>
      </c>
      <c r="L8">
        <v>0.68597980461374197</v>
      </c>
      <c r="N8">
        <v>0.88905016008537796</v>
      </c>
      <c r="O8">
        <v>0.68597389376898399</v>
      </c>
      <c r="Q8">
        <v>0.891099252934898</v>
      </c>
      <c r="R8">
        <v>0.68227567523191801</v>
      </c>
      <c r="T8">
        <v>0.88700106723585903</v>
      </c>
      <c r="U8">
        <v>0.68597980461374197</v>
      </c>
      <c r="W8">
        <v>0.88905016008537796</v>
      </c>
      <c r="X8">
        <v>0.68782004761513804</v>
      </c>
      <c r="Z8">
        <v>0.88700106723585903</v>
      </c>
      <c r="AA8">
        <v>0.68228749692143498</v>
      </c>
      <c r="AC8">
        <v>0.891099252934898</v>
      </c>
      <c r="AD8">
        <v>0.68227567523191801</v>
      </c>
    </row>
    <row r="9" spans="1:36" x14ac:dyDescent="0.25">
      <c r="A9">
        <v>6</v>
      </c>
      <c r="B9">
        <v>0.99970117395944502</v>
      </c>
      <c r="C9">
        <v>0.36073163122896301</v>
      </c>
      <c r="E9">
        <v>0.99970117395944502</v>
      </c>
      <c r="F9">
        <v>0.36073163122896301</v>
      </c>
      <c r="H9">
        <v>1.00175026680896</v>
      </c>
      <c r="I9">
        <v>0.36257187423035803</v>
      </c>
      <c r="K9">
        <v>0.99970117395944502</v>
      </c>
      <c r="L9">
        <v>0.36257778507511701</v>
      </c>
      <c r="N9">
        <v>0.99765208110992498</v>
      </c>
      <c r="O9">
        <v>0.358891388227567</v>
      </c>
      <c r="Q9">
        <v>0.99970117395944502</v>
      </c>
      <c r="R9">
        <v>0.35888547738280902</v>
      </c>
      <c r="T9">
        <v>0.99765208110992498</v>
      </c>
      <c r="U9">
        <v>0.36258369591987499</v>
      </c>
      <c r="W9">
        <v>0.99970117395944502</v>
      </c>
      <c r="X9">
        <v>0.36442393892127001</v>
      </c>
      <c r="Z9">
        <v>1.00175026680896</v>
      </c>
      <c r="AA9">
        <v>0.36257187423035803</v>
      </c>
      <c r="AC9">
        <v>0.99970117395944502</v>
      </c>
      <c r="AD9">
        <v>0.36442393892127001</v>
      </c>
    </row>
    <row r="10" spans="1:36" x14ac:dyDescent="0.25">
      <c r="A10">
        <v>7</v>
      </c>
      <c r="B10">
        <v>1.10830309498399</v>
      </c>
      <c r="C10">
        <v>0.27549527953370001</v>
      </c>
      <c r="E10">
        <v>1.10830309498399</v>
      </c>
      <c r="F10">
        <v>0.27180297184139202</v>
      </c>
      <c r="H10">
        <v>1.1124012806830299</v>
      </c>
      <c r="I10">
        <v>0.27363730399802899</v>
      </c>
      <c r="K10">
        <v>1.1124012806830299</v>
      </c>
      <c r="L10">
        <v>0.269944996305722</v>
      </c>
      <c r="N10">
        <v>1.1124012806830299</v>
      </c>
      <c r="O10">
        <v>0.269944996305722</v>
      </c>
      <c r="Q10">
        <v>1.1103521878335101</v>
      </c>
      <c r="R10">
        <v>0.27364321484278797</v>
      </c>
      <c r="T10">
        <v>1.1103521878335101</v>
      </c>
      <c r="U10">
        <v>0.26995090715047998</v>
      </c>
      <c r="W10">
        <v>1.1124012806830299</v>
      </c>
      <c r="X10">
        <v>0.27363730399802899</v>
      </c>
      <c r="Z10">
        <v>1.11649946638207</v>
      </c>
      <c r="AA10">
        <v>0.27547163615466702</v>
      </c>
      <c r="AC10">
        <v>1.1124012806830299</v>
      </c>
      <c r="AD10">
        <v>0.27363730399802899</v>
      </c>
    </row>
    <row r="11" spans="1:36" x14ac:dyDescent="0.25">
      <c r="A11">
        <v>8</v>
      </c>
      <c r="B11">
        <v>1.1595304162219799</v>
      </c>
      <c r="C11">
        <v>0.27903981610705197</v>
      </c>
      <c r="E11">
        <v>1.15338313767342</v>
      </c>
      <c r="F11">
        <v>0.27721139479517198</v>
      </c>
      <c r="H11">
        <v>1.1574813233724599</v>
      </c>
      <c r="I11">
        <v>0.27904572695181001</v>
      </c>
      <c r="K11">
        <v>1.15338313767342</v>
      </c>
      <c r="L11">
        <v>0.27905754864132598</v>
      </c>
      <c r="N11">
        <v>1.1574813233724599</v>
      </c>
      <c r="O11">
        <v>0.27719957310565602</v>
      </c>
      <c r="Q11">
        <v>1.1554322305229401</v>
      </c>
      <c r="R11">
        <v>0.279051637796568</v>
      </c>
      <c r="T11">
        <v>1.15338313767342</v>
      </c>
      <c r="U11">
        <v>0.27905754864132598</v>
      </c>
      <c r="W11">
        <v>1.1554322305229401</v>
      </c>
      <c r="X11">
        <v>0.277205483950414</v>
      </c>
      <c r="Z11">
        <v>1.1554322305229401</v>
      </c>
      <c r="AA11">
        <v>0.279051637796568</v>
      </c>
      <c r="AC11">
        <v>1.1574813233724599</v>
      </c>
      <c r="AD11">
        <v>0.27904572695181001</v>
      </c>
    </row>
    <row r="12" spans="1:36" x14ac:dyDescent="0.25">
      <c r="A12">
        <v>9</v>
      </c>
      <c r="B12">
        <v>1.19846318036286</v>
      </c>
      <c r="C12">
        <v>0.29185058697972199</v>
      </c>
      <c r="E12">
        <v>1.19641408751334</v>
      </c>
      <c r="F12">
        <v>0.27708726705525</v>
      </c>
      <c r="H12">
        <v>1.1923159018142999</v>
      </c>
      <c r="I12">
        <v>0.28263755028322801</v>
      </c>
      <c r="K12">
        <v>1.19846318036286</v>
      </c>
      <c r="L12">
        <v>0.28077366390279901</v>
      </c>
      <c r="N12">
        <v>1.2005122732123701</v>
      </c>
      <c r="O12">
        <v>0.28261390690419502</v>
      </c>
      <c r="Q12">
        <v>1.19846318036286</v>
      </c>
      <c r="R12">
        <v>0.27892751005664501</v>
      </c>
      <c r="T12">
        <v>1.19846318036286</v>
      </c>
      <c r="U12">
        <v>0.28077366390279901</v>
      </c>
      <c r="W12">
        <v>1.19641408751334</v>
      </c>
      <c r="X12">
        <v>0.28262572859371099</v>
      </c>
      <c r="Z12">
        <v>1.19846318036286</v>
      </c>
      <c r="AA12">
        <v>0.28077366390279901</v>
      </c>
      <c r="AC12">
        <v>1.2005122732123701</v>
      </c>
      <c r="AD12">
        <v>0.28261390690419502</v>
      </c>
    </row>
    <row r="13" spans="1:36" x14ac:dyDescent="0.25">
      <c r="A13">
        <v>10</v>
      </c>
      <c r="B13">
        <v>1.23944503735325</v>
      </c>
      <c r="C13">
        <v>0.41173237008455699</v>
      </c>
      <c r="E13">
        <v>1.24354322305229</v>
      </c>
      <c r="F13">
        <v>0.27695131762580999</v>
      </c>
      <c r="H13">
        <v>1.2455923159018101</v>
      </c>
      <c r="I13">
        <v>0.28063771447336</v>
      </c>
      <c r="K13">
        <v>1.24149413020277</v>
      </c>
      <c r="L13">
        <v>0.27695722847056897</v>
      </c>
      <c r="N13">
        <v>1.23944503735325</v>
      </c>
      <c r="O13">
        <v>0.27696313931532701</v>
      </c>
      <c r="Q13">
        <v>1.24149413020277</v>
      </c>
      <c r="R13">
        <v>0.27695722847056897</v>
      </c>
      <c r="T13">
        <v>1.24149413020277</v>
      </c>
      <c r="U13">
        <v>0.27511107462441498</v>
      </c>
      <c r="W13">
        <v>1.24149413020277</v>
      </c>
      <c r="X13">
        <v>0.27511107462441498</v>
      </c>
      <c r="Z13">
        <v>1.24354322305229</v>
      </c>
      <c r="AA13">
        <v>0.27695131762580999</v>
      </c>
      <c r="AC13">
        <v>1.2455923159018101</v>
      </c>
      <c r="AD13">
        <v>0.27694540678105201</v>
      </c>
    </row>
    <row r="14" spans="1:36" x14ac:dyDescent="0.25">
      <c r="A14">
        <v>11</v>
      </c>
      <c r="B14">
        <v>1.28452508004268</v>
      </c>
      <c r="C14">
        <v>0.45775617765372301</v>
      </c>
      <c r="E14">
        <v>1.28452508004268</v>
      </c>
      <c r="F14">
        <v>0.387602331499876</v>
      </c>
      <c r="H14">
        <v>1.2927214514407599</v>
      </c>
      <c r="I14">
        <v>0.34880945735161301</v>
      </c>
      <c r="K14">
        <v>1.28862326574172</v>
      </c>
      <c r="L14">
        <v>0.35435974057959102</v>
      </c>
      <c r="N14">
        <v>1.28452508004268</v>
      </c>
      <c r="O14">
        <v>0.35621771611526098</v>
      </c>
      <c r="Q14">
        <v>1.2824759871931599</v>
      </c>
      <c r="R14">
        <v>0.36730055003694201</v>
      </c>
      <c r="T14">
        <v>1.28452508004268</v>
      </c>
      <c r="U14">
        <v>0.35991002380756898</v>
      </c>
      <c r="W14">
        <v>1.28452508004268</v>
      </c>
      <c r="X14">
        <v>0.38021771611526101</v>
      </c>
      <c r="Z14">
        <v>1.28452508004268</v>
      </c>
      <c r="AA14">
        <v>0.383910023807569</v>
      </c>
      <c r="AC14">
        <v>1.28862326574172</v>
      </c>
      <c r="AD14">
        <v>0.37466743288728299</v>
      </c>
    </row>
    <row r="15" spans="1:36" x14ac:dyDescent="0.25">
      <c r="A15">
        <v>12</v>
      </c>
      <c r="B15">
        <v>1.3296051227321199</v>
      </c>
      <c r="C15">
        <v>0.49270306214596499</v>
      </c>
      <c r="E15">
        <v>1.3296051227321199</v>
      </c>
      <c r="F15">
        <v>0.43731844676134901</v>
      </c>
      <c r="H15">
        <v>1.3296051227321199</v>
      </c>
      <c r="I15">
        <v>0.43916460060750301</v>
      </c>
      <c r="K15">
        <v>1.3296051227321199</v>
      </c>
      <c r="L15">
        <v>0.44101075445365701</v>
      </c>
      <c r="N15">
        <v>1.3296051227321199</v>
      </c>
      <c r="O15">
        <v>0.43916460060750301</v>
      </c>
      <c r="Q15">
        <v>1.3296051227321199</v>
      </c>
      <c r="R15">
        <v>0.43731844676134901</v>
      </c>
      <c r="T15">
        <v>1.3275560298825999</v>
      </c>
      <c r="U15">
        <v>0.44101666529841499</v>
      </c>
      <c r="W15">
        <v>1.3296051227321199</v>
      </c>
      <c r="X15">
        <v>0.43547229291519501</v>
      </c>
      <c r="Z15">
        <v>1.3255069370330801</v>
      </c>
      <c r="AA15">
        <v>0.43548411460471198</v>
      </c>
      <c r="AC15">
        <v>1.3234578441835601</v>
      </c>
      <c r="AD15">
        <v>0.43549002544947002</v>
      </c>
    </row>
    <row r="16" spans="1:36" x14ac:dyDescent="0.25">
      <c r="A16">
        <v>13</v>
      </c>
      <c r="B16">
        <v>1.3726360725720299</v>
      </c>
      <c r="C16">
        <v>0.51657893440604197</v>
      </c>
      <c r="E16">
        <v>1.3726360725720299</v>
      </c>
      <c r="F16">
        <v>0.47411739594450297</v>
      </c>
      <c r="H16">
        <v>1.37878335112059</v>
      </c>
      <c r="I16">
        <v>0.45933043264099799</v>
      </c>
      <c r="K16">
        <v>1.3726360725720299</v>
      </c>
      <c r="L16">
        <v>0.455655857482965</v>
      </c>
      <c r="N16">
        <v>1.3726360725720299</v>
      </c>
      <c r="O16">
        <v>0.457502011329119</v>
      </c>
      <c r="Q16">
        <v>1.3746851654215499</v>
      </c>
      <c r="R16">
        <v>0.45195763894589902</v>
      </c>
      <c r="T16">
        <v>1.37673425827107</v>
      </c>
      <c r="U16">
        <v>0.45379788194729398</v>
      </c>
      <c r="W16">
        <v>1.37878335112059</v>
      </c>
      <c r="X16">
        <v>0.448253509564075</v>
      </c>
      <c r="Z16">
        <v>1.3726360725720299</v>
      </c>
      <c r="AA16">
        <v>0.451963549790657</v>
      </c>
      <c r="AC16">
        <v>1.3726360725720299</v>
      </c>
      <c r="AD16">
        <v>0.45011739594450301</v>
      </c>
    </row>
    <row r="17" spans="1:36" x14ac:dyDescent="0.25">
      <c r="A17">
        <v>14</v>
      </c>
      <c r="B17">
        <v>1.45459978655282</v>
      </c>
      <c r="C17">
        <v>0.44803480830802001</v>
      </c>
      <c r="E17">
        <v>1.45664887940234</v>
      </c>
      <c r="F17">
        <v>0.27264428207864699</v>
      </c>
      <c r="H17">
        <v>1.45664887940234</v>
      </c>
      <c r="I17">
        <v>0.13972120515556999</v>
      </c>
      <c r="K17">
        <v>1.4627961579508999</v>
      </c>
      <c r="L17">
        <v>0.130472703390526</v>
      </c>
      <c r="N17">
        <v>1.4607470651013801</v>
      </c>
      <c r="O17">
        <v>0.13047861423528401</v>
      </c>
      <c r="Q17">
        <v>1.4607470651013801</v>
      </c>
      <c r="R17">
        <v>0.12863246038913001</v>
      </c>
      <c r="T17">
        <v>1.45664887940234</v>
      </c>
      <c r="U17">
        <v>0.132336589770954</v>
      </c>
      <c r="W17">
        <v>1.45869797225186</v>
      </c>
      <c r="X17">
        <v>0.13048452508004199</v>
      </c>
      <c r="Z17">
        <v>1.4607470651013801</v>
      </c>
      <c r="AA17">
        <v>0.132324768081438</v>
      </c>
      <c r="AC17">
        <v>1.45869797225186</v>
      </c>
      <c r="AD17">
        <v>0.13048452508004199</v>
      </c>
    </row>
    <row r="18" spans="1:36" x14ac:dyDescent="0.25">
      <c r="A18">
        <v>15</v>
      </c>
      <c r="B18">
        <v>1.49967982924226</v>
      </c>
      <c r="C18">
        <v>0.44975092356949298</v>
      </c>
      <c r="E18">
        <v>1.49967982924226</v>
      </c>
      <c r="F18">
        <v>0.31128938510795501</v>
      </c>
      <c r="H18">
        <v>1.50172892209178</v>
      </c>
      <c r="I18">
        <v>0.191283474263196</v>
      </c>
      <c r="K18">
        <v>1.51197438633938</v>
      </c>
      <c r="L18">
        <v>0.191253920039405</v>
      </c>
      <c r="N18">
        <v>1.5037780149413</v>
      </c>
      <c r="O18">
        <v>0.18758525572613</v>
      </c>
      <c r="Q18">
        <v>1.50172892209178</v>
      </c>
      <c r="R18">
        <v>0.189437320417042</v>
      </c>
      <c r="T18">
        <v>1.5058271077908201</v>
      </c>
      <c r="U18">
        <v>0.18942549872752601</v>
      </c>
      <c r="W18">
        <v>1.50172892209178</v>
      </c>
      <c r="X18">
        <v>0.18759116657088901</v>
      </c>
      <c r="Z18">
        <v>1.5037780149413</v>
      </c>
      <c r="AA18">
        <v>0.19127756341843799</v>
      </c>
      <c r="AC18">
        <v>1.50172892209178</v>
      </c>
      <c r="AD18">
        <v>0.18574501272473501</v>
      </c>
    </row>
    <row r="19" spans="1:36" x14ac:dyDescent="0.25">
      <c r="A19">
        <v>16</v>
      </c>
      <c r="B19">
        <v>1.54475987193169</v>
      </c>
      <c r="C19">
        <v>0.44962088498481201</v>
      </c>
      <c r="E19">
        <v>1.54475987193169</v>
      </c>
      <c r="F19">
        <v>0.337005500369427</v>
      </c>
      <c r="H19">
        <v>1.54680896478121</v>
      </c>
      <c r="I19">
        <v>0.22069189721697699</v>
      </c>
      <c r="K19">
        <v>1.54885805763073</v>
      </c>
      <c r="L19">
        <v>0.17822444791068001</v>
      </c>
      <c r="N19">
        <v>1.54680896478121</v>
      </c>
      <c r="O19">
        <v>0.174538051063131</v>
      </c>
      <c r="Q19">
        <v>1.5529562433297699</v>
      </c>
      <c r="R19">
        <v>0.17636647237500999</v>
      </c>
      <c r="T19">
        <v>1.54680896478121</v>
      </c>
      <c r="U19">
        <v>0.18007651260159199</v>
      </c>
      <c r="W19">
        <v>1.5509071504802501</v>
      </c>
      <c r="X19">
        <v>0.178218537065922</v>
      </c>
      <c r="Z19">
        <v>1.5509071504802501</v>
      </c>
      <c r="AA19">
        <v>0.17452622937361401</v>
      </c>
      <c r="AC19">
        <v>1.54885805763073</v>
      </c>
      <c r="AD19">
        <v>0.17453214021837199</v>
      </c>
    </row>
    <row r="20" spans="1:36" x14ac:dyDescent="0.25">
      <c r="A20">
        <v>17</v>
      </c>
      <c r="B20">
        <v>1.5898399146211299</v>
      </c>
      <c r="C20">
        <v>0.45133700024628498</v>
      </c>
      <c r="E20">
        <v>1.5898399146211299</v>
      </c>
      <c r="F20">
        <v>0.35164469255397701</v>
      </c>
      <c r="H20">
        <v>1.5877908217716099</v>
      </c>
      <c r="I20">
        <v>0.311035218783351</v>
      </c>
      <c r="K20">
        <v>1.5898399146211299</v>
      </c>
      <c r="L20">
        <v>0.20026007716936201</v>
      </c>
      <c r="N20">
        <v>1.5898399146211299</v>
      </c>
      <c r="O20">
        <v>0.17072161563089999</v>
      </c>
      <c r="Q20">
        <v>1.5898399146211299</v>
      </c>
      <c r="R20">
        <v>0.17256776947705399</v>
      </c>
      <c r="T20">
        <v>1.5898399146211299</v>
      </c>
      <c r="U20">
        <v>0.16887546178474699</v>
      </c>
      <c r="W20">
        <v>1.5898399146211299</v>
      </c>
      <c r="X20">
        <v>0.167029307938592</v>
      </c>
      <c r="Z20">
        <v>1.5877908217716099</v>
      </c>
      <c r="AA20">
        <v>0.16703521878335101</v>
      </c>
      <c r="AC20">
        <v>1.5898399146211299</v>
      </c>
      <c r="AD20">
        <v>0.17256776947705399</v>
      </c>
    </row>
    <row r="21" spans="1:36" x14ac:dyDescent="0.25">
      <c r="A21">
        <v>18</v>
      </c>
      <c r="B21">
        <v>1.6328708644610399</v>
      </c>
      <c r="C21">
        <v>0.45305902635251599</v>
      </c>
      <c r="E21">
        <v>1.6308217716115201</v>
      </c>
      <c r="F21">
        <v>0.36444955258188899</v>
      </c>
      <c r="H21">
        <v>1.6328708644610399</v>
      </c>
      <c r="I21">
        <v>0.331212872506362</v>
      </c>
      <c r="K21">
        <v>1.628772678762</v>
      </c>
      <c r="L21">
        <v>0.29245546342664802</v>
      </c>
      <c r="N21">
        <v>1.6328708644610399</v>
      </c>
      <c r="O21">
        <v>0.2536744109679</v>
      </c>
      <c r="Q21">
        <v>1.628772678762</v>
      </c>
      <c r="R21">
        <v>0.21491700188818599</v>
      </c>
      <c r="T21">
        <v>1.6328708644610399</v>
      </c>
      <c r="U21">
        <v>0.17982825712174699</v>
      </c>
      <c r="W21">
        <v>1.63696905016008</v>
      </c>
      <c r="X21">
        <v>0.16320105081684599</v>
      </c>
      <c r="Z21">
        <v>1.6349199573105599</v>
      </c>
      <c r="AA21">
        <v>0.15766850012314201</v>
      </c>
      <c r="AC21">
        <v>1.6308217716115201</v>
      </c>
      <c r="AD21">
        <v>0.165064937197274</v>
      </c>
    </row>
    <row r="22" spans="1:36" x14ac:dyDescent="0.25">
      <c r="A22">
        <v>19</v>
      </c>
      <c r="B22">
        <v>1.6759018143009601</v>
      </c>
      <c r="C22">
        <v>0.46401182168951599</v>
      </c>
      <c r="E22">
        <v>1.6759018143009601</v>
      </c>
      <c r="F22">
        <v>0.36801182168951602</v>
      </c>
      <c r="H22">
        <v>1.67385272145144</v>
      </c>
      <c r="I22">
        <v>0.34217157868812098</v>
      </c>
      <c r="K22">
        <v>1.67385272145144</v>
      </c>
      <c r="L22">
        <v>0.31263311714965902</v>
      </c>
      <c r="N22">
        <v>1.67180362860192</v>
      </c>
      <c r="O22">
        <v>0.30156210491749402</v>
      </c>
      <c r="Q22">
        <v>1.6779509071504799</v>
      </c>
      <c r="R22">
        <v>0.28308283392168099</v>
      </c>
      <c r="T22">
        <v>1.67385272145144</v>
      </c>
      <c r="U22">
        <v>0.27017157868811997</v>
      </c>
      <c r="W22">
        <v>1.67180362860192</v>
      </c>
      <c r="X22">
        <v>0.26833133568672501</v>
      </c>
      <c r="Z22">
        <v>1.67385272145144</v>
      </c>
      <c r="AA22">
        <v>0.22771004022658201</v>
      </c>
      <c r="AC22">
        <v>1.67385272145144</v>
      </c>
      <c r="AD22">
        <v>0.22586388638042801</v>
      </c>
    </row>
    <row r="23" spans="1:36" x14ac:dyDescent="0.25">
      <c r="A23">
        <v>20</v>
      </c>
      <c r="B23">
        <v>1.71893276414087</v>
      </c>
      <c r="C23">
        <v>0.47127230933420899</v>
      </c>
      <c r="E23">
        <v>1.71688367129135</v>
      </c>
      <c r="F23">
        <v>0.377124374025121</v>
      </c>
      <c r="H23">
        <v>1.71893276414087</v>
      </c>
      <c r="I23">
        <v>0.351272309334209</v>
      </c>
      <c r="K23">
        <v>1.71688367129135</v>
      </c>
      <c r="L23">
        <v>0.32358591248665902</v>
      </c>
      <c r="N23">
        <v>1.7127854855923099</v>
      </c>
      <c r="O23">
        <v>0.312520811099253</v>
      </c>
      <c r="Q23">
        <v>1.71483457844183</v>
      </c>
      <c r="R23">
        <v>0.30697643871603297</v>
      </c>
      <c r="T23">
        <v>1.71688367129135</v>
      </c>
      <c r="U23">
        <v>0.297739758640505</v>
      </c>
      <c r="W23">
        <v>1.71893276414087</v>
      </c>
      <c r="X23">
        <v>0.28850307856497798</v>
      </c>
      <c r="Z23">
        <v>1.71893276414087</v>
      </c>
      <c r="AA23">
        <v>0.273733847795747</v>
      </c>
      <c r="AC23">
        <v>1.71893276414087</v>
      </c>
      <c r="AD23">
        <v>0.27927230933420899</v>
      </c>
    </row>
    <row r="24" spans="1:36" x14ac:dyDescent="0.25">
      <c r="A24">
        <v>21</v>
      </c>
      <c r="B24">
        <v>1.7640128068303</v>
      </c>
      <c r="C24">
        <v>0.47483457844183502</v>
      </c>
      <c r="E24">
        <v>1.76196371398078</v>
      </c>
      <c r="F24">
        <v>0.39545587390197801</v>
      </c>
      <c r="H24">
        <v>1.7640128068303</v>
      </c>
      <c r="I24">
        <v>0.35852688613414302</v>
      </c>
      <c r="K24">
        <v>1.7578655282817499</v>
      </c>
      <c r="L24">
        <v>0.32900615712995601</v>
      </c>
      <c r="N24">
        <v>1.76196371398078</v>
      </c>
      <c r="O24">
        <v>0.32714818159428599</v>
      </c>
      <c r="Q24">
        <v>1.75991462113126</v>
      </c>
      <c r="R24">
        <v>0.31976947705442899</v>
      </c>
      <c r="T24">
        <v>1.7578655282817499</v>
      </c>
      <c r="U24">
        <v>0.31608308020687897</v>
      </c>
      <c r="W24">
        <v>1.75991462113126</v>
      </c>
      <c r="X24">
        <v>0.30500024628519801</v>
      </c>
      <c r="Z24">
        <v>1.75991462113126</v>
      </c>
      <c r="AA24">
        <v>0.29946178474673601</v>
      </c>
      <c r="AC24">
        <v>1.7640128068303</v>
      </c>
      <c r="AD24">
        <v>0.29760380921106599</v>
      </c>
    </row>
    <row r="25" spans="1:36" x14ac:dyDescent="0.25">
      <c r="A25">
        <v>22</v>
      </c>
      <c r="B25">
        <v>1.8480256136606099</v>
      </c>
      <c r="C25">
        <v>0.48751531072982501</v>
      </c>
      <c r="E25">
        <v>1.85212379935965</v>
      </c>
      <c r="F25">
        <v>0.39334964288646201</v>
      </c>
      <c r="H25">
        <v>1.85007470651013</v>
      </c>
      <c r="I25">
        <v>0.32874016911583598</v>
      </c>
      <c r="K25">
        <v>1.8459765208110901</v>
      </c>
      <c r="L25">
        <v>0.27152122157458303</v>
      </c>
      <c r="N25">
        <v>1.8439274279615701</v>
      </c>
      <c r="O25">
        <v>0.24198867088088</v>
      </c>
      <c r="Q25">
        <v>1.85212379935965</v>
      </c>
      <c r="R25">
        <v>0.206888104424924</v>
      </c>
      <c r="T25">
        <v>1.85007470651013</v>
      </c>
      <c r="U25">
        <v>0.18289401526968199</v>
      </c>
      <c r="W25">
        <v>1.85007470651013</v>
      </c>
      <c r="X25">
        <v>0.155201707577374</v>
      </c>
      <c r="Z25">
        <v>1.8480256136606099</v>
      </c>
      <c r="AA25">
        <v>3.1515310729825101E-2</v>
      </c>
      <c r="AC25">
        <v>1.8480256136606099</v>
      </c>
      <c r="AD25">
        <v>3.1515310729825101E-2</v>
      </c>
    </row>
    <row r="26" spans="1:36" x14ac:dyDescent="0.25">
      <c r="A26">
        <v>23</v>
      </c>
      <c r="B26">
        <v>1.8931056563500499</v>
      </c>
      <c r="C26">
        <v>0.48738527214514399</v>
      </c>
      <c r="E26">
        <v>1.88900747065101</v>
      </c>
      <c r="F26">
        <v>0.39139709383465998</v>
      </c>
      <c r="H26">
        <v>1.8931056563500499</v>
      </c>
      <c r="I26">
        <v>0.323077579837451</v>
      </c>
      <c r="K26">
        <v>1.88900747065101</v>
      </c>
      <c r="L26">
        <v>0.26955093998850599</v>
      </c>
      <c r="N26">
        <v>1.8910565635005301</v>
      </c>
      <c r="O26">
        <v>0.23816041375913299</v>
      </c>
      <c r="Q26">
        <v>1.8910565635005301</v>
      </c>
      <c r="R26">
        <v>0.19939118298990199</v>
      </c>
      <c r="T26">
        <v>1.8910565635005301</v>
      </c>
      <c r="U26">
        <v>0.173545029143748</v>
      </c>
      <c r="W26">
        <v>1.8910565635005301</v>
      </c>
      <c r="X26">
        <v>0.14954502914374801</v>
      </c>
      <c r="Z26">
        <v>1.8910565635005301</v>
      </c>
      <c r="AA26">
        <v>5.5391182989902303E-2</v>
      </c>
      <c r="AC26">
        <v>1.8951547491995699</v>
      </c>
      <c r="AD26">
        <v>5.5379361300385899E-2</v>
      </c>
    </row>
    <row r="27" spans="1:36" x14ac:dyDescent="0.25">
      <c r="A27">
        <v>24</v>
      </c>
      <c r="B27">
        <v>1.9361366061899601</v>
      </c>
      <c r="C27">
        <v>0.48541499055906701</v>
      </c>
      <c r="E27">
        <v>1.9361366061899601</v>
      </c>
      <c r="F27">
        <v>0.38572268286675898</v>
      </c>
      <c r="H27">
        <v>1.93203842049092</v>
      </c>
      <c r="I27">
        <v>0.32296527378704498</v>
      </c>
      <c r="K27">
        <v>1.9361366061899601</v>
      </c>
      <c r="L27">
        <v>0.26756883671291298</v>
      </c>
      <c r="N27">
        <v>1.93408751334044</v>
      </c>
      <c r="O27">
        <v>0.23434397832690201</v>
      </c>
      <c r="Q27">
        <v>1.9381856990394799</v>
      </c>
      <c r="R27">
        <v>0.19556292586815499</v>
      </c>
      <c r="T27">
        <v>1.93203842049092</v>
      </c>
      <c r="U27">
        <v>0.175272966094737</v>
      </c>
      <c r="W27">
        <v>1.93408751334044</v>
      </c>
      <c r="X27">
        <v>0.149420901403825</v>
      </c>
      <c r="Z27">
        <v>1.93203842049092</v>
      </c>
      <c r="AA27">
        <v>9.40421968639686E-2</v>
      </c>
      <c r="AC27">
        <v>1.93408751334044</v>
      </c>
      <c r="AD27">
        <v>9.0343978326902399E-2</v>
      </c>
    </row>
    <row r="28" spans="1:36" x14ac:dyDescent="0.25">
      <c r="A28">
        <v>25</v>
      </c>
      <c r="B28">
        <v>1.97506937033084</v>
      </c>
      <c r="C28">
        <v>0.48345653066250699</v>
      </c>
      <c r="E28">
        <v>1.97506937033084</v>
      </c>
      <c r="F28">
        <v>0.38561037681635302</v>
      </c>
      <c r="H28">
        <v>1.97916755602988</v>
      </c>
      <c r="I28">
        <v>0.32282932435760597</v>
      </c>
      <c r="K28">
        <v>1.97916755602988</v>
      </c>
      <c r="L28">
        <v>0.265598555126836</v>
      </c>
      <c r="N28">
        <v>1.97711846318036</v>
      </c>
      <c r="O28">
        <v>0.234219850586979</v>
      </c>
      <c r="Q28">
        <v>1.97506937033084</v>
      </c>
      <c r="R28">
        <v>0.200994992200968</v>
      </c>
      <c r="T28">
        <v>1.97916755602988</v>
      </c>
      <c r="U28">
        <v>0.18067547820375901</v>
      </c>
      <c r="W28">
        <v>1.9812166488794001</v>
      </c>
      <c r="X28">
        <v>0.162208028897463</v>
      </c>
      <c r="Z28">
        <v>1.97711846318036</v>
      </c>
      <c r="AA28">
        <v>0.119758312125441</v>
      </c>
      <c r="AC28">
        <v>1.9812166488794001</v>
      </c>
      <c r="AD28">
        <v>0.101284951974386</v>
      </c>
    </row>
    <row r="30" spans="1:36" s="45" customFormat="1" ht="23.25" customHeight="1" x14ac:dyDescent="0.25">
      <c r="B30" s="122" t="s">
        <v>398</v>
      </c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44"/>
      <c r="AG30" s="44"/>
      <c r="AH30" s="44"/>
      <c r="AI30" s="44"/>
      <c r="AJ30" s="44"/>
    </row>
    <row r="31" spans="1:36" x14ac:dyDescent="0.25">
      <c r="B31" s="122" t="s">
        <v>418</v>
      </c>
      <c r="C31" s="122"/>
      <c r="D31" s="122"/>
      <c r="E31" s="122" t="s">
        <v>419</v>
      </c>
      <c r="F31" s="122"/>
      <c r="G31" s="122"/>
      <c r="H31" s="122" t="s">
        <v>420</v>
      </c>
      <c r="I31" s="122"/>
      <c r="J31" s="122"/>
      <c r="K31" s="122" t="s">
        <v>421</v>
      </c>
      <c r="L31" s="122"/>
      <c r="M31" s="122"/>
      <c r="N31" s="122" t="s">
        <v>422</v>
      </c>
      <c r="O31" s="122"/>
      <c r="P31" s="122"/>
      <c r="Q31" s="122" t="s">
        <v>423</v>
      </c>
      <c r="R31" s="122"/>
      <c r="S31" s="122"/>
      <c r="T31" s="122" t="s">
        <v>424</v>
      </c>
      <c r="U31" s="122"/>
      <c r="V31" s="122"/>
      <c r="W31" s="122" t="s">
        <v>425</v>
      </c>
      <c r="X31" s="122"/>
      <c r="Y31" s="122"/>
      <c r="Z31" s="122" t="s">
        <v>426</v>
      </c>
      <c r="AA31" s="122"/>
      <c r="AB31" s="122"/>
      <c r="AC31" s="122" t="s">
        <v>427</v>
      </c>
      <c r="AD31" s="122"/>
      <c r="AE31" s="122"/>
      <c r="AF31" s="2"/>
      <c r="AG31" s="2"/>
      <c r="AH31" s="2"/>
    </row>
    <row r="32" spans="1:36" x14ac:dyDescent="0.25">
      <c r="B32" s="45" t="s">
        <v>396</v>
      </c>
      <c r="C32" s="45" t="s">
        <v>402</v>
      </c>
      <c r="D32" s="45" t="s">
        <v>403</v>
      </c>
      <c r="E32" s="45" t="s">
        <v>396</v>
      </c>
      <c r="F32" s="45" t="s">
        <v>402</v>
      </c>
      <c r="G32" s="45" t="s">
        <v>403</v>
      </c>
      <c r="H32" s="45" t="s">
        <v>396</v>
      </c>
      <c r="I32" s="45" t="s">
        <v>402</v>
      </c>
      <c r="J32" s="45" t="s">
        <v>403</v>
      </c>
      <c r="K32" s="45" t="s">
        <v>396</v>
      </c>
      <c r="L32" s="45" t="s">
        <v>178</v>
      </c>
      <c r="M32" s="45" t="s">
        <v>403</v>
      </c>
      <c r="N32" s="45" t="s">
        <v>396</v>
      </c>
      <c r="O32" s="45" t="s">
        <v>402</v>
      </c>
      <c r="P32" s="45" t="s">
        <v>403</v>
      </c>
      <c r="Q32" s="45" t="s">
        <v>396</v>
      </c>
      <c r="R32" s="45" t="s">
        <v>402</v>
      </c>
      <c r="S32" s="45" t="s">
        <v>403</v>
      </c>
      <c r="T32" s="45" t="s">
        <v>396</v>
      </c>
      <c r="U32" s="45" t="s">
        <v>402</v>
      </c>
      <c r="V32" s="45" t="s">
        <v>403</v>
      </c>
      <c r="W32" s="45" t="s">
        <v>396</v>
      </c>
      <c r="X32" s="45" t="s">
        <v>178</v>
      </c>
      <c r="Y32" s="45" t="s">
        <v>403</v>
      </c>
      <c r="Z32" s="45" t="s">
        <v>396</v>
      </c>
      <c r="AA32" s="45" t="s">
        <v>402</v>
      </c>
      <c r="AB32" s="45" t="s">
        <v>403</v>
      </c>
      <c r="AC32" s="45" t="s">
        <v>396</v>
      </c>
      <c r="AD32" s="45" t="s">
        <v>402</v>
      </c>
      <c r="AE32" s="45" t="s">
        <v>403</v>
      </c>
      <c r="AH32" s="2"/>
    </row>
    <row r="33" spans="1:31" x14ac:dyDescent="0.25">
      <c r="A33">
        <v>1</v>
      </c>
      <c r="B33">
        <v>0.44065335753175999</v>
      </c>
      <c r="C33" s="1">
        <v>1.9071579999999999</v>
      </c>
      <c r="D33">
        <f t="shared" ref="D33:D57" si="0">C33/2.0208</f>
        <v>0.94376385589865397</v>
      </c>
      <c r="E33">
        <v>0.44065335753175999</v>
      </c>
      <c r="F33" s="1">
        <v>2.3839950000000001</v>
      </c>
      <c r="G33">
        <f t="shared" ref="G33:G57" si="1">F33/2.5072</f>
        <v>0.95085952456924061</v>
      </c>
      <c r="H33">
        <v>0.44065335753175999</v>
      </c>
      <c r="I33" s="54"/>
      <c r="J33">
        <f t="shared" ref="J33:J57" si="2">I33/3.0057</f>
        <v>0</v>
      </c>
      <c r="K33">
        <v>0.44065335753175999</v>
      </c>
      <c r="L33" s="54">
        <v>3.35</v>
      </c>
      <c r="M33">
        <f t="shared" ref="M33:M57" si="3">L33/3.5113</f>
        <v>0.95406259789821435</v>
      </c>
      <c r="N33">
        <v>0.44065335753175999</v>
      </c>
      <c r="O33" s="1"/>
      <c r="P33">
        <f t="shared" ref="P33:P57" si="4">O33/4.0058</f>
        <v>0</v>
      </c>
      <c r="Q33">
        <v>0.44065335753175999</v>
      </c>
      <c r="R33" s="1">
        <v>4.3973199999999997</v>
      </c>
      <c r="S33">
        <f t="shared" ref="S33:S57" si="5">R33/4.611</f>
        <v>0.95365864237692477</v>
      </c>
      <c r="T33">
        <v>0.44065335753175999</v>
      </c>
      <c r="U33" s="1"/>
      <c r="V33">
        <f t="shared" ref="V33:V57" si="6">U33/5.005</f>
        <v>0</v>
      </c>
      <c r="W33">
        <v>0.44065335753175999</v>
      </c>
      <c r="X33" s="1"/>
      <c r="Y33">
        <f t="shared" ref="Y33:Y57" si="7">X33/5.503</f>
        <v>0</v>
      </c>
      <c r="Z33">
        <v>0.44065335753175999</v>
      </c>
      <c r="AA33" s="1"/>
      <c r="AB33">
        <f t="shared" ref="AB33:AB57" si="8">AA33/6.0103</f>
        <v>0</v>
      </c>
      <c r="AC33">
        <v>0.44065335753175999</v>
      </c>
      <c r="AD33" s="1">
        <v>6.1986100000000004</v>
      </c>
      <c r="AE33">
        <f t="shared" ref="AE33:AE57" si="9">AD33/6.5098</f>
        <v>0.95219668807029401</v>
      </c>
    </row>
    <row r="34" spans="1:31" x14ac:dyDescent="0.25">
      <c r="A34">
        <v>2</v>
      </c>
      <c r="B34">
        <v>0.55099818511796705</v>
      </c>
      <c r="C34" s="1">
        <v>1.8671150000000001</v>
      </c>
      <c r="D34">
        <f t="shared" si="0"/>
        <v>0.92394843626286627</v>
      </c>
      <c r="E34">
        <v>0.55099818511796705</v>
      </c>
      <c r="F34" s="1">
        <v>2.3339379999999998</v>
      </c>
      <c r="G34">
        <f t="shared" si="1"/>
        <v>0.93089422463305671</v>
      </c>
      <c r="H34">
        <v>0.55099818511796705</v>
      </c>
      <c r="I34" s="54"/>
      <c r="J34">
        <f t="shared" si="2"/>
        <v>0</v>
      </c>
      <c r="K34">
        <v>0.55099818511796705</v>
      </c>
      <c r="L34" s="54">
        <v>3.28</v>
      </c>
      <c r="M34">
        <f t="shared" si="3"/>
        <v>0.93412696152422181</v>
      </c>
      <c r="N34">
        <v>0.55099818511796705</v>
      </c>
      <c r="O34" s="1"/>
      <c r="P34">
        <f t="shared" si="4"/>
        <v>0</v>
      </c>
      <c r="Q34">
        <v>0.55099818511796705</v>
      </c>
      <c r="R34" s="1">
        <v>4.3046930000000003</v>
      </c>
      <c r="S34">
        <f t="shared" si="5"/>
        <v>0.93357037518976371</v>
      </c>
      <c r="T34">
        <v>0.55099818511796705</v>
      </c>
      <c r="U34" s="1"/>
      <c r="V34">
        <f t="shared" si="6"/>
        <v>0</v>
      </c>
      <c r="W34">
        <v>0.55099818511796705</v>
      </c>
      <c r="X34" s="1"/>
      <c r="Y34">
        <f t="shared" si="7"/>
        <v>0</v>
      </c>
      <c r="Z34">
        <v>0.55099818511796705</v>
      </c>
      <c r="AA34" s="1"/>
      <c r="AB34">
        <f t="shared" si="8"/>
        <v>0</v>
      </c>
      <c r="AC34">
        <v>0.55099818511796705</v>
      </c>
      <c r="AD34" s="1">
        <v>6.0680740000000002</v>
      </c>
      <c r="AE34">
        <f t="shared" si="9"/>
        <v>0.93214445912316812</v>
      </c>
    </row>
    <row r="35" spans="1:31" x14ac:dyDescent="0.25">
      <c r="A35">
        <v>3</v>
      </c>
      <c r="B35">
        <v>0.65989110707804</v>
      </c>
      <c r="C35" s="1">
        <v>1.8165549999999999</v>
      </c>
      <c r="D35">
        <f t="shared" si="0"/>
        <v>0.89892864212193191</v>
      </c>
      <c r="E35">
        <v>0.65989110707804</v>
      </c>
      <c r="F35" s="1">
        <v>2.270756</v>
      </c>
      <c r="G35">
        <f t="shared" si="1"/>
        <v>0.90569400127632416</v>
      </c>
      <c r="H35">
        <v>0.65989110707804</v>
      </c>
      <c r="I35" s="54"/>
      <c r="J35">
        <f t="shared" si="2"/>
        <v>0</v>
      </c>
      <c r="K35">
        <v>0.65989110707804</v>
      </c>
      <c r="L35" s="54">
        <v>3.19</v>
      </c>
      <c r="M35">
        <f t="shared" si="3"/>
        <v>0.90849542904337421</v>
      </c>
      <c r="N35">
        <v>0.65989110707804</v>
      </c>
      <c r="O35" s="1"/>
      <c r="P35">
        <f t="shared" si="4"/>
        <v>0</v>
      </c>
      <c r="Q35">
        <v>0.65989110707804</v>
      </c>
      <c r="R35" s="1">
        <v>4.1882570000000001</v>
      </c>
      <c r="S35">
        <f t="shared" si="5"/>
        <v>0.90831858599002391</v>
      </c>
      <c r="T35">
        <v>0.65989110707804</v>
      </c>
      <c r="U35" s="1"/>
      <c r="V35">
        <f t="shared" si="6"/>
        <v>0</v>
      </c>
      <c r="W35">
        <v>0.65989110707804</v>
      </c>
      <c r="X35" s="1"/>
      <c r="Y35">
        <f t="shared" si="7"/>
        <v>0</v>
      </c>
      <c r="Z35">
        <v>0.65989110707804</v>
      </c>
      <c r="AA35" s="1"/>
      <c r="AB35">
        <f t="shared" si="8"/>
        <v>0</v>
      </c>
      <c r="AC35">
        <v>0.65989110707804</v>
      </c>
      <c r="AD35" s="1">
        <v>5.9038529999999998</v>
      </c>
      <c r="AE35">
        <f t="shared" si="9"/>
        <v>0.90691772404682169</v>
      </c>
    </row>
    <row r="36" spans="1:31" x14ac:dyDescent="0.25">
      <c r="A36">
        <v>4</v>
      </c>
      <c r="B36">
        <v>0.770235934664246</v>
      </c>
      <c r="C36" s="1">
        <v>1.7191019999999999</v>
      </c>
      <c r="D36">
        <f t="shared" si="0"/>
        <v>0.85070368171021371</v>
      </c>
      <c r="E36">
        <v>0.770235934664246</v>
      </c>
      <c r="F36" s="1">
        <v>2.1489660000000002</v>
      </c>
      <c r="G36">
        <f t="shared" si="1"/>
        <v>0.85711790044671354</v>
      </c>
      <c r="H36">
        <v>0.770235934664246</v>
      </c>
      <c r="I36" s="54"/>
      <c r="J36">
        <f t="shared" si="2"/>
        <v>0</v>
      </c>
      <c r="K36">
        <v>0.770235934664246</v>
      </c>
      <c r="L36" s="54">
        <v>3.02</v>
      </c>
      <c r="M36">
        <f t="shared" si="3"/>
        <v>0.86008031213510672</v>
      </c>
      <c r="N36">
        <v>0.770235934664246</v>
      </c>
      <c r="O36" s="1"/>
      <c r="P36">
        <f t="shared" si="4"/>
        <v>0</v>
      </c>
      <c r="Q36">
        <v>0.770235934664246</v>
      </c>
      <c r="R36" s="1">
        <v>3.9637869999999999</v>
      </c>
      <c r="S36">
        <f t="shared" si="5"/>
        <v>0.85963717198004774</v>
      </c>
      <c r="T36">
        <v>0.770235934664246</v>
      </c>
      <c r="U36" s="1"/>
      <c r="V36">
        <f t="shared" si="6"/>
        <v>0</v>
      </c>
      <c r="W36">
        <v>0.770235934664246</v>
      </c>
      <c r="X36" s="1"/>
      <c r="Y36">
        <f t="shared" si="7"/>
        <v>0</v>
      </c>
      <c r="Z36">
        <v>0.770235934664246</v>
      </c>
      <c r="AA36" s="1"/>
      <c r="AB36">
        <f t="shared" si="8"/>
        <v>0</v>
      </c>
      <c r="AC36">
        <v>0.770235934664246</v>
      </c>
      <c r="AD36" s="1">
        <v>5.5873650000000001</v>
      </c>
      <c r="AE36">
        <f t="shared" si="9"/>
        <v>0.85830056222925433</v>
      </c>
    </row>
    <row r="37" spans="1:31" x14ac:dyDescent="0.25">
      <c r="A37">
        <v>5</v>
      </c>
      <c r="B37">
        <v>0.89074410163339313</v>
      </c>
      <c r="C37" s="1">
        <v>1.2898309999999999</v>
      </c>
      <c r="D37">
        <f t="shared" si="0"/>
        <v>0.63827741488519396</v>
      </c>
      <c r="E37">
        <v>0.89074410163339313</v>
      </c>
      <c r="F37" s="1">
        <v>1.6118600000000001</v>
      </c>
      <c r="G37">
        <f t="shared" si="1"/>
        <v>0.64289246968730063</v>
      </c>
      <c r="H37">
        <v>0.89074410163339313</v>
      </c>
      <c r="I37" s="54"/>
      <c r="J37">
        <f t="shared" si="2"/>
        <v>0</v>
      </c>
      <c r="K37">
        <v>0.89074410163339313</v>
      </c>
      <c r="L37" s="54">
        <v>2.2599999999999998</v>
      </c>
      <c r="M37">
        <f t="shared" si="3"/>
        <v>0.64363626007461616</v>
      </c>
      <c r="N37">
        <v>0.89074410163339313</v>
      </c>
      <c r="O37" s="1"/>
      <c r="P37">
        <f t="shared" si="4"/>
        <v>0</v>
      </c>
      <c r="Q37">
        <v>0.89074410163339313</v>
      </c>
      <c r="R37" s="1">
        <v>2.967457</v>
      </c>
      <c r="S37">
        <f t="shared" si="5"/>
        <v>0.64356039904576012</v>
      </c>
      <c r="T37">
        <v>0.89074410163339313</v>
      </c>
      <c r="U37" s="1"/>
      <c r="V37">
        <f t="shared" si="6"/>
        <v>0</v>
      </c>
      <c r="W37">
        <v>0.89074410163339313</v>
      </c>
      <c r="X37" s="1"/>
      <c r="Y37">
        <f t="shared" si="7"/>
        <v>0</v>
      </c>
      <c r="Z37">
        <v>0.89074410163339313</v>
      </c>
      <c r="AA37" s="1"/>
      <c r="AB37">
        <f t="shared" si="8"/>
        <v>0</v>
      </c>
      <c r="AC37">
        <v>0.89074410163339313</v>
      </c>
      <c r="AD37" s="1">
        <v>4.1850329999999998</v>
      </c>
      <c r="AE37">
        <f t="shared" si="9"/>
        <v>0.64288196257949548</v>
      </c>
    </row>
    <row r="38" spans="1:31" x14ac:dyDescent="0.25">
      <c r="A38">
        <v>6</v>
      </c>
      <c r="B38">
        <v>0.99963702359346585</v>
      </c>
      <c r="C38" s="1">
        <v>0.74143250000000005</v>
      </c>
      <c r="D38">
        <f t="shared" si="0"/>
        <v>0.36690048495645294</v>
      </c>
      <c r="E38">
        <v>0.99963702359346585</v>
      </c>
      <c r="F38" s="1">
        <v>0.92664690000000005</v>
      </c>
      <c r="G38">
        <f t="shared" si="1"/>
        <v>0.36959432833439693</v>
      </c>
      <c r="H38">
        <v>0.99963702359346585</v>
      </c>
      <c r="I38" s="54"/>
      <c r="J38">
        <f t="shared" si="2"/>
        <v>0</v>
      </c>
      <c r="K38">
        <v>0.99963702359346585</v>
      </c>
      <c r="L38" s="54">
        <v>1.3</v>
      </c>
      <c r="M38">
        <f t="shared" si="3"/>
        <v>0.37023324694557574</v>
      </c>
      <c r="N38">
        <v>0.99963702359346585</v>
      </c>
      <c r="O38" s="1"/>
      <c r="P38">
        <f t="shared" si="4"/>
        <v>0</v>
      </c>
      <c r="Q38">
        <v>0.99963702359346585</v>
      </c>
      <c r="R38" s="1">
        <v>1.7048620000000001</v>
      </c>
      <c r="S38">
        <f t="shared" si="5"/>
        <v>0.36973801778356108</v>
      </c>
      <c r="T38">
        <v>0.99963702359346585</v>
      </c>
      <c r="U38" s="1"/>
      <c r="V38">
        <f t="shared" si="6"/>
        <v>0</v>
      </c>
      <c r="W38">
        <v>0.99963702359346585</v>
      </c>
      <c r="X38" s="1"/>
      <c r="Y38">
        <f t="shared" si="7"/>
        <v>0</v>
      </c>
      <c r="Z38">
        <v>0.99963702359346585</v>
      </c>
      <c r="AA38" s="1"/>
      <c r="AB38">
        <f t="shared" si="8"/>
        <v>0</v>
      </c>
      <c r="AC38">
        <v>0.99963702359346585</v>
      </c>
      <c r="AD38" s="1">
        <v>2.403607</v>
      </c>
      <c r="AE38">
        <f t="shared" si="9"/>
        <v>0.36922900857169189</v>
      </c>
    </row>
    <row r="39" spans="1:31" x14ac:dyDescent="0.25">
      <c r="A39">
        <v>7</v>
      </c>
      <c r="B39">
        <v>1.1114337568057999</v>
      </c>
      <c r="C39" s="1">
        <v>0.55108820000000003</v>
      </c>
      <c r="D39">
        <f t="shared" si="0"/>
        <v>0.27270793745051469</v>
      </c>
      <c r="E39">
        <v>1.1114337568057999</v>
      </c>
      <c r="F39" s="1">
        <v>0.6890655</v>
      </c>
      <c r="G39">
        <f t="shared" si="1"/>
        <v>0.27483467613273771</v>
      </c>
      <c r="H39">
        <v>1.1114337568057999</v>
      </c>
      <c r="I39" s="54"/>
      <c r="J39">
        <f t="shared" si="2"/>
        <v>0</v>
      </c>
      <c r="K39">
        <v>1.1114337568057999</v>
      </c>
      <c r="L39" s="54">
        <v>0.97899999999999998</v>
      </c>
      <c r="M39">
        <f t="shared" si="3"/>
        <v>0.27881411443055282</v>
      </c>
      <c r="N39">
        <v>1.1114337568057999</v>
      </c>
      <c r="O39" s="1"/>
      <c r="P39">
        <f t="shared" si="4"/>
        <v>0</v>
      </c>
      <c r="Q39">
        <v>1.1114337568057999</v>
      </c>
      <c r="R39" s="1">
        <v>1.266853</v>
      </c>
      <c r="S39">
        <f t="shared" si="5"/>
        <v>0.27474582520060725</v>
      </c>
      <c r="T39">
        <v>1.1114337568057999</v>
      </c>
      <c r="U39" s="1"/>
      <c r="V39">
        <f t="shared" si="6"/>
        <v>0</v>
      </c>
      <c r="W39">
        <v>1.1114337568057999</v>
      </c>
      <c r="X39" s="1"/>
      <c r="Y39">
        <f t="shared" si="7"/>
        <v>0</v>
      </c>
      <c r="Z39">
        <v>1.1114337568057999</v>
      </c>
      <c r="AA39" s="1"/>
      <c r="AB39">
        <f t="shared" si="8"/>
        <v>0</v>
      </c>
      <c r="AC39">
        <v>1.1114337568057999</v>
      </c>
      <c r="AD39" s="1">
        <v>1.7854699999999999</v>
      </c>
      <c r="AE39">
        <f t="shared" si="9"/>
        <v>0.27427417124950071</v>
      </c>
    </row>
    <row r="40" spans="1:31" x14ac:dyDescent="0.25">
      <c r="A40">
        <v>8</v>
      </c>
      <c r="B40">
        <v>1.15644283121597</v>
      </c>
      <c r="C40" s="1">
        <v>0.57154249999999995</v>
      </c>
      <c r="D40">
        <f t="shared" si="0"/>
        <v>0.28282981987331751</v>
      </c>
      <c r="E40">
        <v>1.15644283121597</v>
      </c>
      <c r="F40" s="1">
        <v>0.71445069999999999</v>
      </c>
      <c r="G40">
        <f t="shared" si="1"/>
        <v>0.28495959636247603</v>
      </c>
      <c r="H40">
        <v>1.15644283121597</v>
      </c>
      <c r="I40" s="54"/>
      <c r="J40">
        <f t="shared" si="2"/>
        <v>0</v>
      </c>
      <c r="K40">
        <v>1.15644283121597</v>
      </c>
      <c r="L40" s="54">
        <v>1</v>
      </c>
      <c r="M40">
        <f t="shared" si="3"/>
        <v>0.28479480534275053</v>
      </c>
      <c r="N40">
        <v>1.15644283121597</v>
      </c>
      <c r="O40" s="1"/>
      <c r="P40">
        <f t="shared" si="4"/>
        <v>0</v>
      </c>
      <c r="Q40">
        <v>1.15644283121597</v>
      </c>
      <c r="R40" s="1">
        <v>1.3145709999999999</v>
      </c>
      <c r="S40">
        <f t="shared" si="5"/>
        <v>0.28509455649533721</v>
      </c>
      <c r="T40">
        <v>1.15644283121597</v>
      </c>
      <c r="U40" s="1"/>
      <c r="V40">
        <f t="shared" si="6"/>
        <v>0</v>
      </c>
      <c r="W40">
        <v>1.15644283121597</v>
      </c>
      <c r="X40" s="1"/>
      <c r="Y40">
        <f t="shared" si="7"/>
        <v>0</v>
      </c>
      <c r="Z40">
        <v>1.15644283121597</v>
      </c>
      <c r="AA40" s="1"/>
      <c r="AB40">
        <f t="shared" si="8"/>
        <v>0</v>
      </c>
      <c r="AC40">
        <v>1.15644283121597</v>
      </c>
      <c r="AD40" s="1">
        <v>1.8529070000000001</v>
      </c>
      <c r="AE40">
        <f t="shared" si="9"/>
        <v>0.28463347568281666</v>
      </c>
    </row>
    <row r="41" spans="1:31" x14ac:dyDescent="0.25">
      <c r="A41">
        <v>9</v>
      </c>
      <c r="B41">
        <v>1.2014519056261299</v>
      </c>
      <c r="C41" s="1">
        <v>0.5732294</v>
      </c>
      <c r="D41">
        <f t="shared" si="0"/>
        <v>0.28366458828186858</v>
      </c>
      <c r="E41">
        <v>1.2014519056261299</v>
      </c>
      <c r="F41" s="1">
        <v>0.71952170000000004</v>
      </c>
      <c r="G41">
        <f t="shared" si="1"/>
        <v>0.28698217134652204</v>
      </c>
      <c r="H41">
        <v>1.2014519056261299</v>
      </c>
      <c r="I41" s="54"/>
      <c r="J41">
        <f t="shared" si="2"/>
        <v>0</v>
      </c>
      <c r="K41">
        <v>1.2014519056261299</v>
      </c>
      <c r="L41" s="54">
        <v>1</v>
      </c>
      <c r="M41">
        <f t="shared" si="3"/>
        <v>0.28479480534275053</v>
      </c>
      <c r="N41">
        <v>1.2014519056261299</v>
      </c>
      <c r="O41" s="1"/>
      <c r="P41">
        <f t="shared" si="4"/>
        <v>0</v>
      </c>
      <c r="Q41">
        <v>1.2014519056261299</v>
      </c>
      <c r="R41" s="1">
        <v>1.3182320000000001</v>
      </c>
      <c r="S41">
        <f t="shared" si="5"/>
        <v>0.28588852743439602</v>
      </c>
      <c r="T41">
        <v>1.2014519056261299</v>
      </c>
      <c r="U41" s="1"/>
      <c r="V41">
        <f t="shared" si="6"/>
        <v>0</v>
      </c>
      <c r="W41">
        <v>1.2014519056261299</v>
      </c>
      <c r="X41" s="1"/>
      <c r="Y41">
        <f t="shared" si="7"/>
        <v>0</v>
      </c>
      <c r="Z41">
        <v>1.2014519056261299</v>
      </c>
      <c r="AA41" s="1"/>
      <c r="AB41">
        <f t="shared" si="8"/>
        <v>0</v>
      </c>
      <c r="AC41">
        <v>1.2014519056261299</v>
      </c>
      <c r="AD41" s="1">
        <v>1.8590629999999999</v>
      </c>
      <c r="AE41">
        <f t="shared" si="9"/>
        <v>0.28557912685489567</v>
      </c>
    </row>
    <row r="42" spans="1:31" x14ac:dyDescent="0.25">
      <c r="A42">
        <v>10</v>
      </c>
      <c r="B42">
        <v>1.2435571687840199</v>
      </c>
      <c r="C42" s="1">
        <v>0.56035489999999999</v>
      </c>
      <c r="D42">
        <f t="shared" si="0"/>
        <v>0.27729359659540775</v>
      </c>
      <c r="E42">
        <v>1.2435571687840199</v>
      </c>
      <c r="F42" s="1">
        <v>1.098014</v>
      </c>
      <c r="G42">
        <f t="shared" si="1"/>
        <v>0.4379443203573708</v>
      </c>
      <c r="H42">
        <v>1.2435571687840199</v>
      </c>
      <c r="I42" s="54"/>
      <c r="J42">
        <f t="shared" si="2"/>
        <v>0</v>
      </c>
      <c r="K42">
        <v>1.2435571687840199</v>
      </c>
      <c r="L42" s="54">
        <v>0.98299999999999998</v>
      </c>
      <c r="M42">
        <f t="shared" si="3"/>
        <v>0.27995329365192378</v>
      </c>
      <c r="N42">
        <v>1.2435571687840199</v>
      </c>
      <c r="O42" s="1"/>
      <c r="P42">
        <f t="shared" si="4"/>
        <v>0</v>
      </c>
      <c r="Q42">
        <v>1.2435571687840199</v>
      </c>
      <c r="R42" s="1">
        <v>1.290208</v>
      </c>
      <c r="S42">
        <f t="shared" si="5"/>
        <v>0.27981088700932555</v>
      </c>
      <c r="T42">
        <v>1.2435571687840199</v>
      </c>
      <c r="U42" s="1"/>
      <c r="V42">
        <f t="shared" si="6"/>
        <v>0</v>
      </c>
      <c r="W42">
        <v>1.2435571687840199</v>
      </c>
      <c r="X42" s="1"/>
      <c r="Y42">
        <f t="shared" si="7"/>
        <v>0</v>
      </c>
      <c r="Z42">
        <v>1.2435571687840199</v>
      </c>
      <c r="AA42" s="1"/>
      <c r="AB42">
        <f t="shared" si="8"/>
        <v>0</v>
      </c>
      <c r="AC42">
        <v>1.2435571687840199</v>
      </c>
      <c r="AD42" s="1">
        <v>1.8183480000000001</v>
      </c>
      <c r="AE42">
        <f t="shared" si="9"/>
        <v>0.27932471043657253</v>
      </c>
    </row>
    <row r="43" spans="1:31" x14ac:dyDescent="0.25">
      <c r="A43">
        <v>11</v>
      </c>
      <c r="B43">
        <v>1.28711433756805</v>
      </c>
      <c r="C43" s="1">
        <v>0.68531629999999999</v>
      </c>
      <c r="D43">
        <f t="shared" si="0"/>
        <v>0.33913118566904199</v>
      </c>
      <c r="E43">
        <v>1.28711433756805</v>
      </c>
      <c r="F43" s="1">
        <v>1.1873450000000001</v>
      </c>
      <c r="G43">
        <f t="shared" si="1"/>
        <v>0.47357410657306959</v>
      </c>
      <c r="H43">
        <v>1.28711433756805</v>
      </c>
      <c r="I43" s="54"/>
      <c r="J43">
        <f t="shared" si="2"/>
        <v>0</v>
      </c>
      <c r="K43">
        <v>1.28711433756805</v>
      </c>
      <c r="L43" s="54">
        <v>1.3</v>
      </c>
      <c r="M43">
        <f t="shared" si="3"/>
        <v>0.37023324694557574</v>
      </c>
      <c r="N43">
        <v>1.28711433756805</v>
      </c>
      <c r="O43" s="1"/>
      <c r="P43">
        <f t="shared" si="4"/>
        <v>0</v>
      </c>
      <c r="Q43">
        <v>1.28711433756805</v>
      </c>
      <c r="R43" s="1">
        <v>1.2532620000000001</v>
      </c>
      <c r="S43">
        <f t="shared" si="5"/>
        <v>0.27179830839297336</v>
      </c>
      <c r="T43">
        <v>1.28711433756805</v>
      </c>
      <c r="U43" s="1"/>
      <c r="V43">
        <f t="shared" si="6"/>
        <v>0</v>
      </c>
      <c r="W43">
        <v>1.28711433756805</v>
      </c>
      <c r="X43" s="1"/>
      <c r="Y43">
        <f t="shared" si="7"/>
        <v>0</v>
      </c>
      <c r="Z43">
        <v>1.28711433756805</v>
      </c>
      <c r="AA43" s="1"/>
      <c r="AB43">
        <f t="shared" si="8"/>
        <v>0</v>
      </c>
      <c r="AC43">
        <v>1.28711433756805</v>
      </c>
      <c r="AD43" s="1">
        <v>2.0647869999999999</v>
      </c>
      <c r="AE43">
        <f t="shared" si="9"/>
        <v>0.317181326615257</v>
      </c>
    </row>
    <row r="44" spans="1:31" x14ac:dyDescent="0.25">
      <c r="A44">
        <v>12</v>
      </c>
      <c r="B44">
        <v>1.3277676950998101</v>
      </c>
      <c r="C44" s="1">
        <v>0.91624819999999996</v>
      </c>
      <c r="D44">
        <f t="shared" si="0"/>
        <v>0.4534086500395883</v>
      </c>
      <c r="E44">
        <v>1.3277676950998101</v>
      </c>
      <c r="F44" s="1">
        <v>1.2202900000000001</v>
      </c>
      <c r="G44">
        <f t="shared" si="1"/>
        <v>0.48671426292278241</v>
      </c>
      <c r="H44">
        <v>1.3277676950998101</v>
      </c>
      <c r="I44" s="54"/>
      <c r="J44">
        <f t="shared" si="2"/>
        <v>0</v>
      </c>
      <c r="K44">
        <v>1.3277676950998101</v>
      </c>
      <c r="L44" s="54">
        <v>1.59</v>
      </c>
      <c r="M44">
        <f t="shared" si="3"/>
        <v>0.45282374049497343</v>
      </c>
      <c r="N44">
        <v>1.3277676950998101</v>
      </c>
      <c r="O44" s="1"/>
      <c r="P44">
        <f t="shared" si="4"/>
        <v>0</v>
      </c>
      <c r="Q44">
        <v>1.3277676950998101</v>
      </c>
      <c r="R44" s="1">
        <v>2.0650780000000002</v>
      </c>
      <c r="S44">
        <f t="shared" si="5"/>
        <v>0.44785903274777711</v>
      </c>
      <c r="T44">
        <v>1.3277676950998101</v>
      </c>
      <c r="U44" s="1"/>
      <c r="V44">
        <f t="shared" si="6"/>
        <v>0</v>
      </c>
      <c r="W44">
        <v>1.3277676950998101</v>
      </c>
      <c r="X44" s="1"/>
      <c r="Y44">
        <f t="shared" si="7"/>
        <v>0</v>
      </c>
      <c r="Z44">
        <v>1.3277676950998101</v>
      </c>
      <c r="AA44" s="1"/>
      <c r="AB44">
        <f t="shared" si="8"/>
        <v>0</v>
      </c>
      <c r="AC44">
        <v>1.3277676950998101</v>
      </c>
      <c r="AD44" s="1">
        <v>3.023536</v>
      </c>
      <c r="AE44">
        <f t="shared" si="9"/>
        <v>0.46445912316814647</v>
      </c>
    </row>
    <row r="45" spans="1:31" x14ac:dyDescent="0.25">
      <c r="A45">
        <v>13</v>
      </c>
      <c r="B45">
        <v>1.37132486388384</v>
      </c>
      <c r="C45" s="1">
        <v>0.94026500000000002</v>
      </c>
      <c r="D45">
        <f t="shared" si="0"/>
        <v>0.46529344813935075</v>
      </c>
      <c r="E45">
        <v>1.37132486388384</v>
      </c>
      <c r="F45" s="1">
        <v>1.241838</v>
      </c>
      <c r="G45">
        <f t="shared" si="1"/>
        <v>0.49530871091257178</v>
      </c>
      <c r="H45">
        <v>1.37132486388384</v>
      </c>
      <c r="I45" s="54"/>
      <c r="J45">
        <f t="shared" si="2"/>
        <v>0</v>
      </c>
      <c r="K45">
        <v>1.37132486388384</v>
      </c>
      <c r="L45" s="54">
        <v>1.7</v>
      </c>
      <c r="M45">
        <f t="shared" si="3"/>
        <v>0.48415116908267591</v>
      </c>
      <c r="N45">
        <v>1.37132486388384</v>
      </c>
      <c r="O45" s="1"/>
      <c r="P45">
        <f t="shared" si="4"/>
        <v>0</v>
      </c>
      <c r="Q45">
        <v>1.37132486388384</v>
      </c>
      <c r="R45" s="1">
        <v>2.1559020000000002</v>
      </c>
      <c r="S45">
        <f t="shared" si="5"/>
        <v>0.4675562784645414</v>
      </c>
      <c r="T45">
        <v>1.37132486388384</v>
      </c>
      <c r="U45" s="1"/>
      <c r="V45">
        <f t="shared" si="6"/>
        <v>0</v>
      </c>
      <c r="W45">
        <v>1.37132486388384</v>
      </c>
      <c r="X45" s="1"/>
      <c r="Y45">
        <f t="shared" si="7"/>
        <v>0</v>
      </c>
      <c r="Z45">
        <v>1.37132486388384</v>
      </c>
      <c r="AA45" s="1"/>
      <c r="AB45">
        <f t="shared" si="8"/>
        <v>0</v>
      </c>
      <c r="AC45">
        <v>1.37132486388384</v>
      </c>
      <c r="AD45" s="1">
        <v>3.079806</v>
      </c>
      <c r="AE45">
        <f t="shared" si="9"/>
        <v>0.47310301391747828</v>
      </c>
    </row>
    <row r="46" spans="1:31" x14ac:dyDescent="0.25">
      <c r="A46">
        <v>14</v>
      </c>
      <c r="B46">
        <v>1.4569872958257699</v>
      </c>
      <c r="C46" s="1">
        <v>0.96130210000000005</v>
      </c>
      <c r="D46">
        <f t="shared" si="0"/>
        <v>0.47570373119556614</v>
      </c>
      <c r="E46">
        <v>1.4569872958257699</v>
      </c>
      <c r="F46" s="1">
        <v>0.94269740000000002</v>
      </c>
      <c r="G46">
        <f t="shared" si="1"/>
        <v>0.37599609125717931</v>
      </c>
      <c r="H46">
        <v>1.4569872958257699</v>
      </c>
      <c r="I46" s="54"/>
      <c r="J46">
        <f t="shared" si="2"/>
        <v>0</v>
      </c>
      <c r="K46">
        <v>1.4569872958257699</v>
      </c>
      <c r="L46" s="54">
        <v>1.02</v>
      </c>
      <c r="M46">
        <f t="shared" si="3"/>
        <v>0.29049070144960559</v>
      </c>
      <c r="N46">
        <v>1.4569872958257699</v>
      </c>
      <c r="O46" s="1"/>
      <c r="P46">
        <f t="shared" si="4"/>
        <v>0</v>
      </c>
      <c r="Q46">
        <v>1.4569872958257699</v>
      </c>
      <c r="R46" s="1">
        <v>0.77008960000000004</v>
      </c>
      <c r="S46">
        <f t="shared" si="5"/>
        <v>0.16701140750379528</v>
      </c>
      <c r="T46">
        <v>1.4569872958257699</v>
      </c>
      <c r="U46" s="1"/>
      <c r="V46">
        <f t="shared" si="6"/>
        <v>0</v>
      </c>
      <c r="W46">
        <v>1.4569872958257699</v>
      </c>
      <c r="X46" s="1"/>
      <c r="Y46">
        <f t="shared" si="7"/>
        <v>0</v>
      </c>
      <c r="Z46">
        <v>1.4569872958257699</v>
      </c>
      <c r="AA46" s="1"/>
      <c r="AB46">
        <f t="shared" si="8"/>
        <v>0</v>
      </c>
      <c r="AC46">
        <v>1.4569872958257699</v>
      </c>
      <c r="AD46" s="1">
        <v>0.85025450000000002</v>
      </c>
      <c r="AE46">
        <f t="shared" si="9"/>
        <v>0.13061146271774862</v>
      </c>
    </row>
    <row r="47" spans="1:31" x14ac:dyDescent="0.25">
      <c r="A47">
        <v>15</v>
      </c>
      <c r="B47">
        <v>1.50344827586206</v>
      </c>
      <c r="C47" s="1">
        <v>0.96015519999999999</v>
      </c>
      <c r="D47">
        <f t="shared" si="0"/>
        <v>0.4751361836896279</v>
      </c>
      <c r="E47">
        <v>1.50344827586206</v>
      </c>
      <c r="F47" s="1">
        <v>0.9412741</v>
      </c>
      <c r="G47">
        <f t="shared" si="1"/>
        <v>0.37542840619017231</v>
      </c>
      <c r="H47">
        <v>1.50344827586206</v>
      </c>
      <c r="I47" s="54"/>
      <c r="J47">
        <f t="shared" si="2"/>
        <v>0</v>
      </c>
      <c r="K47">
        <v>1.50344827586206</v>
      </c>
      <c r="L47" s="54">
        <v>1.04</v>
      </c>
      <c r="M47">
        <f t="shared" si="3"/>
        <v>0.2961865975564606</v>
      </c>
      <c r="N47">
        <v>1.50344827586206</v>
      </c>
      <c r="O47" s="1"/>
      <c r="P47">
        <f t="shared" si="4"/>
        <v>0</v>
      </c>
      <c r="Q47">
        <v>1.50344827586206</v>
      </c>
      <c r="R47" s="1">
        <v>0.84343360000000001</v>
      </c>
      <c r="S47">
        <f t="shared" si="5"/>
        <v>0.18291771849924096</v>
      </c>
      <c r="T47">
        <v>1.50344827586206</v>
      </c>
      <c r="U47" s="1"/>
      <c r="V47">
        <f t="shared" si="6"/>
        <v>0</v>
      </c>
      <c r="W47">
        <v>1.50344827586206</v>
      </c>
      <c r="X47" s="1"/>
      <c r="Y47">
        <f t="shared" si="7"/>
        <v>0</v>
      </c>
      <c r="Z47">
        <v>1.50344827586206</v>
      </c>
      <c r="AA47" s="1"/>
      <c r="AB47">
        <f t="shared" si="8"/>
        <v>0</v>
      </c>
      <c r="AC47">
        <v>1.50344827586206</v>
      </c>
      <c r="AD47" s="1">
        <v>1.131354</v>
      </c>
      <c r="AE47">
        <f t="shared" si="9"/>
        <v>0.17379243601953975</v>
      </c>
    </row>
    <row r="48" spans="1:31" x14ac:dyDescent="0.25">
      <c r="A48">
        <v>16</v>
      </c>
      <c r="B48">
        <v>1.54410163339382</v>
      </c>
      <c r="C48" s="1">
        <v>0.95733429999999997</v>
      </c>
      <c r="D48">
        <f t="shared" si="0"/>
        <v>0.47374025138558989</v>
      </c>
      <c r="E48">
        <v>1.54410163339382</v>
      </c>
      <c r="F48" s="1">
        <v>0.94449240000000001</v>
      </c>
      <c r="G48">
        <f t="shared" si="1"/>
        <v>0.37671202935545628</v>
      </c>
      <c r="H48">
        <v>1.54410163339382</v>
      </c>
      <c r="I48" s="54"/>
      <c r="J48">
        <f t="shared" si="2"/>
        <v>0</v>
      </c>
      <c r="K48">
        <v>1.54410163339382</v>
      </c>
      <c r="L48" s="54">
        <v>1.05</v>
      </c>
      <c r="M48">
        <f t="shared" si="3"/>
        <v>0.29903454560988812</v>
      </c>
      <c r="N48">
        <v>1.54410163339382</v>
      </c>
      <c r="O48" s="1"/>
      <c r="P48">
        <f t="shared" si="4"/>
        <v>0</v>
      </c>
      <c r="Q48">
        <v>1.54410163339382</v>
      </c>
      <c r="R48" s="1">
        <v>0.83695889999999995</v>
      </c>
      <c r="S48">
        <f t="shared" si="5"/>
        <v>0.18151353285621341</v>
      </c>
      <c r="T48">
        <v>1.54410163339382</v>
      </c>
      <c r="U48" s="1"/>
      <c r="V48">
        <f t="shared" si="6"/>
        <v>0</v>
      </c>
      <c r="W48">
        <v>1.54410163339382</v>
      </c>
      <c r="X48" s="1"/>
      <c r="Y48">
        <f t="shared" si="7"/>
        <v>0</v>
      </c>
      <c r="Z48">
        <v>1.54410163339382</v>
      </c>
      <c r="AA48" s="1"/>
      <c r="AB48">
        <f t="shared" si="8"/>
        <v>0</v>
      </c>
      <c r="AC48">
        <v>1.54410163339382</v>
      </c>
      <c r="AD48" s="1">
        <v>1.1105750000000001</v>
      </c>
      <c r="AE48">
        <f t="shared" si="9"/>
        <v>0.17060047927739716</v>
      </c>
    </row>
    <row r="49" spans="1:31" x14ac:dyDescent="0.25">
      <c r="A49">
        <v>17</v>
      </c>
      <c r="B49">
        <v>1.5876588021778499</v>
      </c>
      <c r="C49" s="1">
        <v>0.9487063</v>
      </c>
      <c r="D49">
        <f t="shared" si="0"/>
        <v>0.46947065518606496</v>
      </c>
      <c r="E49">
        <v>1.5876588021778499</v>
      </c>
      <c r="F49" s="1">
        <v>0.94558719999999996</v>
      </c>
      <c r="G49">
        <f t="shared" si="1"/>
        <v>0.37714869176770899</v>
      </c>
      <c r="H49">
        <v>1.5876588021778499</v>
      </c>
      <c r="I49" s="54"/>
      <c r="J49">
        <f t="shared" si="2"/>
        <v>0</v>
      </c>
      <c r="K49">
        <v>1.5876588021778499</v>
      </c>
      <c r="L49" s="54">
        <v>1.06</v>
      </c>
      <c r="M49">
        <f t="shared" si="3"/>
        <v>0.3018824936633156</v>
      </c>
      <c r="N49">
        <v>1.5876588021778499</v>
      </c>
      <c r="O49" s="1"/>
      <c r="P49">
        <f t="shared" si="4"/>
        <v>0</v>
      </c>
      <c r="Q49">
        <v>1.5876588021778499</v>
      </c>
      <c r="R49" s="1">
        <v>1.290036</v>
      </c>
      <c r="S49">
        <f t="shared" si="5"/>
        <v>0.2797735849056604</v>
      </c>
      <c r="T49">
        <v>1.5876588021778499</v>
      </c>
      <c r="U49" s="1"/>
      <c r="V49">
        <f t="shared" si="6"/>
        <v>0</v>
      </c>
      <c r="W49">
        <v>1.5876588021778499</v>
      </c>
      <c r="X49" s="1"/>
      <c r="Y49">
        <f t="shared" si="7"/>
        <v>0</v>
      </c>
      <c r="Z49">
        <v>1.5876588021778499</v>
      </c>
      <c r="AA49" s="1"/>
      <c r="AB49">
        <f t="shared" si="8"/>
        <v>0</v>
      </c>
      <c r="AC49">
        <v>1.5876588021778499</v>
      </c>
      <c r="AD49" s="1">
        <v>1.5290649999999999</v>
      </c>
      <c r="AE49">
        <f t="shared" si="9"/>
        <v>0.23488663246182676</v>
      </c>
    </row>
    <row r="50" spans="1:31" x14ac:dyDescent="0.25">
      <c r="A50">
        <v>18</v>
      </c>
      <c r="B50">
        <v>1.6312159709618801</v>
      </c>
      <c r="C50" s="1">
        <v>0.94286840000000005</v>
      </c>
      <c r="D50">
        <f t="shared" si="0"/>
        <v>0.46658174980205863</v>
      </c>
      <c r="E50">
        <v>1.6312159709618801</v>
      </c>
      <c r="F50" s="1">
        <v>0.94295680000000004</v>
      </c>
      <c r="G50">
        <f t="shared" si="1"/>
        <v>0.37609955328653477</v>
      </c>
      <c r="H50">
        <v>1.6312159709618801</v>
      </c>
      <c r="I50" s="54"/>
      <c r="J50">
        <f t="shared" si="2"/>
        <v>0</v>
      </c>
      <c r="K50">
        <v>1.6312159709618801</v>
      </c>
      <c r="L50" s="54">
        <v>1.06</v>
      </c>
      <c r="M50">
        <f t="shared" si="3"/>
        <v>0.3018824936633156</v>
      </c>
      <c r="N50">
        <v>1.6312159709618801</v>
      </c>
      <c r="O50" s="1"/>
      <c r="P50">
        <f t="shared" si="4"/>
        <v>0</v>
      </c>
      <c r="Q50">
        <v>1.6312159709618801</v>
      </c>
      <c r="R50" s="1">
        <v>1.340957</v>
      </c>
      <c r="S50">
        <f t="shared" si="5"/>
        <v>0.2908169594448059</v>
      </c>
      <c r="T50">
        <v>1.6312159709618801</v>
      </c>
      <c r="U50" s="1"/>
      <c r="V50">
        <f t="shared" si="6"/>
        <v>0</v>
      </c>
      <c r="W50">
        <v>1.6312159709618801</v>
      </c>
      <c r="X50" s="1"/>
      <c r="Y50">
        <f t="shared" si="7"/>
        <v>0</v>
      </c>
      <c r="Z50">
        <v>1.6312159709618801</v>
      </c>
      <c r="AA50" s="1"/>
      <c r="AB50">
        <f t="shared" si="8"/>
        <v>0</v>
      </c>
      <c r="AC50">
        <v>1.6312159709618801</v>
      </c>
      <c r="AD50" s="1">
        <v>1.724904</v>
      </c>
      <c r="AE50">
        <f t="shared" si="9"/>
        <v>0.26497035239177852</v>
      </c>
    </row>
    <row r="51" spans="1:31" x14ac:dyDescent="0.25">
      <c r="A51">
        <v>19</v>
      </c>
      <c r="B51">
        <v>1.6733212341197801</v>
      </c>
      <c r="C51" s="1">
        <v>0.96937019999999996</v>
      </c>
      <c r="D51">
        <f t="shared" si="0"/>
        <v>0.47969625890736339</v>
      </c>
      <c r="E51">
        <v>1.6733212341197801</v>
      </c>
      <c r="F51" s="1">
        <v>0.95444039999999997</v>
      </c>
      <c r="G51">
        <f t="shared" si="1"/>
        <v>0.38067980216975111</v>
      </c>
      <c r="H51">
        <v>1.6733212341197801</v>
      </c>
      <c r="I51" s="54"/>
      <c r="J51">
        <f t="shared" si="2"/>
        <v>0</v>
      </c>
      <c r="K51">
        <v>1.6733212341197801</v>
      </c>
      <c r="L51" s="54">
        <v>1.05</v>
      </c>
      <c r="M51">
        <f t="shared" si="3"/>
        <v>0.29903454560988812</v>
      </c>
      <c r="N51">
        <v>1.6733212341197801</v>
      </c>
      <c r="O51" s="1"/>
      <c r="P51">
        <f t="shared" si="4"/>
        <v>0</v>
      </c>
      <c r="Q51">
        <v>1.6733212341197801</v>
      </c>
      <c r="R51" s="1">
        <v>1.36175</v>
      </c>
      <c r="S51">
        <f t="shared" si="5"/>
        <v>0.29532639340707006</v>
      </c>
      <c r="T51">
        <v>1.6733212341197801</v>
      </c>
      <c r="U51" s="1"/>
      <c r="V51">
        <f t="shared" si="6"/>
        <v>0</v>
      </c>
      <c r="W51">
        <v>1.6733212341197801</v>
      </c>
      <c r="X51" s="1"/>
      <c r="Y51">
        <f t="shared" si="7"/>
        <v>0</v>
      </c>
      <c r="Z51">
        <v>1.6733212341197801</v>
      </c>
      <c r="AA51" s="1"/>
      <c r="AB51">
        <f t="shared" si="8"/>
        <v>0</v>
      </c>
      <c r="AC51">
        <v>1.6733212341197801</v>
      </c>
      <c r="AD51" s="1">
        <v>1.784063</v>
      </c>
      <c r="AE51">
        <f t="shared" si="9"/>
        <v>0.27405803557712982</v>
      </c>
    </row>
    <row r="52" spans="1:31" x14ac:dyDescent="0.25">
      <c r="A52">
        <v>20</v>
      </c>
      <c r="B52">
        <v>1.7139745916515401</v>
      </c>
      <c r="C52" s="1">
        <v>0.98850059999999995</v>
      </c>
      <c r="D52">
        <f t="shared" si="0"/>
        <v>0.48916300475059382</v>
      </c>
      <c r="E52">
        <v>1.7139745916515401</v>
      </c>
      <c r="F52" s="1">
        <v>0.98998779999999997</v>
      </c>
      <c r="G52">
        <f t="shared" si="1"/>
        <v>0.39485792916400764</v>
      </c>
      <c r="H52">
        <v>1.7139745916515401</v>
      </c>
      <c r="I52" s="54"/>
      <c r="J52">
        <f t="shared" si="2"/>
        <v>0</v>
      </c>
      <c r="K52">
        <v>1.7139745916515401</v>
      </c>
      <c r="L52" s="54">
        <v>1.06</v>
      </c>
      <c r="M52">
        <f t="shared" si="3"/>
        <v>0.3018824936633156</v>
      </c>
      <c r="N52">
        <v>1.7139745916515401</v>
      </c>
      <c r="O52" s="1"/>
      <c r="P52">
        <f t="shared" si="4"/>
        <v>0</v>
      </c>
      <c r="Q52">
        <v>1.7139745916515401</v>
      </c>
      <c r="R52" s="1">
        <v>1.3642479999999999</v>
      </c>
      <c r="S52">
        <f t="shared" si="5"/>
        <v>0.2958681414009976</v>
      </c>
      <c r="T52">
        <v>1.7139745916515401</v>
      </c>
      <c r="U52" s="1"/>
      <c r="V52">
        <f t="shared" si="6"/>
        <v>0</v>
      </c>
      <c r="W52">
        <v>1.7139745916515401</v>
      </c>
      <c r="X52" s="1"/>
      <c r="Y52">
        <f t="shared" si="7"/>
        <v>0</v>
      </c>
      <c r="Z52">
        <v>1.7139745916515401</v>
      </c>
      <c r="AA52" s="1"/>
      <c r="AB52">
        <f t="shared" si="8"/>
        <v>0</v>
      </c>
      <c r="AC52">
        <v>1.7139745916515401</v>
      </c>
      <c r="AD52" s="1">
        <v>1.7980640000000001</v>
      </c>
      <c r="AE52">
        <f t="shared" si="9"/>
        <v>0.27620879289686318</v>
      </c>
    </row>
    <row r="53" spans="1:31" x14ac:dyDescent="0.25">
      <c r="A53">
        <v>21</v>
      </c>
      <c r="B53">
        <v>1.7589836660617</v>
      </c>
      <c r="C53" s="1">
        <v>0.96483680000000005</v>
      </c>
      <c r="D53">
        <f t="shared" si="0"/>
        <v>0.47745288994457646</v>
      </c>
      <c r="E53">
        <v>1.7589836660617</v>
      </c>
      <c r="F53" s="1">
        <v>0.98642830000000004</v>
      </c>
      <c r="G53">
        <f t="shared" si="1"/>
        <v>0.39343821793235484</v>
      </c>
      <c r="H53">
        <v>1.7589836660617</v>
      </c>
      <c r="I53" s="54"/>
      <c r="J53">
        <f t="shared" si="2"/>
        <v>0</v>
      </c>
      <c r="K53">
        <v>1.7589836660617</v>
      </c>
      <c r="L53" s="54">
        <v>1.1000000000000001</v>
      </c>
      <c r="M53">
        <f t="shared" si="3"/>
        <v>0.31327428587702566</v>
      </c>
      <c r="N53">
        <v>1.7589836660617</v>
      </c>
      <c r="O53" s="1"/>
      <c r="P53">
        <f t="shared" si="4"/>
        <v>0</v>
      </c>
      <c r="Q53">
        <v>1.7589836660617</v>
      </c>
      <c r="R53" s="1">
        <v>1.384004</v>
      </c>
      <c r="S53">
        <f t="shared" si="5"/>
        <v>0.30015267837779225</v>
      </c>
      <c r="T53">
        <v>1.7589836660617</v>
      </c>
      <c r="U53" s="1"/>
      <c r="V53">
        <f t="shared" si="6"/>
        <v>0</v>
      </c>
      <c r="W53">
        <v>1.7589836660617</v>
      </c>
      <c r="X53" s="1"/>
      <c r="Y53">
        <f t="shared" si="7"/>
        <v>0</v>
      </c>
      <c r="Z53">
        <v>1.7589836660617</v>
      </c>
      <c r="AA53" s="1"/>
      <c r="AB53">
        <f t="shared" si="8"/>
        <v>0</v>
      </c>
      <c r="AC53">
        <v>1.7589836660617</v>
      </c>
      <c r="AD53" s="1">
        <v>1.8263579999999999</v>
      </c>
      <c r="AE53">
        <f t="shared" si="9"/>
        <v>0.28055516298503791</v>
      </c>
    </row>
    <row r="54" spans="1:31" x14ac:dyDescent="0.25">
      <c r="A54">
        <v>22</v>
      </c>
      <c r="B54">
        <v>1.8460980036297603</v>
      </c>
      <c r="C54" s="1">
        <v>0.98325370000000001</v>
      </c>
      <c r="D54">
        <f t="shared" si="0"/>
        <v>0.48656655779889157</v>
      </c>
      <c r="E54">
        <v>1.8460980036297603</v>
      </c>
      <c r="F54" s="1">
        <v>0.97814420000000002</v>
      </c>
      <c r="G54">
        <f t="shared" si="1"/>
        <v>0.39013409380982766</v>
      </c>
      <c r="H54">
        <v>1.8460980036297603</v>
      </c>
      <c r="I54" s="54"/>
      <c r="J54">
        <f t="shared" si="2"/>
        <v>0</v>
      </c>
      <c r="K54">
        <v>1.8460980036297603</v>
      </c>
      <c r="L54" s="54">
        <v>0.97899999999999998</v>
      </c>
      <c r="M54">
        <f t="shared" si="3"/>
        <v>0.27881411443055282</v>
      </c>
      <c r="N54">
        <v>1.8460980036297603</v>
      </c>
      <c r="O54" s="1"/>
      <c r="P54">
        <f t="shared" si="4"/>
        <v>0</v>
      </c>
      <c r="Q54">
        <v>1.8460980036297603</v>
      </c>
      <c r="R54" s="1">
        <v>0.9275139</v>
      </c>
      <c r="S54">
        <f t="shared" si="5"/>
        <v>0.20115243981782693</v>
      </c>
      <c r="T54">
        <v>1.8460980036297603</v>
      </c>
      <c r="U54" s="1"/>
      <c r="V54">
        <f t="shared" si="6"/>
        <v>0</v>
      </c>
      <c r="W54">
        <v>1.8460980036297603</v>
      </c>
      <c r="X54" s="1"/>
      <c r="Y54">
        <f t="shared" si="7"/>
        <v>0</v>
      </c>
      <c r="Z54">
        <v>1.8460980036297603</v>
      </c>
      <c r="AA54" s="1"/>
      <c r="AB54">
        <f t="shared" si="8"/>
        <v>0</v>
      </c>
      <c r="AC54">
        <v>1.8460980036297603</v>
      </c>
      <c r="AD54" s="1">
        <v>0.78887300000000005</v>
      </c>
      <c r="AE54">
        <f t="shared" si="9"/>
        <v>0.12118237119419951</v>
      </c>
    </row>
    <row r="55" spans="1:31" x14ac:dyDescent="0.25">
      <c r="A55">
        <v>23</v>
      </c>
      <c r="B55">
        <v>1.89110707803992</v>
      </c>
      <c r="C55" s="1">
        <v>0.98301649999999996</v>
      </c>
      <c r="D55">
        <f t="shared" si="0"/>
        <v>0.48644917854315123</v>
      </c>
      <c r="E55">
        <v>1.89110707803992</v>
      </c>
      <c r="F55" s="1">
        <v>0.97719409999999995</v>
      </c>
      <c r="G55">
        <f t="shared" si="1"/>
        <v>0.38975514518187615</v>
      </c>
      <c r="H55">
        <v>1.89110707803992</v>
      </c>
      <c r="I55" s="54"/>
      <c r="J55">
        <f t="shared" si="2"/>
        <v>0</v>
      </c>
      <c r="K55">
        <v>1.89110707803992</v>
      </c>
      <c r="L55" s="54">
        <v>0.97799999999999998</v>
      </c>
      <c r="M55">
        <f t="shared" si="3"/>
        <v>0.27852931962521005</v>
      </c>
      <c r="N55">
        <v>1.89110707803992</v>
      </c>
      <c r="O55" s="1"/>
      <c r="P55">
        <f t="shared" si="4"/>
        <v>0</v>
      </c>
      <c r="Q55">
        <v>1.89110707803992</v>
      </c>
      <c r="R55" s="1">
        <v>0.91007150000000003</v>
      </c>
      <c r="S55">
        <f t="shared" si="5"/>
        <v>0.19736965950986773</v>
      </c>
      <c r="T55">
        <v>1.89110707803992</v>
      </c>
      <c r="U55" s="1"/>
      <c r="V55">
        <f t="shared" si="6"/>
        <v>0</v>
      </c>
      <c r="W55">
        <v>1.89110707803992</v>
      </c>
      <c r="X55" s="1"/>
      <c r="Y55">
        <f t="shared" si="7"/>
        <v>0</v>
      </c>
      <c r="Z55">
        <v>1.89110707803992</v>
      </c>
      <c r="AA55" s="1"/>
      <c r="AB55">
        <f t="shared" si="8"/>
        <v>0</v>
      </c>
      <c r="AC55">
        <v>1.89110707803992</v>
      </c>
      <c r="AD55" s="1">
        <v>0.74677490000000002</v>
      </c>
      <c r="AE55">
        <f t="shared" si="9"/>
        <v>0.11471549049125933</v>
      </c>
    </row>
    <row r="56" spans="1:31" x14ac:dyDescent="0.25">
      <c r="A56">
        <v>24</v>
      </c>
      <c r="B56">
        <v>1.9346642468239503</v>
      </c>
      <c r="C56" s="1">
        <v>0.97662009999999999</v>
      </c>
      <c r="D56">
        <f t="shared" si="0"/>
        <v>0.48328389746634998</v>
      </c>
      <c r="E56">
        <v>1.9346642468239503</v>
      </c>
      <c r="F56" s="1">
        <v>0.96421199999999996</v>
      </c>
      <c r="G56">
        <f t="shared" si="1"/>
        <v>0.38457721761327374</v>
      </c>
      <c r="H56">
        <v>1.9346642468239503</v>
      </c>
      <c r="I56" s="54"/>
      <c r="J56">
        <f t="shared" si="2"/>
        <v>0</v>
      </c>
      <c r="K56">
        <v>1.9346642468239503</v>
      </c>
      <c r="L56" s="54">
        <v>0.97199999999999998</v>
      </c>
      <c r="M56">
        <f t="shared" si="3"/>
        <v>0.27682055079315354</v>
      </c>
      <c r="N56">
        <v>1.9346642468239503</v>
      </c>
      <c r="O56" s="1"/>
      <c r="P56">
        <f t="shared" si="4"/>
        <v>0</v>
      </c>
      <c r="Q56">
        <v>1.9346642468239503</v>
      </c>
      <c r="R56" s="1">
        <v>0.91909399999999997</v>
      </c>
      <c r="S56">
        <f t="shared" si="5"/>
        <v>0.19932639340707006</v>
      </c>
      <c r="T56">
        <v>1.9346642468239503</v>
      </c>
      <c r="U56" s="1"/>
      <c r="V56">
        <f t="shared" si="6"/>
        <v>0</v>
      </c>
      <c r="W56">
        <v>1.9346642468239503</v>
      </c>
      <c r="X56" s="1"/>
      <c r="Y56">
        <f t="shared" si="7"/>
        <v>0</v>
      </c>
      <c r="Z56">
        <v>1.9346642468239503</v>
      </c>
      <c r="AA56" s="1"/>
      <c r="AB56">
        <f t="shared" si="8"/>
        <v>0</v>
      </c>
      <c r="AC56">
        <v>1.9346642468239503</v>
      </c>
      <c r="AD56" s="1">
        <v>0.76995919999999995</v>
      </c>
      <c r="AE56">
        <f t="shared" si="9"/>
        <v>0.1182769363114074</v>
      </c>
    </row>
    <row r="57" spans="1:31" x14ac:dyDescent="0.25">
      <c r="A57">
        <v>25</v>
      </c>
      <c r="B57">
        <v>1.9767695099818503</v>
      </c>
      <c r="C57" s="1">
        <v>0.97428239999999999</v>
      </c>
      <c r="D57">
        <f t="shared" si="0"/>
        <v>0.48212707838479812</v>
      </c>
      <c r="E57">
        <v>1.9767695099818503</v>
      </c>
      <c r="F57" s="1">
        <v>0.96144719999999995</v>
      </c>
      <c r="G57">
        <f t="shared" si="1"/>
        <v>0.38347447351627312</v>
      </c>
      <c r="H57">
        <v>1.9767695099818503</v>
      </c>
      <c r="I57" s="54"/>
      <c r="J57">
        <f t="shared" si="2"/>
        <v>0</v>
      </c>
      <c r="K57">
        <v>1.9767695099818503</v>
      </c>
      <c r="L57" s="54">
        <v>0.96399999999999997</v>
      </c>
      <c r="M57">
        <f t="shared" si="3"/>
        <v>0.27454219235041155</v>
      </c>
      <c r="N57">
        <v>1.9767695099818503</v>
      </c>
      <c r="O57" s="1"/>
      <c r="P57">
        <f t="shared" si="4"/>
        <v>0</v>
      </c>
      <c r="Q57">
        <v>1.9767695099818503</v>
      </c>
      <c r="R57" s="1">
        <v>0.90524930000000003</v>
      </c>
      <c r="S57">
        <f t="shared" si="5"/>
        <v>0.19632385599653004</v>
      </c>
      <c r="T57">
        <v>1.9767695099818503</v>
      </c>
      <c r="U57" s="1"/>
      <c r="V57">
        <f t="shared" si="6"/>
        <v>0</v>
      </c>
      <c r="W57">
        <v>1.9767695099818503</v>
      </c>
      <c r="X57" s="1"/>
      <c r="Y57">
        <f t="shared" si="7"/>
        <v>0</v>
      </c>
      <c r="Z57">
        <v>1.9767695099818503</v>
      </c>
      <c r="AA57" s="1"/>
      <c r="AB57">
        <f t="shared" si="8"/>
        <v>0</v>
      </c>
      <c r="AC57">
        <v>1.9767695099818503</v>
      </c>
      <c r="AD57" s="1">
        <v>0.86797400000000002</v>
      </c>
      <c r="AE57">
        <f t="shared" si="9"/>
        <v>0.13333343574303358</v>
      </c>
    </row>
    <row r="60" spans="1:31" x14ac:dyDescent="0.25">
      <c r="C60" s="1"/>
      <c r="F60" s="1"/>
      <c r="I60" s="1"/>
      <c r="L60" s="1"/>
      <c r="R60" s="1"/>
      <c r="AD60" s="1"/>
    </row>
    <row r="61" spans="1:31" x14ac:dyDescent="0.25">
      <c r="C61" s="1"/>
      <c r="F61" s="1"/>
      <c r="I61" s="1"/>
      <c r="L61" s="1"/>
      <c r="R61" s="1"/>
      <c r="AD61" s="1"/>
    </row>
    <row r="62" spans="1:31" x14ac:dyDescent="0.25">
      <c r="C62" s="1"/>
      <c r="F62" s="1"/>
      <c r="I62" s="1"/>
      <c r="L62" s="1"/>
      <c r="R62" s="1"/>
      <c r="AD62" s="1"/>
    </row>
    <row r="63" spans="1:31" x14ac:dyDescent="0.25">
      <c r="C63" s="1"/>
      <c r="F63" s="1"/>
      <c r="I63" s="1"/>
      <c r="L63" s="1"/>
      <c r="R63" s="1"/>
      <c r="AD63" s="1"/>
    </row>
    <row r="64" spans="1:31" x14ac:dyDescent="0.25">
      <c r="C64" s="1"/>
      <c r="F64" s="1"/>
      <c r="I64" s="1"/>
      <c r="L64" s="1"/>
      <c r="R64" s="1"/>
      <c r="AD64" s="1"/>
    </row>
    <row r="65" spans="3:30" x14ac:dyDescent="0.25">
      <c r="C65" s="1"/>
      <c r="F65" s="1"/>
      <c r="I65" s="1"/>
      <c r="L65" s="1"/>
      <c r="R65" s="1"/>
      <c r="AD65" s="1"/>
    </row>
    <row r="66" spans="3:30" x14ac:dyDescent="0.25">
      <c r="C66" s="1"/>
      <c r="F66" s="1"/>
      <c r="I66" s="1"/>
      <c r="L66" s="1"/>
      <c r="R66" s="1"/>
      <c r="AD66" s="1"/>
    </row>
    <row r="67" spans="3:30" x14ac:dyDescent="0.25">
      <c r="C67" s="1"/>
      <c r="F67" s="1"/>
      <c r="I67" s="1"/>
      <c r="L67" s="1"/>
      <c r="R67" s="1"/>
      <c r="AD67" s="1"/>
    </row>
    <row r="68" spans="3:30" x14ac:dyDescent="0.25">
      <c r="C68" s="1"/>
      <c r="F68" s="1"/>
      <c r="I68" s="1"/>
      <c r="L68" s="1"/>
      <c r="R68" s="1"/>
      <c r="AD68" s="1"/>
    </row>
    <row r="69" spans="3:30" x14ac:dyDescent="0.25">
      <c r="C69" s="1"/>
      <c r="F69" s="1"/>
      <c r="I69" s="1"/>
      <c r="L69" s="1"/>
      <c r="R69" s="1"/>
      <c r="AD69" s="1"/>
    </row>
    <row r="70" spans="3:30" x14ac:dyDescent="0.25">
      <c r="C70" s="1"/>
      <c r="F70" s="1"/>
      <c r="I70" s="1"/>
      <c r="L70" s="1"/>
      <c r="R70" s="1"/>
      <c r="AD70" s="1"/>
    </row>
    <row r="71" spans="3:30" x14ac:dyDescent="0.25">
      <c r="C71" s="1"/>
      <c r="F71" s="1"/>
      <c r="I71" s="1"/>
      <c r="L71" s="1"/>
      <c r="R71" s="1"/>
      <c r="AD71" s="1"/>
    </row>
    <row r="72" spans="3:30" x14ac:dyDescent="0.25">
      <c r="C72" s="1"/>
      <c r="F72" s="1"/>
      <c r="I72" s="1"/>
      <c r="L72" s="1"/>
      <c r="R72" s="1"/>
      <c r="AD72" s="1"/>
    </row>
    <row r="73" spans="3:30" x14ac:dyDescent="0.25">
      <c r="C73" s="1"/>
      <c r="F73" s="1"/>
      <c r="I73" s="1"/>
      <c r="L73" s="1"/>
      <c r="R73" s="1"/>
      <c r="AD73" s="1"/>
    </row>
    <row r="74" spans="3:30" x14ac:dyDescent="0.25">
      <c r="C74" s="1"/>
      <c r="F74" s="1"/>
      <c r="I74" s="1"/>
      <c r="L74" s="1"/>
      <c r="R74" s="1"/>
      <c r="AD74" s="1"/>
    </row>
    <row r="75" spans="3:30" x14ac:dyDescent="0.25">
      <c r="C75" s="1"/>
      <c r="F75" s="1"/>
      <c r="I75" s="1"/>
      <c r="L75" s="1"/>
      <c r="R75" s="1"/>
      <c r="AD75" s="1"/>
    </row>
    <row r="76" spans="3:30" x14ac:dyDescent="0.25">
      <c r="C76" s="1"/>
      <c r="F76" s="1"/>
      <c r="I76" s="1"/>
      <c r="L76" s="1"/>
      <c r="R76" s="1"/>
      <c r="AD76" s="1"/>
    </row>
    <row r="77" spans="3:30" x14ac:dyDescent="0.25">
      <c r="C77" s="1"/>
      <c r="F77" s="1"/>
      <c r="I77" s="1"/>
      <c r="L77" s="1"/>
      <c r="R77" s="1"/>
      <c r="AD77" s="1"/>
    </row>
    <row r="78" spans="3:30" x14ac:dyDescent="0.25">
      <c r="C78" s="1"/>
      <c r="F78" s="1"/>
      <c r="I78" s="1"/>
      <c r="L78" s="1"/>
      <c r="R78" s="1"/>
      <c r="AD78" s="1"/>
    </row>
    <row r="79" spans="3:30" x14ac:dyDescent="0.25">
      <c r="C79" s="1"/>
      <c r="F79" s="1"/>
      <c r="I79" s="1"/>
      <c r="L79" s="1"/>
      <c r="R79" s="1"/>
      <c r="AD79" s="1"/>
    </row>
    <row r="80" spans="3:30" x14ac:dyDescent="0.25">
      <c r="C80" s="1"/>
      <c r="F80" s="1"/>
      <c r="I80" s="1"/>
      <c r="L80" s="1"/>
      <c r="R80" s="1"/>
      <c r="AD80" s="1"/>
    </row>
    <row r="81" spans="3:30" x14ac:dyDescent="0.25">
      <c r="C81" s="1"/>
      <c r="F81" s="1"/>
      <c r="I81" s="1"/>
      <c r="L81" s="1"/>
      <c r="R81" s="1"/>
      <c r="AD81" s="1"/>
    </row>
    <row r="82" spans="3:30" x14ac:dyDescent="0.25">
      <c r="C82" s="1"/>
      <c r="F82" s="1"/>
      <c r="I82" s="1"/>
      <c r="L82" s="1"/>
      <c r="R82" s="1"/>
      <c r="AD82" s="1"/>
    </row>
    <row r="83" spans="3:30" x14ac:dyDescent="0.25">
      <c r="C83" s="1"/>
      <c r="F83" s="1"/>
      <c r="I83" s="1"/>
      <c r="L83" s="1"/>
      <c r="R83" s="1"/>
      <c r="AD83" s="1"/>
    </row>
    <row r="84" spans="3:30" x14ac:dyDescent="0.25">
      <c r="C84" s="1"/>
      <c r="F84" s="1"/>
      <c r="I84" s="1"/>
      <c r="L84" s="1"/>
      <c r="R84" s="1"/>
      <c r="AD84" s="1"/>
    </row>
    <row r="85" spans="3:30" x14ac:dyDescent="0.25">
      <c r="F85" s="1"/>
    </row>
  </sheetData>
  <mergeCells count="22">
    <mergeCell ref="H2:I2"/>
    <mergeCell ref="K31:M31"/>
    <mergeCell ref="N31:P31"/>
    <mergeCell ref="Q31:S31"/>
    <mergeCell ref="T31:V31"/>
    <mergeCell ref="K2:L2"/>
    <mergeCell ref="Z31:AB31"/>
    <mergeCell ref="AC31:AE31"/>
    <mergeCell ref="B1:AD1"/>
    <mergeCell ref="B30:AE30"/>
    <mergeCell ref="B31:D31"/>
    <mergeCell ref="E31:G31"/>
    <mergeCell ref="H31:J31"/>
    <mergeCell ref="AC2:AD2"/>
    <mergeCell ref="N2:O2"/>
    <mergeCell ref="Q2:R2"/>
    <mergeCell ref="T2:U2"/>
    <mergeCell ref="W2:X2"/>
    <mergeCell ref="Z2:AA2"/>
    <mergeCell ref="B2:C2"/>
    <mergeCell ref="E2:F2"/>
    <mergeCell ref="W31:Y31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5936-0836-45BC-ACCC-45EC75F1BB60}">
  <dimension ref="A1:AA31"/>
  <sheetViews>
    <sheetView topLeftCell="D7" zoomScale="85" zoomScaleNormal="85" workbookViewId="0">
      <selection activeCell="Z38" sqref="Z38"/>
    </sheetView>
  </sheetViews>
  <sheetFormatPr baseColWidth="10" defaultColWidth="11.42578125" defaultRowHeight="15" x14ac:dyDescent="0.25"/>
  <sheetData>
    <row r="1" spans="1:24" x14ac:dyDescent="0.25">
      <c r="B1" s="123" t="s">
        <v>428</v>
      </c>
      <c r="C1" s="123"/>
      <c r="D1" s="123"/>
      <c r="E1" s="123"/>
      <c r="F1" s="123"/>
      <c r="H1" s="123" t="s">
        <v>429</v>
      </c>
      <c r="I1" s="123"/>
      <c r="J1" s="123"/>
      <c r="K1" s="123"/>
      <c r="L1" s="123"/>
      <c r="N1" s="123" t="s">
        <v>430</v>
      </c>
      <c r="O1" s="123"/>
      <c r="P1" s="123"/>
      <c r="Q1" s="123"/>
      <c r="R1" s="123"/>
      <c r="T1" s="123" t="s">
        <v>431</v>
      </c>
      <c r="U1" s="123"/>
      <c r="V1" s="123"/>
      <c r="W1" s="123"/>
      <c r="X1" s="123"/>
    </row>
    <row r="2" spans="1:24" x14ac:dyDescent="0.25">
      <c r="B2" s="122" t="s">
        <v>432</v>
      </c>
      <c r="C2" s="122"/>
      <c r="D2" s="45"/>
      <c r="E2" s="122" t="s">
        <v>433</v>
      </c>
      <c r="F2" s="122"/>
      <c r="H2" s="122" t="s">
        <v>432</v>
      </c>
      <c r="I2" s="122"/>
      <c r="J2" s="45"/>
      <c r="K2" s="122" t="s">
        <v>433</v>
      </c>
      <c r="L2" s="122"/>
      <c r="N2" s="122" t="s">
        <v>432</v>
      </c>
      <c r="O2" s="122"/>
      <c r="P2" s="45"/>
      <c r="Q2" s="122" t="s">
        <v>433</v>
      </c>
      <c r="R2" s="122"/>
      <c r="T2" s="122" t="s">
        <v>432</v>
      </c>
      <c r="U2" s="122"/>
      <c r="V2" s="45"/>
      <c r="W2" s="122" t="s">
        <v>433</v>
      </c>
      <c r="X2" s="122"/>
    </row>
    <row r="3" spans="1:24" x14ac:dyDescent="0.25">
      <c r="B3" s="2" t="s">
        <v>165</v>
      </c>
      <c r="C3" s="2" t="s">
        <v>434</v>
      </c>
      <c r="D3" s="2"/>
      <c r="E3" s="2" t="s">
        <v>165</v>
      </c>
      <c r="F3" s="2" t="s">
        <v>434</v>
      </c>
      <c r="H3" s="2" t="s">
        <v>165</v>
      </c>
      <c r="I3" s="2" t="s">
        <v>434</v>
      </c>
      <c r="J3" s="2"/>
      <c r="K3" s="2" t="s">
        <v>165</v>
      </c>
      <c r="L3" s="2" t="s">
        <v>434</v>
      </c>
      <c r="N3" s="2" t="s">
        <v>165</v>
      </c>
      <c r="O3" s="2" t="s">
        <v>434</v>
      </c>
      <c r="P3" s="2"/>
      <c r="Q3" s="2" t="s">
        <v>165</v>
      </c>
      <c r="R3" s="2" t="s">
        <v>434</v>
      </c>
      <c r="S3" s="2"/>
      <c r="T3" s="2" t="s">
        <v>165</v>
      </c>
      <c r="U3" s="2" t="s">
        <v>434</v>
      </c>
      <c r="V3" s="2"/>
      <c r="W3" s="2" t="s">
        <v>165</v>
      </c>
      <c r="X3" s="2" t="s">
        <v>434</v>
      </c>
    </row>
    <row r="4" spans="1:24" x14ac:dyDescent="0.25">
      <c r="A4">
        <v>1</v>
      </c>
      <c r="B4">
        <v>4.0133000124888696</v>
      </c>
      <c r="C4">
        <v>1.7535545023696599</v>
      </c>
      <c r="E4">
        <v>3.9937710106078201</v>
      </c>
      <c r="F4">
        <v>1.66824644549762</v>
      </c>
      <c r="H4">
        <v>4.01143642884416</v>
      </c>
      <c r="I4">
        <v>4.1942347201858601</v>
      </c>
      <c r="K4">
        <v>3.9986826304478398</v>
      </c>
      <c r="L4">
        <v>3.1763348748787301</v>
      </c>
      <c r="N4">
        <v>4</v>
      </c>
      <c r="O4">
        <v>7.09435428506045</v>
      </c>
      <c r="Q4">
        <v>4</v>
      </c>
      <c r="R4">
        <v>6.5823782371562602</v>
      </c>
      <c r="T4">
        <v>3.9895652173912999</v>
      </c>
      <c r="U4">
        <v>9.5788646540517099</v>
      </c>
      <c r="W4">
        <v>4.00347826086956</v>
      </c>
      <c r="X4">
        <v>9.5490163224035793</v>
      </c>
    </row>
    <row r="5" spans="1:24" x14ac:dyDescent="0.25">
      <c r="A5">
        <v>2</v>
      </c>
      <c r="B5">
        <v>4.6001176787164999</v>
      </c>
      <c r="C5">
        <v>1.6966824644549701</v>
      </c>
      <c r="E5">
        <v>4.60020007956832</v>
      </c>
      <c r="F5">
        <v>1.4691943127961999</v>
      </c>
      <c r="H5">
        <v>4.6128859967769396</v>
      </c>
      <c r="I5">
        <v>3.9016056450784902</v>
      </c>
      <c r="K5">
        <v>4.6125722274965701</v>
      </c>
      <c r="L5">
        <v>2.9908903087974199</v>
      </c>
      <c r="N5">
        <v>4.6114649681528599</v>
      </c>
      <c r="O5">
        <v>6.9016123803348703</v>
      </c>
      <c r="Q5">
        <v>4.6114649681528599</v>
      </c>
      <c r="R5">
        <v>6.3626902246462498</v>
      </c>
      <c r="T5">
        <v>4.5947826086956498</v>
      </c>
      <c r="U5">
        <v>9.2522230247002692</v>
      </c>
      <c r="W5">
        <v>4.6086956521739104</v>
      </c>
      <c r="X5">
        <v>8.3851653907265593</v>
      </c>
    </row>
    <row r="6" spans="1:24" x14ac:dyDescent="0.25">
      <c r="A6">
        <v>3</v>
      </c>
      <c r="B6">
        <v>4.99804169225599</v>
      </c>
      <c r="C6">
        <v>1.1279620853080501</v>
      </c>
      <c r="E6">
        <v>5.0047161612533104</v>
      </c>
      <c r="F6">
        <v>0.70142180094786599</v>
      </c>
      <c r="H6">
        <v>5.0096103377749301</v>
      </c>
      <c r="I6">
        <v>3.3940053917559401</v>
      </c>
      <c r="K6">
        <v>5.0089274281647098</v>
      </c>
      <c r="L6">
        <v>1.4118602480853699</v>
      </c>
      <c r="N6">
        <v>5</v>
      </c>
      <c r="O6">
        <v>6.4678572790724296</v>
      </c>
      <c r="Q6">
        <v>5.0063694267515899</v>
      </c>
      <c r="R6">
        <v>5.90194610778443</v>
      </c>
      <c r="T6">
        <v>5.0052173913043401</v>
      </c>
      <c r="U6">
        <v>8.9248533872598497</v>
      </c>
      <c r="W6">
        <v>4.9982608695652102</v>
      </c>
      <c r="X6">
        <v>7.6690134334825899</v>
      </c>
    </row>
    <row r="7" spans="1:24" x14ac:dyDescent="0.25">
      <c r="A7">
        <v>4</v>
      </c>
      <c r="B7">
        <v>5.4937652167979296</v>
      </c>
      <c r="C7">
        <v>0.559241706161135</v>
      </c>
      <c r="E7">
        <v>5.5068669522371101</v>
      </c>
      <c r="F7">
        <v>0.38862559241706002</v>
      </c>
      <c r="H7">
        <v>5.5115027587471799</v>
      </c>
      <c r="I7">
        <v>2.1367572637011598</v>
      </c>
      <c r="K7">
        <v>5.4988135599085899</v>
      </c>
      <c r="L7">
        <v>1.3063576346871899</v>
      </c>
      <c r="N7">
        <v>5.5095541401273804</v>
      </c>
      <c r="O7">
        <v>5.8985563904039102</v>
      </c>
      <c r="Q7">
        <v>5.5031847133757896</v>
      </c>
      <c r="R7">
        <v>5.3596771425302299</v>
      </c>
      <c r="T7">
        <v>5.4921739130434704</v>
      </c>
      <c r="U7">
        <v>8.3286667629640299</v>
      </c>
      <c r="W7">
        <v>5.4991304347826002</v>
      </c>
      <c r="X7">
        <v>6.9831778130868001</v>
      </c>
    </row>
    <row r="8" spans="1:24" x14ac:dyDescent="0.25">
      <c r="A8">
        <v>5</v>
      </c>
      <c r="B8">
        <v>6.0089456424755703</v>
      </c>
      <c r="C8">
        <v>0.27488151658767601</v>
      </c>
      <c r="E8">
        <v>6.0089765427950104</v>
      </c>
      <c r="F8">
        <v>0.18957345971563899</v>
      </c>
      <c r="H8">
        <v>5.9950950478671103</v>
      </c>
      <c r="I8">
        <v>1.7633764343120499</v>
      </c>
      <c r="K8">
        <v>6.0134782362936399</v>
      </c>
      <c r="L8">
        <v>1.12058084230901</v>
      </c>
      <c r="N8">
        <v>6.0063694267515899</v>
      </c>
      <c r="O8">
        <v>5.46407185628743</v>
      </c>
      <c r="Q8">
        <v>6.0063694267515899</v>
      </c>
      <c r="R8">
        <v>3.44311377245509</v>
      </c>
      <c r="T8">
        <v>6.0069565217391201</v>
      </c>
      <c r="U8">
        <v>7.76248447204968</v>
      </c>
      <c r="W8">
        <v>6.0069565217391201</v>
      </c>
      <c r="X8">
        <v>6.4767701863353997</v>
      </c>
    </row>
    <row r="9" spans="1:24" x14ac:dyDescent="0.25">
      <c r="A9">
        <v>6</v>
      </c>
      <c r="B9">
        <v>6.49797409780723</v>
      </c>
      <c r="C9">
        <v>0.18957345971563899</v>
      </c>
      <c r="E9">
        <v>6.4914953308329801</v>
      </c>
      <c r="F9">
        <v>7.5829383886254903E-2</v>
      </c>
      <c r="H9">
        <v>6.5036227662684096</v>
      </c>
      <c r="I9">
        <v>1.76507909408348</v>
      </c>
      <c r="K9">
        <v>6.5034012820704996</v>
      </c>
      <c r="L9">
        <v>1.1222212096497799</v>
      </c>
      <c r="N9">
        <v>6.4968152866241997</v>
      </c>
      <c r="O9">
        <v>5.0835224455547499</v>
      </c>
      <c r="Q9">
        <v>6.5095541401273804</v>
      </c>
      <c r="R9">
        <v>3.3319396239368402</v>
      </c>
      <c r="T9">
        <v>6.5147826086956497</v>
      </c>
      <c r="U9">
        <v>7.3457778419760196</v>
      </c>
      <c r="W9">
        <v>6.5147826086956497</v>
      </c>
      <c r="X9">
        <v>6.0600635562617304</v>
      </c>
    </row>
    <row r="10" spans="1:24" x14ac:dyDescent="0.25">
      <c r="A10">
        <v>7</v>
      </c>
      <c r="B10">
        <v>6.9935225205390497</v>
      </c>
      <c r="C10">
        <v>0.104265402843601</v>
      </c>
      <c r="E10">
        <v>7.0000527880456902</v>
      </c>
      <c r="F10">
        <v>7.5829383886254903E-2</v>
      </c>
      <c r="H10">
        <v>6.9997658266032499</v>
      </c>
      <c r="I10">
        <v>1.8203117159372799</v>
      </c>
      <c r="K10">
        <v>6.9995166568806004</v>
      </c>
      <c r="L10">
        <v>1.0970965959493699</v>
      </c>
      <c r="N10">
        <v>7</v>
      </c>
      <c r="O10">
        <v>4.7567794347610501</v>
      </c>
      <c r="Q10">
        <v>7</v>
      </c>
      <c r="R10">
        <v>3.3555818299706299</v>
      </c>
      <c r="T10">
        <v>6.9947826086956502</v>
      </c>
      <c r="U10">
        <v>7.0186682074245201</v>
      </c>
      <c r="W10">
        <v>6.9878260869565203</v>
      </c>
      <c r="X10">
        <v>5.7030275891954298</v>
      </c>
    </row>
    <row r="11" spans="1:24" x14ac:dyDescent="0.25">
      <c r="A11">
        <v>8</v>
      </c>
      <c r="B11">
        <v>7.5020799777517704</v>
      </c>
      <c r="C11">
        <v>0.104265402843601</v>
      </c>
      <c r="E11">
        <v>7.5151508128715196</v>
      </c>
      <c r="F11">
        <v>1.89573459715646E-2</v>
      </c>
      <c r="H11">
        <v>7.5144766455295304</v>
      </c>
      <c r="I11">
        <v>1.7684636494827899</v>
      </c>
      <c r="K11">
        <v>7.50805360379014</v>
      </c>
      <c r="L11">
        <v>1.1255850009055399</v>
      </c>
      <c r="N11">
        <v>7.4904458598726098</v>
      </c>
      <c r="O11">
        <v>4.6187449940882601</v>
      </c>
      <c r="Q11">
        <v>7.5031847133757896</v>
      </c>
      <c r="R11">
        <v>3.2713537892368101</v>
      </c>
      <c r="T11">
        <v>7.50260869565217</v>
      </c>
      <c r="U11">
        <v>6.7514632384804196</v>
      </c>
      <c r="W11">
        <v>7.5095652173912999</v>
      </c>
      <c r="X11">
        <v>5.4059742886031996</v>
      </c>
    </row>
    <row r="12" spans="1:24" x14ac:dyDescent="0.25">
      <c r="A12">
        <v>9</v>
      </c>
      <c r="B12">
        <v>8.0106374349644796</v>
      </c>
      <c r="C12">
        <v>0.104265402843601</v>
      </c>
      <c r="E12">
        <v>8.0041586679902306</v>
      </c>
      <c r="F12">
        <v>-9.4786729857823104E-3</v>
      </c>
      <c r="H12">
        <v>7.9920058047316802</v>
      </c>
      <c r="I12">
        <v>1.79684823372119</v>
      </c>
      <c r="K12">
        <v>8.0165720936831999</v>
      </c>
      <c r="L12">
        <v>1.10050191549223</v>
      </c>
      <c r="N12">
        <v>8</v>
      </c>
      <c r="O12">
        <v>4.3727973988329101</v>
      </c>
      <c r="Q12">
        <v>8</v>
      </c>
      <c r="R12">
        <v>3.2141147641023702</v>
      </c>
      <c r="T12">
        <v>8.0104347826086908</v>
      </c>
      <c r="U12">
        <v>6.4543579373104096</v>
      </c>
      <c r="W12">
        <v>8.0104347826086908</v>
      </c>
      <c r="X12">
        <v>5.1686436515961196</v>
      </c>
    </row>
    <row r="13" spans="1:24" x14ac:dyDescent="0.25">
      <c r="A13">
        <v>10</v>
      </c>
      <c r="B13">
        <v>8.7865135555838805</v>
      </c>
      <c r="C13">
        <v>0.104265402843601</v>
      </c>
      <c r="E13">
        <v>8.7604542861961807</v>
      </c>
      <c r="F13">
        <v>4.7393364928907999E-2</v>
      </c>
      <c r="H13">
        <v>8.7857590274998003</v>
      </c>
      <c r="I13">
        <v>1.6655773181724201</v>
      </c>
      <c r="K13">
        <v>8.7607866841854491</v>
      </c>
      <c r="L13">
        <v>1.18335084827294</v>
      </c>
      <c r="N13">
        <v>8.7898089171974494</v>
      </c>
      <c r="O13">
        <v>3.6399319196002899</v>
      </c>
      <c r="Q13">
        <v>8.7643312101910809</v>
      </c>
      <c r="R13">
        <v>3.1550736107402999</v>
      </c>
      <c r="T13">
        <v>8.7895652173912993</v>
      </c>
      <c r="U13">
        <v>6.1283663151812702</v>
      </c>
      <c r="W13">
        <v>8.7756521739130395</v>
      </c>
      <c r="X13">
        <v>4.2445933843709298</v>
      </c>
    </row>
    <row r="14" spans="1:24" x14ac:dyDescent="0.25">
      <c r="A14">
        <v>11</v>
      </c>
      <c r="B14">
        <v>9.0081821470829393</v>
      </c>
      <c r="C14">
        <v>0.13270142180094799</v>
      </c>
      <c r="E14">
        <v>9.0016930800022106</v>
      </c>
      <c r="F14">
        <v>4.7393364928907999E-2</v>
      </c>
      <c r="H14">
        <v>9.0089966419765606</v>
      </c>
      <c r="I14">
        <v>1.6127533369709</v>
      </c>
      <c r="K14">
        <v>9.0026658853196295</v>
      </c>
      <c r="L14">
        <v>1.23773214024102</v>
      </c>
      <c r="N14">
        <v>9.0382165605095501</v>
      </c>
      <c r="O14">
        <v>3.3957435447576199</v>
      </c>
      <c r="Q14">
        <v>8.9936305732483994</v>
      </c>
      <c r="R14">
        <v>3.1535289294023401</v>
      </c>
      <c r="T14">
        <v>9.0260869565217305</v>
      </c>
      <c r="U14">
        <v>6.0395493283258599</v>
      </c>
      <c r="W14">
        <v>8.9982608695652093</v>
      </c>
      <c r="X14">
        <v>4.2454253936154798</v>
      </c>
    </row>
    <row r="15" spans="1:24" x14ac:dyDescent="0.25">
      <c r="A15">
        <v>12</v>
      </c>
      <c r="B15">
        <v>9.5037305698147598</v>
      </c>
      <c r="C15">
        <v>4.7393364928907999E-2</v>
      </c>
      <c r="E15">
        <v>9.5233007721217309</v>
      </c>
      <c r="F15">
        <v>1.89573459715646E-2</v>
      </c>
      <c r="H15">
        <v>9.5113504883611206</v>
      </c>
      <c r="I15">
        <v>1.69479246815299</v>
      </c>
      <c r="K15">
        <v>9.4925981596047393</v>
      </c>
      <c r="L15">
        <v>1.26615825276653</v>
      </c>
      <c r="N15">
        <v>9.5095541401273795</v>
      </c>
      <c r="O15">
        <v>3.39256836645181</v>
      </c>
      <c r="Q15">
        <v>9.4968152866241997</v>
      </c>
      <c r="R15">
        <v>3.1770853198062499</v>
      </c>
      <c r="T15">
        <v>9.5060869565217292</v>
      </c>
      <c r="U15">
        <v>5.8619413549039399</v>
      </c>
      <c r="W15">
        <v>9.4991304347826002</v>
      </c>
      <c r="X15">
        <v>4.1575964177379703</v>
      </c>
    </row>
    <row r="16" spans="1:24" x14ac:dyDescent="0.25">
      <c r="A16">
        <v>13</v>
      </c>
      <c r="B16">
        <v>9.9861875572138707</v>
      </c>
      <c r="C16">
        <v>0.104265402843601</v>
      </c>
      <c r="E16">
        <v>9.9731888228394503</v>
      </c>
      <c r="F16">
        <v>-9.4786729857823104E-3</v>
      </c>
      <c r="H16">
        <v>10.0013196766792</v>
      </c>
      <c r="I16">
        <v>1.83036156141744</v>
      </c>
      <c r="K16">
        <v>9.9949335489728099</v>
      </c>
      <c r="L16">
        <v>1.2946258935791499</v>
      </c>
      <c r="N16">
        <v>9.9872611464968095</v>
      </c>
      <c r="O16">
        <v>3.36240417254663</v>
      </c>
      <c r="Q16">
        <v>9.9872611464968095</v>
      </c>
      <c r="R16">
        <v>3.3354580647622001</v>
      </c>
      <c r="T16">
        <v>10</v>
      </c>
      <c r="U16">
        <v>5.62458471760797</v>
      </c>
    </row>
    <row r="18" spans="1:27" x14ac:dyDescent="0.25">
      <c r="B18" s="123" t="s">
        <v>435</v>
      </c>
      <c r="C18" s="123"/>
      <c r="D18" s="123"/>
      <c r="E18" s="123"/>
      <c r="F18" s="123"/>
      <c r="H18" s="123" t="s">
        <v>436</v>
      </c>
      <c r="I18" s="123"/>
      <c r="J18" s="123"/>
      <c r="K18" s="123"/>
      <c r="L18" s="123"/>
      <c r="N18" s="123" t="s">
        <v>437</v>
      </c>
      <c r="O18" s="123"/>
      <c r="P18" s="123"/>
      <c r="Q18" s="123"/>
      <c r="R18" s="123"/>
      <c r="T18" s="123" t="s">
        <v>438</v>
      </c>
      <c r="U18" s="123"/>
      <c r="V18" s="123"/>
      <c r="W18" s="123"/>
      <c r="X18" s="123"/>
    </row>
    <row r="20" spans="1:27" x14ac:dyDescent="0.25">
      <c r="A20">
        <v>1</v>
      </c>
      <c r="B20">
        <v>4.5999999999999996</v>
      </c>
      <c r="D20">
        <v>-2.1332285302472984E-2</v>
      </c>
      <c r="E20">
        <v>4.5999999999999996</v>
      </c>
      <c r="G20">
        <v>0.11932281623814328</v>
      </c>
      <c r="H20">
        <v>4.5999999999999996</v>
      </c>
      <c r="J20">
        <v>4.5645931682400152</v>
      </c>
      <c r="K20">
        <v>4.5999999999999996</v>
      </c>
      <c r="M20">
        <v>4.0894608828662022</v>
      </c>
      <c r="N20">
        <v>4.5999999999999996</v>
      </c>
      <c r="P20">
        <v>2.8788219467887348</v>
      </c>
      <c r="Q20">
        <v>4.5999999999999996</v>
      </c>
      <c r="S20">
        <v>7.3721432761836825</v>
      </c>
      <c r="T20">
        <v>4.5999999999999996</v>
      </c>
      <c r="V20">
        <v>8.1765367044588064</v>
      </c>
      <c r="W20">
        <v>4.5999999999999996</v>
      </c>
      <c r="Y20">
        <v>5.6819720830848466</v>
      </c>
    </row>
    <row r="21" spans="1:27" x14ac:dyDescent="0.25">
      <c r="A21">
        <v>2</v>
      </c>
      <c r="B21">
        <v>7</v>
      </c>
      <c r="D21">
        <v>3.7863320850546195E-2</v>
      </c>
      <c r="E21">
        <v>7</v>
      </c>
      <c r="G21">
        <v>-0.15996423533773416</v>
      </c>
      <c r="H21">
        <v>7</v>
      </c>
      <c r="J21">
        <v>1.4118708229868677</v>
      </c>
      <c r="K21">
        <v>7</v>
      </c>
      <c r="M21">
        <v>0.61273133015598291</v>
      </c>
      <c r="N21">
        <v>7</v>
      </c>
      <c r="P21">
        <v>2.5766418522953902</v>
      </c>
      <c r="Q21">
        <v>7</v>
      </c>
      <c r="S21">
        <v>2.1878060134671027</v>
      </c>
      <c r="T21">
        <v>7</v>
      </c>
      <c r="V21">
        <v>4.9942766191215862</v>
      </c>
      <c r="W21">
        <v>7</v>
      </c>
      <c r="Y21">
        <v>1.5159432013398777</v>
      </c>
    </row>
    <row r="22" spans="1:27" x14ac:dyDescent="0.25">
      <c r="A22">
        <v>3</v>
      </c>
      <c r="B22">
        <v>10</v>
      </c>
      <c r="D22">
        <v>1.4001432107312495E-2</v>
      </c>
      <c r="E22">
        <v>10</v>
      </c>
      <c r="G22">
        <v>-0.30559562285402542</v>
      </c>
      <c r="H22">
        <v>10</v>
      </c>
      <c r="J22">
        <v>1.2572973395049567</v>
      </c>
      <c r="K22">
        <v>10</v>
      </c>
      <c r="M22">
        <v>0.41398537333028129</v>
      </c>
      <c r="N22">
        <v>10</v>
      </c>
      <c r="P22">
        <v>2.4211706562981403</v>
      </c>
      <c r="Q22">
        <v>10</v>
      </c>
      <c r="S22">
        <v>0.41398537333028129</v>
      </c>
      <c r="T22">
        <v>10</v>
      </c>
      <c r="V22">
        <v>3.3747170273220664</v>
      </c>
      <c r="W22">
        <v>10</v>
      </c>
      <c r="Y22">
        <v>0.96978743069437723</v>
      </c>
    </row>
    <row r="23" spans="1:27" x14ac:dyDescent="0.25">
      <c r="A23">
        <v>4</v>
      </c>
    </row>
    <row r="31" spans="1:27" x14ac:dyDescent="0.25">
      <c r="AA31" t="s">
        <v>439</v>
      </c>
    </row>
  </sheetData>
  <mergeCells count="16">
    <mergeCell ref="B18:F18"/>
    <mergeCell ref="H18:L18"/>
    <mergeCell ref="N18:R18"/>
    <mergeCell ref="T18:X18"/>
    <mergeCell ref="B2:C2"/>
    <mergeCell ref="E2:F2"/>
    <mergeCell ref="T1:X1"/>
    <mergeCell ref="T2:U2"/>
    <mergeCell ref="W2:X2"/>
    <mergeCell ref="B1:F1"/>
    <mergeCell ref="H1:L1"/>
    <mergeCell ref="H2:I2"/>
    <mergeCell ref="K2:L2"/>
    <mergeCell ref="N1:R1"/>
    <mergeCell ref="N2:O2"/>
    <mergeCell ref="Q2:R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61B68-06D1-4B02-B438-317F4B88C228}">
  <dimension ref="B2:N15"/>
  <sheetViews>
    <sheetView zoomScale="85" zoomScaleNormal="85" workbookViewId="0">
      <selection activeCell="O12" sqref="O12"/>
    </sheetView>
  </sheetViews>
  <sheetFormatPr baseColWidth="10" defaultColWidth="11.42578125" defaultRowHeight="15" x14ac:dyDescent="0.25"/>
  <cols>
    <col min="2" max="2" width="4.7109375" bestFit="1" customWidth="1"/>
    <col min="3" max="3" width="4.28515625" bestFit="1" customWidth="1"/>
    <col min="4" max="4" width="9.42578125" bestFit="1" customWidth="1"/>
    <col min="5" max="5" width="14.42578125" bestFit="1" customWidth="1"/>
    <col min="6" max="6" width="14.28515625" bestFit="1" customWidth="1"/>
    <col min="7" max="7" width="11.140625" bestFit="1" customWidth="1"/>
    <col min="8" max="8" width="11" bestFit="1" customWidth="1"/>
    <col min="10" max="10" width="12.28515625" bestFit="1" customWidth="1"/>
    <col min="11" max="11" width="12.140625" bestFit="1" customWidth="1"/>
    <col min="12" max="12" width="14.7109375" bestFit="1" customWidth="1"/>
    <col min="13" max="13" width="8.28515625" bestFit="1" customWidth="1"/>
  </cols>
  <sheetData>
    <row r="2" spans="2:14" ht="15.75" thickBot="1" x14ac:dyDescent="0.3">
      <c r="B2" t="s">
        <v>165</v>
      </c>
      <c r="C2" t="s">
        <v>440</v>
      </c>
      <c r="D2" t="s">
        <v>441</v>
      </c>
      <c r="E2" t="s">
        <v>442</v>
      </c>
      <c r="F2" t="s">
        <v>443</v>
      </c>
      <c r="G2" t="s">
        <v>444</v>
      </c>
      <c r="H2" t="s">
        <v>445</v>
      </c>
      <c r="I2" t="s">
        <v>446</v>
      </c>
      <c r="J2" t="s">
        <v>447</v>
      </c>
      <c r="K2" t="s">
        <v>448</v>
      </c>
      <c r="L2" t="s">
        <v>449</v>
      </c>
      <c r="M2" t="s">
        <v>450</v>
      </c>
    </row>
    <row r="3" spans="2:14" x14ac:dyDescent="0.25">
      <c r="B3" s="57">
        <v>4.5999999999999996</v>
      </c>
      <c r="C3" s="58">
        <v>0</v>
      </c>
      <c r="D3" s="58">
        <f t="shared" ref="D3:D15" si="0">B3*C3</f>
        <v>0</v>
      </c>
      <c r="E3" s="59">
        <v>6788.1328660491499</v>
      </c>
      <c r="F3" s="59">
        <v>-69558.638182500305</v>
      </c>
      <c r="G3" s="59">
        <v>6766.4103509284196</v>
      </c>
      <c r="H3" s="59">
        <v>69553.591573502796</v>
      </c>
      <c r="I3" s="59"/>
      <c r="J3" s="59">
        <f>E3+G3</f>
        <v>13554.54321697757</v>
      </c>
      <c r="K3" s="59">
        <f>F3+H3</f>
        <v>-5.0466089975088835</v>
      </c>
      <c r="L3" s="59">
        <f t="shared" ref="L3:L15" si="1">SQRT(J3^2+K3^2)</f>
        <v>13554.544156450818</v>
      </c>
      <c r="M3" s="60">
        <f t="shared" ref="M3:M15" si="2">DEGREES(ATAN(K3/J3))</f>
        <v>-2.1332285302472984E-2</v>
      </c>
    </row>
    <row r="4" spans="2:14" x14ac:dyDescent="0.25">
      <c r="B4" s="61">
        <v>4.5999999999999996</v>
      </c>
      <c r="C4" s="55">
        <v>0.4</v>
      </c>
      <c r="D4" s="55">
        <f t="shared" si="0"/>
        <v>1.8399999999999999</v>
      </c>
      <c r="J4">
        <v>12939</v>
      </c>
      <c r="K4">
        <v>1033</v>
      </c>
      <c r="L4">
        <f>SQRT(J4^2+N4^2)</f>
        <v>12939.091648566371</v>
      </c>
      <c r="M4" s="62">
        <f>DEGREES(ATAN(K4/J4))</f>
        <v>4.5645931682400152</v>
      </c>
      <c r="N4">
        <v>48.7</v>
      </c>
    </row>
    <row r="5" spans="2:14" x14ac:dyDescent="0.25">
      <c r="B5" s="61">
        <v>4.5999999999999996</v>
      </c>
      <c r="C5" s="55">
        <v>0.7</v>
      </c>
      <c r="D5" s="55">
        <f t="shared" si="0"/>
        <v>3.2199999999999998</v>
      </c>
      <c r="J5">
        <v>13055</v>
      </c>
      <c r="K5">
        <v>656.5</v>
      </c>
      <c r="L5">
        <f t="shared" si="1"/>
        <v>13071.49636613957</v>
      </c>
      <c r="M5" s="62">
        <f t="shared" si="2"/>
        <v>2.8788219467887348</v>
      </c>
    </row>
    <row r="6" spans="2:14" ht="15.75" thickBot="1" x14ac:dyDescent="0.3">
      <c r="B6" s="63">
        <v>4.5999999999999996</v>
      </c>
      <c r="C6" s="64">
        <v>1</v>
      </c>
      <c r="D6" s="64">
        <f t="shared" si="0"/>
        <v>4.5999999999999996</v>
      </c>
      <c r="E6" s="65"/>
      <c r="F6" s="65"/>
      <c r="G6" s="65"/>
      <c r="H6" s="65"/>
      <c r="I6" s="65"/>
      <c r="J6" s="65">
        <v>13300</v>
      </c>
      <c r="K6" s="65">
        <v>1911</v>
      </c>
      <c r="L6" s="65">
        <f t="shared" si="1"/>
        <v>13436.588890041996</v>
      </c>
      <c r="M6" s="62">
        <f t="shared" si="2"/>
        <v>8.1765367044588064</v>
      </c>
    </row>
    <row r="7" spans="2:14" x14ac:dyDescent="0.25">
      <c r="B7" s="68">
        <v>7</v>
      </c>
      <c r="C7" s="59">
        <v>0</v>
      </c>
      <c r="D7" s="59">
        <f t="shared" si="0"/>
        <v>0</v>
      </c>
      <c r="E7" s="59"/>
      <c r="G7" s="59"/>
      <c r="I7" s="59"/>
      <c r="J7" s="59">
        <v>22252.9</v>
      </c>
      <c r="K7" s="59">
        <v>14.7056</v>
      </c>
      <c r="L7" s="59">
        <f t="shared" si="1"/>
        <v>22252.904859021695</v>
      </c>
      <c r="M7" s="62">
        <f t="shared" si="2"/>
        <v>3.7863320850546195E-2</v>
      </c>
    </row>
    <row r="8" spans="2:14" x14ac:dyDescent="0.25">
      <c r="B8" s="67">
        <v>7</v>
      </c>
      <c r="C8">
        <v>0.4</v>
      </c>
      <c r="D8">
        <f t="shared" si="0"/>
        <v>2.8000000000000003</v>
      </c>
      <c r="J8">
        <v>22377.200000000001</v>
      </c>
      <c r="K8">
        <v>551.52599999999995</v>
      </c>
      <c r="L8">
        <f t="shared" si="1"/>
        <v>22383.995639042554</v>
      </c>
      <c r="M8" s="62">
        <f t="shared" si="2"/>
        <v>1.4118708229868677</v>
      </c>
    </row>
    <row r="9" spans="2:14" x14ac:dyDescent="0.25">
      <c r="B9" s="67">
        <v>7</v>
      </c>
      <c r="C9">
        <v>0.7</v>
      </c>
      <c r="D9">
        <f t="shared" si="0"/>
        <v>4.8999999999999995</v>
      </c>
      <c r="J9">
        <v>22456.5</v>
      </c>
      <c r="K9">
        <v>1010.57</v>
      </c>
      <c r="L9">
        <f t="shared" si="1"/>
        <v>22479.226943444919</v>
      </c>
      <c r="M9" s="62">
        <f t="shared" si="2"/>
        <v>2.5766418522953902</v>
      </c>
    </row>
    <row r="10" spans="2:14" ht="15.75" thickBot="1" x14ac:dyDescent="0.3">
      <c r="B10" s="69">
        <v>7</v>
      </c>
      <c r="C10" s="65">
        <v>1</v>
      </c>
      <c r="D10" s="65">
        <f t="shared" si="0"/>
        <v>7</v>
      </c>
      <c r="E10" s="65"/>
      <c r="F10" s="65"/>
      <c r="G10" s="65"/>
      <c r="H10" s="65"/>
      <c r="I10" s="65"/>
      <c r="J10" s="65">
        <v>22646.7</v>
      </c>
      <c r="K10" s="65">
        <v>1979.05</v>
      </c>
      <c r="L10" s="65">
        <f t="shared" si="1"/>
        <v>22733.008155378382</v>
      </c>
      <c r="M10" s="62">
        <f t="shared" si="2"/>
        <v>4.9942766191215862</v>
      </c>
    </row>
    <row r="11" spans="2:14" x14ac:dyDescent="0.25">
      <c r="B11" s="68">
        <v>10</v>
      </c>
      <c r="C11" s="59">
        <v>0</v>
      </c>
      <c r="D11" s="59">
        <f t="shared" si="0"/>
        <v>0</v>
      </c>
      <c r="E11" s="59">
        <v>15977.6815260884</v>
      </c>
      <c r="F11" s="59">
        <v>-182671.24362908199</v>
      </c>
      <c r="G11" s="59">
        <v>16916.898630764699</v>
      </c>
      <c r="H11" s="59">
        <v>177635.12758174399</v>
      </c>
      <c r="I11" s="59"/>
      <c r="J11">
        <v>33932</v>
      </c>
      <c r="K11">
        <v>8.2919999999999998</v>
      </c>
      <c r="L11" s="59">
        <f t="shared" si="1"/>
        <v>33932.001013162546</v>
      </c>
      <c r="M11" s="60">
        <f t="shared" si="2"/>
        <v>1.4001432107312495E-2</v>
      </c>
    </row>
    <row r="12" spans="2:14" x14ac:dyDescent="0.25">
      <c r="B12" s="67">
        <v>10</v>
      </c>
      <c r="C12">
        <v>0.4</v>
      </c>
      <c r="D12">
        <f t="shared" si="0"/>
        <v>4</v>
      </c>
      <c r="E12">
        <v>15975.6523253589</v>
      </c>
      <c r="F12">
        <v>-182664.98691269799</v>
      </c>
      <c r="G12">
        <v>16953.738523881399</v>
      </c>
      <c r="H12">
        <v>177404.527938977</v>
      </c>
      <c r="J12">
        <v>33886.5</v>
      </c>
      <c r="K12">
        <v>743.72400000000005</v>
      </c>
      <c r="L12">
        <f t="shared" si="1"/>
        <v>33894.660459107363</v>
      </c>
      <c r="M12" s="62">
        <f t="shared" si="2"/>
        <v>1.2572973395049567</v>
      </c>
    </row>
    <row r="13" spans="2:14" x14ac:dyDescent="0.25">
      <c r="B13" s="67">
        <v>10</v>
      </c>
      <c r="C13">
        <v>0.7</v>
      </c>
      <c r="D13">
        <f t="shared" si="0"/>
        <v>7</v>
      </c>
      <c r="J13">
        <v>34172</v>
      </c>
      <c r="K13">
        <v>1444.88</v>
      </c>
      <c r="L13">
        <f t="shared" si="1"/>
        <v>34202.532979508986</v>
      </c>
      <c r="M13" s="62">
        <f t="shared" si="2"/>
        <v>2.4211706562981403</v>
      </c>
    </row>
    <row r="14" spans="2:14" ht="15.75" thickBot="1" x14ac:dyDescent="0.3">
      <c r="B14" s="69">
        <v>10</v>
      </c>
      <c r="C14" s="65">
        <v>1</v>
      </c>
      <c r="D14" s="65">
        <f t="shared" si="0"/>
        <v>10</v>
      </c>
      <c r="E14" s="65"/>
      <c r="F14" s="65"/>
      <c r="G14" s="65"/>
      <c r="H14" s="65"/>
      <c r="I14" s="65"/>
      <c r="J14" s="65">
        <v>34248.5</v>
      </c>
      <c r="K14" s="65">
        <v>2019.57</v>
      </c>
      <c r="L14" s="65">
        <f t="shared" si="1"/>
        <v>34307.993459759491</v>
      </c>
      <c r="M14" s="66">
        <f t="shared" si="2"/>
        <v>3.3747170273220664</v>
      </c>
    </row>
    <row r="15" spans="2:14" x14ac:dyDescent="0.25">
      <c r="B15" s="67">
        <v>3</v>
      </c>
      <c r="C15">
        <v>1</v>
      </c>
      <c r="D15">
        <f t="shared" si="0"/>
        <v>3</v>
      </c>
      <c r="J15">
        <f t="shared" ref="J15:K15" si="3">E15+G15</f>
        <v>0</v>
      </c>
      <c r="K15">
        <f t="shared" si="3"/>
        <v>0</v>
      </c>
      <c r="L15">
        <f t="shared" si="1"/>
        <v>0</v>
      </c>
      <c r="M15" s="62" t="e">
        <f t="shared" si="2"/>
        <v>#DIV/0!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FB07F-4BF8-4B77-B7CF-FB17DC7D2372}">
  <dimension ref="B2:M15"/>
  <sheetViews>
    <sheetView zoomScale="70" workbookViewId="0">
      <selection activeCell="M14" activeCellId="2" sqref="M6 M10 M14"/>
    </sheetView>
  </sheetViews>
  <sheetFormatPr baseColWidth="10" defaultColWidth="11.42578125" defaultRowHeight="15" customHeight="1" x14ac:dyDescent="0.25"/>
  <cols>
    <col min="5" max="5" width="14.42578125" bestFit="1" customWidth="1"/>
    <col min="6" max="6" width="14.28515625" bestFit="1" customWidth="1"/>
    <col min="7" max="8" width="12" bestFit="1" customWidth="1"/>
    <col min="9" max="9" width="25" customWidth="1"/>
    <col min="10" max="10" width="12.28515625" bestFit="1" customWidth="1"/>
    <col min="11" max="11" width="12.140625" bestFit="1" customWidth="1"/>
    <col min="12" max="12" width="14.7109375" bestFit="1" customWidth="1"/>
  </cols>
  <sheetData>
    <row r="2" spans="2:13" ht="15" customHeight="1" thickBot="1" x14ac:dyDescent="0.3">
      <c r="B2" t="s">
        <v>165</v>
      </c>
      <c r="C2" t="s">
        <v>440</v>
      </c>
      <c r="D2" t="s">
        <v>441</v>
      </c>
      <c r="E2" t="s">
        <v>442</v>
      </c>
      <c r="F2" t="s">
        <v>443</v>
      </c>
      <c r="G2" t="s">
        <v>444</v>
      </c>
      <c r="H2" t="s">
        <v>445</v>
      </c>
      <c r="J2" t="s">
        <v>447</v>
      </c>
      <c r="K2" t="s">
        <v>448</v>
      </c>
      <c r="L2" t="s">
        <v>449</v>
      </c>
      <c r="M2" t="s">
        <v>450</v>
      </c>
    </row>
    <row r="3" spans="2:13" ht="15" customHeight="1" x14ac:dyDescent="0.25">
      <c r="B3" s="57">
        <v>4.5999999999999996</v>
      </c>
      <c r="C3" s="58">
        <v>0</v>
      </c>
      <c r="D3" s="58">
        <f t="shared" ref="D3:D15" si="0">B3*C3</f>
        <v>0</v>
      </c>
      <c r="E3" s="59">
        <v>6787.6448137284497</v>
      </c>
      <c r="F3" s="59">
        <v>-69560.772716299107</v>
      </c>
      <c r="G3" s="59">
        <v>6780.5670750807603</v>
      </c>
      <c r="H3" s="59">
        <v>69589.029589811398</v>
      </c>
      <c r="I3" s="59"/>
      <c r="J3" s="59">
        <f t="shared" ref="J3:J15" si="1">E3+G3</f>
        <v>13568.21188880921</v>
      </c>
      <c r="K3" s="59">
        <f t="shared" ref="K3:K15" si="2">F3+H3</f>
        <v>28.256873512291349</v>
      </c>
      <c r="L3" s="59">
        <f t="shared" ref="L3:L15" si="3">SQRT(J3^2+K3^2)</f>
        <v>13568.241312363378</v>
      </c>
      <c r="M3" s="60">
        <f t="shared" ref="M3:M15" si="4">DEGREES(ATAN(K3/J3))</f>
        <v>0.11932281623814328</v>
      </c>
    </row>
    <row r="4" spans="2:13" ht="15" customHeight="1" x14ac:dyDescent="0.25">
      <c r="B4" s="61">
        <v>4.5999999999999996</v>
      </c>
      <c r="C4" s="55">
        <v>0.4</v>
      </c>
      <c r="D4" s="55">
        <f t="shared" si="0"/>
        <v>1.8399999999999999</v>
      </c>
      <c r="E4">
        <v>6787.6877772710104</v>
      </c>
      <c r="F4">
        <v>-69562.094643134697</v>
      </c>
      <c r="G4">
        <v>6588.4421840163404</v>
      </c>
      <c r="H4">
        <v>70518.434515270201</v>
      </c>
      <c r="J4">
        <f t="shared" si="1"/>
        <v>13376.129961287352</v>
      </c>
      <c r="K4">
        <f t="shared" si="2"/>
        <v>956.33987213550427</v>
      </c>
      <c r="L4">
        <f t="shared" si="3"/>
        <v>13410.273624810396</v>
      </c>
      <c r="M4" s="62">
        <f t="shared" si="4"/>
        <v>4.0894608828662022</v>
      </c>
    </row>
    <row r="5" spans="2:13" ht="15" customHeight="1" x14ac:dyDescent="0.25">
      <c r="B5" s="61">
        <v>4.5999999999999996</v>
      </c>
      <c r="C5" s="55">
        <v>0.7</v>
      </c>
      <c r="D5" s="55">
        <f t="shared" si="0"/>
        <v>3.2199999999999998</v>
      </c>
      <c r="E5">
        <v>6763.2204940305501</v>
      </c>
      <c r="F5">
        <v>-69688.225462332193</v>
      </c>
      <c r="G5">
        <v>6408.8345258516001</v>
      </c>
      <c r="H5" s="1">
        <v>71006.039999999994</v>
      </c>
      <c r="J5">
        <f t="shared" si="1"/>
        <v>13172.055019882151</v>
      </c>
      <c r="K5">
        <f t="shared" si="2"/>
        <v>1317.8145376678003</v>
      </c>
      <c r="L5">
        <f t="shared" si="3"/>
        <v>13237.812077624125</v>
      </c>
      <c r="M5" s="62">
        <f t="shared" si="4"/>
        <v>5.7132160781873047</v>
      </c>
    </row>
    <row r="6" spans="2:13" ht="15" customHeight="1" thickBot="1" x14ac:dyDescent="0.3">
      <c r="B6" s="61">
        <v>4.5999999999999996</v>
      </c>
      <c r="C6" s="55">
        <v>1</v>
      </c>
      <c r="D6" s="55">
        <f t="shared" si="0"/>
        <v>4.5999999999999996</v>
      </c>
      <c r="E6">
        <v>6591.09122675657</v>
      </c>
      <c r="F6">
        <v>-70559.167550040802</v>
      </c>
      <c r="G6">
        <v>6318.6249609423703</v>
      </c>
      <c r="H6">
        <v>71843.626193862598</v>
      </c>
      <c r="J6">
        <f t="shared" si="1"/>
        <v>12909.716187698941</v>
      </c>
      <c r="K6">
        <f t="shared" si="2"/>
        <v>1284.4586438217957</v>
      </c>
      <c r="L6">
        <f t="shared" si="3"/>
        <v>12973.457752450757</v>
      </c>
      <c r="M6" s="62">
        <f t="shared" si="4"/>
        <v>5.6819720830848466</v>
      </c>
    </row>
    <row r="7" spans="2:13" ht="15" customHeight="1" x14ac:dyDescent="0.25">
      <c r="B7" s="57">
        <v>7</v>
      </c>
      <c r="C7" s="58">
        <v>0</v>
      </c>
      <c r="D7" s="58">
        <f t="shared" si="0"/>
        <v>0</v>
      </c>
      <c r="E7" s="59">
        <v>10871.4291532804</v>
      </c>
      <c r="F7" s="59">
        <v>-119829.47571302</v>
      </c>
      <c r="G7" s="59">
        <v>10881.1979553946</v>
      </c>
      <c r="H7" s="59">
        <v>119768.74433921601</v>
      </c>
      <c r="I7" s="59"/>
      <c r="J7" s="59">
        <f t="shared" si="1"/>
        <v>21752.627108674998</v>
      </c>
      <c r="K7" s="59">
        <f t="shared" si="2"/>
        <v>-60.731373803995666</v>
      </c>
      <c r="L7" s="59">
        <f t="shared" si="3"/>
        <v>21752.711886770037</v>
      </c>
      <c r="M7" s="60">
        <f t="shared" si="4"/>
        <v>-0.15996423533773416</v>
      </c>
    </row>
    <row r="8" spans="2:13" ht="15" customHeight="1" x14ac:dyDescent="0.25">
      <c r="B8" s="61">
        <v>7</v>
      </c>
      <c r="C8" s="55">
        <v>0.4</v>
      </c>
      <c r="D8" s="55">
        <f t="shared" si="0"/>
        <v>2.8000000000000003</v>
      </c>
      <c r="E8">
        <v>10871.7005102858</v>
      </c>
      <c r="F8">
        <v>-119832.386997016</v>
      </c>
      <c r="G8">
        <v>10812.0907543788</v>
      </c>
      <c r="H8">
        <v>120064.286185751</v>
      </c>
      <c r="J8">
        <f t="shared" si="1"/>
        <v>21683.7912646646</v>
      </c>
      <c r="K8">
        <f t="shared" si="2"/>
        <v>231.89918873499846</v>
      </c>
      <c r="L8">
        <f t="shared" si="3"/>
        <v>21685.031262215896</v>
      </c>
      <c r="M8" s="62">
        <f t="shared" si="4"/>
        <v>0.61273133015598291</v>
      </c>
    </row>
    <row r="9" spans="2:13" ht="15" customHeight="1" x14ac:dyDescent="0.25">
      <c r="B9" s="61">
        <v>7</v>
      </c>
      <c r="C9" s="55">
        <v>0.7</v>
      </c>
      <c r="D9" s="55">
        <f t="shared" si="0"/>
        <v>4.8999999999999995</v>
      </c>
      <c r="E9">
        <v>10862.588730491399</v>
      </c>
      <c r="F9">
        <v>-119879.611164824</v>
      </c>
      <c r="G9">
        <v>10675.367706102101</v>
      </c>
      <c r="H9">
        <v>120702.42544364699</v>
      </c>
      <c r="J9">
        <f t="shared" si="1"/>
        <v>21537.9564365935</v>
      </c>
      <c r="K9">
        <f t="shared" si="2"/>
        <v>822.81427882298885</v>
      </c>
      <c r="L9">
        <f t="shared" si="3"/>
        <v>21553.667687937344</v>
      </c>
      <c r="M9" s="62">
        <f t="shared" si="4"/>
        <v>2.1878060134671027</v>
      </c>
    </row>
    <row r="10" spans="2:13" ht="57" customHeight="1" thickBot="1" x14ac:dyDescent="0.3">
      <c r="B10" s="67">
        <v>7</v>
      </c>
      <c r="C10">
        <v>1</v>
      </c>
      <c r="D10">
        <f t="shared" si="0"/>
        <v>7</v>
      </c>
      <c r="E10">
        <v>10772.284633825901</v>
      </c>
      <c r="F10">
        <v>-120336.77980308099</v>
      </c>
      <c r="G10">
        <v>10633.777352015701</v>
      </c>
      <c r="H10">
        <v>120903.27787115599</v>
      </c>
      <c r="J10">
        <f t="shared" si="1"/>
        <v>21406.061985841603</v>
      </c>
      <c r="K10">
        <f t="shared" si="2"/>
        <v>566.49806807500136</v>
      </c>
      <c r="L10">
        <f t="shared" si="3"/>
        <v>21413.556682691124</v>
      </c>
      <c r="M10" s="62">
        <f t="shared" si="4"/>
        <v>1.5159432013398777</v>
      </c>
    </row>
    <row r="11" spans="2:13" ht="57" customHeight="1" x14ac:dyDescent="0.25">
      <c r="B11" s="68">
        <v>10</v>
      </c>
      <c r="C11" s="59">
        <v>0</v>
      </c>
      <c r="D11" s="59">
        <f t="shared" si="0"/>
        <v>0</v>
      </c>
      <c r="E11" s="59">
        <v>15974.441795734099</v>
      </c>
      <c r="F11" s="59">
        <v>-182667.663204357</v>
      </c>
      <c r="G11" s="59">
        <v>16005.0732127633</v>
      </c>
      <c r="H11" s="59">
        <v>182497.09405313301</v>
      </c>
      <c r="I11" s="59"/>
      <c r="J11" s="59">
        <f t="shared" si="1"/>
        <v>31979.515008497401</v>
      </c>
      <c r="K11" s="59">
        <f t="shared" si="2"/>
        <v>-170.56915122398641</v>
      </c>
      <c r="L11" s="59">
        <f t="shared" si="3"/>
        <v>31979.969887635289</v>
      </c>
      <c r="M11" s="60">
        <f t="shared" si="4"/>
        <v>-0.30559562285402542</v>
      </c>
    </row>
    <row r="12" spans="2:13" ht="57.75" customHeight="1" x14ac:dyDescent="0.25">
      <c r="B12" s="67">
        <v>10</v>
      </c>
      <c r="C12">
        <v>0.4</v>
      </c>
      <c r="D12">
        <f t="shared" si="0"/>
        <v>4</v>
      </c>
      <c r="E12">
        <v>15974.547860500699</v>
      </c>
      <c r="F12">
        <v>-182669.54722637101</v>
      </c>
      <c r="G12">
        <v>15911.3421614077</v>
      </c>
      <c r="H12">
        <v>182899.93979481899</v>
      </c>
      <c r="J12">
        <f t="shared" si="1"/>
        <v>31885.890021908399</v>
      </c>
      <c r="K12">
        <f t="shared" si="2"/>
        <v>230.39256844797637</v>
      </c>
      <c r="L12">
        <f t="shared" si="3"/>
        <v>31886.722365662383</v>
      </c>
      <c r="M12" s="62">
        <f t="shared" si="4"/>
        <v>0.41398537333028129</v>
      </c>
    </row>
    <row r="13" spans="2:13" ht="57" customHeight="1" x14ac:dyDescent="0.25">
      <c r="B13" s="67">
        <v>10</v>
      </c>
      <c r="C13">
        <v>0.7</v>
      </c>
      <c r="D13">
        <f t="shared" si="0"/>
        <v>7</v>
      </c>
      <c r="E13">
        <v>15951.6474289572</v>
      </c>
      <c r="F13">
        <v>-182788.12405710801</v>
      </c>
      <c r="G13">
        <v>15711.868136490901</v>
      </c>
      <c r="H13">
        <v>183838.720234145</v>
      </c>
      <c r="J13">
        <f t="shared" si="1"/>
        <v>31663.515565448099</v>
      </c>
      <c r="K13">
        <f t="shared" si="2"/>
        <v>1050.5961770369904</v>
      </c>
      <c r="L13">
        <f t="shared" si="3"/>
        <v>31680.940173716099</v>
      </c>
      <c r="M13" s="62">
        <f t="shared" si="4"/>
        <v>1.9003781066092851</v>
      </c>
    </row>
    <row r="14" spans="2:13" ht="57" customHeight="1" thickBot="1" x14ac:dyDescent="0.3">
      <c r="B14" s="69">
        <v>10</v>
      </c>
      <c r="C14" s="65">
        <v>1</v>
      </c>
      <c r="D14" s="65">
        <f t="shared" si="0"/>
        <v>10</v>
      </c>
      <c r="E14" s="65">
        <v>15639.7496076062</v>
      </c>
      <c r="F14" s="65">
        <v>-184376.76746140601</v>
      </c>
      <c r="G14" s="65">
        <v>15494.7974403955</v>
      </c>
      <c r="H14" s="65">
        <v>184903.800628244</v>
      </c>
      <c r="I14" s="65"/>
      <c r="J14" s="65">
        <f t="shared" si="1"/>
        <v>31134.547048001699</v>
      </c>
      <c r="K14" s="65">
        <f t="shared" si="2"/>
        <v>527.03316683799494</v>
      </c>
      <c r="L14" s="65">
        <f t="shared" si="3"/>
        <v>31139.00743188804</v>
      </c>
      <c r="M14" s="66">
        <f t="shared" si="4"/>
        <v>0.96978743069437723</v>
      </c>
    </row>
    <row r="15" spans="2:13" ht="15" customHeight="1" x14ac:dyDescent="0.25">
      <c r="B15" s="67">
        <v>3</v>
      </c>
      <c r="C15">
        <v>1</v>
      </c>
      <c r="D15">
        <f t="shared" si="0"/>
        <v>3</v>
      </c>
      <c r="E15">
        <v>3878.0814350365499</v>
      </c>
      <c r="F15">
        <v>-36988.482874503003</v>
      </c>
      <c r="G15">
        <v>3545.4509136660399</v>
      </c>
      <c r="H15">
        <v>38616.088514868497</v>
      </c>
      <c r="J15">
        <f t="shared" si="1"/>
        <v>7423.5323487025898</v>
      </c>
      <c r="K15">
        <f t="shared" si="2"/>
        <v>1627.6056403654948</v>
      </c>
      <c r="L15">
        <f t="shared" si="3"/>
        <v>7599.8639890976574</v>
      </c>
      <c r="M15" s="62">
        <f t="shared" si="4"/>
        <v>12.366395884677894</v>
      </c>
    </row>
  </sheetData>
  <conditionalFormatting sqref="M3:M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{D678820F-36A0-4FE3-B196-3FC921E4CC6C}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78820F-36A0-4FE3-B196-3FC921E4CC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M3:M14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8956C-F83A-4FFC-951E-66F72136ACBA}">
  <dimension ref="A1:L57"/>
  <sheetViews>
    <sheetView workbookViewId="0">
      <selection activeCell="V26" sqref="V26"/>
    </sheetView>
  </sheetViews>
  <sheetFormatPr baseColWidth="10" defaultColWidth="11.42578125" defaultRowHeight="15" x14ac:dyDescent="0.25"/>
  <sheetData>
    <row r="1" spans="1:12" x14ac:dyDescent="0.25">
      <c r="B1" s="122" t="s">
        <v>451</v>
      </c>
      <c r="C1" s="122"/>
      <c r="D1" s="122"/>
      <c r="E1" s="122"/>
      <c r="F1" s="122"/>
      <c r="G1" s="122"/>
      <c r="H1" s="44"/>
      <c r="I1" s="44"/>
      <c r="J1" s="44"/>
      <c r="K1" s="44"/>
      <c r="L1" s="44"/>
    </row>
    <row r="2" spans="1:12" x14ac:dyDescent="0.25">
      <c r="B2" s="137" t="s">
        <v>400</v>
      </c>
      <c r="C2" s="137"/>
      <c r="D2" s="2"/>
      <c r="E2" s="137" t="s">
        <v>452</v>
      </c>
      <c r="F2" s="137"/>
      <c r="G2" s="2"/>
    </row>
    <row r="3" spans="1:12" x14ac:dyDescent="0.25">
      <c r="B3" s="2" t="s">
        <v>396</v>
      </c>
      <c r="C3" s="2" t="s">
        <v>403</v>
      </c>
      <c r="D3" s="2"/>
      <c r="E3" s="2" t="s">
        <v>396</v>
      </c>
      <c r="F3" s="2" t="s">
        <v>403</v>
      </c>
      <c r="G3" s="2"/>
      <c r="H3" s="2" t="s">
        <v>396</v>
      </c>
      <c r="I3" s="2" t="s">
        <v>403</v>
      </c>
    </row>
    <row r="4" spans="1:12" x14ac:dyDescent="0.25">
      <c r="A4">
        <v>1</v>
      </c>
      <c r="B4">
        <v>0.44253123195890398</v>
      </c>
      <c r="C4">
        <v>0.94908945241470799</v>
      </c>
      <c r="H4">
        <v>0.43859649099999998</v>
      </c>
      <c r="I4">
        <v>0.94489795899999995</v>
      </c>
    </row>
    <row r="5" spans="1:12" x14ac:dyDescent="0.25">
      <c r="A5">
        <v>2</v>
      </c>
      <c r="B5">
        <v>0.54977201946376397</v>
      </c>
      <c r="C5">
        <v>0.93446806505201696</v>
      </c>
      <c r="H5">
        <v>0.54736842100000005</v>
      </c>
      <c r="I5">
        <v>0.92244897999999997</v>
      </c>
    </row>
    <row r="6" spans="1:12" x14ac:dyDescent="0.25">
      <c r="A6">
        <v>3</v>
      </c>
      <c r="B6">
        <v>0.658778527021879</v>
      </c>
      <c r="C6">
        <v>0.90508626343632004</v>
      </c>
      <c r="H6">
        <v>0.659649123</v>
      </c>
      <c r="I6">
        <v>0.89183673500000005</v>
      </c>
    </row>
    <row r="7" spans="1:12" x14ac:dyDescent="0.25">
      <c r="A7">
        <v>4</v>
      </c>
      <c r="B7">
        <v>0.76775047422307896</v>
      </c>
      <c r="C7">
        <v>0.85250582224194604</v>
      </c>
      <c r="H7">
        <v>0.77192982499999996</v>
      </c>
      <c r="I7">
        <v>0.84489795899999998</v>
      </c>
    </row>
    <row r="8" spans="1:12" x14ac:dyDescent="0.25">
      <c r="A8">
        <v>5</v>
      </c>
      <c r="B8">
        <v>0.88906046884265999</v>
      </c>
      <c r="C8">
        <v>0.68183971063555704</v>
      </c>
      <c r="H8">
        <v>0.88771929800000005</v>
      </c>
      <c r="I8">
        <v>0.68163265299999998</v>
      </c>
    </row>
    <row r="9" spans="1:12" x14ac:dyDescent="0.25">
      <c r="A9">
        <v>6</v>
      </c>
      <c r="B9">
        <v>1.00120882702934</v>
      </c>
      <c r="C9">
        <v>0.361425143445117</v>
      </c>
      <c r="H9">
        <v>0.99649122800000001</v>
      </c>
      <c r="I9">
        <v>0.35918367299999998</v>
      </c>
    </row>
    <row r="10" spans="1:12" x14ac:dyDescent="0.25">
      <c r="A10">
        <v>7</v>
      </c>
      <c r="B10">
        <v>1.1101367883217399</v>
      </c>
      <c r="C10">
        <v>0.279319160968789</v>
      </c>
      <c r="E10">
        <v>1.11372163988893</v>
      </c>
      <c r="F10">
        <v>0.28565077544800799</v>
      </c>
      <c r="H10">
        <v>1.1087719300000001</v>
      </c>
      <c r="I10">
        <v>0.26938775500000001</v>
      </c>
    </row>
    <row r="11" spans="1:12" x14ac:dyDescent="0.25">
      <c r="A11">
        <v>8</v>
      </c>
      <c r="B11">
        <v>1.1566204683713801</v>
      </c>
      <c r="C11">
        <v>0.28148939429047098</v>
      </c>
      <c r="E11">
        <v>1.1566393194751501</v>
      </c>
      <c r="F11">
        <v>0.29414319769702302</v>
      </c>
      <c r="H11">
        <v>1.1543859649999999</v>
      </c>
      <c r="I11">
        <v>0.28571428599999998</v>
      </c>
    </row>
    <row r="12" spans="1:12" x14ac:dyDescent="0.25">
      <c r="A12">
        <v>9</v>
      </c>
      <c r="B12">
        <v>1.2013227191146201</v>
      </c>
      <c r="C12">
        <v>0.28787520569303299</v>
      </c>
      <c r="E12">
        <v>1.2013227191146201</v>
      </c>
      <c r="F12">
        <v>0.28787520569303299</v>
      </c>
      <c r="H12">
        <v>1.196491228</v>
      </c>
      <c r="I12">
        <v>0.28163265300000001</v>
      </c>
    </row>
    <row r="13" spans="1:12" x14ac:dyDescent="0.25">
      <c r="A13">
        <v>10</v>
      </c>
      <c r="B13">
        <v>1.24421840574644</v>
      </c>
      <c r="C13">
        <v>0.28160485730107099</v>
      </c>
      <c r="E13">
        <v>1.2424338345894099</v>
      </c>
      <c r="F13">
        <v>0.28371146814752501</v>
      </c>
      <c r="H13">
        <v>1.245614035</v>
      </c>
      <c r="I13">
        <v>0.27959183700000001</v>
      </c>
    </row>
    <row r="14" spans="1:12" x14ac:dyDescent="0.25">
      <c r="A14">
        <v>11</v>
      </c>
      <c r="B14">
        <v>1.2854740463501499</v>
      </c>
      <c r="C14">
        <v>0.37445361253912501</v>
      </c>
      <c r="E14">
        <v>1.2853169538187199</v>
      </c>
      <c r="F14">
        <v>0.26900525081786297</v>
      </c>
      <c r="H14">
        <v>1.2842105260000001</v>
      </c>
      <c r="I14">
        <v>0.36530612200000001</v>
      </c>
    </row>
    <row r="15" spans="1:12" x14ac:dyDescent="0.25">
      <c r="A15">
        <v>12</v>
      </c>
      <c r="B15">
        <v>1.3266857010450499</v>
      </c>
      <c r="C15">
        <v>0.43777682649522598</v>
      </c>
      <c r="E15">
        <v>1.3264186437416301</v>
      </c>
      <c r="F15">
        <v>0.25851461156907901</v>
      </c>
      <c r="H15">
        <v>1.3280701749999999</v>
      </c>
      <c r="I15">
        <v>0.43265306100000001</v>
      </c>
    </row>
    <row r="16" spans="1:12" x14ac:dyDescent="0.25">
      <c r="A16">
        <v>13</v>
      </c>
      <c r="B16">
        <v>1.36960966433253</v>
      </c>
      <c r="C16">
        <v>0.450487183213092</v>
      </c>
      <c r="E16">
        <v>1.37109261782921</v>
      </c>
      <c r="F16">
        <v>0.24591971786181299</v>
      </c>
      <c r="H16">
        <v>1.3701754390000001</v>
      </c>
      <c r="I16">
        <v>0.45306122399999998</v>
      </c>
    </row>
    <row r="17" spans="1:10" x14ac:dyDescent="0.25">
      <c r="A17">
        <v>14</v>
      </c>
      <c r="B17">
        <v>1.45494861110565</v>
      </c>
      <c r="C17">
        <v>0.134255204671931</v>
      </c>
      <c r="E17">
        <v>1.45507114328017</v>
      </c>
      <c r="F17">
        <v>0.216504926814516</v>
      </c>
      <c r="H17">
        <v>1.4578947369999999</v>
      </c>
      <c r="I17">
        <v>0.13469387799999999</v>
      </c>
    </row>
    <row r="18" spans="1:10" x14ac:dyDescent="0.25">
      <c r="A18">
        <v>15</v>
      </c>
      <c r="B18">
        <v>1.5068771182945999</v>
      </c>
      <c r="C18">
        <v>0.19126565525258499</v>
      </c>
      <c r="E18">
        <v>1.50153597222604</v>
      </c>
      <c r="F18">
        <v>0.206021356729647</v>
      </c>
      <c r="H18">
        <v>1.498245614</v>
      </c>
      <c r="I18">
        <v>0.19795918400000001</v>
      </c>
    </row>
    <row r="19" spans="1:10" x14ac:dyDescent="0.25">
      <c r="A19">
        <v>16</v>
      </c>
      <c r="B19">
        <v>1.5479850919187601</v>
      </c>
      <c r="C19">
        <v>0.18499295047265099</v>
      </c>
      <c r="E19">
        <v>1.54441909145534</v>
      </c>
      <c r="F19">
        <v>0.19131513939998501</v>
      </c>
      <c r="H19">
        <v>1.5438596490000001</v>
      </c>
      <c r="I19">
        <v>0.18775510200000001</v>
      </c>
    </row>
    <row r="20" spans="1:10" x14ac:dyDescent="0.25">
      <c r="A20">
        <v>17</v>
      </c>
      <c r="B20">
        <v>1.58016706790717</v>
      </c>
      <c r="C20">
        <v>0.18714433269056299</v>
      </c>
      <c r="E20">
        <v>1.5873053525352701</v>
      </c>
      <c r="F20">
        <v>0.178717889304747</v>
      </c>
      <c r="H20">
        <v>1.5912280700000001</v>
      </c>
      <c r="I20">
        <v>0.171428571</v>
      </c>
    </row>
    <row r="21" spans="1:10" x14ac:dyDescent="0.25">
      <c r="A21">
        <v>18</v>
      </c>
      <c r="B21">
        <v>1.62847930502264</v>
      </c>
      <c r="C21">
        <v>0.21673349644774401</v>
      </c>
      <c r="E21">
        <v>1.6319856103241199</v>
      </c>
      <c r="F21">
        <v>0.170340930066332</v>
      </c>
      <c r="H21">
        <v>1.624561404</v>
      </c>
      <c r="I21">
        <v>0.21224489799999999</v>
      </c>
    </row>
    <row r="22" spans="1:10" x14ac:dyDescent="0.25">
      <c r="A22">
        <v>19</v>
      </c>
      <c r="B22">
        <v>1.67327895313537</v>
      </c>
      <c r="C22">
        <v>0.28849729211748898</v>
      </c>
      <c r="E22">
        <v>1.67308415839639</v>
      </c>
      <c r="F22">
        <v>0.15774132358312301</v>
      </c>
      <c r="H22">
        <v>1.759649123</v>
      </c>
      <c r="I22">
        <v>0.32244898</v>
      </c>
    </row>
    <row r="23" spans="1:10" x14ac:dyDescent="0.25">
      <c r="A23">
        <v>20</v>
      </c>
      <c r="B23">
        <v>1.71442148711644</v>
      </c>
      <c r="C23">
        <v>0.30542322691623403</v>
      </c>
      <c r="E23">
        <v>1.7159767031775801</v>
      </c>
      <c r="F23">
        <v>0.14936200795673599</v>
      </c>
      <c r="H23">
        <v>1.6719298250000001</v>
      </c>
      <c r="I23">
        <v>0.28979591799999999</v>
      </c>
    </row>
    <row r="24" spans="1:10" x14ac:dyDescent="0.25">
      <c r="A24">
        <v>21</v>
      </c>
      <c r="B24">
        <v>1.7591394471128301</v>
      </c>
      <c r="C24">
        <v>0.32235387449092101</v>
      </c>
      <c r="E24">
        <v>1.7588661061081501</v>
      </c>
      <c r="F24">
        <v>0.13887372509592399</v>
      </c>
      <c r="H24">
        <v>1.7140350879999999</v>
      </c>
      <c r="I24">
        <v>0.30816326500000002</v>
      </c>
    </row>
    <row r="25" spans="1:10" x14ac:dyDescent="0.25">
      <c r="A25">
        <v>22</v>
      </c>
      <c r="B25">
        <v>1.8447768696956699</v>
      </c>
      <c r="C25">
        <v>0.20647378322016099</v>
      </c>
      <c r="E25">
        <v>1.8428603408122399</v>
      </c>
      <c r="F25">
        <v>0.12000377022075399</v>
      </c>
      <c r="H25">
        <v>1.8421052630000001</v>
      </c>
      <c r="I25">
        <v>0.20612244900000001</v>
      </c>
    </row>
    <row r="26" spans="1:10" x14ac:dyDescent="0.25">
      <c r="A26">
        <v>23</v>
      </c>
      <c r="B26">
        <v>1.8894602693351401</v>
      </c>
      <c r="C26">
        <v>0.20020579121617099</v>
      </c>
      <c r="E26">
        <v>1.88933459531</v>
      </c>
      <c r="F26">
        <v>0.11584710183916</v>
      </c>
      <c r="H26">
        <v>1.8877192979999999</v>
      </c>
      <c r="I26">
        <v>0.20204081600000001</v>
      </c>
    </row>
    <row r="27" spans="1:10" x14ac:dyDescent="0.25">
      <c r="A27">
        <v>24</v>
      </c>
      <c r="B27">
        <v>1.9323685233694701</v>
      </c>
      <c r="C27">
        <v>0.20237131176191001</v>
      </c>
      <c r="E27">
        <v>1.9323056863568999</v>
      </c>
      <c r="F27">
        <v>0.16019196707340499</v>
      </c>
      <c r="H27">
        <v>1.9245614040000001</v>
      </c>
      <c r="I27">
        <v>0.20204081600000001</v>
      </c>
    </row>
    <row r="28" spans="1:10" x14ac:dyDescent="0.25">
      <c r="A28">
        <v>25</v>
      </c>
      <c r="B28">
        <v>1.97527049370255</v>
      </c>
      <c r="C28">
        <v>0.200318897838799</v>
      </c>
      <c r="E28">
        <v>1.9752736355531799</v>
      </c>
      <c r="F28">
        <v>0.20242786507322399</v>
      </c>
      <c r="H28">
        <v>1.9666666669999999</v>
      </c>
      <c r="I28">
        <v>0.20612244900000001</v>
      </c>
    </row>
    <row r="30" spans="1:10" x14ac:dyDescent="0.25">
      <c r="B30" s="122" t="s">
        <v>398</v>
      </c>
      <c r="C30" s="122"/>
      <c r="D30" s="122"/>
      <c r="E30" s="122"/>
      <c r="F30" s="122"/>
      <c r="G30" s="122"/>
      <c r="H30" s="122"/>
      <c r="I30" s="122"/>
      <c r="J30" s="122"/>
    </row>
    <row r="31" spans="1:10" x14ac:dyDescent="0.25">
      <c r="B31" s="123" t="s">
        <v>400</v>
      </c>
      <c r="C31" s="123"/>
    </row>
    <row r="32" spans="1:10" x14ac:dyDescent="0.25">
      <c r="C32" s="2" t="s">
        <v>403</v>
      </c>
    </row>
    <row r="33" spans="2:10" x14ac:dyDescent="0.25">
      <c r="B33" s="1">
        <v>4.3973199999999997</v>
      </c>
      <c r="C33" s="1">
        <f>B33/4.6</f>
        <v>0.95593913043478262</v>
      </c>
      <c r="F33" s="1">
        <v>4.3871440000000002</v>
      </c>
      <c r="I33" s="1">
        <v>4.3870870000000002</v>
      </c>
      <c r="J33" s="1">
        <f>I33/4.6</f>
        <v>0.9537145652173914</v>
      </c>
    </row>
    <row r="34" spans="2:10" x14ac:dyDescent="0.25">
      <c r="B34" s="1">
        <v>4.3046930000000003</v>
      </c>
      <c r="C34" s="1">
        <f t="shared" ref="C34:C57" si="0">B34/4.6</f>
        <v>0.93580282608695664</v>
      </c>
      <c r="F34" s="1">
        <v>4.2946369999999998</v>
      </c>
      <c r="I34" s="1">
        <v>4.2945029999999997</v>
      </c>
      <c r="J34" s="1">
        <f t="shared" ref="J34:J57" si="1">I34/4.6</f>
        <v>0.93358760869565216</v>
      </c>
    </row>
    <row r="35" spans="2:10" x14ac:dyDescent="0.25">
      <c r="B35" s="1">
        <v>4.1882570000000001</v>
      </c>
      <c r="C35" s="1">
        <f t="shared" si="0"/>
        <v>0.91049065217391312</v>
      </c>
      <c r="F35" s="1">
        <v>4.1786779999999997</v>
      </c>
      <c r="I35" s="1">
        <v>4.1783479999999997</v>
      </c>
      <c r="J35" s="1">
        <f t="shared" si="1"/>
        <v>0.90833652173913049</v>
      </c>
    </row>
    <row r="36" spans="2:10" x14ac:dyDescent="0.25">
      <c r="B36" s="1">
        <v>3.9637869999999999</v>
      </c>
      <c r="C36" s="1">
        <f t="shared" si="0"/>
        <v>0.86169282608695663</v>
      </c>
      <c r="F36" s="1">
        <v>3.9548890000000001</v>
      </c>
      <c r="I36" s="1">
        <v>3.9546749999999999</v>
      </c>
      <c r="J36" s="1">
        <f t="shared" si="1"/>
        <v>0.85971195652173915</v>
      </c>
    </row>
    <row r="37" spans="2:10" x14ac:dyDescent="0.25">
      <c r="B37" s="1">
        <v>2.967457</v>
      </c>
      <c r="C37" s="1">
        <f t="shared" si="0"/>
        <v>0.64509934782608702</v>
      </c>
      <c r="F37" s="1">
        <v>2.962072</v>
      </c>
      <c r="I37" s="1">
        <v>2.964604</v>
      </c>
      <c r="J37" s="1">
        <f t="shared" si="1"/>
        <v>0.64447913043478267</v>
      </c>
    </row>
    <row r="38" spans="2:10" x14ac:dyDescent="0.25">
      <c r="B38" s="1">
        <v>1.7048620000000001</v>
      </c>
      <c r="C38" s="1">
        <f t="shared" si="0"/>
        <v>0.37062217391304353</v>
      </c>
      <c r="F38" s="1">
        <v>1.7025749999999999</v>
      </c>
      <c r="I38" s="1">
        <v>1.7021139999999999</v>
      </c>
      <c r="J38" s="1">
        <f t="shared" si="1"/>
        <v>0.37002478260869565</v>
      </c>
    </row>
    <row r="39" spans="2:10" x14ac:dyDescent="0.25">
      <c r="B39" s="1">
        <v>1.266853</v>
      </c>
      <c r="C39" s="1">
        <f t="shared" si="0"/>
        <v>0.27540282608695654</v>
      </c>
      <c r="F39" s="1">
        <v>1.2630870000000001</v>
      </c>
      <c r="G39" s="1">
        <f>F39/4.6</f>
        <v>0.27458413043478264</v>
      </c>
      <c r="I39" s="1">
        <v>1.2800339999999999</v>
      </c>
      <c r="J39" s="1">
        <f t="shared" si="1"/>
        <v>0.27826826086956524</v>
      </c>
    </row>
    <row r="40" spans="2:10" x14ac:dyDescent="0.25">
      <c r="B40" s="1">
        <v>1.3145709999999999</v>
      </c>
      <c r="C40" s="1">
        <f t="shared" si="0"/>
        <v>0.28577630434782608</v>
      </c>
      <c r="F40" s="1">
        <v>1.3120069999999999</v>
      </c>
      <c r="G40" s="1">
        <f t="shared" ref="G40:G57" si="2">F40/4.6</f>
        <v>0.28521891304347824</v>
      </c>
      <c r="I40" s="1">
        <v>1.3103860000000001</v>
      </c>
      <c r="J40" s="1">
        <f t="shared" si="1"/>
        <v>0.28486652173913046</v>
      </c>
    </row>
    <row r="41" spans="2:10" x14ac:dyDescent="0.25">
      <c r="B41" s="1">
        <v>1.3182320000000001</v>
      </c>
      <c r="C41" s="1">
        <f t="shared" si="0"/>
        <v>0.28657217391304352</v>
      </c>
      <c r="F41" s="1">
        <v>1.314351</v>
      </c>
      <c r="G41" s="1">
        <f t="shared" si="2"/>
        <v>0.28572847826086961</v>
      </c>
      <c r="I41" s="1">
        <v>1.3091079999999999</v>
      </c>
      <c r="J41" s="1">
        <f t="shared" si="1"/>
        <v>0.28458869565217393</v>
      </c>
    </row>
    <row r="42" spans="2:10" x14ac:dyDescent="0.25">
      <c r="B42" s="1">
        <v>1.290208</v>
      </c>
      <c r="C42" s="1">
        <f t="shared" si="0"/>
        <v>0.28048000000000001</v>
      </c>
      <c r="F42" s="1">
        <v>1.284996</v>
      </c>
      <c r="G42" s="1">
        <f t="shared" si="2"/>
        <v>0.27934695652173913</v>
      </c>
      <c r="I42" s="1">
        <v>1.2883</v>
      </c>
      <c r="J42" s="1">
        <f t="shared" si="1"/>
        <v>0.28006521739130436</v>
      </c>
    </row>
    <row r="43" spans="2:10" x14ac:dyDescent="0.25">
      <c r="B43" s="1">
        <v>1.2532620000000001</v>
      </c>
      <c r="C43" s="1">
        <f t="shared" si="0"/>
        <v>0.27244826086956525</v>
      </c>
      <c r="F43" s="1">
        <v>1.2448840000000001</v>
      </c>
      <c r="G43" s="1">
        <f t="shared" si="2"/>
        <v>0.27062695652173918</v>
      </c>
      <c r="I43" s="1">
        <v>1.234809</v>
      </c>
      <c r="J43" s="1">
        <f t="shared" si="1"/>
        <v>0.26843673913043481</v>
      </c>
    </row>
    <row r="44" spans="2:10" x14ac:dyDescent="0.25">
      <c r="B44" s="1">
        <v>2.0650780000000002</v>
      </c>
      <c r="C44" s="1">
        <f t="shared" si="0"/>
        <v>0.44893000000000005</v>
      </c>
      <c r="F44" s="1">
        <v>1.194679</v>
      </c>
      <c r="G44" s="1">
        <f t="shared" si="2"/>
        <v>0.25971282608695656</v>
      </c>
      <c r="I44" s="1">
        <v>1.1625179999999999</v>
      </c>
      <c r="J44" s="1">
        <f t="shared" si="1"/>
        <v>0.25272130434782608</v>
      </c>
    </row>
    <row r="45" spans="2:10" x14ac:dyDescent="0.25">
      <c r="B45" s="1">
        <v>2.1559020000000002</v>
      </c>
      <c r="C45" s="1">
        <f t="shared" si="0"/>
        <v>0.46867434782608702</v>
      </c>
      <c r="F45" s="1">
        <v>1.1197029999999999</v>
      </c>
      <c r="G45" s="1">
        <f t="shared" si="2"/>
        <v>0.24341369565217391</v>
      </c>
      <c r="I45" s="1">
        <v>1.9007320000000001</v>
      </c>
      <c r="J45" s="1">
        <f t="shared" si="1"/>
        <v>0.41320260869565223</v>
      </c>
    </row>
    <row r="46" spans="2:10" x14ac:dyDescent="0.25">
      <c r="B46" s="1">
        <v>0.77008960000000004</v>
      </c>
      <c r="C46" s="1">
        <f t="shared" si="0"/>
        <v>0.16741078260869569</v>
      </c>
      <c r="F46" s="1">
        <v>1.0029159999999999</v>
      </c>
      <c r="G46" s="1">
        <f t="shared" si="2"/>
        <v>0.21802521739130434</v>
      </c>
      <c r="I46" s="1">
        <v>0.93075490000000005</v>
      </c>
      <c r="J46" s="1">
        <f t="shared" si="1"/>
        <v>0.20233802173913046</v>
      </c>
    </row>
    <row r="47" spans="2:10" x14ac:dyDescent="0.25">
      <c r="B47" s="1">
        <v>0.84343360000000001</v>
      </c>
      <c r="C47" s="1">
        <f t="shared" si="0"/>
        <v>0.18335513043478263</v>
      </c>
      <c r="F47" s="1">
        <v>0.92725349999999995</v>
      </c>
      <c r="G47" s="1">
        <f t="shared" si="2"/>
        <v>0.20157684782608695</v>
      </c>
      <c r="I47" s="1">
        <v>0.87737589999999999</v>
      </c>
      <c r="J47" s="1">
        <f t="shared" si="1"/>
        <v>0.19073389130434784</v>
      </c>
    </row>
    <row r="48" spans="2:10" x14ac:dyDescent="0.25">
      <c r="B48" s="1">
        <v>0.83695889999999995</v>
      </c>
      <c r="C48" s="1">
        <f t="shared" si="0"/>
        <v>0.18194758695652175</v>
      </c>
      <c r="F48" s="1">
        <v>0.8739074</v>
      </c>
      <c r="G48" s="1">
        <f t="shared" si="2"/>
        <v>0.1899798695652174</v>
      </c>
      <c r="I48" s="1">
        <v>0.83401510000000001</v>
      </c>
      <c r="J48" s="1">
        <f t="shared" si="1"/>
        <v>0.18130763043478262</v>
      </c>
    </row>
    <row r="49" spans="2:10" x14ac:dyDescent="0.25">
      <c r="B49" s="1">
        <v>1.290036</v>
      </c>
      <c r="C49" s="1">
        <f t="shared" si="0"/>
        <v>0.28044260869565218</v>
      </c>
      <c r="F49" s="1">
        <v>0.80693709999999996</v>
      </c>
      <c r="G49" s="1">
        <f t="shared" si="2"/>
        <v>0.17542110869565217</v>
      </c>
      <c r="I49" s="1">
        <v>0.89743879999999998</v>
      </c>
      <c r="J49" s="1">
        <f t="shared" si="1"/>
        <v>0.19509539130434783</v>
      </c>
    </row>
    <row r="50" spans="2:10" x14ac:dyDescent="0.25">
      <c r="B50" s="1">
        <v>1.340957</v>
      </c>
      <c r="C50" s="1">
        <f t="shared" si="0"/>
        <v>0.29151239130434786</v>
      </c>
      <c r="F50" s="1">
        <v>0.7597237</v>
      </c>
      <c r="G50" s="1">
        <f t="shared" si="2"/>
        <v>0.16515732608695655</v>
      </c>
      <c r="I50" s="1">
        <v>1.0664530000000001</v>
      </c>
      <c r="J50" s="1">
        <f t="shared" si="1"/>
        <v>0.2318376086956522</v>
      </c>
    </row>
    <row r="51" spans="2:10" x14ac:dyDescent="0.25">
      <c r="B51" s="1">
        <v>1.36175</v>
      </c>
      <c r="C51" s="1">
        <f t="shared" si="0"/>
        <v>0.29603260869565218</v>
      </c>
      <c r="F51" s="1">
        <v>0.70151779999999997</v>
      </c>
      <c r="G51" s="1">
        <f t="shared" si="2"/>
        <v>0.15250386956521739</v>
      </c>
      <c r="I51" s="1">
        <v>1.1422429999999999</v>
      </c>
      <c r="J51" s="1">
        <f t="shared" si="1"/>
        <v>0.2483136956521739</v>
      </c>
    </row>
    <row r="52" spans="2:10" x14ac:dyDescent="0.25">
      <c r="B52" s="1">
        <v>1.3642479999999999</v>
      </c>
      <c r="C52" s="1">
        <f t="shared" si="0"/>
        <v>0.29657565217391302</v>
      </c>
      <c r="F52" s="1">
        <v>0.6613462</v>
      </c>
      <c r="G52" s="1">
        <f t="shared" si="2"/>
        <v>0.14377091304347828</v>
      </c>
      <c r="I52" s="1">
        <v>1.1641619999999999</v>
      </c>
      <c r="J52" s="1">
        <f t="shared" si="1"/>
        <v>0.25307869565217389</v>
      </c>
    </row>
    <row r="53" spans="2:10" x14ac:dyDescent="0.25">
      <c r="B53" s="1">
        <v>1.384004</v>
      </c>
      <c r="C53" s="1">
        <f t="shared" si="0"/>
        <v>0.30087043478260872</v>
      </c>
      <c r="F53" s="1">
        <v>0.62379439999999997</v>
      </c>
      <c r="G53" s="1">
        <f>F53/4.6</f>
        <v>0.13560747826086958</v>
      </c>
      <c r="I53" s="1">
        <v>1.180474</v>
      </c>
      <c r="J53" s="1">
        <f t="shared" si="1"/>
        <v>0.2566247826086957</v>
      </c>
    </row>
    <row r="54" spans="2:10" x14ac:dyDescent="0.25">
      <c r="B54" s="1">
        <v>0.9275139</v>
      </c>
      <c r="C54" s="1">
        <f t="shared" si="0"/>
        <v>0.20163345652173914</v>
      </c>
      <c r="F54" s="1">
        <v>0.54599470000000005</v>
      </c>
      <c r="G54" s="1">
        <f t="shared" si="2"/>
        <v>0.11869450000000002</v>
      </c>
      <c r="I54" s="1">
        <v>0.95106829999999998</v>
      </c>
      <c r="J54" s="1">
        <f t="shared" si="1"/>
        <v>0.20675397826086958</v>
      </c>
    </row>
    <row r="55" spans="2:10" x14ac:dyDescent="0.25">
      <c r="B55" s="1">
        <v>0.91007150000000003</v>
      </c>
      <c r="C55" s="1">
        <f t="shared" si="0"/>
        <v>0.19784163043478264</v>
      </c>
      <c r="F55" s="1">
        <v>0.51731349999999998</v>
      </c>
      <c r="G55" s="1">
        <f t="shared" si="2"/>
        <v>0.11245945652173914</v>
      </c>
      <c r="I55" s="1">
        <v>0.95167409999999997</v>
      </c>
      <c r="J55" s="1">
        <f t="shared" si="1"/>
        <v>0.20688567391304349</v>
      </c>
    </row>
    <row r="56" spans="2:10" x14ac:dyDescent="0.25">
      <c r="B56" s="1">
        <v>0.91909399999999997</v>
      </c>
      <c r="C56" s="1">
        <f t="shared" si="0"/>
        <v>0.19980304347826089</v>
      </c>
      <c r="F56" s="1">
        <v>0.48122949999999998</v>
      </c>
      <c r="G56" s="1">
        <f t="shared" si="2"/>
        <v>0.10461510869565217</v>
      </c>
      <c r="I56" s="1">
        <v>0.95694190000000001</v>
      </c>
      <c r="J56" s="1">
        <f t="shared" si="1"/>
        <v>0.20803084782608697</v>
      </c>
    </row>
    <row r="57" spans="2:10" x14ac:dyDescent="0.25">
      <c r="B57" s="1">
        <v>0.90524930000000003</v>
      </c>
      <c r="C57" s="1">
        <f t="shared" si="0"/>
        <v>0.19679332608695654</v>
      </c>
      <c r="F57" s="1">
        <v>0.84973509999999997</v>
      </c>
      <c r="G57" s="1">
        <f t="shared" si="2"/>
        <v>0.18472502173913044</v>
      </c>
      <c r="I57" s="1">
        <v>0.95938780000000001</v>
      </c>
      <c r="J57" s="1">
        <f t="shared" si="1"/>
        <v>0.20856256521739133</v>
      </c>
    </row>
  </sheetData>
  <mergeCells count="5">
    <mergeCell ref="B1:G1"/>
    <mergeCell ref="B2:C2"/>
    <mergeCell ref="E2:F2"/>
    <mergeCell ref="B31:C31"/>
    <mergeCell ref="B30:J30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8F7B-CFC4-4F6A-938C-CF8B4AE7C252}">
  <dimension ref="A1:U84"/>
  <sheetViews>
    <sheetView workbookViewId="0">
      <selection activeCell="F33" sqref="F33"/>
    </sheetView>
  </sheetViews>
  <sheetFormatPr baseColWidth="10" defaultColWidth="11.42578125" defaultRowHeight="15" x14ac:dyDescent="0.25"/>
  <cols>
    <col min="2" max="3" width="14.42578125" customWidth="1"/>
    <col min="4" max="4" width="13.42578125" customWidth="1"/>
    <col min="7" max="7" width="13.140625" customWidth="1"/>
    <col min="10" max="10" width="13.5703125" customWidth="1"/>
    <col min="13" max="13" width="13.85546875" customWidth="1"/>
    <col min="15" max="15" width="10.7109375" customWidth="1"/>
    <col min="16" max="16" width="19.140625" customWidth="1"/>
    <col min="17" max="17" width="17.85546875" customWidth="1"/>
  </cols>
  <sheetData>
    <row r="1" spans="1:12" s="2" customFormat="1" ht="38.25" customHeight="1" x14ac:dyDescent="0.25">
      <c r="A1" s="45"/>
      <c r="B1" s="122" t="s">
        <v>385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</row>
    <row r="2" spans="1:12" s="2" customFormat="1" ht="23.25" customHeight="1" x14ac:dyDescent="0.25">
      <c r="A2" s="45"/>
      <c r="B2" s="122" t="s">
        <v>410</v>
      </c>
      <c r="C2" s="122"/>
      <c r="D2" s="45"/>
      <c r="E2" s="122" t="s">
        <v>453</v>
      </c>
      <c r="F2" s="122"/>
      <c r="G2" s="45"/>
      <c r="H2" s="122" t="s">
        <v>454</v>
      </c>
      <c r="I2" s="122"/>
      <c r="J2" s="45"/>
      <c r="K2" s="122" t="s">
        <v>413</v>
      </c>
      <c r="L2" s="122"/>
    </row>
    <row r="3" spans="1:12" s="2" customFormat="1" ht="26.25" customHeight="1" x14ac:dyDescent="0.25">
      <c r="A3" s="45"/>
      <c r="B3" s="45" t="s">
        <v>396</v>
      </c>
      <c r="C3" s="45" t="s">
        <v>403</v>
      </c>
      <c r="D3" s="45"/>
      <c r="E3" s="45" t="s">
        <v>396</v>
      </c>
      <c r="F3" s="45" t="s">
        <v>403</v>
      </c>
      <c r="G3" s="45"/>
      <c r="H3" s="45" t="s">
        <v>396</v>
      </c>
      <c r="I3" s="45" t="s">
        <v>403</v>
      </c>
      <c r="J3" s="45"/>
      <c r="K3" s="45" t="s">
        <v>396</v>
      </c>
      <c r="L3" s="45" t="s">
        <v>403</v>
      </c>
    </row>
    <row r="4" spans="1:12" x14ac:dyDescent="0.25">
      <c r="B4" s="6">
        <v>0.44065335753175999</v>
      </c>
      <c r="C4" s="7">
        <v>0.95154017713644201</v>
      </c>
      <c r="E4" s="6">
        <v>0.442105263157894</v>
      </c>
      <c r="F4" s="7">
        <v>0.94883019016807402</v>
      </c>
      <c r="H4" s="6">
        <v>0.43920145190562598</v>
      </c>
      <c r="I4" s="7">
        <v>0.95119972863428204</v>
      </c>
      <c r="K4" s="6">
        <v>0.44065335753175999</v>
      </c>
      <c r="L4" s="7">
        <v>0.948611430052964</v>
      </c>
    </row>
    <row r="5" spans="1:12" x14ac:dyDescent="0.25">
      <c r="B5" s="6">
        <v>0.55099818511796705</v>
      </c>
      <c r="C5" s="7">
        <v>0.93203439869051496</v>
      </c>
      <c r="E5" s="6">
        <v>0.54954627949183299</v>
      </c>
      <c r="F5" s="7">
        <v>0.92904600331413201</v>
      </c>
      <c r="H5" s="6">
        <v>0.55245009074410101</v>
      </c>
      <c r="I5" s="7">
        <v>0.93003320268493594</v>
      </c>
      <c r="K5" s="6">
        <v>0.55245009074410101</v>
      </c>
      <c r="L5" s="7">
        <v>0.92750101855624201</v>
      </c>
    </row>
    <row r="6" spans="1:12" x14ac:dyDescent="0.25">
      <c r="B6" s="6">
        <v>0.65989110707804</v>
      </c>
      <c r="C6" s="7">
        <v>0.90435274976881197</v>
      </c>
      <c r="E6" s="6">
        <v>0.65843920145190504</v>
      </c>
      <c r="F6" s="7">
        <v>0.90110668350035505</v>
      </c>
      <c r="H6" s="6">
        <v>0.65843920145190504</v>
      </c>
      <c r="I6" s="7">
        <v>0.90231081773681898</v>
      </c>
      <c r="K6" s="6">
        <v>0.65989110707804</v>
      </c>
      <c r="L6" s="7">
        <v>0.89985555020556296</v>
      </c>
    </row>
    <row r="7" spans="1:12" x14ac:dyDescent="0.25">
      <c r="B7" s="6">
        <v>0.770235934664246</v>
      </c>
      <c r="C7" s="7">
        <v>0.85705405579155003</v>
      </c>
      <c r="E7" s="6">
        <v>0.77168784029038096</v>
      </c>
      <c r="F7" s="7">
        <v>0.85196283437228704</v>
      </c>
      <c r="H7" s="6">
        <v>0.77168784029038096</v>
      </c>
      <c r="I7" s="7">
        <v>0.85495056736728203</v>
      </c>
      <c r="K7" s="6">
        <v>0.770235934664246</v>
      </c>
      <c r="L7" s="7">
        <v>0.852621208192896</v>
      </c>
    </row>
    <row r="8" spans="1:12" x14ac:dyDescent="0.25">
      <c r="B8" s="6">
        <v>0.89074410163339302</v>
      </c>
      <c r="C8" s="7">
        <v>0.68714994288314002</v>
      </c>
      <c r="E8" s="6">
        <v>0.89219600725952797</v>
      </c>
      <c r="F8" s="7">
        <v>0.68052158131460605</v>
      </c>
      <c r="H8" s="6">
        <v>0.89074410163339302</v>
      </c>
      <c r="I8" s="7">
        <v>0.68481317609307601</v>
      </c>
      <c r="K8" s="6">
        <v>0.89074410163339302</v>
      </c>
      <c r="L8" s="7">
        <v>0.68294825734286402</v>
      </c>
    </row>
    <row r="9" spans="1:12" x14ac:dyDescent="0.25">
      <c r="B9" s="6">
        <v>0.99963702359346596</v>
      </c>
      <c r="C9" s="7">
        <v>0.363555487421927</v>
      </c>
      <c r="E9" s="6">
        <v>0.99963702359346596</v>
      </c>
      <c r="F9" s="7">
        <v>0.360737394460664</v>
      </c>
      <c r="H9" s="6">
        <v>0.998185117967332</v>
      </c>
      <c r="I9" s="7">
        <v>0.36404998477281703</v>
      </c>
      <c r="K9" s="6">
        <v>0.99963702359346596</v>
      </c>
      <c r="L9" s="7">
        <v>0.363059372569354</v>
      </c>
    </row>
    <row r="10" spans="1:12" x14ac:dyDescent="0.25">
      <c r="B10" s="6">
        <v>1.1114337568057999</v>
      </c>
      <c r="C10" s="7">
        <v>0.27211658762616298</v>
      </c>
      <c r="E10" s="6">
        <v>1.1128856624319401</v>
      </c>
      <c r="F10" s="7">
        <v>0.27572398011520499</v>
      </c>
      <c r="H10" s="6">
        <v>1.1128856624319401</v>
      </c>
      <c r="I10" s="7">
        <v>0.27576352557547601</v>
      </c>
      <c r="K10" s="6">
        <v>1.1114337568057999</v>
      </c>
      <c r="L10" s="7">
        <v>0.27011222637875398</v>
      </c>
    </row>
    <row r="11" spans="1:12" x14ac:dyDescent="0.25">
      <c r="B11" s="6">
        <v>1.15644283121597</v>
      </c>
      <c r="C11" s="7">
        <v>0.28360671951418498</v>
      </c>
      <c r="E11" s="6">
        <v>1.15644283121597</v>
      </c>
      <c r="F11" s="7">
        <v>0.28052651305926002</v>
      </c>
      <c r="H11" s="6">
        <v>1.15644283121597</v>
      </c>
      <c r="I11" s="7">
        <v>0.28071941626659203</v>
      </c>
      <c r="K11" s="6">
        <v>1.1549909255898301</v>
      </c>
      <c r="L11" s="7">
        <v>0.281585243897922</v>
      </c>
    </row>
    <row r="12" spans="1:12" x14ac:dyDescent="0.25">
      <c r="B12" s="6">
        <v>1.2014519056261299</v>
      </c>
      <c r="C12" s="7">
        <v>0.28528758709702901</v>
      </c>
      <c r="E12" s="6">
        <v>1.19854809437386</v>
      </c>
      <c r="F12" s="7">
        <v>0.28044070070228</v>
      </c>
      <c r="H12" s="6">
        <v>1.19854809437386</v>
      </c>
      <c r="I12" s="7">
        <v>0.28239960582643903</v>
      </c>
      <c r="K12" s="6">
        <v>1.19854809437386</v>
      </c>
      <c r="L12" s="7">
        <v>0.28162968998851801</v>
      </c>
    </row>
    <row r="13" spans="1:12" x14ac:dyDescent="0.25">
      <c r="B13" s="6">
        <v>1.2435571687840199</v>
      </c>
      <c r="C13" s="7">
        <v>0.40958129138499699</v>
      </c>
      <c r="E13" s="6">
        <v>1.2421052631578899</v>
      </c>
      <c r="F13" s="7">
        <v>0.27709105973329101</v>
      </c>
      <c r="H13" s="6">
        <v>1.2421052631578899</v>
      </c>
      <c r="I13" s="7">
        <v>0.27916995763624602</v>
      </c>
      <c r="K13" s="6">
        <v>1.2435571687840199</v>
      </c>
      <c r="L13" s="7">
        <v>0.27514500537056902</v>
      </c>
    </row>
    <row r="14" spans="1:12" x14ac:dyDescent="0.25">
      <c r="B14" s="6">
        <v>1.28711433756805</v>
      </c>
      <c r="C14" s="7">
        <v>0.44886285524955799</v>
      </c>
      <c r="E14" s="6">
        <v>1.2856624319419201</v>
      </c>
      <c r="F14" s="7">
        <v>0.36993707093821498</v>
      </c>
      <c r="H14" s="6">
        <v>1.2856624319419201</v>
      </c>
      <c r="I14" s="7">
        <v>0.26939187834100398</v>
      </c>
      <c r="K14" s="6">
        <v>1.28711433756805</v>
      </c>
      <c r="L14" s="7">
        <v>0.26702618615504198</v>
      </c>
    </row>
    <row r="15" spans="1:12" x14ac:dyDescent="0.25">
      <c r="B15" s="6">
        <v>1.3277676950998101</v>
      </c>
      <c r="C15" s="7">
        <v>0.46198341385739</v>
      </c>
      <c r="E15" s="6">
        <v>1.32921960072595</v>
      </c>
      <c r="F15" s="7">
        <v>0.43343525605618199</v>
      </c>
      <c r="H15" s="6">
        <v>1.32921960072595</v>
      </c>
      <c r="I15" s="7">
        <v>0.26288801459828698</v>
      </c>
      <c r="K15" s="6">
        <v>1.3277676950998101</v>
      </c>
      <c r="L15" s="7">
        <v>0.26216970998925898</v>
      </c>
    </row>
    <row r="16" spans="1:12" x14ac:dyDescent="0.25">
      <c r="B16" s="6">
        <v>1.37132486388384</v>
      </c>
      <c r="C16" s="7">
        <v>0.47510693957481298</v>
      </c>
      <c r="E16" s="6">
        <v>1.36987295825771</v>
      </c>
      <c r="F16" s="7">
        <v>0.448026315789473</v>
      </c>
      <c r="H16" s="6">
        <v>1.36987295825771</v>
      </c>
      <c r="I16" s="7">
        <v>0.33496235295865301</v>
      </c>
      <c r="K16" s="6">
        <v>1.37277676950998</v>
      </c>
      <c r="L16" s="7">
        <v>0.25405237231008498</v>
      </c>
    </row>
    <row r="17" spans="2:21" x14ac:dyDescent="0.25">
      <c r="B17" s="6">
        <v>1.4569872958257699</v>
      </c>
      <c r="C17" s="7">
        <v>7.7919264948050904E-2</v>
      </c>
      <c r="E17" s="6">
        <v>1.45553539019963</v>
      </c>
      <c r="F17" s="7">
        <v>0.12991694942002599</v>
      </c>
      <c r="H17" s="6">
        <v>1.4569872958257699</v>
      </c>
      <c r="I17" s="7">
        <v>0.22209105112124</v>
      </c>
      <c r="K17" s="6">
        <v>1.45553539019963</v>
      </c>
      <c r="L17" s="7">
        <v>0.224749064780177</v>
      </c>
    </row>
    <row r="18" spans="2:21" x14ac:dyDescent="0.25">
      <c r="B18" s="6">
        <v>1.50344827586206</v>
      </c>
      <c r="C18" s="7">
        <v>0.14499671145353701</v>
      </c>
      <c r="E18" s="6">
        <v>1.50344827586206</v>
      </c>
      <c r="F18" s="7">
        <v>0.186884518267182</v>
      </c>
      <c r="H18" s="6">
        <v>1.50199637023593</v>
      </c>
      <c r="I18" s="7">
        <v>0.20412891852343301</v>
      </c>
      <c r="K18" s="6">
        <v>1.50199637023593</v>
      </c>
      <c r="L18" s="7">
        <v>0.21010259639245801</v>
      </c>
    </row>
    <row r="19" spans="2:21" x14ac:dyDescent="0.25">
      <c r="B19" s="6">
        <v>1.54410163339382</v>
      </c>
      <c r="C19" s="7">
        <v>0.17283116651913499</v>
      </c>
      <c r="E19" s="6">
        <v>1.54555353901996</v>
      </c>
      <c r="F19" s="7">
        <v>0.18027696677976801</v>
      </c>
      <c r="H19" s="6">
        <v>1.5470054446460899</v>
      </c>
      <c r="I19" s="7">
        <v>0.18944100147814999</v>
      </c>
      <c r="K19" s="6">
        <v>1.54410163339382</v>
      </c>
      <c r="L19" s="7">
        <v>0.195451683395681</v>
      </c>
    </row>
    <row r="20" spans="2:21" x14ac:dyDescent="0.25">
      <c r="B20" s="6">
        <v>1.5876588021778499</v>
      </c>
      <c r="C20" s="7">
        <v>0.167971041010399</v>
      </c>
      <c r="E20" s="6">
        <v>1.5876588021778499</v>
      </c>
      <c r="F20" s="7">
        <v>0.17040854572713601</v>
      </c>
      <c r="H20" s="6">
        <v>1.5891107078039901</v>
      </c>
      <c r="I20" s="7">
        <v>0.181298544380426</v>
      </c>
      <c r="K20" s="6">
        <v>1.58620689655172</v>
      </c>
      <c r="L20" s="7">
        <v>0.18569872958257699</v>
      </c>
    </row>
    <row r="21" spans="2:21" x14ac:dyDescent="0.25">
      <c r="B21" s="6">
        <v>1.6312159709618801</v>
      </c>
      <c r="C21" s="7">
        <v>0.25956868116923898</v>
      </c>
      <c r="E21" s="6">
        <v>1.6312159709618801</v>
      </c>
      <c r="F21" s="7">
        <v>0.21434151345379901</v>
      </c>
      <c r="H21" s="6">
        <v>1.6297640653357499</v>
      </c>
      <c r="I21" s="7">
        <v>0.168243278375173</v>
      </c>
      <c r="K21" s="6">
        <v>1.6312159709618801</v>
      </c>
      <c r="L21" s="7">
        <v>0.167785473536056</v>
      </c>
    </row>
    <row r="22" spans="2:21" x14ac:dyDescent="0.25">
      <c r="B22" s="6">
        <v>1.6733212341197801</v>
      </c>
      <c r="C22" s="7">
        <v>0.315197535320967</v>
      </c>
      <c r="E22" s="6">
        <v>1.6733212341197801</v>
      </c>
      <c r="F22" s="7">
        <v>0.284364396748994</v>
      </c>
      <c r="H22" s="6">
        <v>1.6733212341197801</v>
      </c>
      <c r="I22" s="7">
        <v>0.20103000126274101</v>
      </c>
      <c r="K22" s="6">
        <v>1.6704174228675099</v>
      </c>
      <c r="L22" s="7">
        <v>0.15966220971146999</v>
      </c>
    </row>
    <row r="23" spans="2:21" x14ac:dyDescent="0.25">
      <c r="B23" s="6">
        <v>1.7139745916515401</v>
      </c>
      <c r="C23" s="7">
        <v>0.34303199038656401</v>
      </c>
      <c r="E23" s="6">
        <v>1.71687840290381</v>
      </c>
      <c r="F23" s="7">
        <v>0.30221040795391702</v>
      </c>
      <c r="H23" s="6">
        <v>1.7139745916515401</v>
      </c>
      <c r="I23" s="7">
        <v>0.24527350742665499</v>
      </c>
      <c r="K23" s="6">
        <v>1.71542649727767</v>
      </c>
      <c r="L23" s="7">
        <v>0.14991221897107199</v>
      </c>
    </row>
    <row r="24" spans="2:21" x14ac:dyDescent="0.25">
      <c r="B24" s="6">
        <v>1.7589836660617</v>
      </c>
      <c r="C24" s="7">
        <v>0.36269650919556701</v>
      </c>
      <c r="E24" s="6">
        <v>1.7589836660617</v>
      </c>
      <c r="F24" s="7">
        <v>0.31842894342302502</v>
      </c>
      <c r="H24" s="6">
        <v>1.75753176043557</v>
      </c>
      <c r="I24" s="7">
        <v>0.27314890698543798</v>
      </c>
      <c r="K24" s="6">
        <v>1.75753176043557</v>
      </c>
      <c r="L24" s="7">
        <v>0.19403681617837601</v>
      </c>
    </row>
    <row r="25" spans="2:21" x14ac:dyDescent="0.25">
      <c r="B25" s="6">
        <v>1.8460980036297601</v>
      </c>
      <c r="C25" s="7">
        <v>0.210741925753027</v>
      </c>
      <c r="E25" s="6">
        <v>1.84754990925589</v>
      </c>
      <c r="F25" s="7">
        <v>0.20574844156868899</v>
      </c>
      <c r="H25" s="6">
        <v>1.8460980036297601</v>
      </c>
      <c r="I25" s="7">
        <v>0.17992438404191299</v>
      </c>
      <c r="K25" s="6">
        <v>1.8460980036297601</v>
      </c>
      <c r="L25" s="7">
        <v>0.192494536834697</v>
      </c>
    </row>
    <row r="26" spans="2:21" x14ac:dyDescent="0.25">
      <c r="B26" s="6">
        <v>1.89110707803992</v>
      </c>
      <c r="C26" s="7">
        <v>0.21078791595167501</v>
      </c>
      <c r="E26" s="6">
        <v>1.88965517241379</v>
      </c>
      <c r="F26" s="7">
        <v>0.204032194429101</v>
      </c>
      <c r="H26" s="6">
        <v>1.8925589836660599</v>
      </c>
      <c r="I26" s="7">
        <v>0.18815746144304099</v>
      </c>
      <c r="K26" s="6">
        <v>1.88965517241379</v>
      </c>
      <c r="L26" s="7">
        <v>0.20396755435386499</v>
      </c>
    </row>
    <row r="27" spans="2:21" x14ac:dyDescent="0.25">
      <c r="B27" s="6">
        <v>1.9346642468239501</v>
      </c>
      <c r="C27" s="7">
        <v>0.20592779044293899</v>
      </c>
      <c r="E27" s="6">
        <v>1.9346642468239501</v>
      </c>
      <c r="F27" s="7">
        <v>0.19904915963071099</v>
      </c>
      <c r="H27" s="6">
        <v>1.93176043557168</v>
      </c>
      <c r="I27" s="7">
        <v>0.19802021872671</v>
      </c>
      <c r="K27" s="6">
        <v>1.9332123411978199</v>
      </c>
      <c r="L27" s="7">
        <v>0.20727730656690899</v>
      </c>
    </row>
    <row r="28" spans="2:21" x14ac:dyDescent="0.25">
      <c r="B28" s="6">
        <v>1.9767695099818501</v>
      </c>
      <c r="C28" s="7">
        <v>0.205970813531997</v>
      </c>
      <c r="E28" s="6">
        <v>1.9753176043557099</v>
      </c>
      <c r="F28" s="7">
        <v>0.200596741103132</v>
      </c>
      <c r="H28" s="6">
        <v>1.9753176043557099</v>
      </c>
      <c r="I28" s="7">
        <v>0.209524540522874</v>
      </c>
      <c r="K28" s="6">
        <v>1.9767695099818501</v>
      </c>
      <c r="L28" s="7">
        <v>0.21221971184117899</v>
      </c>
    </row>
    <row r="29" spans="2:21" ht="19.5" customHeight="1" x14ac:dyDescent="0.25">
      <c r="P29" s="4" t="s">
        <v>404</v>
      </c>
      <c r="Q29" s="4">
        <v>2.2749999999999999</v>
      </c>
      <c r="R29" s="4" t="s">
        <v>322</v>
      </c>
      <c r="T29" t="s">
        <v>405</v>
      </c>
      <c r="U29">
        <v>4.5999999999999996</v>
      </c>
    </row>
    <row r="30" spans="2:21" ht="41.25" customHeight="1" x14ac:dyDescent="0.25">
      <c r="B30" s="122" t="s">
        <v>398</v>
      </c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O30" s="122" t="s">
        <v>406</v>
      </c>
      <c r="P30" s="122"/>
      <c r="Q30" s="122"/>
    </row>
    <row r="31" spans="2:21" s="4" customFormat="1" ht="41.25" customHeight="1" x14ac:dyDescent="0.25">
      <c r="B31" s="137" t="s">
        <v>455</v>
      </c>
      <c r="C31" s="137"/>
      <c r="D31" s="137"/>
      <c r="E31" s="137" t="s">
        <v>453</v>
      </c>
      <c r="F31" s="137"/>
      <c r="G31" s="137"/>
      <c r="H31" s="137" t="s">
        <v>456</v>
      </c>
      <c r="I31" s="137"/>
      <c r="J31" s="137"/>
      <c r="K31" s="137" t="s">
        <v>457</v>
      </c>
      <c r="L31" s="137"/>
      <c r="M31" s="137"/>
      <c r="O31" s="5" t="s">
        <v>407</v>
      </c>
      <c r="P31" s="5" t="s">
        <v>408</v>
      </c>
      <c r="Q31" s="5" t="s">
        <v>409</v>
      </c>
    </row>
    <row r="32" spans="2:21" x14ac:dyDescent="0.25">
      <c r="B32" t="s">
        <v>396</v>
      </c>
      <c r="C32" t="s">
        <v>402</v>
      </c>
      <c r="D32" s="2" t="s">
        <v>403</v>
      </c>
      <c r="E32" t="s">
        <v>396</v>
      </c>
      <c r="F32" t="s">
        <v>402</v>
      </c>
      <c r="G32" s="2" t="s">
        <v>403</v>
      </c>
      <c r="H32" t="s">
        <v>396</v>
      </c>
      <c r="I32" t="s">
        <v>402</v>
      </c>
      <c r="J32" s="2" t="s">
        <v>403</v>
      </c>
      <c r="K32" t="s">
        <v>396</v>
      </c>
      <c r="L32" t="s">
        <v>178</v>
      </c>
      <c r="M32" s="2" t="s">
        <v>403</v>
      </c>
      <c r="O32">
        <v>1</v>
      </c>
      <c r="P32" s="6">
        <f t="shared" ref="P32:P56" si="0">B4*$Q$29</f>
        <v>1.0024863883847539</v>
      </c>
      <c r="Q32">
        <v>1.1180000000000001</v>
      </c>
    </row>
    <row r="33" spans="1:17" x14ac:dyDescent="0.25">
      <c r="A33">
        <v>1</v>
      </c>
      <c r="B33" s="6">
        <f t="shared" ref="B33:B57" si="1">P32/$Q$29</f>
        <v>0.44065335753175999</v>
      </c>
      <c r="C33" s="1">
        <v>4.3870519999999997</v>
      </c>
      <c r="D33" s="1">
        <f>C33/4.6</f>
        <v>0.95370695652173909</v>
      </c>
      <c r="E33" s="6">
        <f t="shared" ref="E33:E57" si="2">P32/$Q$29</f>
        <v>0.44065335753175999</v>
      </c>
      <c r="F33" s="1">
        <v>4.3870779999999998</v>
      </c>
      <c r="G33">
        <f>F33/4.6</f>
        <v>0.95371260869565222</v>
      </c>
      <c r="H33" s="6">
        <f t="shared" ref="H33:H57" si="3">P32/$Q$29</f>
        <v>0.44065335753175999</v>
      </c>
      <c r="I33" s="47">
        <v>4.3899999999999997</v>
      </c>
      <c r="J33" s="1">
        <f>I33/4.6</f>
        <v>0.95434782608695656</v>
      </c>
      <c r="K33" s="6">
        <f t="shared" ref="K33:K57" si="4">P32/$Q$29</f>
        <v>0.44065335753175999</v>
      </c>
      <c r="L33" s="1">
        <v>4.3871310000000001</v>
      </c>
      <c r="M33" s="1">
        <f>L33/4.6</f>
        <v>0.95372413043478266</v>
      </c>
      <c r="O33">
        <v>2</v>
      </c>
      <c r="P33" s="6">
        <f t="shared" si="0"/>
        <v>1.253520871143375</v>
      </c>
      <c r="Q33">
        <v>0.99199999999999999</v>
      </c>
    </row>
    <row r="34" spans="1:17" x14ac:dyDescent="0.25">
      <c r="A34">
        <v>2</v>
      </c>
      <c r="B34" s="6">
        <f t="shared" si="1"/>
        <v>0.55099818511796705</v>
      </c>
      <c r="C34" s="1">
        <v>4.2945859999999998</v>
      </c>
      <c r="D34" s="1">
        <f t="shared" ref="D34:D57" si="5">C34/4.6</f>
        <v>0.93360565217391311</v>
      </c>
      <c r="E34" s="6">
        <f t="shared" si="2"/>
        <v>0.55099818511796705</v>
      </c>
      <c r="F34" s="1">
        <v>4.2946099999999996</v>
      </c>
      <c r="G34">
        <f t="shared" ref="G34:G57" si="6">F34/4.6</f>
        <v>0.93361086956521733</v>
      </c>
      <c r="H34" s="6">
        <f t="shared" si="3"/>
        <v>0.55099818511796705</v>
      </c>
      <c r="I34" s="47">
        <v>4.29</v>
      </c>
      <c r="J34" s="1">
        <f t="shared" ref="J34:J57" si="7">I34/4.6</f>
        <v>0.93260869565217397</v>
      </c>
      <c r="K34" s="6">
        <f t="shared" si="4"/>
        <v>0.55099818511796705</v>
      </c>
      <c r="L34" s="1">
        <v>4.2945390000000003</v>
      </c>
      <c r="M34" s="1">
        <f t="shared" ref="M34:M57" si="8">L34/4.6</f>
        <v>0.93359543478260887</v>
      </c>
      <c r="O34">
        <v>3</v>
      </c>
      <c r="P34" s="6">
        <f t="shared" si="0"/>
        <v>1.5012522686025409</v>
      </c>
      <c r="Q34">
        <v>0.86299999999999999</v>
      </c>
    </row>
    <row r="35" spans="1:17" x14ac:dyDescent="0.25">
      <c r="A35">
        <v>3</v>
      </c>
      <c r="B35" s="6">
        <f t="shared" si="1"/>
        <v>0.65989110707804</v>
      </c>
      <c r="C35" s="1">
        <v>4.1784080000000001</v>
      </c>
      <c r="D35" s="1">
        <f t="shared" si="5"/>
        <v>0.90834956521739141</v>
      </c>
      <c r="E35" s="6">
        <f t="shared" si="2"/>
        <v>0.65989110707804</v>
      </c>
      <c r="F35" s="1">
        <v>4.1784220000000003</v>
      </c>
      <c r="G35">
        <f t="shared" si="6"/>
        <v>0.90835260869565226</v>
      </c>
      <c r="H35" s="6">
        <f t="shared" si="3"/>
        <v>0.65989110707804</v>
      </c>
      <c r="I35" s="47">
        <v>4.18</v>
      </c>
      <c r="J35" s="1">
        <f t="shared" si="7"/>
        <v>0.90869565217391302</v>
      </c>
      <c r="K35" s="6">
        <f t="shared" si="4"/>
        <v>0.65989110707804</v>
      </c>
      <c r="L35" s="1">
        <v>4.1784230000000004</v>
      </c>
      <c r="M35" s="1">
        <f t="shared" si="8"/>
        <v>0.90835282608695667</v>
      </c>
      <c r="O35">
        <v>4</v>
      </c>
      <c r="P35" s="6">
        <f t="shared" si="0"/>
        <v>1.7522867513611595</v>
      </c>
      <c r="Q35">
        <v>0.73399999999999999</v>
      </c>
    </row>
    <row r="36" spans="1:17" x14ac:dyDescent="0.25">
      <c r="A36">
        <v>4</v>
      </c>
      <c r="B36" s="6">
        <f t="shared" si="1"/>
        <v>0.770235934664246</v>
      </c>
      <c r="C36" s="1">
        <v>3.9547810000000001</v>
      </c>
      <c r="D36" s="1">
        <f t="shared" si="5"/>
        <v>0.85973500000000014</v>
      </c>
      <c r="E36" s="6">
        <f t="shared" si="2"/>
        <v>0.770235934664246</v>
      </c>
      <c r="F36" s="1">
        <v>3.9547970000000001</v>
      </c>
      <c r="G36">
        <f t="shared" si="6"/>
        <v>0.85973847826086969</v>
      </c>
      <c r="H36" s="6">
        <f t="shared" si="3"/>
        <v>0.770235934664246</v>
      </c>
      <c r="I36" s="47">
        <v>3.95</v>
      </c>
      <c r="J36" s="1">
        <f t="shared" si="7"/>
        <v>0.85869565217391319</v>
      </c>
      <c r="K36" s="6">
        <f t="shared" si="4"/>
        <v>0.770235934664246</v>
      </c>
      <c r="L36" s="1">
        <v>3.9548070000000002</v>
      </c>
      <c r="M36" s="1">
        <f t="shared" si="8"/>
        <v>0.85974065217391316</v>
      </c>
      <c r="O36">
        <v>5</v>
      </c>
      <c r="P36" s="6">
        <f t="shared" si="0"/>
        <v>2.0264428312159692</v>
      </c>
      <c r="Q36">
        <v>0.59099999999999997</v>
      </c>
    </row>
    <row r="37" spans="1:17" x14ac:dyDescent="0.25">
      <c r="A37">
        <v>5</v>
      </c>
      <c r="B37" s="6">
        <f t="shared" si="1"/>
        <v>0.89074410163339313</v>
      </c>
      <c r="C37" s="1">
        <v>2.9649999999999999</v>
      </c>
      <c r="D37" s="1">
        <f t="shared" si="5"/>
        <v>0.64456521739130435</v>
      </c>
      <c r="E37" s="6">
        <f t="shared" si="2"/>
        <v>0.89074410163339313</v>
      </c>
      <c r="F37" s="1">
        <v>2.964925</v>
      </c>
      <c r="G37">
        <f t="shared" si="6"/>
        <v>0.64454891304347828</v>
      </c>
      <c r="H37" s="6">
        <f t="shared" si="3"/>
        <v>0.89074410163339313</v>
      </c>
      <c r="I37" s="47">
        <v>2.96</v>
      </c>
      <c r="J37" s="1">
        <f t="shared" si="7"/>
        <v>0.64347826086956528</v>
      </c>
      <c r="K37" s="6">
        <f t="shared" si="4"/>
        <v>0.89074410163339313</v>
      </c>
      <c r="L37" s="1">
        <v>2.9644759999999999</v>
      </c>
      <c r="M37" s="1">
        <f t="shared" si="8"/>
        <v>0.64445130434782616</v>
      </c>
      <c r="O37">
        <v>6</v>
      </c>
      <c r="P37" s="6">
        <f t="shared" si="0"/>
        <v>2.2741742286751347</v>
      </c>
      <c r="Q37">
        <v>0.54100000000000004</v>
      </c>
    </row>
    <row r="38" spans="1:17" x14ac:dyDescent="0.25">
      <c r="A38">
        <v>6</v>
      </c>
      <c r="B38" s="6">
        <f t="shared" si="1"/>
        <v>0.99963702359346585</v>
      </c>
      <c r="C38" s="1">
        <v>1.7034769999999999</v>
      </c>
      <c r="D38" s="1">
        <f t="shared" si="5"/>
        <v>0.37032108695652177</v>
      </c>
      <c r="E38" s="6">
        <f t="shared" si="2"/>
        <v>0.99963702359346585</v>
      </c>
      <c r="F38" s="1">
        <v>1.703476</v>
      </c>
      <c r="G38">
        <f t="shared" si="6"/>
        <v>0.37032086956521743</v>
      </c>
      <c r="H38" s="6">
        <f t="shared" si="3"/>
        <v>0.99963702359346585</v>
      </c>
      <c r="I38" s="47">
        <v>1.7</v>
      </c>
      <c r="J38" s="1">
        <f t="shared" si="7"/>
        <v>0.36956521739130438</v>
      </c>
      <c r="K38" s="6">
        <f t="shared" si="4"/>
        <v>0.99963702359346585</v>
      </c>
      <c r="L38" s="1">
        <v>1.7021539999999999</v>
      </c>
      <c r="M38" s="1">
        <f t="shared" si="8"/>
        <v>0.37003347826086957</v>
      </c>
      <c r="O38">
        <v>7</v>
      </c>
      <c r="P38" s="6">
        <f t="shared" si="0"/>
        <v>2.5285117967331949</v>
      </c>
      <c r="Q38">
        <v>0.57899999999999996</v>
      </c>
    </row>
    <row r="39" spans="1:17" x14ac:dyDescent="0.25">
      <c r="A39">
        <v>7</v>
      </c>
      <c r="B39" s="6">
        <f t="shared" si="1"/>
        <v>1.1114337568057999</v>
      </c>
      <c r="C39" s="1">
        <v>1.280141</v>
      </c>
      <c r="D39" s="1">
        <f t="shared" si="5"/>
        <v>0.27829152173913047</v>
      </c>
      <c r="E39" s="6">
        <f t="shared" si="2"/>
        <v>1.1114337568057999</v>
      </c>
      <c r="F39" s="1">
        <v>1.2806200000000001</v>
      </c>
      <c r="G39">
        <f t="shared" si="6"/>
        <v>0.2783956521739131</v>
      </c>
      <c r="H39" s="6">
        <f t="shared" si="3"/>
        <v>1.1114337568057999</v>
      </c>
      <c r="I39" s="47">
        <v>1.28</v>
      </c>
      <c r="J39" s="1">
        <f t="shared" si="7"/>
        <v>0.27826086956521739</v>
      </c>
      <c r="K39" s="6">
        <f t="shared" si="4"/>
        <v>1.1114337568057999</v>
      </c>
      <c r="L39" s="1">
        <v>1.2799739999999999</v>
      </c>
      <c r="M39" s="1">
        <f t="shared" si="8"/>
        <v>0.27825521739130438</v>
      </c>
      <c r="O39">
        <v>8</v>
      </c>
      <c r="P39" s="6">
        <f t="shared" si="0"/>
        <v>2.6309074410163316</v>
      </c>
      <c r="Q39">
        <v>0.59899999999999998</v>
      </c>
    </row>
    <row r="40" spans="1:17" x14ac:dyDescent="0.25">
      <c r="A40">
        <v>8</v>
      </c>
      <c r="B40" s="6">
        <f t="shared" si="1"/>
        <v>1.15644283121597</v>
      </c>
      <c r="C40" s="1">
        <v>1.3107819999999999</v>
      </c>
      <c r="D40" s="1">
        <f t="shared" si="5"/>
        <v>0.2849526086956522</v>
      </c>
      <c r="E40" s="6">
        <f t="shared" si="2"/>
        <v>1.15644283121597</v>
      </c>
      <c r="F40" s="1">
        <v>1.3112330000000001</v>
      </c>
      <c r="G40">
        <f t="shared" si="6"/>
        <v>0.28505065217391307</v>
      </c>
      <c r="H40" s="6">
        <f t="shared" si="3"/>
        <v>1.15644283121597</v>
      </c>
      <c r="I40" s="47">
        <v>1.31</v>
      </c>
      <c r="J40" s="1">
        <f t="shared" si="7"/>
        <v>0.2847826086956522</v>
      </c>
      <c r="K40" s="6">
        <f t="shared" si="4"/>
        <v>1.15644283121597</v>
      </c>
      <c r="L40" s="1">
        <v>1.3103450000000001</v>
      </c>
      <c r="M40" s="1">
        <f t="shared" si="8"/>
        <v>0.28485760869565224</v>
      </c>
      <c r="O40">
        <v>9</v>
      </c>
      <c r="P40" s="6">
        <f t="shared" si="0"/>
        <v>2.7333030852994455</v>
      </c>
      <c r="Q40">
        <v>0.61799999999999999</v>
      </c>
    </row>
    <row r="41" spans="1:17" x14ac:dyDescent="0.25">
      <c r="A41">
        <v>9</v>
      </c>
      <c r="B41" s="6">
        <f t="shared" si="1"/>
        <v>1.2014519056261299</v>
      </c>
      <c r="C41" s="1">
        <v>1.582349</v>
      </c>
      <c r="D41" s="1">
        <f t="shared" si="5"/>
        <v>0.34398891304347828</v>
      </c>
      <c r="E41" s="6">
        <f t="shared" si="2"/>
        <v>1.2014519056261299</v>
      </c>
      <c r="F41" s="1">
        <v>1.3109379999999999</v>
      </c>
      <c r="G41">
        <f t="shared" si="6"/>
        <v>0.28498652173913042</v>
      </c>
      <c r="H41" s="6">
        <f t="shared" si="3"/>
        <v>1.2014519056261299</v>
      </c>
      <c r="I41" s="47">
        <v>1.31</v>
      </c>
      <c r="J41" s="1">
        <f t="shared" si="7"/>
        <v>0.2847826086956522</v>
      </c>
      <c r="K41" s="6">
        <f t="shared" si="4"/>
        <v>1.2014519056261299</v>
      </c>
      <c r="L41" s="1">
        <v>1.3090999999999999</v>
      </c>
      <c r="M41" s="1">
        <f t="shared" si="8"/>
        <v>0.28458695652173915</v>
      </c>
      <c r="O41">
        <v>10</v>
      </c>
      <c r="P41" s="6">
        <f t="shared" si="0"/>
        <v>2.8290925589836453</v>
      </c>
      <c r="Q41">
        <v>0.63800000000000001</v>
      </c>
    </row>
    <row r="42" spans="1:17" x14ac:dyDescent="0.25">
      <c r="A42">
        <v>10</v>
      </c>
      <c r="B42" s="6">
        <f t="shared" si="1"/>
        <v>1.2435571687840199</v>
      </c>
      <c r="C42" s="1">
        <v>2.1561400000000002</v>
      </c>
      <c r="D42" s="1">
        <f t="shared" si="5"/>
        <v>0.46872608695652179</v>
      </c>
      <c r="E42" s="6">
        <f t="shared" si="2"/>
        <v>1.2435571687840199</v>
      </c>
      <c r="F42" s="1">
        <v>1.2909660000000001</v>
      </c>
      <c r="G42">
        <f t="shared" si="6"/>
        <v>0.28064478260869569</v>
      </c>
      <c r="H42" s="6">
        <f t="shared" si="3"/>
        <v>1.2435571687840199</v>
      </c>
      <c r="I42" s="47">
        <v>1.29</v>
      </c>
      <c r="J42" s="1">
        <f t="shared" si="7"/>
        <v>0.2804347826086957</v>
      </c>
      <c r="K42" s="6">
        <f t="shared" si="4"/>
        <v>1.2435571687840199</v>
      </c>
      <c r="L42" s="1">
        <v>1.2883199999999999</v>
      </c>
      <c r="M42" s="1">
        <f t="shared" si="8"/>
        <v>0.28006956521739129</v>
      </c>
      <c r="O42">
        <v>11</v>
      </c>
      <c r="P42" s="6">
        <f t="shared" si="0"/>
        <v>2.9281851179673137</v>
      </c>
      <c r="Q42">
        <v>0.65700000000000003</v>
      </c>
    </row>
    <row r="43" spans="1:17" x14ac:dyDescent="0.25">
      <c r="A43">
        <v>11</v>
      </c>
      <c r="B43" s="6">
        <f t="shared" si="1"/>
        <v>1.28711433756805</v>
      </c>
      <c r="C43" s="1">
        <v>2.2815210000000001</v>
      </c>
      <c r="D43" s="1">
        <f t="shared" si="5"/>
        <v>0.4959828260869566</v>
      </c>
      <c r="E43" s="6">
        <f t="shared" si="2"/>
        <v>1.28711433756805</v>
      </c>
      <c r="F43" s="1">
        <v>1.962494</v>
      </c>
      <c r="G43">
        <f t="shared" si="6"/>
        <v>0.42662913043478262</v>
      </c>
      <c r="H43" s="6">
        <f t="shared" si="3"/>
        <v>1.28711433756805</v>
      </c>
      <c r="I43" s="47">
        <v>1.23</v>
      </c>
      <c r="J43" s="1">
        <f t="shared" si="7"/>
        <v>0.2673913043478261</v>
      </c>
      <c r="K43" s="6">
        <f t="shared" si="4"/>
        <v>1.28711433756805</v>
      </c>
      <c r="L43" s="1">
        <v>1.2347129999999999</v>
      </c>
      <c r="M43" s="1">
        <f t="shared" si="8"/>
        <v>0.2684158695652174</v>
      </c>
      <c r="O43">
        <v>12</v>
      </c>
      <c r="P43" s="6">
        <f t="shared" si="0"/>
        <v>3.0206715063520679</v>
      </c>
      <c r="Q43">
        <v>0.67500000000000004</v>
      </c>
    </row>
    <row r="44" spans="1:17" x14ac:dyDescent="0.25">
      <c r="A44">
        <v>12</v>
      </c>
      <c r="B44" s="6">
        <f t="shared" si="1"/>
        <v>1.3277676950998101</v>
      </c>
      <c r="C44" s="1">
        <v>2.3045589999999998</v>
      </c>
      <c r="D44" s="1">
        <f t="shared" si="5"/>
        <v>0.50099108695652173</v>
      </c>
      <c r="E44" s="6">
        <f t="shared" si="2"/>
        <v>1.3277676950998101</v>
      </c>
      <c r="F44" s="1">
        <v>2.1468769999999999</v>
      </c>
      <c r="G44">
        <f t="shared" si="6"/>
        <v>0.46671239130434783</v>
      </c>
      <c r="H44" s="6">
        <f t="shared" si="3"/>
        <v>1.3277676950998101</v>
      </c>
      <c r="I44" s="47">
        <v>1.45</v>
      </c>
      <c r="J44" s="1">
        <f t="shared" si="7"/>
        <v>0.31521739130434784</v>
      </c>
      <c r="K44" s="6">
        <f t="shared" si="4"/>
        <v>1.3277676950998101</v>
      </c>
      <c r="L44" s="1">
        <v>1.1836390000000001</v>
      </c>
      <c r="M44" s="1">
        <f t="shared" si="8"/>
        <v>0.25731282608695655</v>
      </c>
      <c r="O44">
        <v>13</v>
      </c>
      <c r="P44" s="6">
        <f t="shared" si="0"/>
        <v>3.1197640653357359</v>
      </c>
      <c r="Q44">
        <v>0.69399999999999995</v>
      </c>
    </row>
    <row r="45" spans="1:17" x14ac:dyDescent="0.25">
      <c r="A45">
        <v>13</v>
      </c>
      <c r="B45" s="6">
        <f t="shared" si="1"/>
        <v>1.37132486388384</v>
      </c>
      <c r="C45" s="1">
        <v>2.4008430000000001</v>
      </c>
      <c r="D45" s="1">
        <f t="shared" si="5"/>
        <v>0.52192239130434792</v>
      </c>
      <c r="E45" s="6">
        <f t="shared" si="2"/>
        <v>1.37132486388384</v>
      </c>
      <c r="F45" s="1">
        <v>2.2270889999999999</v>
      </c>
      <c r="G45">
        <f t="shared" si="6"/>
        <v>0.48414978260869568</v>
      </c>
      <c r="H45" s="6">
        <f t="shared" si="3"/>
        <v>1.37132486388384</v>
      </c>
      <c r="I45" s="47">
        <v>2.0299999999999998</v>
      </c>
      <c r="J45" s="1">
        <f t="shared" si="7"/>
        <v>0.44130434782608696</v>
      </c>
      <c r="K45" s="6">
        <f t="shared" si="4"/>
        <v>1.37132486388384</v>
      </c>
      <c r="L45" s="1">
        <v>1.1345829999999999</v>
      </c>
      <c r="M45" s="1">
        <f t="shared" si="8"/>
        <v>0.24664847826086955</v>
      </c>
      <c r="O45">
        <v>14</v>
      </c>
      <c r="P45" s="6">
        <f t="shared" si="0"/>
        <v>3.3146460980036263</v>
      </c>
      <c r="Q45">
        <v>0.73099999999999998</v>
      </c>
    </row>
    <row r="46" spans="1:17" x14ac:dyDescent="0.25">
      <c r="A46">
        <v>14</v>
      </c>
      <c r="B46" s="6">
        <f t="shared" si="1"/>
        <v>1.4569872958257699</v>
      </c>
      <c r="C46" s="1">
        <v>1.226386</v>
      </c>
      <c r="D46" s="1">
        <f t="shared" si="5"/>
        <v>0.26660565217391308</v>
      </c>
      <c r="E46" s="6">
        <f t="shared" si="2"/>
        <v>1.4569872958257699</v>
      </c>
      <c r="F46" s="1">
        <v>1.1384190000000001</v>
      </c>
      <c r="G46">
        <f t="shared" si="6"/>
        <v>0.24748239130434785</v>
      </c>
      <c r="H46" s="6">
        <f t="shared" si="3"/>
        <v>1.4569872958257699</v>
      </c>
      <c r="I46" s="47">
        <v>0.91</v>
      </c>
      <c r="J46" s="1">
        <f t="shared" si="7"/>
        <v>0.19782608695652176</v>
      </c>
      <c r="K46" s="6">
        <f t="shared" si="4"/>
        <v>1.4569872958257699</v>
      </c>
      <c r="L46" s="1">
        <v>0.96966070000000004</v>
      </c>
      <c r="M46" s="1">
        <f t="shared" si="8"/>
        <v>0.2107958043478261</v>
      </c>
      <c r="O46">
        <v>15</v>
      </c>
      <c r="P46" s="6">
        <f t="shared" si="0"/>
        <v>3.4203448275861863</v>
      </c>
      <c r="Q46">
        <v>0.753</v>
      </c>
    </row>
    <row r="47" spans="1:17" x14ac:dyDescent="0.25">
      <c r="A47">
        <v>15</v>
      </c>
      <c r="B47" s="6">
        <f t="shared" si="1"/>
        <v>1.50344827586206</v>
      </c>
      <c r="C47" s="1">
        <v>1.242313</v>
      </c>
      <c r="D47" s="1">
        <f t="shared" si="5"/>
        <v>0.27006804347826091</v>
      </c>
      <c r="E47" s="6">
        <f t="shared" si="2"/>
        <v>1.50344827586206</v>
      </c>
      <c r="F47" s="1">
        <v>1.1565890000000001</v>
      </c>
      <c r="G47">
        <f t="shared" si="6"/>
        <v>0.25143239130434786</v>
      </c>
      <c r="H47" s="6">
        <f t="shared" si="3"/>
        <v>1.50344827586206</v>
      </c>
      <c r="I47" s="47">
        <v>0.871</v>
      </c>
      <c r="J47" s="1">
        <f t="shared" si="7"/>
        <v>0.18934782608695652</v>
      </c>
      <c r="K47" s="6">
        <f t="shared" si="4"/>
        <v>1.50344827586206</v>
      </c>
      <c r="L47" s="1">
        <v>0.91046859999999996</v>
      </c>
      <c r="M47" s="1">
        <f t="shared" si="8"/>
        <v>0.19792795652173914</v>
      </c>
      <c r="O47">
        <v>16</v>
      </c>
      <c r="P47" s="6">
        <f t="shared" si="0"/>
        <v>3.5128312159709405</v>
      </c>
      <c r="Q47">
        <v>0.77</v>
      </c>
    </row>
    <row r="48" spans="1:17" x14ac:dyDescent="0.25">
      <c r="A48">
        <v>16</v>
      </c>
      <c r="B48" s="6">
        <f t="shared" si="1"/>
        <v>1.54410163339382</v>
      </c>
      <c r="C48" s="1">
        <v>1.2612289999999999</v>
      </c>
      <c r="D48" s="1">
        <f t="shared" si="5"/>
        <v>0.27418021739130438</v>
      </c>
      <c r="E48" s="6">
        <f t="shared" si="2"/>
        <v>1.54410163339382</v>
      </c>
      <c r="F48" s="1">
        <v>1.17347</v>
      </c>
      <c r="G48">
        <f t="shared" si="6"/>
        <v>0.25510217391304352</v>
      </c>
      <c r="H48" s="6">
        <f t="shared" si="3"/>
        <v>1.54410163339382</v>
      </c>
      <c r="I48" s="47">
        <v>0.83499999999999996</v>
      </c>
      <c r="J48" s="1">
        <f t="shared" si="7"/>
        <v>0.18152173913043479</v>
      </c>
      <c r="K48" s="6">
        <f t="shared" si="4"/>
        <v>1.54410163339382</v>
      </c>
      <c r="L48" s="1">
        <v>0.86263900000000004</v>
      </c>
      <c r="M48" s="1">
        <f t="shared" si="8"/>
        <v>0.18753021739130438</v>
      </c>
      <c r="O48">
        <v>17</v>
      </c>
      <c r="P48" s="6">
        <f t="shared" si="0"/>
        <v>3.6119237749546085</v>
      </c>
      <c r="Q48">
        <v>0.79</v>
      </c>
    </row>
    <row r="49" spans="1:17" x14ac:dyDescent="0.25">
      <c r="A49">
        <v>17</v>
      </c>
      <c r="B49" s="6">
        <f t="shared" si="1"/>
        <v>1.5876588021778499</v>
      </c>
      <c r="C49" s="1">
        <v>1.286686</v>
      </c>
      <c r="D49" s="1">
        <f t="shared" si="5"/>
        <v>0.27971434782608695</v>
      </c>
      <c r="E49" s="6">
        <f t="shared" si="2"/>
        <v>1.5876588021778499</v>
      </c>
      <c r="F49" s="1">
        <v>1.1959439999999999</v>
      </c>
      <c r="G49">
        <f t="shared" si="6"/>
        <v>0.25998782608695653</v>
      </c>
      <c r="H49" s="6">
        <f t="shared" si="3"/>
        <v>1.5876588021778499</v>
      </c>
      <c r="I49" s="47">
        <v>0.84399999999999997</v>
      </c>
      <c r="J49" s="1">
        <f t="shared" si="7"/>
        <v>0.18347826086956523</v>
      </c>
      <c r="K49" s="6">
        <f t="shared" si="4"/>
        <v>1.5876588021778499</v>
      </c>
      <c r="L49" s="1">
        <v>0.79923900000000003</v>
      </c>
      <c r="M49" s="1">
        <f t="shared" si="8"/>
        <v>0.1737476086956522</v>
      </c>
      <c r="O49">
        <v>18</v>
      </c>
      <c r="P49" s="6">
        <f t="shared" si="0"/>
        <v>3.7110163339382769</v>
      </c>
      <c r="Q49">
        <v>0.80900000000000005</v>
      </c>
    </row>
    <row r="50" spans="1:17" x14ac:dyDescent="0.25">
      <c r="A50">
        <v>18</v>
      </c>
      <c r="B50" s="6">
        <f t="shared" si="1"/>
        <v>1.6312159709618801</v>
      </c>
      <c r="C50" s="1">
        <v>1.291973</v>
      </c>
      <c r="D50" s="1">
        <f t="shared" si="5"/>
        <v>0.28086369565217395</v>
      </c>
      <c r="E50" s="6">
        <f t="shared" si="2"/>
        <v>1.6312159709618801</v>
      </c>
      <c r="F50" s="1">
        <v>1.208154</v>
      </c>
      <c r="G50">
        <f t="shared" si="6"/>
        <v>0.26264217391304351</v>
      </c>
      <c r="H50" s="6">
        <f t="shared" si="3"/>
        <v>1.6312159709618801</v>
      </c>
      <c r="I50" s="47">
        <v>0.995</v>
      </c>
      <c r="J50" s="1">
        <f t="shared" si="7"/>
        <v>0.21630434782608698</v>
      </c>
      <c r="K50" s="6">
        <f t="shared" si="4"/>
        <v>1.6312159709618801</v>
      </c>
      <c r="L50" s="1">
        <v>0.75466710000000004</v>
      </c>
      <c r="M50" s="1">
        <f t="shared" si="8"/>
        <v>0.16405806521739133</v>
      </c>
      <c r="O50">
        <v>19</v>
      </c>
      <c r="P50" s="6">
        <f t="shared" si="0"/>
        <v>3.8068058076224993</v>
      </c>
      <c r="Q50">
        <v>0.82799999999999996</v>
      </c>
    </row>
    <row r="51" spans="1:17" x14ac:dyDescent="0.25">
      <c r="A51">
        <v>19</v>
      </c>
      <c r="B51" s="6">
        <f t="shared" si="1"/>
        <v>1.6733212341197801</v>
      </c>
      <c r="C51" s="1">
        <v>1.285704</v>
      </c>
      <c r="D51" s="1">
        <f t="shared" si="5"/>
        <v>0.27950086956521741</v>
      </c>
      <c r="E51" s="6">
        <f t="shared" si="2"/>
        <v>1.6733212341197801</v>
      </c>
      <c r="F51" s="1">
        <v>1.2083930000000001</v>
      </c>
      <c r="G51">
        <f t="shared" si="6"/>
        <v>0.26269413043478262</v>
      </c>
      <c r="H51" s="6">
        <f t="shared" si="3"/>
        <v>1.6733212341197801</v>
      </c>
      <c r="I51" s="47">
        <v>1.18</v>
      </c>
      <c r="J51" s="1">
        <f t="shared" si="7"/>
        <v>0.2565217391304348</v>
      </c>
      <c r="K51" s="6">
        <f t="shared" si="4"/>
        <v>1.6733212341197801</v>
      </c>
      <c r="L51" s="1">
        <v>0.69821169999999999</v>
      </c>
      <c r="M51" s="1">
        <f t="shared" si="8"/>
        <v>0.15178515217391306</v>
      </c>
      <c r="O51">
        <v>20</v>
      </c>
      <c r="P51" s="6">
        <f t="shared" si="0"/>
        <v>3.8992921960072535</v>
      </c>
      <c r="Q51">
        <v>0.84599999999999997</v>
      </c>
    </row>
    <row r="52" spans="1:17" x14ac:dyDescent="0.25">
      <c r="A52">
        <v>20</v>
      </c>
      <c r="B52" s="6">
        <f t="shared" si="1"/>
        <v>1.7139745916515401</v>
      </c>
      <c r="C52" s="1">
        <v>1.3283020000000001</v>
      </c>
      <c r="D52" s="1">
        <f t="shared" si="5"/>
        <v>0.28876130434782615</v>
      </c>
      <c r="E52" s="6">
        <f t="shared" si="2"/>
        <v>1.7139745916515401</v>
      </c>
      <c r="F52" s="1">
        <v>1.2118089999999999</v>
      </c>
      <c r="G52">
        <f t="shared" si="6"/>
        <v>0.2634367391304348</v>
      </c>
      <c r="H52" s="6">
        <f t="shared" si="3"/>
        <v>1.7139745916515401</v>
      </c>
      <c r="I52" s="47">
        <v>1.24</v>
      </c>
      <c r="J52" s="1">
        <f t="shared" si="7"/>
        <v>0.26956521739130435</v>
      </c>
      <c r="K52" s="6">
        <f t="shared" si="4"/>
        <v>1.7139745916515401</v>
      </c>
      <c r="L52" s="1">
        <v>0.65933790000000003</v>
      </c>
      <c r="M52" s="1">
        <f t="shared" si="8"/>
        <v>0.14333432608695654</v>
      </c>
      <c r="O52">
        <v>21</v>
      </c>
      <c r="P52" s="6">
        <f t="shared" si="0"/>
        <v>4.0016878402903675</v>
      </c>
      <c r="Q52">
        <v>0.86499999999999999</v>
      </c>
    </row>
    <row r="53" spans="1:17" x14ac:dyDescent="0.25">
      <c r="A53">
        <v>21</v>
      </c>
      <c r="B53" s="6">
        <f t="shared" si="1"/>
        <v>1.7589836660617</v>
      </c>
      <c r="C53" s="1">
        <v>1.362168</v>
      </c>
      <c r="D53" s="1">
        <f t="shared" si="5"/>
        <v>0.2961234782608696</v>
      </c>
      <c r="E53" s="6">
        <f t="shared" si="2"/>
        <v>1.7589836660617</v>
      </c>
      <c r="F53" s="1">
        <v>1.265331</v>
      </c>
      <c r="G53">
        <f t="shared" si="6"/>
        <v>0.27507195652173916</v>
      </c>
      <c r="H53" s="6">
        <f t="shared" si="3"/>
        <v>1.7589836660617</v>
      </c>
      <c r="I53" s="47">
        <v>1.29</v>
      </c>
      <c r="J53" s="1">
        <f t="shared" si="7"/>
        <v>0.2804347826086957</v>
      </c>
      <c r="K53" s="6">
        <f t="shared" si="4"/>
        <v>1.7589836660617</v>
      </c>
      <c r="L53" s="1">
        <v>0.62040459999999997</v>
      </c>
      <c r="M53" s="1">
        <f t="shared" si="8"/>
        <v>0.1348705652173913</v>
      </c>
      <c r="O53">
        <v>22</v>
      </c>
      <c r="P53" s="6">
        <f t="shared" si="0"/>
        <v>4.1998729582577043</v>
      </c>
      <c r="Q53">
        <v>0.90400000000000003</v>
      </c>
    </row>
    <row r="54" spans="1:17" x14ac:dyDescent="0.25">
      <c r="A54">
        <v>22</v>
      </c>
      <c r="B54" s="6">
        <f t="shared" si="1"/>
        <v>1.8460980036297603</v>
      </c>
      <c r="C54" s="1">
        <v>0.94896329999999995</v>
      </c>
      <c r="D54" s="1">
        <f t="shared" si="5"/>
        <v>0.20629636956521741</v>
      </c>
      <c r="E54" s="6">
        <f t="shared" si="2"/>
        <v>1.8460980036297603</v>
      </c>
      <c r="F54" s="1">
        <v>0.94336039999999999</v>
      </c>
      <c r="G54">
        <f t="shared" si="6"/>
        <v>0.20507834782608697</v>
      </c>
      <c r="H54" s="6">
        <f t="shared" si="3"/>
        <v>1.8460980036297603</v>
      </c>
      <c r="I54" s="47">
        <v>0.92800000000000005</v>
      </c>
      <c r="J54" s="1">
        <f t="shared" si="7"/>
        <v>0.20173913043478264</v>
      </c>
      <c r="K54" s="6">
        <f t="shared" si="4"/>
        <v>1.8460980036297603</v>
      </c>
      <c r="L54" s="1">
        <v>0.8608692</v>
      </c>
      <c r="M54" s="1">
        <f t="shared" si="8"/>
        <v>0.18714547826086958</v>
      </c>
      <c r="O54">
        <v>23</v>
      </c>
      <c r="P54" s="6">
        <f t="shared" si="0"/>
        <v>4.3022686025408179</v>
      </c>
      <c r="Q54">
        <v>0.92400000000000004</v>
      </c>
    </row>
    <row r="55" spans="1:17" x14ac:dyDescent="0.25">
      <c r="A55">
        <v>23</v>
      </c>
      <c r="B55" s="6">
        <f t="shared" si="1"/>
        <v>1.89110707803992</v>
      </c>
      <c r="C55" s="1">
        <v>0.94031560000000003</v>
      </c>
      <c r="D55" s="1">
        <f t="shared" si="5"/>
        <v>0.20441643478260871</v>
      </c>
      <c r="E55" s="6">
        <f t="shared" si="2"/>
        <v>1.89110707803992</v>
      </c>
      <c r="F55" s="1">
        <v>0.94026779999999999</v>
      </c>
      <c r="G55">
        <f t="shared" si="6"/>
        <v>0.20440604347826088</v>
      </c>
      <c r="H55" s="6">
        <f t="shared" si="3"/>
        <v>1.89110707803992</v>
      </c>
      <c r="I55" s="47">
        <v>0.93400000000000005</v>
      </c>
      <c r="J55" s="1">
        <f t="shared" si="7"/>
        <v>0.2030434782608696</v>
      </c>
      <c r="K55" s="6">
        <f t="shared" si="4"/>
        <v>1.89110707803992</v>
      </c>
      <c r="L55" s="1">
        <v>0.89528459999999999</v>
      </c>
      <c r="M55" s="1">
        <f t="shared" si="8"/>
        <v>0.19462708695652176</v>
      </c>
      <c r="O55">
        <v>24</v>
      </c>
      <c r="P55" s="6">
        <f t="shared" si="0"/>
        <v>4.4013611615244868</v>
      </c>
      <c r="Q55">
        <v>0.94299999999999995</v>
      </c>
    </row>
    <row r="56" spans="1:17" x14ac:dyDescent="0.25">
      <c r="A56">
        <v>24</v>
      </c>
      <c r="B56" s="6">
        <f t="shared" si="1"/>
        <v>1.9346642468239503</v>
      </c>
      <c r="C56" s="1">
        <v>0.93627289999999996</v>
      </c>
      <c r="D56" s="1">
        <f t="shared" si="5"/>
        <v>0.20353758695652174</v>
      </c>
      <c r="E56" s="6">
        <f t="shared" si="2"/>
        <v>1.9346642468239503</v>
      </c>
      <c r="F56" s="1">
        <v>0.94654349999999998</v>
      </c>
      <c r="G56">
        <f t="shared" si="6"/>
        <v>0.20577032608695653</v>
      </c>
      <c r="H56" s="6">
        <f t="shared" si="3"/>
        <v>1.9346642468239503</v>
      </c>
      <c r="I56" s="47">
        <v>0.94299999999999995</v>
      </c>
      <c r="J56" s="1">
        <f t="shared" si="7"/>
        <v>0.20500000000000002</v>
      </c>
      <c r="K56" s="6">
        <f t="shared" si="4"/>
        <v>1.9346642468239503</v>
      </c>
      <c r="L56" s="1">
        <v>0.91771659999999999</v>
      </c>
      <c r="M56" s="1">
        <f t="shared" si="8"/>
        <v>0.1995036086956522</v>
      </c>
      <c r="O56">
        <v>25</v>
      </c>
      <c r="P56" s="6">
        <f t="shared" si="0"/>
        <v>4.4971506352087092</v>
      </c>
      <c r="Q56">
        <v>0.96299999999999997</v>
      </c>
    </row>
    <row r="57" spans="1:17" x14ac:dyDescent="0.25">
      <c r="A57">
        <v>25</v>
      </c>
      <c r="B57" s="6">
        <f t="shared" si="1"/>
        <v>1.9767695099818503</v>
      </c>
      <c r="C57" s="1">
        <v>0.93445500000000004</v>
      </c>
      <c r="D57" s="1">
        <f t="shared" si="5"/>
        <v>0.20314239130434786</v>
      </c>
      <c r="E57" s="6">
        <f t="shared" si="2"/>
        <v>1.9767695099818503</v>
      </c>
      <c r="F57" s="1">
        <v>0.93656419999999996</v>
      </c>
      <c r="G57">
        <f t="shared" si="6"/>
        <v>0.20360091304347827</v>
      </c>
      <c r="H57" s="6">
        <f t="shared" si="3"/>
        <v>1.9767695099818503</v>
      </c>
      <c r="I57" s="47">
        <v>0.95299999999999996</v>
      </c>
      <c r="J57" s="1">
        <f t="shared" si="7"/>
        <v>0.20717391304347826</v>
      </c>
      <c r="K57" s="6">
        <f t="shared" si="4"/>
        <v>1.9767695099818503</v>
      </c>
      <c r="L57" s="1">
        <v>0.91931099999999999</v>
      </c>
      <c r="M57" s="1">
        <f t="shared" si="8"/>
        <v>0.19985021739130437</v>
      </c>
    </row>
    <row r="58" spans="1:17" x14ac:dyDescent="0.25">
      <c r="F58" t="s">
        <v>458</v>
      </c>
    </row>
    <row r="59" spans="1:17" x14ac:dyDescent="0.25">
      <c r="F59">
        <v>4.3860000000000001</v>
      </c>
      <c r="L59" t="s">
        <v>402</v>
      </c>
    </row>
    <row r="60" spans="1:17" x14ac:dyDescent="0.25">
      <c r="F60">
        <v>4.2939999999999996</v>
      </c>
      <c r="L60">
        <v>4.3860000000000001</v>
      </c>
    </row>
    <row r="61" spans="1:17" x14ac:dyDescent="0.25">
      <c r="F61">
        <v>4.1769999999999996</v>
      </c>
      <c r="L61">
        <v>4.2939999999999996</v>
      </c>
    </row>
    <row r="62" spans="1:17" x14ac:dyDescent="0.25">
      <c r="F62">
        <v>3.9529999999999998</v>
      </c>
      <c r="L62">
        <v>4.1779999999999999</v>
      </c>
    </row>
    <row r="63" spans="1:17" x14ac:dyDescent="0.25">
      <c r="F63">
        <v>2.9750000000000001</v>
      </c>
      <c r="L63">
        <v>3.9540000000000002</v>
      </c>
    </row>
    <row r="64" spans="1:17" x14ac:dyDescent="0.25">
      <c r="F64">
        <v>1.712</v>
      </c>
      <c r="L64">
        <v>2.9750000000000001</v>
      </c>
    </row>
    <row r="65" spans="6:12" x14ac:dyDescent="0.25">
      <c r="F65">
        <v>1.2909999999999999</v>
      </c>
      <c r="L65">
        <v>1.712</v>
      </c>
    </row>
    <row r="66" spans="6:12" x14ac:dyDescent="0.25">
      <c r="F66">
        <v>1.32</v>
      </c>
      <c r="L66">
        <v>1.292</v>
      </c>
    </row>
    <row r="67" spans="6:12" x14ac:dyDescent="0.25">
      <c r="F67">
        <v>1.3160000000000001</v>
      </c>
      <c r="L67">
        <v>1.32</v>
      </c>
    </row>
    <row r="68" spans="6:12" x14ac:dyDescent="0.25">
      <c r="F68">
        <v>1.2949999999999999</v>
      </c>
      <c r="L68">
        <v>1.3160000000000001</v>
      </c>
    </row>
    <row r="69" spans="6:12" x14ac:dyDescent="0.25">
      <c r="F69">
        <v>1.744</v>
      </c>
      <c r="L69">
        <v>1.294</v>
      </c>
    </row>
    <row r="70" spans="6:12" x14ac:dyDescent="0.25">
      <c r="F70">
        <v>2.0910000000000002</v>
      </c>
      <c r="L70">
        <v>1.2410000000000001</v>
      </c>
    </row>
    <row r="71" spans="6:12" x14ac:dyDescent="0.25">
      <c r="F71">
        <v>2.214</v>
      </c>
      <c r="L71">
        <v>1.1910000000000001</v>
      </c>
    </row>
    <row r="72" spans="6:12" x14ac:dyDescent="0.25">
      <c r="F72">
        <v>1.0669999999999999</v>
      </c>
      <c r="L72">
        <v>1.1359999999999999</v>
      </c>
    </row>
    <row r="73" spans="6:12" x14ac:dyDescent="0.25">
      <c r="F73">
        <v>1.149</v>
      </c>
      <c r="L73">
        <v>0.98299999999999998</v>
      </c>
    </row>
    <row r="74" spans="6:12" x14ac:dyDescent="0.25">
      <c r="F74">
        <v>1.208</v>
      </c>
      <c r="L74">
        <v>0.91500000000000004</v>
      </c>
    </row>
    <row r="75" spans="6:12" x14ac:dyDescent="0.25">
      <c r="F75">
        <v>1.2629999999999999</v>
      </c>
      <c r="L75">
        <v>0.86599999999999999</v>
      </c>
    </row>
    <row r="76" spans="6:12" x14ac:dyDescent="0.25">
      <c r="F76">
        <v>1.29</v>
      </c>
      <c r="L76">
        <v>0.80300000000000005</v>
      </c>
    </row>
    <row r="77" spans="6:12" x14ac:dyDescent="0.25">
      <c r="F77">
        <v>1.3080000000000001</v>
      </c>
      <c r="L77">
        <v>0.75900000000000001</v>
      </c>
    </row>
    <row r="78" spans="6:12" x14ac:dyDescent="0.25">
      <c r="F78">
        <v>1.32</v>
      </c>
      <c r="L78">
        <v>0.70199999999999996</v>
      </c>
    </row>
    <row r="79" spans="6:12" x14ac:dyDescent="0.25">
      <c r="F79">
        <v>1.381</v>
      </c>
      <c r="L79">
        <v>0.66400000000000003</v>
      </c>
    </row>
    <row r="80" spans="6:12" x14ac:dyDescent="0.25">
      <c r="F80">
        <v>0.874</v>
      </c>
      <c r="L80">
        <v>0.625</v>
      </c>
    </row>
    <row r="81" spans="6:12" x14ac:dyDescent="0.25">
      <c r="F81">
        <v>0.879</v>
      </c>
      <c r="L81">
        <v>0.71699999999999997</v>
      </c>
    </row>
    <row r="82" spans="6:12" x14ac:dyDescent="0.25">
      <c r="F82">
        <v>0.90500000000000003</v>
      </c>
      <c r="L82">
        <v>0.82599999999999996</v>
      </c>
    </row>
    <row r="83" spans="6:12" x14ac:dyDescent="0.25">
      <c r="F83">
        <v>0.89900000000000002</v>
      </c>
      <c r="L83">
        <v>0.89100000000000001</v>
      </c>
    </row>
    <row r="84" spans="6:12" x14ac:dyDescent="0.25">
      <c r="L84">
        <v>0.91700000000000004</v>
      </c>
    </row>
  </sheetData>
  <mergeCells count="11">
    <mergeCell ref="B1:L1"/>
    <mergeCell ref="K31:M31"/>
    <mergeCell ref="H31:J31"/>
    <mergeCell ref="E31:G31"/>
    <mergeCell ref="B31:D31"/>
    <mergeCell ref="B30:M30"/>
    <mergeCell ref="O30:Q30"/>
    <mergeCell ref="B2:C2"/>
    <mergeCell ref="E2:F2"/>
    <mergeCell ref="H2:I2"/>
    <mergeCell ref="K2:L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0C01D-433A-46E4-88E1-021F59181D57}">
  <dimension ref="A1:B257"/>
  <sheetViews>
    <sheetView workbookViewId="0"/>
  </sheetViews>
  <sheetFormatPr baseColWidth="10" defaultRowHeight="15" x14ac:dyDescent="0.25"/>
  <cols>
    <col min="1" max="1" width="40" bestFit="1" customWidth="1"/>
    <col min="2" max="2" width="28.42578125" bestFit="1" customWidth="1"/>
  </cols>
  <sheetData>
    <row r="1" spans="1:2" x14ac:dyDescent="0.25">
      <c r="A1" t="s">
        <v>501</v>
      </c>
      <c r="B1" t="s">
        <v>502</v>
      </c>
    </row>
    <row r="2" spans="1:2" x14ac:dyDescent="0.25">
      <c r="A2" t="s">
        <v>504</v>
      </c>
      <c r="B2" t="s">
        <v>505</v>
      </c>
    </row>
    <row r="3" spans="1:2" x14ac:dyDescent="0.25">
      <c r="A3">
        <v>0.12010645376849099</v>
      </c>
      <c r="B3">
        <v>0.17333671450614899</v>
      </c>
    </row>
    <row r="4" spans="1:2" x14ac:dyDescent="0.25">
      <c r="A4">
        <v>0.11938107693131</v>
      </c>
      <c r="B4">
        <v>0.17237472534179599</v>
      </c>
    </row>
    <row r="5" spans="1:2" x14ac:dyDescent="0.25">
      <c r="A5">
        <v>0.118653081468162</v>
      </c>
      <c r="B5">
        <v>0.171404168009758</v>
      </c>
    </row>
    <row r="6" spans="1:2" x14ac:dyDescent="0.25">
      <c r="A6">
        <v>0.117924562345851</v>
      </c>
      <c r="B6">
        <v>0.170417860150337</v>
      </c>
    </row>
    <row r="7" spans="1:2" x14ac:dyDescent="0.25">
      <c r="A7">
        <v>0.11719592937630199</v>
      </c>
      <c r="B7">
        <v>0.16941526532173101</v>
      </c>
    </row>
    <row r="8" spans="1:2" x14ac:dyDescent="0.25">
      <c r="A8">
        <v>0.116467273650951</v>
      </c>
      <c r="B8">
        <v>0.16839064657688099</v>
      </c>
    </row>
    <row r="9" spans="1:2" x14ac:dyDescent="0.25">
      <c r="A9">
        <v>0.1157386179256</v>
      </c>
      <c r="B9">
        <v>0.16734638810157701</v>
      </c>
    </row>
    <row r="10" spans="1:2" x14ac:dyDescent="0.25">
      <c r="A10">
        <v>0.115009962188881</v>
      </c>
      <c r="B10">
        <v>0.166291087865829</v>
      </c>
    </row>
    <row r="11" spans="1:2" x14ac:dyDescent="0.25">
      <c r="A11">
        <v>0.114281306452163</v>
      </c>
      <c r="B11">
        <v>0.165232554078102</v>
      </c>
    </row>
    <row r="12" spans="1:2" x14ac:dyDescent="0.25">
      <c r="A12">
        <v>0.113552650715445</v>
      </c>
      <c r="B12">
        <v>0.164158225059509</v>
      </c>
    </row>
    <row r="13" spans="1:2" x14ac:dyDescent="0.25">
      <c r="A13">
        <v>0.11282399498441099</v>
      </c>
      <c r="B13">
        <v>0.16305309534072801</v>
      </c>
    </row>
    <row r="14" spans="1:2" x14ac:dyDescent="0.25">
      <c r="A14">
        <v>0.112095339259059</v>
      </c>
      <c r="B14">
        <v>0.16190946102142301</v>
      </c>
    </row>
    <row r="15" spans="1:2" x14ac:dyDescent="0.25">
      <c r="A15">
        <v>0.111366683533708</v>
      </c>
      <c r="B15">
        <v>0.16073890030384</v>
      </c>
    </row>
    <row r="16" spans="1:2" x14ac:dyDescent="0.25">
      <c r="A16">
        <v>0.110638027802674</v>
      </c>
      <c r="B16">
        <v>0.15956629812717399</v>
      </c>
    </row>
    <row r="17" spans="1:2" x14ac:dyDescent="0.25">
      <c r="A17">
        <v>0.109909372065955</v>
      </c>
      <c r="B17">
        <v>0.15840122103691101</v>
      </c>
    </row>
    <row r="18" spans="1:2" x14ac:dyDescent="0.25">
      <c r="A18">
        <v>0.109180716332079</v>
      </c>
      <c r="B18">
        <v>0.15724042057991</v>
      </c>
    </row>
    <row r="19" spans="1:2" x14ac:dyDescent="0.25">
      <c r="A19">
        <v>0.108452060603886</v>
      </c>
      <c r="B19">
        <v>0.15607638657093001</v>
      </c>
    </row>
    <row r="20" spans="1:2" x14ac:dyDescent="0.25">
      <c r="A20">
        <v>0.107723404875693</v>
      </c>
      <c r="B20">
        <v>0.15489977598190299</v>
      </c>
    </row>
    <row r="21" spans="1:2" x14ac:dyDescent="0.25">
      <c r="A21">
        <v>0.106996454965003</v>
      </c>
      <c r="B21">
        <v>0.15372030436992601</v>
      </c>
    </row>
    <row r="22" spans="1:2" x14ac:dyDescent="0.25">
      <c r="A22">
        <v>0.106274980405894</v>
      </c>
      <c r="B22">
        <v>0.152513563632965</v>
      </c>
    </row>
    <row r="23" spans="1:2" x14ac:dyDescent="0.25">
      <c r="A23">
        <v>0.105550094206096</v>
      </c>
      <c r="B23">
        <v>0.15128569304942999</v>
      </c>
    </row>
    <row r="24" spans="1:2" x14ac:dyDescent="0.25">
      <c r="A24">
        <v>0.104808781954058</v>
      </c>
      <c r="B24">
        <v>0.149980798363685</v>
      </c>
    </row>
    <row r="25" spans="1:2" x14ac:dyDescent="0.25">
      <c r="A25">
        <v>0.104067469700311</v>
      </c>
      <c r="B25">
        <v>0.148617103695869</v>
      </c>
    </row>
    <row r="26" spans="1:2" x14ac:dyDescent="0.25">
      <c r="A26">
        <v>0.1033422423504</v>
      </c>
      <c r="B26">
        <v>0.147211328148841</v>
      </c>
    </row>
    <row r="27" spans="1:2" x14ac:dyDescent="0.25">
      <c r="A27">
        <v>0.102620358418375</v>
      </c>
      <c r="B27">
        <v>0.14572474360466001</v>
      </c>
    </row>
    <row r="28" spans="1:2" x14ac:dyDescent="0.25">
      <c r="A28">
        <v>0.10189366778497</v>
      </c>
      <c r="B28">
        <v>0.144135221838951</v>
      </c>
    </row>
    <row r="29" spans="1:2" x14ac:dyDescent="0.25">
      <c r="A29">
        <v>0.10116540778479199</v>
      </c>
      <c r="B29">
        <v>0.14246895909309301</v>
      </c>
    </row>
    <row r="30" spans="1:2" x14ac:dyDescent="0.25">
      <c r="A30">
        <v>0.10043683392408199</v>
      </c>
      <c r="B30">
        <v>0.14069552719593001</v>
      </c>
    </row>
    <row r="31" spans="1:2" x14ac:dyDescent="0.25">
      <c r="A31">
        <v>9.9708191831470797E-2</v>
      </c>
      <c r="B31">
        <v>0.13882060348987499</v>
      </c>
    </row>
    <row r="32" spans="1:2" x14ac:dyDescent="0.25">
      <c r="A32">
        <v>9.8979536106119495E-2</v>
      </c>
      <c r="B32">
        <v>0.136838763952255</v>
      </c>
    </row>
    <row r="33" spans="1:2" x14ac:dyDescent="0.25">
      <c r="A33">
        <v>9.8250880380768194E-2</v>
      </c>
      <c r="B33">
        <v>0.13474155962467099</v>
      </c>
    </row>
    <row r="34" spans="1:2" x14ac:dyDescent="0.25">
      <c r="A34">
        <v>9.7522224644050207E-2</v>
      </c>
      <c r="B34">
        <v>0.13246062397956801</v>
      </c>
    </row>
    <row r="35" spans="1:2" x14ac:dyDescent="0.25">
      <c r="A35">
        <v>9.6793568913015507E-2</v>
      </c>
      <c r="B35">
        <v>0.13003174960613201</v>
      </c>
    </row>
    <row r="36" spans="1:2" x14ac:dyDescent="0.25">
      <c r="A36">
        <v>9.6064913181980904E-2</v>
      </c>
      <c r="B36">
        <v>0.12738205492496399</v>
      </c>
    </row>
    <row r="37" spans="1:2" x14ac:dyDescent="0.25">
      <c r="A37">
        <v>9.5336257450946205E-2</v>
      </c>
      <c r="B37">
        <v>0.12453375756740501</v>
      </c>
    </row>
    <row r="38" spans="1:2" x14ac:dyDescent="0.25">
      <c r="A38">
        <v>9.4607601725595E-2</v>
      </c>
      <c r="B38">
        <v>0.12143760174512799</v>
      </c>
    </row>
    <row r="39" spans="1:2" x14ac:dyDescent="0.25">
      <c r="A39">
        <v>9.3878945994560301E-2</v>
      </c>
      <c r="B39">
        <v>0.118065699934959</v>
      </c>
    </row>
    <row r="40" spans="1:2" x14ac:dyDescent="0.25">
      <c r="A40">
        <v>9.3150290260683999E-2</v>
      </c>
      <c r="B40">
        <v>0.114518985152244</v>
      </c>
    </row>
    <row r="41" spans="1:2" x14ac:dyDescent="0.25">
      <c r="A41">
        <v>9.2421634529649299E-2</v>
      </c>
      <c r="B41">
        <v>0.110715448856353</v>
      </c>
    </row>
    <row r="42" spans="1:2" x14ac:dyDescent="0.25">
      <c r="A42">
        <v>9.1692978798614599E-2</v>
      </c>
      <c r="B42">
        <v>0.10674444586038501</v>
      </c>
    </row>
    <row r="43" spans="1:2" x14ac:dyDescent="0.25">
      <c r="A43">
        <v>9.0964323067579997E-2</v>
      </c>
      <c r="B43">
        <v>0.10281478613615</v>
      </c>
    </row>
    <row r="44" spans="1:2" x14ac:dyDescent="0.25">
      <c r="A44">
        <v>9.0236236527349606E-2</v>
      </c>
      <c r="B44">
        <v>9.9189378321170807E-2</v>
      </c>
    </row>
    <row r="45" spans="1:2" x14ac:dyDescent="0.25">
      <c r="A45">
        <v>8.9508836770454694E-2</v>
      </c>
      <c r="B45">
        <v>9.6162505447864505E-2</v>
      </c>
    </row>
    <row r="46" spans="1:2" x14ac:dyDescent="0.25">
      <c r="A46">
        <v>8.8776788927054207E-2</v>
      </c>
      <c r="B46">
        <v>9.4508901238441398E-2</v>
      </c>
    </row>
    <row r="47" spans="1:2" x14ac:dyDescent="0.25">
      <c r="A47">
        <v>8.8042229566915806E-2</v>
      </c>
      <c r="B47">
        <v>9.2955492436885806E-2</v>
      </c>
    </row>
    <row r="48" spans="1:2" x14ac:dyDescent="0.25">
      <c r="A48">
        <v>8.7315258810217497E-2</v>
      </c>
      <c r="B48">
        <v>9.1534577310085297E-2</v>
      </c>
    </row>
    <row r="49" spans="1:2" x14ac:dyDescent="0.25">
      <c r="A49">
        <v>8.6591250734146794E-2</v>
      </c>
      <c r="B49">
        <v>8.9788720011711107E-2</v>
      </c>
    </row>
    <row r="50" spans="1:2" x14ac:dyDescent="0.25">
      <c r="A50">
        <v>8.5863732947495705E-2</v>
      </c>
      <c r="B50">
        <v>8.7801806628704002E-2</v>
      </c>
    </row>
    <row r="51" spans="1:2" x14ac:dyDescent="0.25">
      <c r="A51">
        <v>8.5135077222144404E-2</v>
      </c>
      <c r="B51">
        <v>8.3239473402500097E-2</v>
      </c>
    </row>
    <row r="52" spans="1:2" x14ac:dyDescent="0.25">
      <c r="A52">
        <v>8.4406421496793199E-2</v>
      </c>
      <c r="B52">
        <v>8.0511085689067799E-2</v>
      </c>
    </row>
    <row r="53" spans="1:2" x14ac:dyDescent="0.25">
      <c r="A53">
        <v>8.3677765760075101E-2</v>
      </c>
      <c r="B53">
        <v>7.7796913683414404E-2</v>
      </c>
    </row>
    <row r="54" spans="1:2" x14ac:dyDescent="0.25">
      <c r="A54">
        <v>8.29491100233571E-2</v>
      </c>
      <c r="B54">
        <v>7.4875496327877003E-2</v>
      </c>
    </row>
    <row r="55" spans="1:2" x14ac:dyDescent="0.25">
      <c r="A55">
        <v>8.2220454286639003E-2</v>
      </c>
      <c r="B55">
        <v>7.1999460458755493E-2</v>
      </c>
    </row>
    <row r="56" spans="1:2" x14ac:dyDescent="0.25">
      <c r="A56">
        <v>8.1491798561287798E-2</v>
      </c>
      <c r="B56">
        <v>6.8731047213077504E-2</v>
      </c>
    </row>
    <row r="57" spans="1:2" x14ac:dyDescent="0.25">
      <c r="A57">
        <v>8.0763142841619895E-2</v>
      </c>
      <c r="B57">
        <v>6.5494872629642403E-2</v>
      </c>
    </row>
    <row r="58" spans="1:2" x14ac:dyDescent="0.25">
      <c r="A58">
        <v>8.0034487110585195E-2</v>
      </c>
      <c r="B58">
        <v>6.22959807515144E-2</v>
      </c>
    </row>
    <row r="59" spans="1:2" x14ac:dyDescent="0.25">
      <c r="A59">
        <v>7.9305831373867194E-2</v>
      </c>
      <c r="B59">
        <v>5.9163663536310099E-2</v>
      </c>
    </row>
    <row r="60" spans="1:2" x14ac:dyDescent="0.25">
      <c r="A60">
        <v>7.8577175637149194E-2</v>
      </c>
      <c r="B60">
        <v>5.6128911674022598E-2</v>
      </c>
    </row>
    <row r="61" spans="1:2" x14ac:dyDescent="0.25">
      <c r="A61">
        <v>7.7848519906114494E-2</v>
      </c>
      <c r="B61">
        <v>5.2966937422752297E-2</v>
      </c>
    </row>
    <row r="62" spans="1:2" x14ac:dyDescent="0.25">
      <c r="A62">
        <v>7.7119864180763206E-2</v>
      </c>
      <c r="B62">
        <v>4.9865037202835E-2</v>
      </c>
    </row>
    <row r="63" spans="1:2" x14ac:dyDescent="0.25">
      <c r="A63">
        <v>7.6391208449728604E-2</v>
      </c>
      <c r="B63">
        <v>4.7038197517394999E-2</v>
      </c>
    </row>
    <row r="64" spans="1:2" x14ac:dyDescent="0.25">
      <c r="A64">
        <v>7.5662552715852205E-2</v>
      </c>
      <c r="B64">
        <v>4.4231209903955397E-2</v>
      </c>
    </row>
    <row r="65" spans="1:2" x14ac:dyDescent="0.25">
      <c r="A65">
        <v>7.49341245719536E-2</v>
      </c>
      <c r="B65">
        <v>4.1680995374917901E-2</v>
      </c>
    </row>
    <row r="66" spans="1:2" x14ac:dyDescent="0.25">
      <c r="A66">
        <v>7.4206834378973102E-2</v>
      </c>
      <c r="B66">
        <v>3.91493663191795E-2</v>
      </c>
    </row>
    <row r="67" spans="1:2" x14ac:dyDescent="0.25">
      <c r="A67">
        <v>7.3482169525236798E-2</v>
      </c>
      <c r="B67">
        <v>3.6827180534601198E-2</v>
      </c>
    </row>
    <row r="68" spans="1:2" x14ac:dyDescent="0.25">
      <c r="A68">
        <v>7.2752382457748593E-2</v>
      </c>
      <c r="B68">
        <v>3.4654811024665798E-2</v>
      </c>
    </row>
    <row r="69" spans="1:2" x14ac:dyDescent="0.25">
      <c r="A69">
        <v>7.2016092759702499E-2</v>
      </c>
      <c r="B69">
        <v>3.2559864223003297E-2</v>
      </c>
    </row>
    <row r="70" spans="1:2" x14ac:dyDescent="0.25">
      <c r="A70">
        <v>7.1286519794852496E-2</v>
      </c>
      <c r="B70">
        <v>3.0761621892452198E-2</v>
      </c>
    </row>
    <row r="71" spans="1:2" x14ac:dyDescent="0.25">
      <c r="A71">
        <v>7.0561142957672102E-2</v>
      </c>
      <c r="B71">
        <v>2.9092974960803899E-2</v>
      </c>
    </row>
    <row r="72" spans="1:2" x14ac:dyDescent="0.25">
      <c r="A72">
        <v>6.9833142938817094E-2</v>
      </c>
      <c r="B72">
        <v>2.75345426052808E-2</v>
      </c>
    </row>
    <row r="73" spans="1:2" x14ac:dyDescent="0.25">
      <c r="A73">
        <v>6.9104619260798E-2</v>
      </c>
      <c r="B73">
        <v>2.6031682267784999E-2</v>
      </c>
    </row>
    <row r="74" spans="1:2" x14ac:dyDescent="0.25">
      <c r="A74">
        <v>6.8375990846956794E-2</v>
      </c>
      <c r="B74">
        <v>2.46134288609027E-2</v>
      </c>
    </row>
    <row r="75" spans="1:2" x14ac:dyDescent="0.25">
      <c r="A75">
        <v>6.7647339677312707E-2</v>
      </c>
      <c r="B75">
        <v>2.32598632574081E-2</v>
      </c>
    </row>
    <row r="76" spans="1:2" x14ac:dyDescent="0.25">
      <c r="A76">
        <v>6.6918683951961502E-2</v>
      </c>
      <c r="B76">
        <v>2.1935485303401898E-2</v>
      </c>
    </row>
    <row r="77" spans="1:2" x14ac:dyDescent="0.25">
      <c r="A77">
        <v>6.6190028215243404E-2</v>
      </c>
      <c r="B77">
        <v>2.0624272525310499E-2</v>
      </c>
    </row>
    <row r="78" spans="1:2" x14ac:dyDescent="0.25">
      <c r="A78">
        <v>6.5461372478525404E-2</v>
      </c>
      <c r="B78">
        <v>1.9312085583806E-2</v>
      </c>
    </row>
    <row r="79" spans="1:2" x14ac:dyDescent="0.25">
      <c r="A79">
        <v>6.4732716741807306E-2</v>
      </c>
      <c r="B79">
        <v>1.8029250204563099E-2</v>
      </c>
    </row>
    <row r="80" spans="1:2" x14ac:dyDescent="0.25">
      <c r="A80">
        <v>6.4004061010772703E-2</v>
      </c>
      <c r="B80">
        <v>1.6856366768479299E-2</v>
      </c>
    </row>
    <row r="81" spans="1:2" x14ac:dyDescent="0.25">
      <c r="A81">
        <v>6.3275405285421402E-2</v>
      </c>
      <c r="B81">
        <v>1.5928754583001099E-2</v>
      </c>
    </row>
    <row r="82" spans="1:2" x14ac:dyDescent="0.25">
      <c r="A82">
        <v>6.25467495600701E-2</v>
      </c>
      <c r="B82">
        <v>1.53092248365283E-2</v>
      </c>
    </row>
    <row r="83" spans="1:2" x14ac:dyDescent="0.25">
      <c r="A83">
        <v>6.1818093829035498E-2</v>
      </c>
      <c r="B83">
        <v>1.49944480508565E-2</v>
      </c>
    </row>
    <row r="84" spans="1:2" x14ac:dyDescent="0.25">
      <c r="A84">
        <v>6.10894380923174E-2</v>
      </c>
      <c r="B84">
        <v>1.49065796285867E-2</v>
      </c>
    </row>
    <row r="85" spans="1:2" x14ac:dyDescent="0.25">
      <c r="A85">
        <v>6.0360782358441098E-2</v>
      </c>
      <c r="B85">
        <v>1.5024309977889E-2</v>
      </c>
    </row>
    <row r="86" spans="1:2" x14ac:dyDescent="0.25">
      <c r="A86">
        <v>5.9632126630248097E-2</v>
      </c>
      <c r="B86">
        <v>1.53030538931488E-2</v>
      </c>
    </row>
    <row r="87" spans="1:2" x14ac:dyDescent="0.25">
      <c r="A87">
        <v>5.8903470902055201E-2</v>
      </c>
      <c r="B87">
        <v>1.5747334808111101E-2</v>
      </c>
    </row>
    <row r="88" spans="1:2" x14ac:dyDescent="0.25">
      <c r="A88">
        <v>5.8176520991364597E-2</v>
      </c>
      <c r="B88">
        <v>1.7414243891835199E-2</v>
      </c>
    </row>
    <row r="89" spans="1:2" x14ac:dyDescent="0.25">
      <c r="A89">
        <v>5.7455046432255498E-2</v>
      </c>
      <c r="B89">
        <v>1.8462372943758899E-2</v>
      </c>
    </row>
    <row r="90" spans="1:2" x14ac:dyDescent="0.25">
      <c r="A90">
        <v>5.6730160232458297E-2</v>
      </c>
      <c r="B90">
        <v>3.3372644335031502E-2</v>
      </c>
    </row>
    <row r="91" spans="1:2" x14ac:dyDescent="0.25">
      <c r="A91">
        <v>5.6176487263677598E-2</v>
      </c>
      <c r="B91">
        <v>8.6533680558204595E-2</v>
      </c>
    </row>
    <row r="92" spans="1:2" x14ac:dyDescent="0.25">
      <c r="A92">
        <v>0.120836026733341</v>
      </c>
      <c r="B92">
        <v>0.17423349618911699</v>
      </c>
    </row>
    <row r="93" spans="1:2" x14ac:dyDescent="0.25">
      <c r="A93">
        <v>0.121572316431387</v>
      </c>
      <c r="B93">
        <v>0.175214618444442</v>
      </c>
    </row>
    <row r="94" spans="1:2" x14ac:dyDescent="0.25">
      <c r="A94">
        <v>0.12230187591316</v>
      </c>
      <c r="B94">
        <v>0.175971314311027</v>
      </c>
    </row>
    <row r="95" spans="1:2" x14ac:dyDescent="0.25">
      <c r="A95">
        <v>0.123026313181181</v>
      </c>
      <c r="B95">
        <v>0.176741987466812</v>
      </c>
    </row>
    <row r="96" spans="1:2" x14ac:dyDescent="0.25">
      <c r="A96">
        <v>0.12375383095987599</v>
      </c>
      <c r="B96">
        <v>0.177506923675537</v>
      </c>
    </row>
    <row r="97" spans="1:2" x14ac:dyDescent="0.25">
      <c r="A97">
        <v>0.12448248668949</v>
      </c>
      <c r="B97">
        <v>0.178269743919372</v>
      </c>
    </row>
    <row r="98" spans="1:2" x14ac:dyDescent="0.25">
      <c r="A98">
        <v>0.12521114242336701</v>
      </c>
      <c r="B98">
        <v>0.17902773618698101</v>
      </c>
    </row>
    <row r="99" spans="1:2" x14ac:dyDescent="0.25">
      <c r="A99">
        <v>0.12593979815440101</v>
      </c>
      <c r="B99">
        <v>0.17980800569057401</v>
      </c>
    </row>
    <row r="100" spans="1:2" x14ac:dyDescent="0.25">
      <c r="A100">
        <v>0.12666845387975301</v>
      </c>
      <c r="B100">
        <v>0.18043285608291601</v>
      </c>
    </row>
    <row r="101" spans="1:2" x14ac:dyDescent="0.25">
      <c r="A101">
        <v>0.12739710961078701</v>
      </c>
      <c r="B101">
        <v>0.18109291791915799</v>
      </c>
    </row>
    <row r="102" spans="1:2" x14ac:dyDescent="0.25">
      <c r="A102">
        <v>0.128125765347505</v>
      </c>
      <c r="B102">
        <v>0.18170417845249101</v>
      </c>
    </row>
    <row r="103" spans="1:2" x14ac:dyDescent="0.25">
      <c r="A103">
        <v>0.12885442108422299</v>
      </c>
      <c r="B103">
        <v>0.18227359652519201</v>
      </c>
    </row>
    <row r="104" spans="1:2" x14ac:dyDescent="0.25">
      <c r="A104">
        <v>0.12958307681525799</v>
      </c>
      <c r="B104">
        <v>0.18276894092559801</v>
      </c>
    </row>
    <row r="105" spans="1:2" x14ac:dyDescent="0.25">
      <c r="A105">
        <v>0.13031173253492601</v>
      </c>
      <c r="B105">
        <v>0.18321581184864</v>
      </c>
    </row>
    <row r="106" spans="1:2" x14ac:dyDescent="0.25">
      <c r="A106">
        <v>0.131040388260277</v>
      </c>
      <c r="B106">
        <v>0.18362651765346499</v>
      </c>
    </row>
    <row r="107" spans="1:2" x14ac:dyDescent="0.25">
      <c r="A107">
        <v>0.13176904399699499</v>
      </c>
      <c r="B107">
        <v>0.184011340141296</v>
      </c>
    </row>
    <row r="108" spans="1:2" x14ac:dyDescent="0.25">
      <c r="A108">
        <v>0.132497699733713</v>
      </c>
      <c r="B108">
        <v>0.18433408439159299</v>
      </c>
    </row>
    <row r="109" spans="1:2" x14ac:dyDescent="0.25">
      <c r="A109">
        <v>0.13322634636738101</v>
      </c>
      <c r="B109">
        <v>0.18463993072509699</v>
      </c>
    </row>
    <row r="110" spans="1:2" x14ac:dyDescent="0.25">
      <c r="A110">
        <v>0.13395494747442599</v>
      </c>
      <c r="B110">
        <v>0.18485213816165899</v>
      </c>
    </row>
    <row r="111" spans="1:2" x14ac:dyDescent="0.25">
      <c r="A111">
        <v>0.134683339199755</v>
      </c>
      <c r="B111">
        <v>0.185078084468841</v>
      </c>
    </row>
    <row r="112" spans="1:2" x14ac:dyDescent="0.25">
      <c r="A112">
        <v>0.13541068401689399</v>
      </c>
      <c r="B112">
        <v>0.18533439934253601</v>
      </c>
    </row>
    <row r="113" spans="1:2" x14ac:dyDescent="0.25">
      <c r="A113">
        <v>0.13613496519603699</v>
      </c>
      <c r="B113">
        <v>0.18543292582035001</v>
      </c>
    </row>
    <row r="114" spans="1:2" x14ac:dyDescent="0.25">
      <c r="A114">
        <v>0.136862163540554</v>
      </c>
      <c r="B114">
        <v>0.185428366065025</v>
      </c>
    </row>
    <row r="115" spans="1:2" x14ac:dyDescent="0.25">
      <c r="A115">
        <v>0.137596722900692</v>
      </c>
      <c r="B115">
        <v>0.18533033132553101</v>
      </c>
    </row>
    <row r="116" spans="1:2" x14ac:dyDescent="0.25">
      <c r="A116">
        <v>0.138328770744093</v>
      </c>
      <c r="B116">
        <v>0.185252860188484</v>
      </c>
    </row>
    <row r="117" spans="1:2" x14ac:dyDescent="0.25">
      <c r="A117">
        <v>0.13905617050098801</v>
      </c>
      <c r="B117">
        <v>0.185134872794151</v>
      </c>
    </row>
    <row r="118" spans="1:2" x14ac:dyDescent="0.25">
      <c r="A118">
        <v>0.139784257041218</v>
      </c>
      <c r="B118">
        <v>0.184947028756141</v>
      </c>
    </row>
    <row r="119" spans="1:2" x14ac:dyDescent="0.25">
      <c r="A119">
        <v>0.140512912772253</v>
      </c>
      <c r="B119">
        <v>0.18471978604793499</v>
      </c>
    </row>
    <row r="120" spans="1:2" x14ac:dyDescent="0.25">
      <c r="A120">
        <v>0.14124156850328701</v>
      </c>
      <c r="B120">
        <v>0.184371963143348</v>
      </c>
    </row>
    <row r="121" spans="1:2" x14ac:dyDescent="0.25">
      <c r="A121">
        <v>0.14197022423432201</v>
      </c>
      <c r="B121">
        <v>0.18393346667289701</v>
      </c>
    </row>
    <row r="122" spans="1:2" x14ac:dyDescent="0.25">
      <c r="A122">
        <v>0.14269887996819799</v>
      </c>
      <c r="B122">
        <v>0.18335603177547399</v>
      </c>
    </row>
    <row r="123" spans="1:2" x14ac:dyDescent="0.25">
      <c r="A123">
        <v>0.143427535699233</v>
      </c>
      <c r="B123">
        <v>0.18265841901302299</v>
      </c>
    </row>
    <row r="124" spans="1:2" x14ac:dyDescent="0.25">
      <c r="A124">
        <v>0.144156191424584</v>
      </c>
      <c r="B124">
        <v>0.181830763816833</v>
      </c>
    </row>
    <row r="125" spans="1:2" x14ac:dyDescent="0.25">
      <c r="A125">
        <v>0.144884847155619</v>
      </c>
      <c r="B125">
        <v>0.18089175224304199</v>
      </c>
    </row>
    <row r="126" spans="1:2" x14ac:dyDescent="0.25">
      <c r="A126">
        <v>0.14561350288665401</v>
      </c>
      <c r="B126">
        <v>0.17981697618961301</v>
      </c>
    </row>
    <row r="127" spans="1:2" x14ac:dyDescent="0.25">
      <c r="A127">
        <v>0.14634215861768801</v>
      </c>
      <c r="B127">
        <v>0.17859628796577401</v>
      </c>
    </row>
    <row r="128" spans="1:2" x14ac:dyDescent="0.25">
      <c r="A128">
        <v>0.147070814354406</v>
      </c>
      <c r="B128">
        <v>0.17716524004936199</v>
      </c>
    </row>
    <row r="129" spans="1:2" x14ac:dyDescent="0.25">
      <c r="A129">
        <v>0.14779947007975799</v>
      </c>
      <c r="B129">
        <v>0.17548546195030201</v>
      </c>
    </row>
    <row r="130" spans="1:2" x14ac:dyDescent="0.25">
      <c r="A130">
        <v>0.14852812580510899</v>
      </c>
      <c r="B130">
        <v>0.173608943819999</v>
      </c>
    </row>
    <row r="131" spans="1:2" x14ac:dyDescent="0.25">
      <c r="A131">
        <v>0.149256781541827</v>
      </c>
      <c r="B131">
        <v>0.171555250883102</v>
      </c>
    </row>
    <row r="132" spans="1:2" x14ac:dyDescent="0.25">
      <c r="A132">
        <v>0.14998543727854499</v>
      </c>
      <c r="B132">
        <v>0.16924470663070601</v>
      </c>
    </row>
    <row r="133" spans="1:2" x14ac:dyDescent="0.25">
      <c r="A133">
        <v>0.15071409301526301</v>
      </c>
      <c r="B133">
        <v>0.166741237044334</v>
      </c>
    </row>
    <row r="134" spans="1:2" x14ac:dyDescent="0.25">
      <c r="A134">
        <v>0.15144104292140301</v>
      </c>
      <c r="B134">
        <v>0.16388468444347301</v>
      </c>
    </row>
    <row r="135" spans="1:2" x14ac:dyDescent="0.25">
      <c r="A135">
        <v>0.15216251747278201</v>
      </c>
      <c r="B135">
        <v>0.161183357238769</v>
      </c>
    </row>
    <row r="136" spans="1:2" x14ac:dyDescent="0.25">
      <c r="A136">
        <v>0.15288740367395001</v>
      </c>
      <c r="B136">
        <v>0.16250006854534099</v>
      </c>
    </row>
    <row r="137" spans="1:2" x14ac:dyDescent="0.25">
      <c r="A137">
        <v>0.15362880797456399</v>
      </c>
      <c r="B137">
        <v>0.168536126613616</v>
      </c>
    </row>
    <row r="138" spans="1:2" x14ac:dyDescent="0.25">
      <c r="A138">
        <v>0.15438153150782699</v>
      </c>
      <c r="B138">
        <v>0.183801099658012</v>
      </c>
    </row>
    <row r="139" spans="1:2" x14ac:dyDescent="0.25">
      <c r="A139">
        <v>0.155139572757924</v>
      </c>
      <c r="B139">
        <v>0.19943632185459101</v>
      </c>
    </row>
    <row r="140" spans="1:2" x14ac:dyDescent="0.25">
      <c r="A140">
        <v>0.15590358899672499</v>
      </c>
      <c r="B140">
        <v>0.21576324105262701</v>
      </c>
    </row>
    <row r="141" spans="1:2" x14ac:dyDescent="0.25">
      <c r="A141">
        <v>0.156672811971347</v>
      </c>
      <c r="B141">
        <v>0.232588276267051</v>
      </c>
    </row>
    <row r="142" spans="1:2" x14ac:dyDescent="0.25">
      <c r="A142">
        <v>0.15744399875989301</v>
      </c>
      <c r="B142">
        <v>0.24897520244121499</v>
      </c>
    </row>
    <row r="143" spans="1:2" x14ac:dyDescent="0.25">
      <c r="A143">
        <v>0.15821306845428901</v>
      </c>
      <c r="B143">
        <v>0.26513352990150402</v>
      </c>
    </row>
    <row r="144" spans="1:2" x14ac:dyDescent="0.25">
      <c r="A144">
        <v>0.15898046759464199</v>
      </c>
      <c r="B144">
        <v>0.28149309754371599</v>
      </c>
    </row>
    <row r="145" spans="1:2" x14ac:dyDescent="0.25">
      <c r="A145">
        <v>0.159746016209875</v>
      </c>
      <c r="B145">
        <v>0.29814222455024703</v>
      </c>
    </row>
    <row r="146" spans="1:2" x14ac:dyDescent="0.25">
      <c r="A146">
        <v>0.160507880004162</v>
      </c>
      <c r="B146">
        <v>0.31321352720260598</v>
      </c>
    </row>
    <row r="147" spans="1:2" x14ac:dyDescent="0.25">
      <c r="A147">
        <v>0.161262663935338</v>
      </c>
      <c r="B147">
        <v>0.32744571566581698</v>
      </c>
    </row>
    <row r="148" spans="1:2" x14ac:dyDescent="0.25">
      <c r="A148">
        <v>0.162006394005274</v>
      </c>
      <c r="B148">
        <v>0.340874433517456</v>
      </c>
    </row>
    <row r="149" spans="1:2" x14ac:dyDescent="0.25">
      <c r="A149">
        <v>0.16273952185137699</v>
      </c>
      <c r="B149">
        <v>0.35370352864265397</v>
      </c>
    </row>
    <row r="150" spans="1:2" x14ac:dyDescent="0.25">
      <c r="A150">
        <v>0.163461705146347</v>
      </c>
      <c r="B150">
        <v>0.36566138267517001</v>
      </c>
    </row>
    <row r="151" spans="1:2" x14ac:dyDescent="0.25">
      <c r="A151">
        <v>0.16417023488387</v>
      </c>
      <c r="B151">
        <v>0.37296697497367798</v>
      </c>
    </row>
    <row r="152" spans="1:2" x14ac:dyDescent="0.25">
      <c r="A152">
        <v>0.16486171704743799</v>
      </c>
      <c r="B152">
        <v>0.37127038836479098</v>
      </c>
    </row>
    <row r="153" spans="1:2" x14ac:dyDescent="0.25">
      <c r="A153">
        <v>0.165537679337177</v>
      </c>
      <c r="B153">
        <v>0.36309155821800199</v>
      </c>
    </row>
    <row r="154" spans="1:2" x14ac:dyDescent="0.25">
      <c r="A154">
        <v>0.16620782319562499</v>
      </c>
      <c r="B154">
        <v>0.35613334178924499</v>
      </c>
    </row>
    <row r="155" spans="1:2" x14ac:dyDescent="0.25">
      <c r="A155">
        <v>0.16687796705407301</v>
      </c>
      <c r="B155">
        <v>0.35106840729713401</v>
      </c>
    </row>
    <row r="156" spans="1:2" x14ac:dyDescent="0.25">
      <c r="A156">
        <v>0.167548110908464</v>
      </c>
      <c r="B156">
        <v>0.34649780392646701</v>
      </c>
    </row>
    <row r="157" spans="1:2" x14ac:dyDescent="0.25">
      <c r="A157">
        <v>0.16821825476285501</v>
      </c>
      <c r="B157">
        <v>0.34245371818542403</v>
      </c>
    </row>
    <row r="158" spans="1:2" x14ac:dyDescent="0.25">
      <c r="A158">
        <v>0.168888398621303</v>
      </c>
      <c r="B158">
        <v>0.33881244063377303</v>
      </c>
    </row>
    <row r="159" spans="1:2" x14ac:dyDescent="0.25">
      <c r="A159">
        <v>0.16955854247975</v>
      </c>
      <c r="B159">
        <v>0.33550280332565302</v>
      </c>
    </row>
    <row r="160" spans="1:2" x14ac:dyDescent="0.25">
      <c r="A160">
        <v>0.17022868633312699</v>
      </c>
      <c r="B160">
        <v>0.33245930075645402</v>
      </c>
    </row>
    <row r="161" spans="1:2" x14ac:dyDescent="0.25">
      <c r="A161">
        <v>0.17089883018650401</v>
      </c>
      <c r="B161">
        <v>0.32965630292892401</v>
      </c>
    </row>
    <row r="162" spans="1:2" x14ac:dyDescent="0.25">
      <c r="A162">
        <v>0.17156897404596599</v>
      </c>
      <c r="B162">
        <v>0.327087372541427</v>
      </c>
    </row>
    <row r="163" spans="1:2" x14ac:dyDescent="0.25">
      <c r="A163">
        <v>0.17223911790542801</v>
      </c>
      <c r="B163">
        <v>0.32471886277198703</v>
      </c>
    </row>
    <row r="164" spans="1:2" x14ac:dyDescent="0.25">
      <c r="A164">
        <v>0.17290926175779101</v>
      </c>
      <c r="B164">
        <v>0.32250100374221802</v>
      </c>
    </row>
    <row r="165" spans="1:2" x14ac:dyDescent="0.25">
      <c r="A165">
        <v>0.17357940560812499</v>
      </c>
      <c r="B165">
        <v>0.32043340802192599</v>
      </c>
    </row>
    <row r="166" spans="1:2" x14ac:dyDescent="0.25">
      <c r="A166">
        <v>0.174249549462516</v>
      </c>
      <c r="B166">
        <v>0.31852123141288702</v>
      </c>
    </row>
    <row r="167" spans="1:2" x14ac:dyDescent="0.25">
      <c r="A167">
        <v>0.17491969332096399</v>
      </c>
      <c r="B167">
        <v>0.31671819090843201</v>
      </c>
    </row>
    <row r="168" spans="1:2" x14ac:dyDescent="0.25">
      <c r="A168">
        <v>0.17558983717941101</v>
      </c>
      <c r="B168">
        <v>0.31498470902442899</v>
      </c>
    </row>
    <row r="169" spans="1:2" x14ac:dyDescent="0.25">
      <c r="A169">
        <v>0.176259981033802</v>
      </c>
      <c r="B169">
        <v>0.31329679489135698</v>
      </c>
    </row>
    <row r="170" spans="1:2" x14ac:dyDescent="0.25">
      <c r="A170">
        <v>0.17693012488819301</v>
      </c>
      <c r="B170">
        <v>0.31165868043899497</v>
      </c>
    </row>
    <row r="171" spans="1:2" x14ac:dyDescent="0.25">
      <c r="A171">
        <v>0.177600268746641</v>
      </c>
      <c r="B171">
        <v>0.31006178259849498</v>
      </c>
    </row>
    <row r="172" spans="1:2" x14ac:dyDescent="0.25">
      <c r="A172">
        <v>0.178270412605089</v>
      </c>
      <c r="B172">
        <v>0.30845397710800099</v>
      </c>
    </row>
    <row r="173" spans="1:2" x14ac:dyDescent="0.25">
      <c r="A173">
        <v>0.17894055645846599</v>
      </c>
      <c r="B173">
        <v>0.30683645606040899</v>
      </c>
    </row>
    <row r="174" spans="1:2" x14ac:dyDescent="0.25">
      <c r="A174">
        <v>0.17961070031184301</v>
      </c>
      <c r="B174">
        <v>0.30525031685829102</v>
      </c>
    </row>
    <row r="175" spans="1:2" x14ac:dyDescent="0.25">
      <c r="A175">
        <v>0.18028084417130499</v>
      </c>
      <c r="B175">
        <v>0.303638845682144</v>
      </c>
    </row>
    <row r="176" spans="1:2" x14ac:dyDescent="0.25">
      <c r="A176">
        <v>0.18095098803076601</v>
      </c>
      <c r="B176">
        <v>0.30194583535194303</v>
      </c>
    </row>
    <row r="177" spans="1:2" x14ac:dyDescent="0.25">
      <c r="A177">
        <v>0.18162113188312901</v>
      </c>
      <c r="B177">
        <v>0.30025613307952798</v>
      </c>
    </row>
    <row r="178" spans="1:2" x14ac:dyDescent="0.25">
      <c r="A178">
        <v>0.18229127573346299</v>
      </c>
      <c r="B178">
        <v>0.29855549335479697</v>
      </c>
    </row>
    <row r="179" spans="1:2" x14ac:dyDescent="0.25">
      <c r="A179">
        <v>0.182961419587854</v>
      </c>
      <c r="B179">
        <v>0.29672673344612099</v>
      </c>
    </row>
    <row r="180" spans="1:2" x14ac:dyDescent="0.25">
      <c r="A180">
        <v>0.18363156344630199</v>
      </c>
      <c r="B180">
        <v>0.29487019777297901</v>
      </c>
    </row>
    <row r="181" spans="1:2" x14ac:dyDescent="0.25">
      <c r="A181">
        <v>0.18430170730475001</v>
      </c>
      <c r="B181">
        <v>0.29302963614463801</v>
      </c>
    </row>
    <row r="182" spans="1:2" x14ac:dyDescent="0.25">
      <c r="A182">
        <v>0.184971851159141</v>
      </c>
      <c r="B182">
        <v>0.29114082455634999</v>
      </c>
    </row>
    <row r="183" spans="1:2" x14ac:dyDescent="0.25">
      <c r="A183">
        <v>0.18564199501353201</v>
      </c>
      <c r="B183">
        <v>0.28910598158836298</v>
      </c>
    </row>
    <row r="184" spans="1:2" x14ac:dyDescent="0.25">
      <c r="A184">
        <v>0.18631213887198</v>
      </c>
      <c r="B184">
        <v>0.28708523511886502</v>
      </c>
    </row>
    <row r="185" spans="1:2" x14ac:dyDescent="0.25">
      <c r="A185">
        <v>0.186982282730428</v>
      </c>
      <c r="B185">
        <v>0.28508195281028698</v>
      </c>
    </row>
    <row r="186" spans="1:2" x14ac:dyDescent="0.25">
      <c r="A186">
        <v>0.18765242658380399</v>
      </c>
      <c r="B186">
        <v>0.283046305179595</v>
      </c>
    </row>
    <row r="187" spans="1:2" x14ac:dyDescent="0.25">
      <c r="A187">
        <v>0.18832257043718101</v>
      </c>
      <c r="B187">
        <v>0.28089264035224898</v>
      </c>
    </row>
    <row r="188" spans="1:2" x14ac:dyDescent="0.25">
      <c r="A188">
        <v>0.18899271429664299</v>
      </c>
      <c r="B188">
        <v>0.27845588326454102</v>
      </c>
    </row>
    <row r="189" spans="1:2" x14ac:dyDescent="0.25">
      <c r="A189">
        <v>0.18966285815610501</v>
      </c>
      <c r="B189">
        <v>0.27606731653213501</v>
      </c>
    </row>
    <row r="190" spans="1:2" x14ac:dyDescent="0.25">
      <c r="A190">
        <v>0.19033300200846801</v>
      </c>
      <c r="B190">
        <v>0.27370309829711897</v>
      </c>
    </row>
    <row r="191" spans="1:2" x14ac:dyDescent="0.25">
      <c r="A191">
        <v>0.19100314585880199</v>
      </c>
      <c r="B191">
        <v>0.27127993106842002</v>
      </c>
    </row>
    <row r="192" spans="1:2" x14ac:dyDescent="0.25">
      <c r="A192">
        <v>0.191673289713193</v>
      </c>
      <c r="B192">
        <v>0.26880756020545898</v>
      </c>
    </row>
    <row r="193" spans="1:2" x14ac:dyDescent="0.25">
      <c r="A193">
        <v>0.19234343357164099</v>
      </c>
      <c r="B193">
        <v>0.266227036714553</v>
      </c>
    </row>
    <row r="194" spans="1:2" x14ac:dyDescent="0.25">
      <c r="A194">
        <v>0.19301357743008901</v>
      </c>
      <c r="B194">
        <v>0.26338389515876698</v>
      </c>
    </row>
    <row r="195" spans="1:2" x14ac:dyDescent="0.25">
      <c r="A195">
        <v>0.19368372128448</v>
      </c>
      <c r="B195">
        <v>0.26042139530181801</v>
      </c>
    </row>
    <row r="196" spans="1:2" x14ac:dyDescent="0.25">
      <c r="A196">
        <v>0.19435386513887001</v>
      </c>
      <c r="B196">
        <v>0.25731709599494901</v>
      </c>
    </row>
    <row r="197" spans="1:2" x14ac:dyDescent="0.25">
      <c r="A197">
        <v>0.195024008997318</v>
      </c>
      <c r="B197">
        <v>0.25414794683456399</v>
      </c>
    </row>
    <row r="198" spans="1:2" x14ac:dyDescent="0.25">
      <c r="A198">
        <v>0.195694152855766</v>
      </c>
      <c r="B198">
        <v>0.25089913606643599</v>
      </c>
    </row>
    <row r="199" spans="1:2" x14ac:dyDescent="0.25">
      <c r="A199">
        <v>0.19636429670914299</v>
      </c>
      <c r="B199">
        <v>0.24754106998443601</v>
      </c>
    </row>
    <row r="200" spans="1:2" x14ac:dyDescent="0.25">
      <c r="A200">
        <v>0.19703444056252001</v>
      </c>
      <c r="B200">
        <v>0.24405167996883301</v>
      </c>
    </row>
    <row r="201" spans="1:2" x14ac:dyDescent="0.25">
      <c r="A201">
        <v>0.19770458442198199</v>
      </c>
      <c r="B201">
        <v>0.240438386797904</v>
      </c>
    </row>
    <row r="202" spans="1:2" x14ac:dyDescent="0.25">
      <c r="A202">
        <v>0.19837472828144401</v>
      </c>
      <c r="B202">
        <v>0.237197294831275</v>
      </c>
    </row>
    <row r="203" spans="1:2" x14ac:dyDescent="0.25">
      <c r="A203">
        <v>0.19904487213380601</v>
      </c>
      <c r="B203">
        <v>0.23269219696521701</v>
      </c>
    </row>
    <row r="204" spans="1:2" x14ac:dyDescent="0.25">
      <c r="A204">
        <v>0.19971983626923501</v>
      </c>
      <c r="B204">
        <v>0.22660790383815699</v>
      </c>
    </row>
    <row r="205" spans="1:2" x14ac:dyDescent="0.25">
      <c r="A205">
        <v>0.20040000206947201</v>
      </c>
      <c r="B205">
        <v>0.221190840005874</v>
      </c>
    </row>
    <row r="206" spans="1:2" x14ac:dyDescent="0.25">
      <c r="A206">
        <v>0.201077537516819</v>
      </c>
      <c r="B206">
        <v>0.21776776015758501</v>
      </c>
    </row>
    <row r="207" spans="1:2" x14ac:dyDescent="0.25">
      <c r="A207">
        <v>0.20175642369716201</v>
      </c>
      <c r="B207">
        <v>0.215174525976181</v>
      </c>
    </row>
    <row r="208" spans="1:2" x14ac:dyDescent="0.25">
      <c r="A208">
        <v>0.20244377327903201</v>
      </c>
      <c r="B208">
        <v>0.212699100375175</v>
      </c>
    </row>
    <row r="209" spans="1:2" x14ac:dyDescent="0.25">
      <c r="A209">
        <v>0.20313760762730301</v>
      </c>
      <c r="B209">
        <v>0.21056127548217701</v>
      </c>
    </row>
    <row r="210" spans="1:2" x14ac:dyDescent="0.25">
      <c r="A210">
        <v>0.203836697652446</v>
      </c>
      <c r="B210">
        <v>0.20866510272026001</v>
      </c>
    </row>
    <row r="211" spans="1:2" x14ac:dyDescent="0.25">
      <c r="A211">
        <v>0.20454431424968</v>
      </c>
      <c r="B211">
        <v>0.20703363418579099</v>
      </c>
    </row>
    <row r="212" spans="1:2" x14ac:dyDescent="0.25">
      <c r="A212">
        <v>0.20525514791368299</v>
      </c>
      <c r="B212">
        <v>0.20554170012473999</v>
      </c>
    </row>
    <row r="213" spans="1:2" x14ac:dyDescent="0.25">
      <c r="A213">
        <v>0.20596082833722501</v>
      </c>
      <c r="B213">
        <v>0.20426496863365101</v>
      </c>
    </row>
    <row r="214" spans="1:2" x14ac:dyDescent="0.25">
      <c r="A214">
        <v>0.20666934877402399</v>
      </c>
      <c r="B214">
        <v>0.203190207481384</v>
      </c>
    </row>
    <row r="215" spans="1:2" x14ac:dyDescent="0.25">
      <c r="A215">
        <v>0.20738612501366699</v>
      </c>
      <c r="B215">
        <v>0.20223481953144001</v>
      </c>
    </row>
    <row r="216" spans="1:2" x14ac:dyDescent="0.25">
      <c r="A216">
        <v>0.20810732229489401</v>
      </c>
      <c r="B216">
        <v>0.20147901773452701</v>
      </c>
    </row>
    <row r="217" spans="1:2" x14ac:dyDescent="0.25">
      <c r="A217">
        <v>0.20883200101034599</v>
      </c>
      <c r="B217">
        <v>0.20084635913372001</v>
      </c>
    </row>
    <row r="218" spans="1:2" x14ac:dyDescent="0.25">
      <c r="A218">
        <v>0.20956070709546601</v>
      </c>
      <c r="B218">
        <v>0.20024099946022</v>
      </c>
    </row>
    <row r="219" spans="1:2" x14ac:dyDescent="0.25">
      <c r="A219">
        <v>0.210296829514696</v>
      </c>
      <c r="B219">
        <v>0.199838727712631</v>
      </c>
    </row>
    <row r="220" spans="1:2" x14ac:dyDescent="0.25">
      <c r="A220">
        <v>0.211034856642562</v>
      </c>
      <c r="B220">
        <v>0.19952061772346399</v>
      </c>
    </row>
    <row r="221" spans="1:2" x14ac:dyDescent="0.25">
      <c r="A221">
        <v>0.211766112486863</v>
      </c>
      <c r="B221">
        <v>0.19926138222217499</v>
      </c>
    </row>
    <row r="222" spans="1:2" x14ac:dyDescent="0.25">
      <c r="A222">
        <v>0.21249889288714099</v>
      </c>
      <c r="B222">
        <v>0.19924531877040799</v>
      </c>
    </row>
    <row r="223" spans="1:2" x14ac:dyDescent="0.25">
      <c r="A223">
        <v>0.21323881017025201</v>
      </c>
      <c r="B223">
        <v>0.19936728477478</v>
      </c>
    </row>
    <row r="224" spans="1:2" x14ac:dyDescent="0.25">
      <c r="A224">
        <v>0.21398188543863</v>
      </c>
      <c r="B224">
        <v>0.19951890408992701</v>
      </c>
    </row>
    <row r="225" spans="1:2" x14ac:dyDescent="0.25">
      <c r="A225">
        <v>0.214727145238791</v>
      </c>
      <c r="B225">
        <v>0.19989956915378501</v>
      </c>
    </row>
    <row r="226" spans="1:2" x14ac:dyDescent="0.25">
      <c r="A226">
        <v>0.21547514707766499</v>
      </c>
      <c r="B226">
        <v>0.20037767291069</v>
      </c>
    </row>
    <row r="227" spans="1:2" x14ac:dyDescent="0.25">
      <c r="A227">
        <v>0.21622934998026799</v>
      </c>
      <c r="B227">
        <v>0.200997680425643</v>
      </c>
    </row>
    <row r="228" spans="1:2" x14ac:dyDescent="0.25">
      <c r="A228">
        <v>0.21698411826053399</v>
      </c>
      <c r="B228">
        <v>0.201703071594238</v>
      </c>
    </row>
    <row r="229" spans="1:2" x14ac:dyDescent="0.25">
      <c r="A229">
        <v>0.217730593103901</v>
      </c>
      <c r="B229">
        <v>0.20264343917369801</v>
      </c>
    </row>
    <row r="230" spans="1:2" x14ac:dyDescent="0.25">
      <c r="A230">
        <v>0.218477255443149</v>
      </c>
      <c r="B230">
        <v>0.203753963112831</v>
      </c>
    </row>
    <row r="231" spans="1:2" x14ac:dyDescent="0.25">
      <c r="A231">
        <v>0.21922983203212501</v>
      </c>
      <c r="B231">
        <v>0.20510190725326499</v>
      </c>
    </row>
    <row r="232" spans="1:2" x14ac:dyDescent="0.25">
      <c r="A232">
        <v>0.21998422456394701</v>
      </c>
      <c r="B232">
        <v>0.206697687506675</v>
      </c>
    </row>
    <row r="233" spans="1:2" x14ac:dyDescent="0.25">
      <c r="A233">
        <v>0.22073928655306799</v>
      </c>
      <c r="B233">
        <v>0.20847275853156999</v>
      </c>
    </row>
    <row r="234" spans="1:2" x14ac:dyDescent="0.25">
      <c r="A234">
        <v>0.22149485072546901</v>
      </c>
      <c r="B234">
        <v>0.20968736708164201</v>
      </c>
    </row>
    <row r="235" spans="1:2" x14ac:dyDescent="0.25">
      <c r="A235">
        <v>0.222250749680934</v>
      </c>
      <c r="B235">
        <v>0.214272946119308</v>
      </c>
    </row>
    <row r="236" spans="1:2" x14ac:dyDescent="0.25">
      <c r="A236">
        <v>0.22281778895109</v>
      </c>
      <c r="B236">
        <v>0.21655656397342599</v>
      </c>
    </row>
    <row r="237" spans="1:2" x14ac:dyDescent="0.25">
      <c r="A237">
        <v>0.22326970351068001</v>
      </c>
      <c r="B237">
        <v>0.21944054961204501</v>
      </c>
    </row>
    <row r="238" spans="1:2" x14ac:dyDescent="0.25">
      <c r="A238">
        <v>0.22409024295242599</v>
      </c>
      <c r="B238">
        <v>0.22368574142455999</v>
      </c>
    </row>
    <row r="239" spans="1:2" x14ac:dyDescent="0.25">
      <c r="A239">
        <v>0.22529143927641301</v>
      </c>
      <c r="B239">
        <v>0.22762146592140101</v>
      </c>
    </row>
    <row r="240" spans="1:2" x14ac:dyDescent="0.25">
      <c r="A240">
        <v>0.22670331576717601</v>
      </c>
      <c r="B240">
        <v>0.231178343296051</v>
      </c>
    </row>
    <row r="241" spans="1:2" x14ac:dyDescent="0.25">
      <c r="A241">
        <v>0.22838917955801799</v>
      </c>
      <c r="B241">
        <v>0.234725326299667</v>
      </c>
    </row>
    <row r="242" spans="1:2" x14ac:dyDescent="0.25">
      <c r="A242">
        <v>0.23035051964092401</v>
      </c>
      <c r="B242">
        <v>0.23792327940464</v>
      </c>
    </row>
    <row r="243" spans="1:2" x14ac:dyDescent="0.25">
      <c r="A243">
        <v>0.232479976581177</v>
      </c>
      <c r="B243">
        <v>0.240547984838485</v>
      </c>
    </row>
    <row r="244" spans="1:2" x14ac:dyDescent="0.25">
      <c r="A244">
        <v>0.234659392974325</v>
      </c>
      <c r="B244">
        <v>0.24269431829452501</v>
      </c>
    </row>
    <row r="245" spans="1:2" x14ac:dyDescent="0.25">
      <c r="A245">
        <v>0.236915280877905</v>
      </c>
      <c r="B245">
        <v>0.24444337189197499</v>
      </c>
    </row>
    <row r="246" spans="1:2" x14ac:dyDescent="0.25">
      <c r="A246">
        <v>0.239387125291046</v>
      </c>
      <c r="B246">
        <v>0.24598029255866999</v>
      </c>
    </row>
    <row r="247" spans="1:2" x14ac:dyDescent="0.25">
      <c r="A247">
        <v>0.24226801979882401</v>
      </c>
      <c r="B247">
        <v>0.24643762409687001</v>
      </c>
    </row>
    <row r="248" spans="1:2" x14ac:dyDescent="0.25">
      <c r="A248">
        <v>0.24592914745453501</v>
      </c>
      <c r="B248">
        <v>0.24835878610610901</v>
      </c>
    </row>
    <row r="249" spans="1:2" x14ac:dyDescent="0.25">
      <c r="A249">
        <v>0.25109954750575902</v>
      </c>
      <c r="B249">
        <v>0.25061845779418901</v>
      </c>
    </row>
    <row r="250" spans="1:2" x14ac:dyDescent="0.25">
      <c r="A250">
        <v>0.25841270957194101</v>
      </c>
      <c r="B250">
        <v>0.25257578492164601</v>
      </c>
    </row>
    <row r="251" spans="1:2" x14ac:dyDescent="0.25">
      <c r="A251">
        <v>0.26779534697072399</v>
      </c>
      <c r="B251">
        <v>0.254225254058837</v>
      </c>
    </row>
    <row r="252" spans="1:2" x14ac:dyDescent="0.25">
      <c r="A252">
        <v>0.27884291248797299</v>
      </c>
      <c r="B252">
        <v>0.25554844737052901</v>
      </c>
    </row>
    <row r="253" spans="1:2" x14ac:dyDescent="0.25">
      <c r="A253">
        <v>0.29128129976512801</v>
      </c>
      <c r="B253">
        <v>0.25627580285072299</v>
      </c>
    </row>
    <row r="254" spans="1:2" x14ac:dyDescent="0.25">
      <c r="A254">
        <v>0.30484242055413202</v>
      </c>
      <c r="B254">
        <v>0.25797143578529302</v>
      </c>
    </row>
    <row r="255" spans="1:2" x14ac:dyDescent="0.25">
      <c r="A255">
        <v>0.31927029249148298</v>
      </c>
      <c r="B255">
        <v>0.26348644495010298</v>
      </c>
    </row>
    <row r="256" spans="1:2" x14ac:dyDescent="0.25">
      <c r="A256">
        <v>0.334413793053352</v>
      </c>
      <c r="B256">
        <v>0.27004554867744401</v>
      </c>
    </row>
    <row r="257" spans="1:2" x14ac:dyDescent="0.25">
      <c r="A257">
        <v>0.34607830939383</v>
      </c>
      <c r="B257">
        <v>0.25301641225814803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D24ED-E4B6-4376-8961-39F40FF662B5}">
  <dimension ref="A1:E20"/>
  <sheetViews>
    <sheetView topLeftCell="A12" workbookViewId="0">
      <selection activeCell="D20" sqref="D20"/>
    </sheetView>
  </sheetViews>
  <sheetFormatPr baseColWidth="10" defaultColWidth="11.42578125" defaultRowHeight="15" x14ac:dyDescent="0.25"/>
  <cols>
    <col min="1" max="1" width="11.42578125" style="2"/>
    <col min="2" max="2" width="14.7109375" style="2" customWidth="1"/>
    <col min="3" max="3" width="20.140625" style="2" customWidth="1"/>
    <col min="4" max="4" width="104.42578125" style="2" customWidth="1"/>
    <col min="5" max="5" width="55.7109375" style="2" customWidth="1"/>
  </cols>
  <sheetData>
    <row r="1" spans="1:5" ht="28.5" customHeight="1" x14ac:dyDescent="0.25">
      <c r="A1" s="121" t="s">
        <v>69</v>
      </c>
      <c r="B1" s="122"/>
      <c r="C1" s="122"/>
      <c r="D1" s="122"/>
    </row>
    <row r="2" spans="1:5" x14ac:dyDescent="0.25">
      <c r="A2" s="2" t="s">
        <v>1</v>
      </c>
      <c r="B2" s="2" t="s">
        <v>70</v>
      </c>
      <c r="C2" s="2" t="s">
        <v>71</v>
      </c>
      <c r="D2" s="2" t="s">
        <v>72</v>
      </c>
      <c r="E2" s="2" t="s">
        <v>73</v>
      </c>
    </row>
    <row r="3" spans="1:5" x14ac:dyDescent="0.25">
      <c r="A3" s="2" t="s">
        <v>74</v>
      </c>
      <c r="B3" s="2" t="s">
        <v>75</v>
      </c>
      <c r="C3" s="2" t="s">
        <v>76</v>
      </c>
      <c r="D3" s="2" t="s">
        <v>77</v>
      </c>
    </row>
    <row r="4" spans="1:5" ht="165" x14ac:dyDescent="0.25">
      <c r="A4" s="2" t="s">
        <v>78</v>
      </c>
      <c r="B4" s="2" t="s">
        <v>79</v>
      </c>
      <c r="C4" s="2" t="s">
        <v>76</v>
      </c>
      <c r="D4" s="3" t="s">
        <v>80</v>
      </c>
      <c r="E4" s="3" t="s">
        <v>81</v>
      </c>
    </row>
    <row r="5" spans="1:5" x14ac:dyDescent="0.25">
      <c r="A5" s="2" t="s">
        <v>82</v>
      </c>
      <c r="B5" s="2" t="s">
        <v>83</v>
      </c>
      <c r="C5" s="2" t="s">
        <v>84</v>
      </c>
      <c r="D5" s="2" t="s">
        <v>85</v>
      </c>
    </row>
    <row r="6" spans="1:5" x14ac:dyDescent="0.25">
      <c r="A6" s="2" t="s">
        <v>86</v>
      </c>
      <c r="B6" s="2" t="s">
        <v>75</v>
      </c>
      <c r="C6" s="2" t="s">
        <v>2</v>
      </c>
      <c r="D6" s="2" t="s">
        <v>87</v>
      </c>
    </row>
    <row r="7" spans="1:5" x14ac:dyDescent="0.25">
      <c r="A7" s="2" t="s">
        <v>88</v>
      </c>
      <c r="B7" s="2" t="s">
        <v>89</v>
      </c>
      <c r="C7" s="2" t="s">
        <v>90</v>
      </c>
      <c r="D7" s="2" t="s">
        <v>91</v>
      </c>
    </row>
    <row r="8" spans="1:5" x14ac:dyDescent="0.25">
      <c r="B8" s="2" t="s">
        <v>92</v>
      </c>
      <c r="C8" s="2" t="s">
        <v>93</v>
      </c>
      <c r="D8" s="2" t="s">
        <v>94</v>
      </c>
    </row>
    <row r="9" spans="1:5" ht="30" x14ac:dyDescent="0.25">
      <c r="A9" s="2" t="s">
        <v>95</v>
      </c>
      <c r="B9" s="2" t="s">
        <v>96</v>
      </c>
      <c r="C9" s="2" t="s">
        <v>97</v>
      </c>
      <c r="D9" s="3" t="s">
        <v>98</v>
      </c>
      <c r="E9" s="3" t="s">
        <v>99</v>
      </c>
    </row>
    <row r="10" spans="1:5" ht="45" x14ac:dyDescent="0.25">
      <c r="A10" s="2" t="s">
        <v>100</v>
      </c>
      <c r="B10" s="2" t="s">
        <v>101</v>
      </c>
      <c r="C10" s="2" t="s">
        <v>97</v>
      </c>
      <c r="D10" s="3" t="s">
        <v>102</v>
      </c>
      <c r="E10" s="3" t="s">
        <v>103</v>
      </c>
    </row>
    <row r="11" spans="1:5" ht="75" x14ac:dyDescent="0.25">
      <c r="A11" s="2" t="s">
        <v>104</v>
      </c>
      <c r="B11" s="2" t="s">
        <v>89</v>
      </c>
      <c r="C11" s="2" t="s">
        <v>97</v>
      </c>
      <c r="D11" s="3" t="s">
        <v>105</v>
      </c>
      <c r="E11" s="3" t="s">
        <v>106</v>
      </c>
    </row>
    <row r="12" spans="1:5" ht="120" x14ac:dyDescent="0.25">
      <c r="A12" s="2" t="s">
        <v>107</v>
      </c>
      <c r="B12" s="2" t="s">
        <v>108</v>
      </c>
      <c r="C12" s="2" t="s">
        <v>97</v>
      </c>
      <c r="D12" s="3" t="s">
        <v>109</v>
      </c>
      <c r="E12" s="3" t="s">
        <v>110</v>
      </c>
    </row>
    <row r="13" spans="1:5" ht="45" x14ac:dyDescent="0.25">
      <c r="A13" s="2" t="s">
        <v>111</v>
      </c>
      <c r="B13" s="2" t="s">
        <v>79</v>
      </c>
      <c r="C13" s="2" t="s">
        <v>97</v>
      </c>
      <c r="D13" s="3" t="s">
        <v>112</v>
      </c>
      <c r="E13" s="2" t="s">
        <v>113</v>
      </c>
    </row>
    <row r="14" spans="1:5" ht="30" x14ac:dyDescent="0.25">
      <c r="A14" s="70" t="s">
        <v>114</v>
      </c>
      <c r="B14" s="2" t="s">
        <v>96</v>
      </c>
      <c r="C14" s="2" t="s">
        <v>97</v>
      </c>
      <c r="D14" s="3" t="s">
        <v>115</v>
      </c>
      <c r="E14" s="2" t="s">
        <v>116</v>
      </c>
    </row>
    <row r="15" spans="1:5" ht="30" x14ac:dyDescent="0.25">
      <c r="A15" s="2" t="s">
        <v>117</v>
      </c>
      <c r="B15" s="2" t="s">
        <v>118</v>
      </c>
      <c r="C15" s="2" t="s">
        <v>97</v>
      </c>
      <c r="D15" s="3" t="s">
        <v>119</v>
      </c>
    </row>
    <row r="16" spans="1:5" ht="45" x14ac:dyDescent="0.25">
      <c r="A16" s="2" t="s">
        <v>120</v>
      </c>
      <c r="B16" s="2" t="s">
        <v>121</v>
      </c>
      <c r="C16" s="2" t="s">
        <v>97</v>
      </c>
      <c r="D16" s="3" t="s">
        <v>122</v>
      </c>
    </row>
    <row r="17" spans="1:5" ht="60" x14ac:dyDescent="0.25">
      <c r="A17" s="2" t="s">
        <v>123</v>
      </c>
      <c r="B17" s="2" t="s">
        <v>96</v>
      </c>
      <c r="C17" s="2" t="s">
        <v>97</v>
      </c>
      <c r="D17" s="3" t="s">
        <v>124</v>
      </c>
    </row>
    <row r="18" spans="1:5" ht="45" x14ac:dyDescent="0.25">
      <c r="A18" s="2" t="s">
        <v>125</v>
      </c>
      <c r="B18" s="2" t="s">
        <v>89</v>
      </c>
      <c r="C18" s="2" t="s">
        <v>97</v>
      </c>
      <c r="D18" s="3" t="s">
        <v>126</v>
      </c>
      <c r="E18" s="3" t="s">
        <v>127</v>
      </c>
    </row>
    <row r="19" spans="1:5" x14ac:dyDescent="0.25">
      <c r="A19" s="2" t="s">
        <v>128</v>
      </c>
      <c r="B19" s="2" t="s">
        <v>83</v>
      </c>
      <c r="C19" s="2" t="s">
        <v>129</v>
      </c>
      <c r="D19" s="2" t="s">
        <v>130</v>
      </c>
    </row>
    <row r="20" spans="1:5" x14ac:dyDescent="0.25">
      <c r="A20" s="2" t="s">
        <v>131</v>
      </c>
      <c r="B20" s="2" t="s">
        <v>79</v>
      </c>
      <c r="C20" s="2" t="s">
        <v>129</v>
      </c>
      <c r="D20" s="2" t="s">
        <v>130</v>
      </c>
    </row>
  </sheetData>
  <mergeCells count="1">
    <mergeCell ref="A1:D1"/>
  </mergeCells>
  <phoneticPr fontId="2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EB244-B16E-4819-8133-F4F3109FE37A}">
  <dimension ref="B2:W243"/>
  <sheetViews>
    <sheetView topLeftCell="B1" zoomScale="85" zoomScaleNormal="85" workbookViewId="0">
      <selection activeCell="J26" sqref="J26"/>
    </sheetView>
  </sheetViews>
  <sheetFormatPr baseColWidth="10" defaultColWidth="11.42578125" defaultRowHeight="15" x14ac:dyDescent="0.25"/>
  <cols>
    <col min="1" max="1" width="9.42578125" bestFit="1" customWidth="1"/>
    <col min="2" max="2" width="41.85546875" bestFit="1" customWidth="1"/>
    <col min="3" max="3" width="12.5703125" bestFit="1" customWidth="1"/>
    <col min="5" max="5" width="26.85546875" bestFit="1" customWidth="1"/>
    <col min="8" max="8" width="41.85546875" bestFit="1" customWidth="1"/>
    <col min="11" max="11" width="19.5703125" bestFit="1" customWidth="1"/>
    <col min="12" max="12" width="34.28515625" bestFit="1" customWidth="1"/>
    <col min="14" max="14" width="19.5703125" bestFit="1" customWidth="1"/>
    <col min="16" max="16" width="36.85546875" bestFit="1" customWidth="1"/>
    <col min="18" max="18" width="36.85546875" bestFit="1" customWidth="1"/>
    <col min="20" max="20" width="36.85546875" bestFit="1" customWidth="1"/>
    <col min="22" max="22" width="40.5703125" bestFit="1" customWidth="1"/>
    <col min="24" max="24" width="40.5703125" bestFit="1" customWidth="1"/>
  </cols>
  <sheetData>
    <row r="2" spans="2:23" x14ac:dyDescent="0.25">
      <c r="B2" s="123" t="s">
        <v>132</v>
      </c>
      <c r="C2" s="123"/>
      <c r="D2" s="123"/>
      <c r="E2" s="123"/>
    </row>
    <row r="3" spans="2:23" x14ac:dyDescent="0.25">
      <c r="V3" t="e">
        <f>#REF!-#REF!</f>
        <v>#REF!</v>
      </c>
      <c r="W3" s="83">
        <v>0.1</v>
      </c>
    </row>
    <row r="4" spans="2:23" ht="30.75" customHeight="1" x14ac:dyDescent="0.25">
      <c r="B4" s="122" t="s">
        <v>133</v>
      </c>
      <c r="C4" s="122"/>
      <c r="D4" s="122"/>
      <c r="E4" s="122"/>
      <c r="H4" s="122" t="s">
        <v>134</v>
      </c>
      <c r="I4" s="122"/>
      <c r="J4" s="122"/>
      <c r="K4" s="122"/>
      <c r="L4" s="122"/>
    </row>
    <row r="5" spans="2:23" x14ac:dyDescent="0.25">
      <c r="B5" s="131" t="s">
        <v>135</v>
      </c>
      <c r="C5" s="131"/>
      <c r="D5" s="131"/>
      <c r="E5" s="131"/>
      <c r="H5" t="s">
        <v>136</v>
      </c>
      <c r="I5" s="27" t="s">
        <v>137</v>
      </c>
      <c r="J5" s="29">
        <v>1.0049999999999999</v>
      </c>
      <c r="K5" s="28" t="s">
        <v>138</v>
      </c>
      <c r="L5" s="28" t="s">
        <v>139</v>
      </c>
    </row>
    <row r="6" spans="2:23" x14ac:dyDescent="0.25">
      <c r="B6" s="28" t="s">
        <v>140</v>
      </c>
      <c r="C6" s="85">
        <v>1.4</v>
      </c>
      <c r="D6" s="28"/>
      <c r="E6" t="s">
        <v>141</v>
      </c>
      <c r="H6" t="s">
        <v>142</v>
      </c>
      <c r="I6" s="27" t="s">
        <v>143</v>
      </c>
      <c r="J6" s="29">
        <v>0.71799999999999997</v>
      </c>
      <c r="K6" s="28" t="s">
        <v>138</v>
      </c>
      <c r="L6" s="28" t="s">
        <v>139</v>
      </c>
    </row>
    <row r="7" spans="2:23" x14ac:dyDescent="0.25">
      <c r="B7" s="28" t="s">
        <v>144</v>
      </c>
      <c r="C7" s="84">
        <v>287</v>
      </c>
      <c r="D7" s="28" t="s">
        <v>145</v>
      </c>
      <c r="E7" t="s">
        <v>141</v>
      </c>
      <c r="H7" t="s">
        <v>146</v>
      </c>
      <c r="I7" s="26" t="s">
        <v>147</v>
      </c>
      <c r="J7" s="7">
        <f>J5/J6</f>
        <v>1.3997214484679665</v>
      </c>
      <c r="K7" s="28"/>
      <c r="L7" s="28" t="s">
        <v>148</v>
      </c>
    </row>
    <row r="8" spans="2:23" x14ac:dyDescent="0.25">
      <c r="B8" t="s">
        <v>149</v>
      </c>
      <c r="C8" s="84">
        <v>300</v>
      </c>
      <c r="D8" s="28" t="s">
        <v>150</v>
      </c>
      <c r="E8" t="s">
        <v>151</v>
      </c>
      <c r="H8" t="s">
        <v>152</v>
      </c>
      <c r="I8" t="s">
        <v>144</v>
      </c>
      <c r="J8">
        <v>287</v>
      </c>
      <c r="K8" s="28" t="s">
        <v>145</v>
      </c>
      <c r="L8" s="28" t="s">
        <v>139</v>
      </c>
    </row>
    <row r="9" spans="2:23" x14ac:dyDescent="0.25">
      <c r="B9" t="s">
        <v>153</v>
      </c>
      <c r="C9">
        <v>162</v>
      </c>
      <c r="D9" t="s">
        <v>150</v>
      </c>
      <c r="E9" t="s">
        <v>154</v>
      </c>
      <c r="H9" t="s">
        <v>155</v>
      </c>
      <c r="I9" t="s">
        <v>156</v>
      </c>
      <c r="J9">
        <v>5000</v>
      </c>
      <c r="K9" s="28" t="s">
        <v>157</v>
      </c>
      <c r="L9" s="28" t="s">
        <v>158</v>
      </c>
    </row>
    <row r="10" spans="2:23" x14ac:dyDescent="0.25">
      <c r="B10" s="28" t="s">
        <v>159</v>
      </c>
      <c r="C10" s="84">
        <f>SQRT(C6*C7*C9)</f>
        <v>255.13055481458898</v>
      </c>
      <c r="D10" s="28" t="s">
        <v>160</v>
      </c>
      <c r="E10" t="s">
        <v>148</v>
      </c>
      <c r="H10" t="s">
        <v>161</v>
      </c>
      <c r="I10" t="s">
        <v>162</v>
      </c>
      <c r="J10" s="87">
        <v>9.7910000000000004</v>
      </c>
      <c r="K10" s="28" t="s">
        <v>163</v>
      </c>
      <c r="L10" s="28" t="s">
        <v>164</v>
      </c>
    </row>
    <row r="11" spans="2:23" x14ac:dyDescent="0.25">
      <c r="B11" t="s">
        <v>165</v>
      </c>
      <c r="C11">
        <v>4.5999999999999996</v>
      </c>
      <c r="D11" t="s">
        <v>166</v>
      </c>
      <c r="E11" t="s">
        <v>151</v>
      </c>
      <c r="H11" t="s">
        <v>167</v>
      </c>
      <c r="I11" s="26" t="s">
        <v>168</v>
      </c>
      <c r="J11" s="98">
        <v>0.73640000000000005</v>
      </c>
      <c r="K11" s="28" t="s">
        <v>169</v>
      </c>
      <c r="L11" s="28" t="s">
        <v>164</v>
      </c>
    </row>
    <row r="12" spans="2:23" x14ac:dyDescent="0.25">
      <c r="B12" t="s">
        <v>170</v>
      </c>
      <c r="C12">
        <v>522</v>
      </c>
      <c r="D12" t="s">
        <v>160</v>
      </c>
      <c r="E12" t="s">
        <v>154</v>
      </c>
      <c r="H12" t="s">
        <v>171</v>
      </c>
      <c r="I12" t="s">
        <v>172</v>
      </c>
      <c r="J12">
        <v>-17.47</v>
      </c>
      <c r="K12" s="28" t="s">
        <v>173</v>
      </c>
      <c r="L12" s="28" t="s">
        <v>164</v>
      </c>
    </row>
    <row r="13" spans="2:23" x14ac:dyDescent="0.25">
      <c r="B13" t="s">
        <v>174</v>
      </c>
      <c r="C13" s="6">
        <f>C12/C10</f>
        <v>2.0460113073455788</v>
      </c>
      <c r="D13" t="s">
        <v>166</v>
      </c>
      <c r="E13" t="s">
        <v>148</v>
      </c>
      <c r="J13" s="86">
        <f>J12+273</f>
        <v>255.53</v>
      </c>
      <c r="K13" s="28" t="s">
        <v>150</v>
      </c>
      <c r="L13" s="28" t="s">
        <v>175</v>
      </c>
    </row>
    <row r="14" spans="2:23" x14ac:dyDescent="0.25">
      <c r="B14" t="s">
        <v>176</v>
      </c>
      <c r="C14">
        <v>2.0499999999999998</v>
      </c>
      <c r="D14" t="s">
        <v>166</v>
      </c>
      <c r="E14" t="s">
        <v>154</v>
      </c>
      <c r="H14" t="s">
        <v>177</v>
      </c>
      <c r="I14" t="s">
        <v>178</v>
      </c>
      <c r="J14" s="39">
        <v>54050</v>
      </c>
      <c r="K14" s="28" t="s">
        <v>179</v>
      </c>
      <c r="L14" s="28" t="s">
        <v>164</v>
      </c>
    </row>
    <row r="15" spans="2:23" x14ac:dyDescent="0.25">
      <c r="B15" s="131" t="s">
        <v>180</v>
      </c>
      <c r="C15" s="131"/>
      <c r="D15" s="131"/>
      <c r="E15" s="131"/>
      <c r="J15" s="98">
        <f>J14/100000</f>
        <v>0.54049999999999998</v>
      </c>
      <c r="K15" s="28" t="s">
        <v>181</v>
      </c>
      <c r="L15" s="28" t="s">
        <v>175</v>
      </c>
    </row>
    <row r="16" spans="2:23" x14ac:dyDescent="0.25">
      <c r="H16" t="s">
        <v>182</v>
      </c>
      <c r="I16" s="26" t="s">
        <v>183</v>
      </c>
      <c r="J16" s="102">
        <v>1.628E-5</v>
      </c>
      <c r="K16" s="28" t="s">
        <v>184</v>
      </c>
      <c r="L16" s="28" t="s">
        <v>164</v>
      </c>
    </row>
    <row r="17" spans="2:12" x14ac:dyDescent="0.25">
      <c r="B17" s="125" t="s">
        <v>185</v>
      </c>
      <c r="C17" s="125"/>
      <c r="D17" s="125"/>
      <c r="E17" s="125"/>
      <c r="I17" s="26"/>
      <c r="J17" s="88"/>
      <c r="K17" s="28"/>
      <c r="L17" s="28"/>
    </row>
    <row r="18" spans="2:12" x14ac:dyDescent="0.25">
      <c r="H18" t="s">
        <v>186</v>
      </c>
      <c r="I18" t="s">
        <v>187</v>
      </c>
      <c r="J18">
        <f>SQRT(J8*J7*J13)</f>
        <v>320.39276807639493</v>
      </c>
      <c r="K18" s="28" t="s">
        <v>160</v>
      </c>
      <c r="L18" s="28" t="s">
        <v>148</v>
      </c>
    </row>
    <row r="19" spans="2:12" ht="22.5" customHeight="1" x14ac:dyDescent="0.25">
      <c r="B19" s="127" t="s">
        <v>188</v>
      </c>
      <c r="C19" s="127"/>
      <c r="D19" s="127"/>
      <c r="E19" s="127"/>
      <c r="K19" s="28"/>
      <c r="L19" s="28"/>
    </row>
    <row r="20" spans="2:12" x14ac:dyDescent="0.25">
      <c r="B20" s="130" t="s">
        <v>189</v>
      </c>
      <c r="C20" s="130"/>
      <c r="D20" s="130"/>
      <c r="E20" s="130"/>
      <c r="H20" t="s">
        <v>190</v>
      </c>
      <c r="I20" t="s">
        <v>191</v>
      </c>
      <c r="J20" s="86">
        <v>1.8</v>
      </c>
      <c r="K20" s="28" t="s">
        <v>166</v>
      </c>
      <c r="L20" s="28" t="s">
        <v>158</v>
      </c>
    </row>
    <row r="21" spans="2:12" x14ac:dyDescent="0.25">
      <c r="B21" s="79" t="s">
        <v>140</v>
      </c>
      <c r="C21" s="89">
        <v>1.4</v>
      </c>
      <c r="D21" s="79"/>
      <c r="E21" s="78" t="s">
        <v>141</v>
      </c>
      <c r="H21" t="s">
        <v>192</v>
      </c>
      <c r="I21" t="s">
        <v>193</v>
      </c>
      <c r="J21" s="86">
        <f>J18*J20</f>
        <v>576.70698253751084</v>
      </c>
      <c r="K21" s="28" t="s">
        <v>160</v>
      </c>
      <c r="L21" s="28" t="s">
        <v>148</v>
      </c>
    </row>
    <row r="22" spans="2:12" x14ac:dyDescent="0.25">
      <c r="B22" s="79" t="s">
        <v>144</v>
      </c>
      <c r="C22" s="90">
        <v>287</v>
      </c>
      <c r="D22" s="79" t="s">
        <v>145</v>
      </c>
      <c r="E22" s="78" t="s">
        <v>141</v>
      </c>
    </row>
    <row r="23" spans="2:12" x14ac:dyDescent="0.25">
      <c r="B23" s="78" t="s">
        <v>149</v>
      </c>
      <c r="C23" s="90">
        <v>300</v>
      </c>
      <c r="D23" s="79" t="s">
        <v>150</v>
      </c>
      <c r="E23" s="78" t="s">
        <v>194</v>
      </c>
      <c r="H23" t="s">
        <v>195</v>
      </c>
      <c r="I23" t="s">
        <v>196</v>
      </c>
      <c r="J23" s="86">
        <v>2.2000000000000002</v>
      </c>
      <c r="K23" s="28" t="s">
        <v>166</v>
      </c>
      <c r="L23" s="28" t="s">
        <v>158</v>
      </c>
    </row>
    <row r="24" spans="2:12" x14ac:dyDescent="0.25">
      <c r="B24" s="78" t="s">
        <v>153</v>
      </c>
      <c r="C24" s="78">
        <v>162</v>
      </c>
      <c r="D24" s="78" t="s">
        <v>150</v>
      </c>
      <c r="E24" s="78" t="s">
        <v>154</v>
      </c>
      <c r="H24" t="s">
        <v>506</v>
      </c>
      <c r="I24" t="s">
        <v>507</v>
      </c>
      <c r="J24">
        <v>326</v>
      </c>
      <c r="L24" s="28" t="s">
        <v>148</v>
      </c>
    </row>
    <row r="25" spans="2:12" x14ac:dyDescent="0.25">
      <c r="B25" s="79" t="s">
        <v>159</v>
      </c>
      <c r="C25" s="90">
        <f>SQRT(C21*C22*C24)</f>
        <v>255.13055481458898</v>
      </c>
      <c r="D25" s="79" t="s">
        <v>160</v>
      </c>
      <c r="E25" s="78" t="s">
        <v>148</v>
      </c>
      <c r="H25" t="s">
        <v>500</v>
      </c>
      <c r="I25" t="s">
        <v>503</v>
      </c>
      <c r="J25">
        <f>SQRT(J8*J7*J24)</f>
        <v>361.8849791875312</v>
      </c>
      <c r="L25" s="28" t="s">
        <v>148</v>
      </c>
    </row>
    <row r="26" spans="2:12" x14ac:dyDescent="0.25">
      <c r="B26" s="78" t="s">
        <v>165</v>
      </c>
      <c r="C26" s="78">
        <v>4.5999999999999996</v>
      </c>
      <c r="D26" s="78" t="s">
        <v>166</v>
      </c>
      <c r="E26" s="78" t="s">
        <v>151</v>
      </c>
      <c r="H26" t="s">
        <v>197</v>
      </c>
      <c r="I26" s="26" t="s">
        <v>193</v>
      </c>
      <c r="J26">
        <f>J25*J23</f>
        <v>796.14695421256874</v>
      </c>
      <c r="K26" s="28" t="s">
        <v>160</v>
      </c>
      <c r="L26" s="28" t="s">
        <v>148</v>
      </c>
    </row>
    <row r="27" spans="2:12" x14ac:dyDescent="0.25">
      <c r="B27" s="78" t="s">
        <v>170</v>
      </c>
      <c r="C27" s="78">
        <v>522</v>
      </c>
      <c r="D27" s="78" t="s">
        <v>160</v>
      </c>
      <c r="E27" s="78" t="s">
        <v>154</v>
      </c>
    </row>
    <row r="28" spans="2:12" x14ac:dyDescent="0.25">
      <c r="B28" s="78" t="s">
        <v>174</v>
      </c>
      <c r="C28" s="91">
        <f>C27/C25</f>
        <v>2.0460113073455788</v>
      </c>
      <c r="D28" s="78" t="s">
        <v>166</v>
      </c>
      <c r="E28" s="78" t="s">
        <v>148</v>
      </c>
      <c r="H28" t="s">
        <v>198</v>
      </c>
      <c r="I28" t="s">
        <v>165</v>
      </c>
      <c r="J28">
        <v>5</v>
      </c>
      <c r="K28" t="s">
        <v>166</v>
      </c>
      <c r="L28" s="28" t="s">
        <v>158</v>
      </c>
    </row>
    <row r="29" spans="2:12" x14ac:dyDescent="0.25">
      <c r="B29" s="78" t="s">
        <v>176</v>
      </c>
      <c r="C29" s="78">
        <v>2.0499999999999998</v>
      </c>
      <c r="D29" s="78" t="s">
        <v>166</v>
      </c>
      <c r="E29" s="78" t="s">
        <v>154</v>
      </c>
      <c r="H29" t="s">
        <v>199</v>
      </c>
      <c r="I29" t="s">
        <v>200</v>
      </c>
      <c r="J29">
        <f>J28*J14</f>
        <v>270250</v>
      </c>
      <c r="K29" t="s">
        <v>201</v>
      </c>
      <c r="L29" t="s">
        <v>148</v>
      </c>
    </row>
    <row r="30" spans="2:12" x14ac:dyDescent="0.25">
      <c r="B30" s="130" t="s">
        <v>202</v>
      </c>
      <c r="C30" s="130"/>
      <c r="D30" s="130"/>
      <c r="E30" s="130"/>
      <c r="J30">
        <f>J29/100000</f>
        <v>2.7025000000000001</v>
      </c>
      <c r="K30" t="s">
        <v>181</v>
      </c>
      <c r="L30" t="s">
        <v>175</v>
      </c>
    </row>
    <row r="32" spans="2:12" x14ac:dyDescent="0.25">
      <c r="B32" s="125" t="s">
        <v>207</v>
      </c>
      <c r="C32" s="125"/>
      <c r="D32" s="125"/>
      <c r="E32" s="125"/>
      <c r="H32" t="s">
        <v>203</v>
      </c>
      <c r="I32" t="s">
        <v>204</v>
      </c>
      <c r="J32">
        <v>2.5</v>
      </c>
      <c r="K32" t="s">
        <v>166</v>
      </c>
      <c r="L32" t="s">
        <v>158</v>
      </c>
    </row>
    <row r="33" spans="2:12" x14ac:dyDescent="0.25">
      <c r="H33" t="s">
        <v>205</v>
      </c>
      <c r="I33" t="s">
        <v>206</v>
      </c>
      <c r="J33" s="86">
        <f>J32*J13</f>
        <v>638.82500000000005</v>
      </c>
      <c r="K33" t="s">
        <v>150</v>
      </c>
      <c r="L33" t="s">
        <v>148</v>
      </c>
    </row>
    <row r="34" spans="2:12" x14ac:dyDescent="0.25">
      <c r="B34" s="122" t="s">
        <v>208</v>
      </c>
      <c r="C34" s="122"/>
      <c r="D34" s="122"/>
      <c r="E34" s="122"/>
    </row>
    <row r="35" spans="2:12" x14ac:dyDescent="0.25">
      <c r="B35" s="131" t="s">
        <v>209</v>
      </c>
      <c r="C35" s="131"/>
      <c r="D35" s="131"/>
      <c r="E35" s="131"/>
    </row>
    <row r="36" spans="2:12" x14ac:dyDescent="0.25">
      <c r="B36" s="28" t="s">
        <v>140</v>
      </c>
      <c r="C36" s="85">
        <v>1.4</v>
      </c>
      <c r="D36" s="28"/>
      <c r="E36" t="s">
        <v>141</v>
      </c>
    </row>
    <row r="37" spans="2:12" x14ac:dyDescent="0.25">
      <c r="B37" s="28" t="s">
        <v>144</v>
      </c>
      <c r="C37" s="84">
        <v>287</v>
      </c>
      <c r="D37" s="28" t="s">
        <v>145</v>
      </c>
      <c r="E37" t="s">
        <v>141</v>
      </c>
      <c r="I37" s="26"/>
    </row>
    <row r="38" spans="2:12" x14ac:dyDescent="0.25">
      <c r="B38" t="s">
        <v>149</v>
      </c>
      <c r="C38" s="84">
        <v>255.53</v>
      </c>
      <c r="D38" s="28" t="s">
        <v>150</v>
      </c>
      <c r="E38" t="s">
        <v>194</v>
      </c>
    </row>
    <row r="39" spans="2:12" x14ac:dyDescent="0.25">
      <c r="B39" t="s">
        <v>153</v>
      </c>
      <c r="C39">
        <v>162.4</v>
      </c>
      <c r="D39" t="s">
        <v>150</v>
      </c>
      <c r="E39" t="s">
        <v>154</v>
      </c>
    </row>
    <row r="40" spans="2:12" x14ac:dyDescent="0.25">
      <c r="B40" s="28" t="s">
        <v>159</v>
      </c>
      <c r="C40" s="84">
        <f>SQRT(C36*C37*C39)</f>
        <v>255.44533661822834</v>
      </c>
      <c r="D40" s="28" t="s">
        <v>160</v>
      </c>
      <c r="E40" t="s">
        <v>148</v>
      </c>
    </row>
    <row r="41" spans="2:12" x14ac:dyDescent="0.25">
      <c r="B41" t="s">
        <v>165</v>
      </c>
      <c r="C41">
        <v>4.5999999999999996</v>
      </c>
      <c r="D41" t="s">
        <v>166</v>
      </c>
      <c r="E41" t="s">
        <v>151</v>
      </c>
    </row>
    <row r="42" spans="2:12" x14ac:dyDescent="0.25">
      <c r="B42" t="s">
        <v>170</v>
      </c>
      <c r="C42">
        <v>522.29999999999995</v>
      </c>
      <c r="D42" t="s">
        <v>160</v>
      </c>
      <c r="E42" t="s">
        <v>154</v>
      </c>
    </row>
    <row r="43" spans="2:12" x14ac:dyDescent="0.25">
      <c r="B43" t="s">
        <v>174</v>
      </c>
      <c r="C43" s="6">
        <f>C42/C40</f>
        <v>2.0446644550829869</v>
      </c>
      <c r="D43" t="s">
        <v>166</v>
      </c>
      <c r="E43" t="s">
        <v>148</v>
      </c>
    </row>
    <row r="44" spans="2:12" x14ac:dyDescent="0.25">
      <c r="B44" t="s">
        <v>176</v>
      </c>
      <c r="C44">
        <v>2.0499999999999998</v>
      </c>
      <c r="D44" t="s">
        <v>166</v>
      </c>
      <c r="E44" t="s">
        <v>154</v>
      </c>
    </row>
    <row r="45" spans="2:12" ht="32.25" customHeight="1" x14ac:dyDescent="0.25">
      <c r="B45" s="124" t="s">
        <v>210</v>
      </c>
      <c r="C45" s="124"/>
      <c r="D45" s="124"/>
      <c r="E45" s="124"/>
    </row>
    <row r="47" spans="2:12" ht="229.5" customHeight="1" x14ac:dyDescent="0.25">
      <c r="B47" s="123"/>
      <c r="C47" s="123"/>
      <c r="D47" s="123"/>
      <c r="E47" s="123"/>
    </row>
    <row r="49" spans="2:5" x14ac:dyDescent="0.25">
      <c r="B49" s="129" t="s">
        <v>211</v>
      </c>
      <c r="C49" s="129"/>
      <c r="D49" s="129"/>
      <c r="E49" s="129"/>
    </row>
    <row r="51" spans="2:5" x14ac:dyDescent="0.25">
      <c r="B51" s="122" t="s">
        <v>212</v>
      </c>
      <c r="C51" s="122"/>
      <c r="D51" s="122"/>
      <c r="E51" s="122"/>
    </row>
    <row r="52" spans="2:5" x14ac:dyDescent="0.25">
      <c r="B52" s="124" t="s">
        <v>213</v>
      </c>
      <c r="C52" s="124"/>
      <c r="D52" s="124"/>
      <c r="E52" s="124"/>
    </row>
    <row r="53" spans="2:5" x14ac:dyDescent="0.25">
      <c r="B53" s="28" t="s">
        <v>140</v>
      </c>
      <c r="C53" s="85">
        <v>1.4</v>
      </c>
      <c r="D53" s="28"/>
      <c r="E53" t="s">
        <v>141</v>
      </c>
    </row>
    <row r="54" spans="2:5" x14ac:dyDescent="0.25">
      <c r="B54" s="28" t="s">
        <v>144</v>
      </c>
      <c r="C54" s="84">
        <v>287</v>
      </c>
      <c r="D54" s="28" t="s">
        <v>145</v>
      </c>
      <c r="E54" t="s">
        <v>141</v>
      </c>
    </row>
    <row r="55" spans="2:5" x14ac:dyDescent="0.25">
      <c r="B55" t="s">
        <v>149</v>
      </c>
      <c r="C55" s="84">
        <v>255.53</v>
      </c>
      <c r="D55" s="28" t="s">
        <v>150</v>
      </c>
      <c r="E55" t="s">
        <v>194</v>
      </c>
    </row>
    <row r="56" spans="2:5" x14ac:dyDescent="0.25">
      <c r="B56" t="s">
        <v>153</v>
      </c>
      <c r="C56">
        <v>162.4</v>
      </c>
      <c r="D56" t="s">
        <v>150</v>
      </c>
      <c r="E56" t="s">
        <v>154</v>
      </c>
    </row>
    <row r="57" spans="2:5" x14ac:dyDescent="0.25">
      <c r="B57" s="28" t="s">
        <v>159</v>
      </c>
      <c r="C57" s="84">
        <f>SQRT(C53*C54*C56)</f>
        <v>255.44533661822834</v>
      </c>
      <c r="D57" s="28" t="s">
        <v>160</v>
      </c>
      <c r="E57" t="s">
        <v>148</v>
      </c>
    </row>
    <row r="58" spans="2:5" x14ac:dyDescent="0.25">
      <c r="B58" t="s">
        <v>165</v>
      </c>
      <c r="C58">
        <v>4.5999999999999996</v>
      </c>
      <c r="D58" t="s">
        <v>166</v>
      </c>
      <c r="E58" t="s">
        <v>151</v>
      </c>
    </row>
    <row r="59" spans="2:5" x14ac:dyDescent="0.25">
      <c r="B59" t="s">
        <v>170</v>
      </c>
      <c r="C59" s="84">
        <v>522.29999999999995</v>
      </c>
      <c r="D59" t="s">
        <v>160</v>
      </c>
      <c r="E59" t="s">
        <v>154</v>
      </c>
    </row>
    <row r="60" spans="2:5" x14ac:dyDescent="0.25">
      <c r="B60" t="s">
        <v>174</v>
      </c>
      <c r="C60" s="6">
        <f>C59/C57</f>
        <v>2.0446644550829869</v>
      </c>
      <c r="D60" t="s">
        <v>166</v>
      </c>
      <c r="E60" t="s">
        <v>148</v>
      </c>
    </row>
    <row r="61" spans="2:5" x14ac:dyDescent="0.25">
      <c r="B61" t="s">
        <v>176</v>
      </c>
      <c r="C61">
        <v>2.0499999999999998</v>
      </c>
      <c r="D61" t="s">
        <v>166</v>
      </c>
      <c r="E61" t="s">
        <v>154</v>
      </c>
    </row>
    <row r="62" spans="2:5" x14ac:dyDescent="0.25">
      <c r="B62" s="124" t="s">
        <v>214</v>
      </c>
      <c r="C62" s="124"/>
      <c r="D62" s="124"/>
      <c r="E62" s="124"/>
    </row>
    <row r="64" spans="2:5" ht="229.5" customHeight="1" x14ac:dyDescent="0.25">
      <c r="B64" s="123"/>
      <c r="C64" s="123"/>
      <c r="D64" s="123"/>
      <c r="E64" s="123"/>
    </row>
    <row r="66" spans="2:5" ht="40.5" customHeight="1" x14ac:dyDescent="0.25">
      <c r="B66" s="126" t="s">
        <v>215</v>
      </c>
      <c r="C66" s="126"/>
      <c r="D66" s="126"/>
      <c r="E66" s="126"/>
    </row>
    <row r="68" spans="2:5" x14ac:dyDescent="0.25">
      <c r="B68" s="127" t="s">
        <v>216</v>
      </c>
      <c r="C68" s="127"/>
      <c r="D68" s="127"/>
      <c r="E68" s="127"/>
    </row>
    <row r="69" spans="2:5" ht="29.25" customHeight="1" x14ac:dyDescent="0.25">
      <c r="B69" s="128" t="s">
        <v>217</v>
      </c>
      <c r="C69" s="128"/>
      <c r="D69" s="128"/>
      <c r="E69" s="128"/>
    </row>
    <row r="70" spans="2:5" x14ac:dyDescent="0.25">
      <c r="B70" s="79" t="s">
        <v>140</v>
      </c>
      <c r="C70" s="89">
        <v>1.4</v>
      </c>
      <c r="D70" s="79"/>
      <c r="E70" s="78" t="s">
        <v>141</v>
      </c>
    </row>
    <row r="71" spans="2:5" x14ac:dyDescent="0.25">
      <c r="B71" s="79" t="s">
        <v>144</v>
      </c>
      <c r="C71" s="90">
        <v>287</v>
      </c>
      <c r="D71" s="79" t="s">
        <v>145</v>
      </c>
      <c r="E71" s="78" t="s">
        <v>141</v>
      </c>
    </row>
    <row r="72" spans="2:5" x14ac:dyDescent="0.25">
      <c r="B72" s="78" t="s">
        <v>149</v>
      </c>
      <c r="C72" s="90">
        <v>255.53</v>
      </c>
      <c r="D72" s="79" t="s">
        <v>150</v>
      </c>
      <c r="E72" s="78" t="s">
        <v>194</v>
      </c>
    </row>
    <row r="73" spans="2:5" x14ac:dyDescent="0.25">
      <c r="B73" s="78" t="s">
        <v>153</v>
      </c>
      <c r="C73" s="78">
        <v>162.4</v>
      </c>
      <c r="D73" s="78" t="s">
        <v>150</v>
      </c>
      <c r="E73" s="78" t="s">
        <v>154</v>
      </c>
    </row>
    <row r="74" spans="2:5" x14ac:dyDescent="0.25">
      <c r="B74" s="79" t="s">
        <v>159</v>
      </c>
      <c r="C74" s="90">
        <f>SQRT(C70*C71*C73)</f>
        <v>255.44533661822834</v>
      </c>
      <c r="D74" s="79" t="s">
        <v>160</v>
      </c>
      <c r="E74" s="78" t="s">
        <v>148</v>
      </c>
    </row>
    <row r="75" spans="2:5" ht="15" customHeight="1" x14ac:dyDescent="0.25">
      <c r="B75" s="78" t="s">
        <v>165</v>
      </c>
      <c r="C75" s="78">
        <v>4.5999999999999996</v>
      </c>
      <c r="D75" s="78" t="s">
        <v>166</v>
      </c>
      <c r="E75" s="78" t="s">
        <v>151</v>
      </c>
    </row>
    <row r="76" spans="2:5" x14ac:dyDescent="0.25">
      <c r="B76" s="78" t="s">
        <v>170</v>
      </c>
      <c r="C76" s="90">
        <v>522.29999999999995</v>
      </c>
      <c r="D76" s="78" t="s">
        <v>160</v>
      </c>
      <c r="E76" s="78" t="s">
        <v>154</v>
      </c>
    </row>
    <row r="77" spans="2:5" x14ac:dyDescent="0.25">
      <c r="B77" s="78" t="s">
        <v>174</v>
      </c>
      <c r="C77" s="91">
        <f>C76/C74</f>
        <v>2.0446644550829869</v>
      </c>
      <c r="D77" s="78" t="s">
        <v>166</v>
      </c>
      <c r="E77" s="78" t="s">
        <v>148</v>
      </c>
    </row>
    <row r="78" spans="2:5" x14ac:dyDescent="0.25">
      <c r="B78" s="78" t="s">
        <v>176</v>
      </c>
      <c r="C78" s="78">
        <v>2.056</v>
      </c>
      <c r="D78" s="78" t="s">
        <v>166</v>
      </c>
      <c r="E78" s="78" t="s">
        <v>154</v>
      </c>
    </row>
    <row r="79" spans="2:5" x14ac:dyDescent="0.25">
      <c r="B79" s="128" t="s">
        <v>218</v>
      </c>
      <c r="C79" s="128"/>
      <c r="D79" s="128"/>
      <c r="E79" s="128"/>
    </row>
    <row r="81" spans="2:5" ht="31.5" customHeight="1" x14ac:dyDescent="0.25">
      <c r="B81" s="126" t="s">
        <v>219</v>
      </c>
      <c r="C81" s="126"/>
      <c r="D81" s="126"/>
      <c r="E81" s="126"/>
    </row>
    <row r="83" spans="2:5" x14ac:dyDescent="0.25">
      <c r="B83" s="127" t="s">
        <v>220</v>
      </c>
      <c r="C83" s="127"/>
      <c r="D83" s="127"/>
      <c r="E83" s="127"/>
    </row>
    <row r="84" spans="2:5" ht="30" customHeight="1" x14ac:dyDescent="0.25">
      <c r="B84" s="128" t="s">
        <v>221</v>
      </c>
      <c r="C84" s="128"/>
      <c r="D84" s="128"/>
      <c r="E84" s="128"/>
    </row>
    <row r="85" spans="2:5" x14ac:dyDescent="0.25">
      <c r="B85" s="79" t="s">
        <v>140</v>
      </c>
      <c r="C85" s="89">
        <v>1.4</v>
      </c>
      <c r="D85" s="79"/>
      <c r="E85" s="78" t="s">
        <v>141</v>
      </c>
    </row>
    <row r="86" spans="2:5" x14ac:dyDescent="0.25">
      <c r="B86" s="79" t="s">
        <v>144</v>
      </c>
      <c r="C86" s="90">
        <v>287</v>
      </c>
      <c r="D86" s="79" t="s">
        <v>145</v>
      </c>
      <c r="E86" s="78" t="s">
        <v>141</v>
      </c>
    </row>
    <row r="87" spans="2:5" x14ac:dyDescent="0.25">
      <c r="B87" s="78" t="s">
        <v>149</v>
      </c>
      <c r="C87" s="90">
        <v>255.53</v>
      </c>
      <c r="D87" s="79" t="s">
        <v>150</v>
      </c>
      <c r="E87" s="78" t="s">
        <v>194</v>
      </c>
    </row>
    <row r="88" spans="2:5" x14ac:dyDescent="0.25">
      <c r="B88" s="78" t="s">
        <v>153</v>
      </c>
      <c r="C88" s="78">
        <v>162.4</v>
      </c>
      <c r="D88" s="78" t="s">
        <v>150</v>
      </c>
      <c r="E88" s="78" t="s">
        <v>154</v>
      </c>
    </row>
    <row r="89" spans="2:5" x14ac:dyDescent="0.25">
      <c r="B89" s="79" t="s">
        <v>159</v>
      </c>
      <c r="C89" s="90">
        <f>SQRT(C85*C86*C88)</f>
        <v>255.44533661822834</v>
      </c>
      <c r="D89" s="79" t="s">
        <v>160</v>
      </c>
      <c r="E89" s="78" t="s">
        <v>148</v>
      </c>
    </row>
    <row r="90" spans="2:5" x14ac:dyDescent="0.25">
      <c r="B90" s="78" t="s">
        <v>165</v>
      </c>
      <c r="C90" s="78">
        <v>4.5999999999999996</v>
      </c>
      <c r="D90" s="78" t="s">
        <v>166</v>
      </c>
      <c r="E90" s="78" t="s">
        <v>151</v>
      </c>
    </row>
    <row r="91" spans="2:5" x14ac:dyDescent="0.25">
      <c r="B91" s="78" t="s">
        <v>170</v>
      </c>
      <c r="C91" s="90">
        <v>522.29999999999995</v>
      </c>
      <c r="D91" s="78" t="s">
        <v>160</v>
      </c>
      <c r="E91" s="78" t="s">
        <v>154</v>
      </c>
    </row>
    <row r="92" spans="2:5" x14ac:dyDescent="0.25">
      <c r="B92" s="78" t="s">
        <v>174</v>
      </c>
      <c r="C92" s="91">
        <f>C91/C89</f>
        <v>2.0446644550829869</v>
      </c>
      <c r="D92" s="78" t="s">
        <v>166</v>
      </c>
      <c r="E92" s="78" t="s">
        <v>148</v>
      </c>
    </row>
    <row r="93" spans="2:5" x14ac:dyDescent="0.25">
      <c r="B93" s="78" t="s">
        <v>176</v>
      </c>
      <c r="C93" s="78">
        <v>2.056</v>
      </c>
      <c r="D93" s="78" t="s">
        <v>166</v>
      </c>
      <c r="E93" s="78" t="s">
        <v>154</v>
      </c>
    </row>
    <row r="94" spans="2:5" x14ac:dyDescent="0.25">
      <c r="B94" s="128" t="s">
        <v>222</v>
      </c>
      <c r="C94" s="128"/>
      <c r="D94" s="128"/>
      <c r="E94" s="128"/>
    </row>
    <row r="96" spans="2:5" x14ac:dyDescent="0.25">
      <c r="B96" s="129" t="s">
        <v>223</v>
      </c>
      <c r="C96" s="129"/>
      <c r="D96" s="129"/>
      <c r="E96" s="129"/>
    </row>
    <row r="98" spans="2:5" x14ac:dyDescent="0.25">
      <c r="B98" s="122" t="s">
        <v>224</v>
      </c>
      <c r="C98" s="122"/>
      <c r="D98" s="122"/>
      <c r="E98" s="122"/>
    </row>
    <row r="99" spans="2:5" x14ac:dyDescent="0.25">
      <c r="B99" s="124" t="s">
        <v>225</v>
      </c>
      <c r="C99" s="124"/>
      <c r="D99" s="124"/>
      <c r="E99" s="124"/>
    </row>
    <row r="100" spans="2:5" x14ac:dyDescent="0.25">
      <c r="B100" s="28" t="s">
        <v>140</v>
      </c>
      <c r="C100" s="85">
        <v>1.4</v>
      </c>
      <c r="D100" s="28"/>
      <c r="E100" t="s">
        <v>141</v>
      </c>
    </row>
    <row r="101" spans="2:5" x14ac:dyDescent="0.25">
      <c r="B101" s="28" t="s">
        <v>144</v>
      </c>
      <c r="C101" s="84">
        <v>287</v>
      </c>
      <c r="D101" s="28" t="s">
        <v>145</v>
      </c>
      <c r="E101" t="s">
        <v>141</v>
      </c>
    </row>
    <row r="102" spans="2:5" x14ac:dyDescent="0.25">
      <c r="B102" t="s">
        <v>149</v>
      </c>
      <c r="C102" s="84">
        <v>255.53</v>
      </c>
      <c r="D102" s="28" t="s">
        <v>150</v>
      </c>
      <c r="E102" t="s">
        <v>194</v>
      </c>
    </row>
    <row r="103" spans="2:5" x14ac:dyDescent="0.25">
      <c r="B103" t="s">
        <v>153</v>
      </c>
      <c r="C103">
        <v>162.4</v>
      </c>
      <c r="D103" t="s">
        <v>150</v>
      </c>
      <c r="E103" t="s">
        <v>154</v>
      </c>
    </row>
    <row r="104" spans="2:5" x14ac:dyDescent="0.25">
      <c r="B104" s="28" t="s">
        <v>159</v>
      </c>
      <c r="C104" s="84">
        <f>SQRT(C100*C101*C103)</f>
        <v>255.44533661822834</v>
      </c>
      <c r="D104" s="28" t="s">
        <v>160</v>
      </c>
      <c r="E104" t="s">
        <v>148</v>
      </c>
    </row>
    <row r="105" spans="2:5" x14ac:dyDescent="0.25">
      <c r="B105" t="s">
        <v>165</v>
      </c>
      <c r="C105">
        <v>4.5999999999999996</v>
      </c>
      <c r="D105" t="s">
        <v>166</v>
      </c>
      <c r="E105" t="s">
        <v>151</v>
      </c>
    </row>
    <row r="106" spans="2:5" x14ac:dyDescent="0.25">
      <c r="B106" t="s">
        <v>170</v>
      </c>
      <c r="C106" s="84">
        <v>522.36</v>
      </c>
      <c r="D106" t="s">
        <v>160</v>
      </c>
      <c r="E106" t="s">
        <v>154</v>
      </c>
    </row>
    <row r="107" spans="2:5" x14ac:dyDescent="0.25">
      <c r="B107" t="s">
        <v>174</v>
      </c>
      <c r="C107" s="6">
        <f>C106/C104</f>
        <v>2.044899338995116</v>
      </c>
      <c r="D107" t="s">
        <v>166</v>
      </c>
      <c r="E107" t="s">
        <v>148</v>
      </c>
    </row>
    <row r="108" spans="2:5" x14ac:dyDescent="0.25">
      <c r="B108" t="s">
        <v>176</v>
      </c>
      <c r="C108">
        <v>2.0499999999999998</v>
      </c>
      <c r="D108" t="s">
        <v>166</v>
      </c>
      <c r="E108" t="s">
        <v>154</v>
      </c>
    </row>
    <row r="110" spans="2:5" x14ac:dyDescent="0.25">
      <c r="B110" t="s">
        <v>226</v>
      </c>
      <c r="C110" s="86">
        <v>255.5</v>
      </c>
      <c r="D110" t="s">
        <v>169</v>
      </c>
    </row>
    <row r="111" spans="2:5" x14ac:dyDescent="0.25">
      <c r="B111" s="78" t="s">
        <v>227</v>
      </c>
      <c r="C111" s="78">
        <v>255.53</v>
      </c>
      <c r="D111" s="78" t="s">
        <v>169</v>
      </c>
    </row>
    <row r="112" spans="2:5" x14ac:dyDescent="0.25">
      <c r="B112" t="s">
        <v>228</v>
      </c>
      <c r="C112" s="86">
        <v>0.52539999999999998</v>
      </c>
      <c r="D112" t="s">
        <v>181</v>
      </c>
    </row>
    <row r="113" spans="2:5" x14ac:dyDescent="0.25">
      <c r="B113" s="78" t="s">
        <v>229</v>
      </c>
      <c r="C113" s="78">
        <v>0.54049999999999998</v>
      </c>
      <c r="D113" s="78" t="s">
        <v>181</v>
      </c>
    </row>
    <row r="114" spans="2:5" x14ac:dyDescent="0.25">
      <c r="B114" t="s">
        <v>230</v>
      </c>
      <c r="C114" s="86">
        <v>0.71630000000000005</v>
      </c>
      <c r="D114" t="s">
        <v>169</v>
      </c>
    </row>
    <row r="115" spans="2:5" x14ac:dyDescent="0.25">
      <c r="B115" s="78" t="s">
        <v>231</v>
      </c>
      <c r="C115" s="78">
        <v>0.73640000000000005</v>
      </c>
      <c r="D115" s="78" t="s">
        <v>169</v>
      </c>
    </row>
    <row r="116" spans="2:5" x14ac:dyDescent="0.25">
      <c r="B116" s="95" t="s">
        <v>232</v>
      </c>
      <c r="C116" s="97">
        <v>1.8550799999999999E-5</v>
      </c>
      <c r="D116" s="96" t="s">
        <v>184</v>
      </c>
    </row>
    <row r="117" spans="2:5" x14ac:dyDescent="0.25">
      <c r="B117" s="92" t="s">
        <v>233</v>
      </c>
      <c r="C117" s="93">
        <v>1.628E-5</v>
      </c>
      <c r="D117" s="94" t="s">
        <v>184</v>
      </c>
    </row>
    <row r="120" spans="2:5" ht="229.5" customHeight="1" x14ac:dyDescent="0.25">
      <c r="B120" s="123"/>
      <c r="C120" s="123"/>
      <c r="D120" s="123"/>
      <c r="E120" s="123"/>
    </row>
    <row r="122" spans="2:5" x14ac:dyDescent="0.25">
      <c r="B122" t="s">
        <v>234</v>
      </c>
    </row>
    <row r="139" spans="2:2" x14ac:dyDescent="0.25">
      <c r="B139" t="s">
        <v>235</v>
      </c>
    </row>
    <row r="159" spans="2:5" ht="45.75" customHeight="1" x14ac:dyDescent="0.25">
      <c r="B159" s="124" t="s">
        <v>236</v>
      </c>
      <c r="C159" s="124"/>
      <c r="D159" s="124"/>
      <c r="E159" s="124"/>
    </row>
    <row r="161" spans="2:5" x14ac:dyDescent="0.25">
      <c r="B161" s="125" t="s">
        <v>237</v>
      </c>
      <c r="C161" s="125"/>
      <c r="D161" s="125"/>
      <c r="E161" s="125"/>
    </row>
    <row r="163" spans="2:5" x14ac:dyDescent="0.25">
      <c r="B163" s="122" t="s">
        <v>238</v>
      </c>
      <c r="C163" s="122"/>
      <c r="D163" s="122"/>
      <c r="E163" s="122"/>
    </row>
    <row r="164" spans="2:5" x14ac:dyDescent="0.25">
      <c r="B164" s="124" t="s">
        <v>225</v>
      </c>
      <c r="C164" s="124"/>
      <c r="D164" s="124"/>
      <c r="E164" s="124"/>
    </row>
    <row r="165" spans="2:5" x14ac:dyDescent="0.25">
      <c r="B165" s="28" t="s">
        <v>140</v>
      </c>
      <c r="C165" s="85">
        <v>1.4</v>
      </c>
      <c r="D165" s="28"/>
      <c r="E165" t="s">
        <v>141</v>
      </c>
    </row>
    <row r="166" spans="2:5" x14ac:dyDescent="0.25">
      <c r="B166" s="28" t="s">
        <v>144</v>
      </c>
      <c r="C166" s="84">
        <v>287</v>
      </c>
      <c r="D166" s="28" t="s">
        <v>145</v>
      </c>
      <c r="E166" t="s">
        <v>141</v>
      </c>
    </row>
    <row r="167" spans="2:5" x14ac:dyDescent="0.25">
      <c r="B167" t="s">
        <v>149</v>
      </c>
      <c r="C167" s="84">
        <v>255.53</v>
      </c>
      <c r="D167" s="28" t="s">
        <v>150</v>
      </c>
      <c r="E167" t="s">
        <v>194</v>
      </c>
    </row>
    <row r="168" spans="2:5" x14ac:dyDescent="0.25">
      <c r="B168" t="s">
        <v>153</v>
      </c>
      <c r="C168">
        <v>162.4</v>
      </c>
      <c r="D168" t="s">
        <v>150</v>
      </c>
      <c r="E168" t="s">
        <v>154</v>
      </c>
    </row>
    <row r="169" spans="2:5" x14ac:dyDescent="0.25">
      <c r="B169" s="28" t="s">
        <v>159</v>
      </c>
      <c r="C169" s="84">
        <f>SQRT(C165*C166*C168)</f>
        <v>255.44533661822834</v>
      </c>
      <c r="D169" s="28" t="s">
        <v>160</v>
      </c>
      <c r="E169" t="s">
        <v>148</v>
      </c>
    </row>
    <row r="170" spans="2:5" x14ac:dyDescent="0.25">
      <c r="B170" t="s">
        <v>165</v>
      </c>
      <c r="C170">
        <v>4.5999999999999996</v>
      </c>
      <c r="D170" t="s">
        <v>166</v>
      </c>
      <c r="E170" t="s">
        <v>151</v>
      </c>
    </row>
    <row r="171" spans="2:5" x14ac:dyDescent="0.25">
      <c r="B171" t="s">
        <v>170</v>
      </c>
      <c r="C171" s="84">
        <v>522.4</v>
      </c>
      <c r="D171" t="s">
        <v>160</v>
      </c>
      <c r="E171" t="s">
        <v>154</v>
      </c>
    </row>
    <row r="172" spans="2:5" x14ac:dyDescent="0.25">
      <c r="B172" t="s">
        <v>174</v>
      </c>
      <c r="C172" s="6">
        <f>C171/C169</f>
        <v>2.0450559282698686</v>
      </c>
      <c r="D172" t="s">
        <v>166</v>
      </c>
      <c r="E172" t="s">
        <v>148</v>
      </c>
    </row>
    <row r="173" spans="2:5" x14ac:dyDescent="0.25">
      <c r="B173" t="s">
        <v>176</v>
      </c>
      <c r="C173">
        <v>2.06</v>
      </c>
      <c r="D173" t="s">
        <v>166</v>
      </c>
      <c r="E173" t="s">
        <v>154</v>
      </c>
    </row>
    <row r="175" spans="2:5" x14ac:dyDescent="0.25">
      <c r="B175" t="s">
        <v>226</v>
      </c>
      <c r="C175" s="99">
        <v>255.54069999999999</v>
      </c>
      <c r="D175" t="s">
        <v>169</v>
      </c>
    </row>
    <row r="176" spans="2:5" x14ac:dyDescent="0.25">
      <c r="B176" s="78" t="s">
        <v>227</v>
      </c>
      <c r="C176" s="78">
        <v>255.53</v>
      </c>
      <c r="D176" s="78" t="s">
        <v>169</v>
      </c>
    </row>
    <row r="177" spans="2:5" x14ac:dyDescent="0.25">
      <c r="B177" t="s">
        <v>228</v>
      </c>
      <c r="C177" s="100">
        <v>0.52515970000000001</v>
      </c>
      <c r="D177" t="s">
        <v>181</v>
      </c>
    </row>
    <row r="178" spans="2:5" x14ac:dyDescent="0.25">
      <c r="B178" s="78" t="s">
        <v>229</v>
      </c>
      <c r="C178" s="78">
        <v>0.54049999999999998</v>
      </c>
      <c r="D178" s="78" t="s">
        <v>181</v>
      </c>
    </row>
    <row r="179" spans="2:5" x14ac:dyDescent="0.25">
      <c r="B179" t="s">
        <v>230</v>
      </c>
      <c r="C179" s="100">
        <v>0.71596470000000001</v>
      </c>
      <c r="D179" t="s">
        <v>169</v>
      </c>
    </row>
    <row r="180" spans="2:5" x14ac:dyDescent="0.25">
      <c r="B180" s="78" t="s">
        <v>231</v>
      </c>
      <c r="C180" s="78">
        <v>0.73640000000000005</v>
      </c>
      <c r="D180" s="78" t="s">
        <v>169</v>
      </c>
    </row>
    <row r="181" spans="2:5" x14ac:dyDescent="0.25">
      <c r="B181" s="95" t="s">
        <v>232</v>
      </c>
      <c r="C181" s="101">
        <v>1.628E-5</v>
      </c>
      <c r="D181" s="96" t="s">
        <v>184</v>
      </c>
    </row>
    <row r="182" spans="2:5" x14ac:dyDescent="0.25">
      <c r="B182" s="92" t="s">
        <v>233</v>
      </c>
      <c r="C182" s="93">
        <v>1.628E-5</v>
      </c>
      <c r="D182" s="94" t="s">
        <v>184</v>
      </c>
    </row>
    <row r="184" spans="2:5" ht="30" customHeight="1" x14ac:dyDescent="0.25">
      <c r="B184" s="124" t="s">
        <v>239</v>
      </c>
      <c r="C184" s="124"/>
      <c r="D184" s="124"/>
      <c r="E184" s="124"/>
    </row>
    <row r="186" spans="2:5" ht="229.5" customHeight="1" x14ac:dyDescent="0.25">
      <c r="B186" s="123"/>
      <c r="C186" s="123"/>
      <c r="D186" s="123"/>
      <c r="E186" s="123"/>
    </row>
    <row r="190" spans="2:5" x14ac:dyDescent="0.25">
      <c r="B190" s="28"/>
      <c r="C190" s="85"/>
      <c r="D190" s="28"/>
    </row>
    <row r="191" spans="2:5" x14ac:dyDescent="0.25">
      <c r="B191" s="125" t="s">
        <v>240</v>
      </c>
      <c r="C191" s="125"/>
      <c r="D191" s="125"/>
      <c r="E191" s="125"/>
    </row>
    <row r="192" spans="2:5" x14ac:dyDescent="0.25">
      <c r="C192" s="84"/>
      <c r="D192" s="28"/>
    </row>
    <row r="193" spans="2:5" x14ac:dyDescent="0.25">
      <c r="B193" s="122" t="s">
        <v>241</v>
      </c>
      <c r="C193" s="122"/>
      <c r="D193" s="122"/>
      <c r="E193" s="122"/>
    </row>
    <row r="194" spans="2:5" x14ac:dyDescent="0.25">
      <c r="B194" s="124" t="s">
        <v>225</v>
      </c>
      <c r="C194" s="124"/>
      <c r="D194" s="124"/>
      <c r="E194" s="124"/>
    </row>
    <row r="195" spans="2:5" x14ac:dyDescent="0.25">
      <c r="B195" s="28" t="s">
        <v>140</v>
      </c>
      <c r="C195" s="85">
        <v>1.4</v>
      </c>
      <c r="D195" s="28"/>
      <c r="E195" t="s">
        <v>141</v>
      </c>
    </row>
    <row r="196" spans="2:5" x14ac:dyDescent="0.25">
      <c r="B196" s="28" t="s">
        <v>144</v>
      </c>
      <c r="C196" s="84">
        <v>287</v>
      </c>
      <c r="D196" s="28" t="s">
        <v>145</v>
      </c>
      <c r="E196" t="s">
        <v>141</v>
      </c>
    </row>
    <row r="197" spans="2:5" x14ac:dyDescent="0.25">
      <c r="B197" t="s">
        <v>149</v>
      </c>
      <c r="C197" s="84">
        <v>255.53</v>
      </c>
      <c r="D197" s="28" t="s">
        <v>150</v>
      </c>
      <c r="E197" t="s">
        <v>194</v>
      </c>
    </row>
    <row r="198" spans="2:5" x14ac:dyDescent="0.25">
      <c r="B198" t="s">
        <v>153</v>
      </c>
      <c r="C198" s="99">
        <v>346.51229999999998</v>
      </c>
      <c r="D198" t="s">
        <v>150</v>
      </c>
      <c r="E198" t="s">
        <v>154</v>
      </c>
    </row>
    <row r="199" spans="2:5" x14ac:dyDescent="0.25">
      <c r="B199" s="28" t="s">
        <v>159</v>
      </c>
      <c r="C199" s="84">
        <f>SQRT(C195*C196*C198)</f>
        <v>373.13354464588144</v>
      </c>
      <c r="D199" s="28" t="s">
        <v>160</v>
      </c>
      <c r="E199" t="s">
        <v>148</v>
      </c>
    </row>
    <row r="200" spans="2:5" x14ac:dyDescent="0.25">
      <c r="B200" t="s">
        <v>165</v>
      </c>
      <c r="C200">
        <v>4.5999999999999996</v>
      </c>
      <c r="D200" t="s">
        <v>166</v>
      </c>
      <c r="E200" t="s">
        <v>151</v>
      </c>
    </row>
    <row r="201" spans="2:5" x14ac:dyDescent="0.25">
      <c r="B201" t="s">
        <v>170</v>
      </c>
      <c r="C201" s="105">
        <v>761.11749999999995</v>
      </c>
      <c r="D201" t="s">
        <v>160</v>
      </c>
      <c r="E201" t="s">
        <v>154</v>
      </c>
    </row>
    <row r="202" spans="2:5" x14ac:dyDescent="0.25">
      <c r="B202" t="s">
        <v>174</v>
      </c>
      <c r="C202" s="6">
        <f>C201/C199</f>
        <v>2.0397991842902536</v>
      </c>
      <c r="D202" t="s">
        <v>166</v>
      </c>
      <c r="E202" t="s">
        <v>148</v>
      </c>
    </row>
    <row r="203" spans="2:5" x14ac:dyDescent="0.25">
      <c r="B203" t="s">
        <v>176</v>
      </c>
      <c r="C203" s="106">
        <v>2.051857</v>
      </c>
      <c r="D203" t="s">
        <v>166</v>
      </c>
      <c r="E203" t="s">
        <v>154</v>
      </c>
    </row>
    <row r="204" spans="2:5" x14ac:dyDescent="0.25">
      <c r="B204" s="78" t="s">
        <v>242</v>
      </c>
      <c r="C204" s="91">
        <v>2.2000000000000002</v>
      </c>
      <c r="D204" s="78" t="s">
        <v>166</v>
      </c>
      <c r="E204" s="78" t="s">
        <v>158</v>
      </c>
    </row>
    <row r="206" spans="2:5" x14ac:dyDescent="0.25">
      <c r="B206" t="s">
        <v>226</v>
      </c>
      <c r="C206" s="99">
        <v>255.44030000000001</v>
      </c>
      <c r="D206" t="s">
        <v>169</v>
      </c>
    </row>
    <row r="207" spans="2:5" x14ac:dyDescent="0.25">
      <c r="B207" s="78" t="s">
        <v>227</v>
      </c>
      <c r="C207" s="78">
        <v>255.53</v>
      </c>
      <c r="D207" s="78" t="s">
        <v>169</v>
      </c>
    </row>
    <row r="208" spans="2:5" x14ac:dyDescent="0.25">
      <c r="B208" t="s">
        <v>228</v>
      </c>
      <c r="C208" s="104">
        <v>53064.66</v>
      </c>
      <c r="D208" t="s">
        <v>179</v>
      </c>
    </row>
    <row r="209" spans="2:5" x14ac:dyDescent="0.25">
      <c r="B209" s="78" t="s">
        <v>229</v>
      </c>
      <c r="C209" s="78">
        <f>0.5405*100000</f>
        <v>54050</v>
      </c>
      <c r="D209" s="78" t="s">
        <v>181</v>
      </c>
    </row>
    <row r="210" spans="2:5" x14ac:dyDescent="0.25">
      <c r="B210" t="s">
        <v>230</v>
      </c>
      <c r="C210" s="100">
        <v>0.72372970000000003</v>
      </c>
      <c r="D210" t="s">
        <v>169</v>
      </c>
    </row>
    <row r="211" spans="2:5" x14ac:dyDescent="0.25">
      <c r="B211" s="78" t="s">
        <v>231</v>
      </c>
      <c r="C211" s="78">
        <v>0.73640000000000005</v>
      </c>
      <c r="D211" s="78" t="s">
        <v>169</v>
      </c>
    </row>
    <row r="212" spans="2:5" x14ac:dyDescent="0.25">
      <c r="B212" s="95" t="s">
        <v>232</v>
      </c>
      <c r="C212" s="101">
        <v>1.628E-5</v>
      </c>
      <c r="D212" s="96" t="s">
        <v>184</v>
      </c>
    </row>
    <row r="213" spans="2:5" x14ac:dyDescent="0.25">
      <c r="B213" s="92" t="s">
        <v>233</v>
      </c>
      <c r="C213" s="93">
        <v>1.628E-5</v>
      </c>
      <c r="D213" s="94" t="s">
        <v>184</v>
      </c>
    </row>
    <row r="215" spans="2:5" ht="45" customHeight="1" x14ac:dyDescent="0.25">
      <c r="B215" s="124" t="s">
        <v>243</v>
      </c>
      <c r="C215" s="124"/>
      <c r="D215" s="124"/>
      <c r="E215" s="124"/>
    </row>
    <row r="217" spans="2:5" ht="229.5" customHeight="1" x14ac:dyDescent="0.25">
      <c r="B217" s="123"/>
      <c r="C217" s="123"/>
      <c r="D217" s="123"/>
      <c r="E217" s="123"/>
    </row>
    <row r="219" spans="2:5" x14ac:dyDescent="0.25">
      <c r="B219" s="125" t="s">
        <v>244</v>
      </c>
      <c r="C219" s="125"/>
      <c r="D219" s="125"/>
      <c r="E219" s="125"/>
    </row>
    <row r="221" spans="2:5" x14ac:dyDescent="0.25">
      <c r="B221" s="122" t="s">
        <v>245</v>
      </c>
      <c r="C221" s="122"/>
      <c r="D221" s="122"/>
      <c r="E221" s="122"/>
    </row>
    <row r="222" spans="2:5" x14ac:dyDescent="0.25">
      <c r="B222" s="124" t="s">
        <v>225</v>
      </c>
      <c r="C222" s="124"/>
      <c r="D222" s="124"/>
      <c r="E222" s="124"/>
    </row>
    <row r="223" spans="2:5" x14ac:dyDescent="0.25">
      <c r="B223" s="28" t="s">
        <v>140</v>
      </c>
      <c r="C223" s="85">
        <v>1.4</v>
      </c>
      <c r="D223" s="28"/>
      <c r="E223" t="s">
        <v>141</v>
      </c>
    </row>
    <row r="224" spans="2:5" x14ac:dyDescent="0.25">
      <c r="B224" s="28" t="s">
        <v>144</v>
      </c>
      <c r="C224" s="84">
        <v>287</v>
      </c>
      <c r="D224" s="28" t="s">
        <v>145</v>
      </c>
      <c r="E224" t="s">
        <v>141</v>
      </c>
    </row>
    <row r="225" spans="2:5" x14ac:dyDescent="0.25">
      <c r="B225" t="s">
        <v>149</v>
      </c>
      <c r="C225" s="84">
        <v>255.53</v>
      </c>
      <c r="D225" s="28" t="s">
        <v>150</v>
      </c>
      <c r="E225" t="s">
        <v>194</v>
      </c>
    </row>
    <row r="226" spans="2:5" x14ac:dyDescent="0.25">
      <c r="B226" t="s">
        <v>153</v>
      </c>
      <c r="C226" s="99">
        <v>327.26130000000001</v>
      </c>
      <c r="D226" t="s">
        <v>150</v>
      </c>
      <c r="E226" t="s">
        <v>154</v>
      </c>
    </row>
    <row r="227" spans="2:5" x14ac:dyDescent="0.25">
      <c r="B227" s="28" t="s">
        <v>159</v>
      </c>
      <c r="C227" s="84">
        <f>SQRT(C223*C224*C226)</f>
        <v>362.62044942336058</v>
      </c>
      <c r="D227" s="28" t="s">
        <v>160</v>
      </c>
      <c r="E227" t="s">
        <v>148</v>
      </c>
    </row>
    <row r="228" spans="2:5" x14ac:dyDescent="0.25">
      <c r="B228" t="s">
        <v>165</v>
      </c>
      <c r="C228">
        <v>5</v>
      </c>
      <c r="D228" t="s">
        <v>166</v>
      </c>
      <c r="E228" t="s">
        <v>151</v>
      </c>
    </row>
    <row r="229" spans="2:5" x14ac:dyDescent="0.25">
      <c r="B229" t="s">
        <v>170</v>
      </c>
      <c r="C229" s="105">
        <v>781.43140000000005</v>
      </c>
      <c r="D229" t="s">
        <v>160</v>
      </c>
      <c r="E229" t="s">
        <v>154</v>
      </c>
    </row>
    <row r="230" spans="2:5" x14ac:dyDescent="0.25">
      <c r="B230" t="s">
        <v>174</v>
      </c>
      <c r="C230" s="6">
        <f>C229/C227</f>
        <v>2.1549567908887464</v>
      </c>
      <c r="D230" t="s">
        <v>166</v>
      </c>
      <c r="E230" t="s">
        <v>148</v>
      </c>
    </row>
    <row r="231" spans="2:5" x14ac:dyDescent="0.25">
      <c r="B231" t="s">
        <v>176</v>
      </c>
      <c r="C231" s="99">
        <v>2.1721949999999999</v>
      </c>
      <c r="D231" t="s">
        <v>166</v>
      </c>
      <c r="E231" t="s">
        <v>154</v>
      </c>
    </row>
    <row r="232" spans="2:5" x14ac:dyDescent="0.25">
      <c r="B232" s="78" t="s">
        <v>242</v>
      </c>
      <c r="C232" s="91">
        <v>2.2000000000000002</v>
      </c>
      <c r="D232" s="78" t="s">
        <v>166</v>
      </c>
      <c r="E232" s="78" t="s">
        <v>158</v>
      </c>
    </row>
    <row r="233" spans="2:5" x14ac:dyDescent="0.25">
      <c r="B233" t="s">
        <v>246</v>
      </c>
      <c r="C233" s="103">
        <v>7689</v>
      </c>
      <c r="D233" t="s">
        <v>247</v>
      </c>
      <c r="E233" t="s">
        <v>154</v>
      </c>
    </row>
    <row r="234" spans="2:5" x14ac:dyDescent="0.25">
      <c r="B234" s="78" t="s">
        <v>248</v>
      </c>
      <c r="C234" s="78">
        <v>10000</v>
      </c>
      <c r="D234" s="78" t="s">
        <v>247</v>
      </c>
      <c r="E234" s="78" t="s">
        <v>158</v>
      </c>
    </row>
    <row r="236" spans="2:5" x14ac:dyDescent="0.25">
      <c r="B236" t="s">
        <v>226</v>
      </c>
      <c r="C236" s="99">
        <v>255.44030000000001</v>
      </c>
      <c r="D236" t="s">
        <v>169</v>
      </c>
      <c r="E236" t="s">
        <v>154</v>
      </c>
    </row>
    <row r="237" spans="2:5" x14ac:dyDescent="0.25">
      <c r="B237" s="78" t="s">
        <v>227</v>
      </c>
      <c r="C237" s="78">
        <v>255.53</v>
      </c>
      <c r="D237" s="78" t="s">
        <v>169</v>
      </c>
      <c r="E237" s="78" t="s">
        <v>158</v>
      </c>
    </row>
    <row r="238" spans="2:5" x14ac:dyDescent="0.25">
      <c r="B238" t="s">
        <v>228</v>
      </c>
      <c r="C238" s="104">
        <v>53064.66</v>
      </c>
      <c r="D238" t="s">
        <v>179</v>
      </c>
      <c r="E238" t="s">
        <v>154</v>
      </c>
    </row>
    <row r="239" spans="2:5" x14ac:dyDescent="0.25">
      <c r="B239" s="78" t="s">
        <v>229</v>
      </c>
      <c r="C239" s="78">
        <f>0.5405*100000</f>
        <v>54050</v>
      </c>
      <c r="D239" s="78" t="s">
        <v>181</v>
      </c>
      <c r="E239" s="78" t="s">
        <v>158</v>
      </c>
    </row>
    <row r="240" spans="2:5" x14ac:dyDescent="0.25">
      <c r="B240" t="s">
        <v>230</v>
      </c>
      <c r="C240" s="100">
        <v>0.72372970000000003</v>
      </c>
      <c r="D240" t="s">
        <v>169</v>
      </c>
      <c r="E240" t="s">
        <v>154</v>
      </c>
    </row>
    <row r="241" spans="2:5" x14ac:dyDescent="0.25">
      <c r="B241" s="78" t="s">
        <v>231</v>
      </c>
      <c r="C241" s="78">
        <v>0.73640000000000005</v>
      </c>
      <c r="D241" s="78" t="s">
        <v>169</v>
      </c>
      <c r="E241" s="78" t="s">
        <v>158</v>
      </c>
    </row>
    <row r="242" spans="2:5" x14ac:dyDescent="0.25">
      <c r="B242" s="95" t="s">
        <v>232</v>
      </c>
      <c r="C242" s="101">
        <v>1.628E-5</v>
      </c>
      <c r="D242" s="96" t="s">
        <v>184</v>
      </c>
      <c r="E242" t="s">
        <v>154</v>
      </c>
    </row>
    <row r="243" spans="2:5" x14ac:dyDescent="0.25">
      <c r="B243" s="92" t="s">
        <v>233</v>
      </c>
      <c r="C243" s="93">
        <v>1.628E-5</v>
      </c>
      <c r="D243" s="94" t="s">
        <v>184</v>
      </c>
      <c r="E243" s="78" t="s">
        <v>158</v>
      </c>
    </row>
  </sheetData>
  <mergeCells count="45">
    <mergeCell ref="B215:E215"/>
    <mergeCell ref="B217:E217"/>
    <mergeCell ref="B219:E219"/>
    <mergeCell ref="B221:E221"/>
    <mergeCell ref="B222:E222"/>
    <mergeCell ref="B120:E120"/>
    <mergeCell ref="H4:L4"/>
    <mergeCell ref="B17:E17"/>
    <mergeCell ref="B20:E20"/>
    <mergeCell ref="B15:E15"/>
    <mergeCell ref="B30:E30"/>
    <mergeCell ref="B4:E4"/>
    <mergeCell ref="B19:E19"/>
    <mergeCell ref="B5:E5"/>
    <mergeCell ref="B34:E34"/>
    <mergeCell ref="B35:E35"/>
    <mergeCell ref="B32:E32"/>
    <mergeCell ref="B45:E45"/>
    <mergeCell ref="B66:E66"/>
    <mergeCell ref="B47:E47"/>
    <mergeCell ref="B49:E49"/>
    <mergeCell ref="B99:E99"/>
    <mergeCell ref="B68:E68"/>
    <mergeCell ref="B69:E69"/>
    <mergeCell ref="B79:E79"/>
    <mergeCell ref="B83:E83"/>
    <mergeCell ref="B84:E84"/>
    <mergeCell ref="B94:E94"/>
    <mergeCell ref="B96:E96"/>
    <mergeCell ref="B2:E2"/>
    <mergeCell ref="B193:E193"/>
    <mergeCell ref="B194:E194"/>
    <mergeCell ref="B186:E186"/>
    <mergeCell ref="B161:E161"/>
    <mergeCell ref="B163:E163"/>
    <mergeCell ref="B164:E164"/>
    <mergeCell ref="B184:E184"/>
    <mergeCell ref="B191:E191"/>
    <mergeCell ref="B159:E159"/>
    <mergeCell ref="B62:E62"/>
    <mergeCell ref="B51:E51"/>
    <mergeCell ref="B52:E52"/>
    <mergeCell ref="B64:E64"/>
    <mergeCell ref="B81:E81"/>
    <mergeCell ref="B98:E9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34B90-0A23-47B4-9FA7-2468E9EA8566}">
  <dimension ref="A2:AR606"/>
  <sheetViews>
    <sheetView tabSelected="1" topLeftCell="E149" zoomScale="190" zoomScaleNormal="190" workbookViewId="0">
      <selection activeCell="J207" sqref="J207"/>
    </sheetView>
  </sheetViews>
  <sheetFormatPr baseColWidth="10" defaultColWidth="11.42578125" defaultRowHeight="15" x14ac:dyDescent="0.25"/>
  <cols>
    <col min="1" max="1" width="9.42578125" bestFit="1" customWidth="1"/>
    <col min="2" max="2" width="41.85546875" bestFit="1" customWidth="1"/>
    <col min="3" max="3" width="12.5703125" bestFit="1" customWidth="1"/>
    <col min="5" max="5" width="26.85546875" bestFit="1" customWidth="1"/>
    <col min="8" max="8" width="41.85546875" bestFit="1" customWidth="1"/>
    <col min="11" max="11" width="19.5703125" bestFit="1" customWidth="1"/>
    <col min="12" max="12" width="37.28515625" bestFit="1" customWidth="1"/>
    <col min="14" max="14" width="19.5703125" bestFit="1" customWidth="1"/>
    <col min="16" max="16" width="36.85546875" bestFit="1" customWidth="1"/>
    <col min="18" max="18" width="36.85546875" bestFit="1" customWidth="1"/>
    <col min="20" max="20" width="36.85546875" bestFit="1" customWidth="1"/>
    <col min="22" max="22" width="9.7109375" customWidth="1"/>
    <col min="24" max="24" width="40.5703125" bestFit="1" customWidth="1"/>
    <col min="25" max="25" width="39.5703125" bestFit="1" customWidth="1"/>
    <col min="29" max="29" width="30.7109375" customWidth="1"/>
    <col min="41" max="41" width="36.85546875" customWidth="1"/>
  </cols>
  <sheetData>
    <row r="2" spans="2:23" x14ac:dyDescent="0.25">
      <c r="B2" s="123" t="s">
        <v>249</v>
      </c>
      <c r="C2" s="123"/>
      <c r="D2" s="123"/>
      <c r="E2" s="123"/>
    </row>
    <row r="3" spans="2:23" x14ac:dyDescent="0.25">
      <c r="W3" s="83"/>
    </row>
    <row r="4" spans="2:23" ht="30.75" customHeight="1" x14ac:dyDescent="0.25">
      <c r="B4" s="122" t="s">
        <v>250</v>
      </c>
      <c r="C4" s="122"/>
      <c r="D4" s="122"/>
      <c r="E4" s="122"/>
      <c r="H4" s="122" t="s">
        <v>134</v>
      </c>
      <c r="I4" s="122"/>
      <c r="J4" s="122"/>
      <c r="K4" s="122"/>
      <c r="L4" s="122"/>
    </row>
    <row r="5" spans="2:23" x14ac:dyDescent="0.25">
      <c r="B5" s="131" t="s">
        <v>251</v>
      </c>
      <c r="C5" s="131"/>
      <c r="D5" s="131"/>
      <c r="E5" s="131"/>
      <c r="H5" t="s">
        <v>136</v>
      </c>
      <c r="I5" s="27" t="s">
        <v>137</v>
      </c>
      <c r="J5" s="29">
        <v>1.0049999999999999</v>
      </c>
      <c r="K5" s="28" t="s">
        <v>138</v>
      </c>
      <c r="L5" s="28" t="s">
        <v>139</v>
      </c>
    </row>
    <row r="6" spans="2:23" x14ac:dyDescent="0.25">
      <c r="B6" s="28" t="s">
        <v>252</v>
      </c>
      <c r="C6" s="110">
        <v>13992</v>
      </c>
      <c r="D6" s="28" t="s">
        <v>247</v>
      </c>
      <c r="E6" t="s">
        <v>154</v>
      </c>
      <c r="H6" t="s">
        <v>142</v>
      </c>
      <c r="I6" s="27" t="s">
        <v>143</v>
      </c>
      <c r="J6" s="29">
        <v>0.71799999999999997</v>
      </c>
      <c r="K6" s="28" t="s">
        <v>138</v>
      </c>
      <c r="L6" s="28" t="s">
        <v>139</v>
      </c>
    </row>
    <row r="7" spans="2:23" x14ac:dyDescent="0.25">
      <c r="B7" s="28" t="s">
        <v>253</v>
      </c>
      <c r="C7" s="84">
        <v>0.5383</v>
      </c>
      <c r="D7" s="28" t="s">
        <v>247</v>
      </c>
      <c r="E7" t="s">
        <v>154</v>
      </c>
      <c r="H7" t="s">
        <v>146</v>
      </c>
      <c r="I7" s="26" t="s">
        <v>147</v>
      </c>
      <c r="J7" s="7">
        <f>J5/J6</f>
        <v>1.3997214484679665</v>
      </c>
      <c r="K7" s="28"/>
      <c r="L7" s="28" t="s">
        <v>148</v>
      </c>
    </row>
    <row r="8" spans="2:23" x14ac:dyDescent="0.25">
      <c r="B8" t="s">
        <v>254</v>
      </c>
      <c r="C8" s="84">
        <f>C7/C6</f>
        <v>3.8471983990851919E-5</v>
      </c>
      <c r="D8" s="28" t="s">
        <v>166</v>
      </c>
      <c r="E8" t="s">
        <v>148</v>
      </c>
      <c r="H8" t="s">
        <v>152</v>
      </c>
      <c r="I8" t="s">
        <v>144</v>
      </c>
      <c r="J8">
        <v>287</v>
      </c>
      <c r="K8" s="28" t="s">
        <v>145</v>
      </c>
      <c r="L8" s="28" t="s">
        <v>139</v>
      </c>
    </row>
    <row r="9" spans="2:23" x14ac:dyDescent="0.25">
      <c r="B9" s="78" t="s">
        <v>255</v>
      </c>
      <c r="C9" s="78">
        <v>0.2</v>
      </c>
      <c r="D9" s="79" t="s">
        <v>166</v>
      </c>
      <c r="E9" s="78" t="s">
        <v>158</v>
      </c>
      <c r="H9" t="s">
        <v>155</v>
      </c>
      <c r="I9" t="s">
        <v>156</v>
      </c>
      <c r="J9">
        <v>5000</v>
      </c>
      <c r="K9" s="28" t="s">
        <v>157</v>
      </c>
      <c r="L9" s="28" t="s">
        <v>158</v>
      </c>
    </row>
    <row r="10" spans="2:23" x14ac:dyDescent="0.25">
      <c r="B10" s="28" t="s">
        <v>256</v>
      </c>
      <c r="C10" s="84">
        <f>ATAN(C8)/(2*PI())*360</f>
        <v>2.2042823110831698E-3</v>
      </c>
      <c r="D10" s="28" t="s">
        <v>257</v>
      </c>
      <c r="E10" t="s">
        <v>148</v>
      </c>
      <c r="H10" t="s">
        <v>161</v>
      </c>
      <c r="I10" t="s">
        <v>162</v>
      </c>
      <c r="J10" s="87">
        <v>9.7910000000000004</v>
      </c>
      <c r="K10" s="28" t="s">
        <v>163</v>
      </c>
      <c r="L10" s="28" t="s">
        <v>164</v>
      </c>
    </row>
    <row r="11" spans="2:23" x14ac:dyDescent="0.25">
      <c r="B11" s="79" t="s">
        <v>258</v>
      </c>
      <c r="C11" s="78">
        <f>J42</f>
        <v>7.9696103943213599</v>
      </c>
      <c r="D11" s="79" t="s">
        <v>257</v>
      </c>
      <c r="E11" s="78" t="s">
        <v>158</v>
      </c>
      <c r="H11" t="s">
        <v>167</v>
      </c>
      <c r="I11" s="26" t="s">
        <v>168</v>
      </c>
      <c r="J11" s="98">
        <v>0.73640000000000005</v>
      </c>
      <c r="K11" s="28" t="s">
        <v>169</v>
      </c>
      <c r="L11" s="28" t="s">
        <v>164</v>
      </c>
    </row>
    <row r="12" spans="2:23" x14ac:dyDescent="0.25">
      <c r="B12" s="28" t="s">
        <v>259</v>
      </c>
      <c r="C12" s="111">
        <v>21.52628</v>
      </c>
      <c r="D12" s="28" t="s">
        <v>260</v>
      </c>
      <c r="E12" t="s">
        <v>154</v>
      </c>
      <c r="I12" s="26"/>
      <c r="J12" s="98"/>
      <c r="K12" s="28"/>
      <c r="L12" s="28"/>
    </row>
    <row r="13" spans="2:23" x14ac:dyDescent="0.25">
      <c r="B13" t="s">
        <v>261</v>
      </c>
      <c r="C13" s="31">
        <v>0</v>
      </c>
      <c r="D13" s="81" t="s">
        <v>260</v>
      </c>
      <c r="E13" t="s">
        <v>154</v>
      </c>
      <c r="H13" t="s">
        <v>171</v>
      </c>
      <c r="I13" t="s">
        <v>172</v>
      </c>
      <c r="J13">
        <v>-17.47</v>
      </c>
      <c r="K13" s="28" t="s">
        <v>173</v>
      </c>
      <c r="L13" s="28" t="s">
        <v>164</v>
      </c>
    </row>
    <row r="14" spans="2:23" x14ac:dyDescent="0.25">
      <c r="B14" t="s">
        <v>262</v>
      </c>
      <c r="C14">
        <f>C13/(C12+C13)</f>
        <v>0</v>
      </c>
      <c r="D14" s="81" t="s">
        <v>166</v>
      </c>
      <c r="E14" t="s">
        <v>148</v>
      </c>
      <c r="K14" s="28"/>
      <c r="L14" s="28"/>
    </row>
    <row r="15" spans="2:23" x14ac:dyDescent="0.25">
      <c r="B15" t="s">
        <v>263</v>
      </c>
      <c r="C15" s="31" t="e">
        <f>C10/C14</f>
        <v>#DIV/0!</v>
      </c>
      <c r="D15" t="s">
        <v>166</v>
      </c>
      <c r="E15" t="s">
        <v>148</v>
      </c>
      <c r="J15" s="86">
        <f>J13+273</f>
        <v>255.53</v>
      </c>
      <c r="K15" s="28" t="s">
        <v>150</v>
      </c>
      <c r="L15" s="28" t="s">
        <v>175</v>
      </c>
    </row>
    <row r="16" spans="2:23" x14ac:dyDescent="0.25">
      <c r="C16" s="6" t="e">
        <f>C15*100</f>
        <v>#DIV/0!</v>
      </c>
      <c r="D16" t="s">
        <v>264</v>
      </c>
      <c r="E16" t="s">
        <v>175</v>
      </c>
      <c r="J16" s="86"/>
      <c r="K16" s="28"/>
      <c r="L16" s="28"/>
    </row>
    <row r="17" spans="2:12" x14ac:dyDescent="0.25">
      <c r="B17" s="131" t="s">
        <v>265</v>
      </c>
      <c r="C17" s="131"/>
      <c r="D17" s="131"/>
      <c r="E17" s="131"/>
      <c r="H17" t="s">
        <v>177</v>
      </c>
      <c r="I17" t="s">
        <v>178</v>
      </c>
      <c r="J17" s="39">
        <v>54050</v>
      </c>
      <c r="K17" s="28" t="s">
        <v>179</v>
      </c>
      <c r="L17" s="28" t="s">
        <v>164</v>
      </c>
    </row>
    <row r="18" spans="2:12" x14ac:dyDescent="0.25">
      <c r="J18" s="98">
        <f>J17/100000</f>
        <v>0.54049999999999998</v>
      </c>
      <c r="K18" s="28" t="s">
        <v>181</v>
      </c>
      <c r="L18" s="28" t="s">
        <v>175</v>
      </c>
    </row>
    <row r="19" spans="2:12" x14ac:dyDescent="0.25">
      <c r="H19" t="s">
        <v>182</v>
      </c>
      <c r="I19" s="26" t="s">
        <v>183</v>
      </c>
      <c r="J19" s="102">
        <v>1.628E-5</v>
      </c>
      <c r="K19" s="28" t="s">
        <v>184</v>
      </c>
      <c r="L19" s="28" t="s">
        <v>164</v>
      </c>
    </row>
    <row r="20" spans="2:12" x14ac:dyDescent="0.25">
      <c r="I20" s="26"/>
      <c r="J20" s="88"/>
      <c r="K20" s="28"/>
      <c r="L20" s="28"/>
    </row>
    <row r="21" spans="2:12" x14ac:dyDescent="0.25">
      <c r="H21" t="s">
        <v>186</v>
      </c>
      <c r="I21" t="s">
        <v>187</v>
      </c>
      <c r="J21">
        <f>SQRT(J8*J7*J15)</f>
        <v>320.39276807639493</v>
      </c>
      <c r="K21" s="28" t="s">
        <v>160</v>
      </c>
      <c r="L21" s="28" t="s">
        <v>148</v>
      </c>
    </row>
    <row r="22" spans="2:12" ht="22.5" customHeight="1" x14ac:dyDescent="0.25">
      <c r="K22" s="28"/>
      <c r="L22" s="28"/>
    </row>
    <row r="23" spans="2:12" x14ac:dyDescent="0.25">
      <c r="H23" t="s">
        <v>190</v>
      </c>
      <c r="I23" t="s">
        <v>191</v>
      </c>
      <c r="J23" s="86">
        <v>1.8</v>
      </c>
      <c r="K23" s="28" t="s">
        <v>166</v>
      </c>
      <c r="L23" s="28" t="s">
        <v>158</v>
      </c>
    </row>
    <row r="24" spans="2:12" x14ac:dyDescent="0.25">
      <c r="H24" t="s">
        <v>192</v>
      </c>
      <c r="I24" t="s">
        <v>193</v>
      </c>
      <c r="J24" s="86">
        <f>J21*J23</f>
        <v>576.70698253751084</v>
      </c>
      <c r="K24" s="28" t="s">
        <v>160</v>
      </c>
      <c r="L24" s="28" t="s">
        <v>148</v>
      </c>
    </row>
    <row r="26" spans="2:12" x14ac:dyDescent="0.25">
      <c r="H26" t="s">
        <v>195</v>
      </c>
      <c r="I26" t="s">
        <v>196</v>
      </c>
      <c r="J26" s="86">
        <v>2.2000000000000002</v>
      </c>
      <c r="K26" s="28" t="s">
        <v>166</v>
      </c>
      <c r="L26" s="28" t="s">
        <v>158</v>
      </c>
    </row>
    <row r="27" spans="2:12" x14ac:dyDescent="0.25">
      <c r="H27" t="s">
        <v>197</v>
      </c>
      <c r="I27" s="26" t="s">
        <v>193</v>
      </c>
      <c r="J27">
        <f>J21*J26</f>
        <v>704.86408976806888</v>
      </c>
      <c r="K27" s="28" t="s">
        <v>160</v>
      </c>
      <c r="L27" s="28" t="s">
        <v>148</v>
      </c>
    </row>
    <row r="29" spans="2:12" x14ac:dyDescent="0.25">
      <c r="H29" t="s">
        <v>198</v>
      </c>
      <c r="I29" t="s">
        <v>165</v>
      </c>
      <c r="J29">
        <v>5</v>
      </c>
      <c r="K29" t="s">
        <v>166</v>
      </c>
      <c r="L29" s="28" t="s">
        <v>158</v>
      </c>
    </row>
    <row r="30" spans="2:12" x14ac:dyDescent="0.25">
      <c r="H30" t="s">
        <v>199</v>
      </c>
      <c r="I30" t="s">
        <v>200</v>
      </c>
      <c r="J30">
        <f>J29*J17</f>
        <v>270250</v>
      </c>
      <c r="K30" t="s">
        <v>201</v>
      </c>
      <c r="L30" t="s">
        <v>148</v>
      </c>
    </row>
    <row r="31" spans="2:12" x14ac:dyDescent="0.25">
      <c r="J31">
        <f>J30/100000</f>
        <v>2.7025000000000001</v>
      </c>
      <c r="K31" t="s">
        <v>181</v>
      </c>
      <c r="L31" t="s">
        <v>175</v>
      </c>
    </row>
    <row r="33" spans="2:12" x14ac:dyDescent="0.25">
      <c r="H33" t="s">
        <v>203</v>
      </c>
      <c r="I33" t="s">
        <v>204</v>
      </c>
      <c r="J33">
        <v>2.5</v>
      </c>
      <c r="K33" t="s">
        <v>166</v>
      </c>
      <c r="L33" t="s">
        <v>158</v>
      </c>
    </row>
    <row r="34" spans="2:12" x14ac:dyDescent="0.25">
      <c r="H34" t="s">
        <v>205</v>
      </c>
      <c r="I34" t="s">
        <v>206</v>
      </c>
      <c r="J34" s="86">
        <f>J33*J15</f>
        <v>638.82500000000005</v>
      </c>
      <c r="K34" t="s">
        <v>150</v>
      </c>
      <c r="L34" t="s">
        <v>148</v>
      </c>
    </row>
    <row r="36" spans="2:12" x14ac:dyDescent="0.25">
      <c r="B36" s="122" t="s">
        <v>266</v>
      </c>
      <c r="C36" s="122"/>
      <c r="D36" s="122"/>
      <c r="E36" s="122"/>
      <c r="H36" t="s">
        <v>267</v>
      </c>
      <c r="I36" t="s">
        <v>268</v>
      </c>
      <c r="J36" s="86">
        <v>10000</v>
      </c>
      <c r="K36" t="s">
        <v>247</v>
      </c>
      <c r="L36" t="s">
        <v>158</v>
      </c>
    </row>
    <row r="37" spans="2:12" x14ac:dyDescent="0.25">
      <c r="B37" s="131" t="s">
        <v>269</v>
      </c>
      <c r="C37" s="131"/>
      <c r="D37" s="131"/>
      <c r="E37" s="131"/>
      <c r="H37" t="s">
        <v>270</v>
      </c>
      <c r="I37" t="s">
        <v>271</v>
      </c>
      <c r="J37" s="86">
        <v>0.14000000000000001</v>
      </c>
      <c r="K37" t="s">
        <v>166</v>
      </c>
      <c r="L37" t="s">
        <v>158</v>
      </c>
    </row>
    <row r="38" spans="2:12" x14ac:dyDescent="0.25">
      <c r="B38" s="28" t="s">
        <v>463</v>
      </c>
      <c r="C38" s="29">
        <v>0.24099999999999999</v>
      </c>
      <c r="D38" s="28" t="s">
        <v>157</v>
      </c>
      <c r="E38" s="28" t="s">
        <v>464</v>
      </c>
    </row>
    <row r="39" spans="2:12" x14ac:dyDescent="0.25">
      <c r="B39" s="28" t="s">
        <v>252</v>
      </c>
      <c r="C39" s="110">
        <v>14258</v>
      </c>
      <c r="D39" s="28" t="s">
        <v>247</v>
      </c>
      <c r="E39" t="s">
        <v>154</v>
      </c>
      <c r="H39" t="s">
        <v>272</v>
      </c>
      <c r="I39" t="s">
        <v>273</v>
      </c>
      <c r="J39">
        <f>J37*J36</f>
        <v>1400.0000000000002</v>
      </c>
      <c r="K39" t="s">
        <v>247</v>
      </c>
      <c r="L39" t="s">
        <v>148</v>
      </c>
    </row>
    <row r="40" spans="2:12" x14ac:dyDescent="0.25">
      <c r="B40" s="28" t="s">
        <v>253</v>
      </c>
      <c r="C40" s="84">
        <v>976</v>
      </c>
      <c r="D40" s="28" t="s">
        <v>247</v>
      </c>
      <c r="E40" t="s">
        <v>154</v>
      </c>
      <c r="H40" t="s">
        <v>274</v>
      </c>
      <c r="I40" t="s">
        <v>275</v>
      </c>
      <c r="J40">
        <f>SQRT(J36^2+J39^2)</f>
        <v>10097.52444909147</v>
      </c>
      <c r="K40" t="s">
        <v>247</v>
      </c>
      <c r="L40" t="s">
        <v>148</v>
      </c>
    </row>
    <row r="41" spans="2:12" x14ac:dyDescent="0.25">
      <c r="B41" t="s">
        <v>254</v>
      </c>
      <c r="C41" s="84">
        <f>C40/C39</f>
        <v>6.8452798428952161E-2</v>
      </c>
      <c r="D41" s="28" t="s">
        <v>166</v>
      </c>
      <c r="E41" t="s">
        <v>148</v>
      </c>
      <c r="H41" t="s">
        <v>258</v>
      </c>
      <c r="I41" s="26" t="s">
        <v>276</v>
      </c>
      <c r="J41">
        <f>ATAN(J37)</f>
        <v>0.13909594148207133</v>
      </c>
      <c r="K41" t="s">
        <v>277</v>
      </c>
      <c r="L41" t="s">
        <v>148</v>
      </c>
    </row>
    <row r="42" spans="2:12" x14ac:dyDescent="0.25">
      <c r="B42" s="78" t="s">
        <v>255</v>
      </c>
      <c r="C42" s="78">
        <v>0.2</v>
      </c>
      <c r="D42" s="79" t="s">
        <v>166</v>
      </c>
      <c r="E42" s="78" t="s">
        <v>158</v>
      </c>
      <c r="J42" s="86">
        <f>J41*360/(2*PI())</f>
        <v>7.9696103943213599</v>
      </c>
      <c r="K42" t="s">
        <v>257</v>
      </c>
      <c r="L42" t="s">
        <v>175</v>
      </c>
    </row>
    <row r="43" spans="2:12" x14ac:dyDescent="0.25">
      <c r="B43" s="28" t="s">
        <v>256</v>
      </c>
      <c r="C43" s="84">
        <f>ATAN(C41)/(2*PI())*360</f>
        <v>3.9159476395086013</v>
      </c>
      <c r="D43" s="28" t="s">
        <v>257</v>
      </c>
      <c r="E43" t="s">
        <v>148</v>
      </c>
    </row>
    <row r="44" spans="2:12" x14ac:dyDescent="0.25">
      <c r="B44" s="79" t="s">
        <v>258</v>
      </c>
      <c r="C44" s="78">
        <f>J77</f>
        <v>0</v>
      </c>
      <c r="D44" s="79" t="s">
        <v>257</v>
      </c>
      <c r="E44" s="78" t="s">
        <v>158</v>
      </c>
    </row>
    <row r="45" spans="2:12" x14ac:dyDescent="0.25">
      <c r="B45" s="28" t="s">
        <v>259</v>
      </c>
      <c r="C45" s="111">
        <v>21.52571</v>
      </c>
      <c r="D45" s="28" t="s">
        <v>260</v>
      </c>
      <c r="E45" t="s">
        <v>154</v>
      </c>
    </row>
    <row r="46" spans="2:12" x14ac:dyDescent="0.25">
      <c r="B46" t="s">
        <v>261</v>
      </c>
      <c r="C46" s="31">
        <v>0.86158310000000005</v>
      </c>
      <c r="D46" s="81" t="s">
        <v>260</v>
      </c>
      <c r="E46" t="s">
        <v>154</v>
      </c>
    </row>
    <row r="47" spans="2:12" x14ac:dyDescent="0.25">
      <c r="B47" t="s">
        <v>262</v>
      </c>
      <c r="C47">
        <f>C46/(C45+C46)</f>
        <v>3.848536293117099E-2</v>
      </c>
      <c r="D47" s="81" t="s">
        <v>166</v>
      </c>
      <c r="E47" t="s">
        <v>148</v>
      </c>
    </row>
    <row r="48" spans="2:12" x14ac:dyDescent="0.25">
      <c r="B48" t="s">
        <v>263</v>
      </c>
      <c r="C48" s="31">
        <f>C41/C47</f>
        <v>1.7786709859375973</v>
      </c>
      <c r="D48" t="s">
        <v>166</v>
      </c>
      <c r="E48" t="s">
        <v>148</v>
      </c>
    </row>
    <row r="49" spans="2:5" x14ac:dyDescent="0.25">
      <c r="C49" s="6">
        <f>C48*100</f>
        <v>177.86709859375972</v>
      </c>
      <c r="D49" t="s">
        <v>264</v>
      </c>
      <c r="E49" t="s">
        <v>175</v>
      </c>
    </row>
    <row r="50" spans="2:5" x14ac:dyDescent="0.25">
      <c r="B50" s="131" t="s">
        <v>278</v>
      </c>
      <c r="C50" s="131"/>
      <c r="D50" s="131"/>
      <c r="E50" s="131"/>
    </row>
    <row r="53" spans="2:5" x14ac:dyDescent="0.25">
      <c r="B53" s="122"/>
      <c r="C53" s="122"/>
      <c r="D53" s="122"/>
      <c r="E53" s="122"/>
    </row>
    <row r="54" spans="2:5" x14ac:dyDescent="0.25">
      <c r="B54" s="131"/>
      <c r="C54" s="131"/>
      <c r="D54" s="131"/>
      <c r="E54" s="131"/>
    </row>
    <row r="55" spans="2:5" x14ac:dyDescent="0.25">
      <c r="B55" s="28"/>
      <c r="C55" s="110"/>
      <c r="D55" s="28"/>
    </row>
    <row r="56" spans="2:5" x14ac:dyDescent="0.25">
      <c r="B56" s="28"/>
      <c r="C56" s="84"/>
      <c r="D56" s="28"/>
    </row>
    <row r="57" spans="2:5" x14ac:dyDescent="0.25">
      <c r="C57" s="84"/>
      <c r="D57" s="28"/>
    </row>
    <row r="58" spans="2:5" x14ac:dyDescent="0.25">
      <c r="B58" s="78"/>
      <c r="C58" s="78"/>
      <c r="D58" s="79"/>
      <c r="E58" s="78"/>
    </row>
    <row r="59" spans="2:5" x14ac:dyDescent="0.25">
      <c r="B59" s="28"/>
      <c r="C59" s="84"/>
      <c r="D59" s="28"/>
    </row>
    <row r="60" spans="2:5" x14ac:dyDescent="0.25">
      <c r="B60" s="79"/>
      <c r="C60" s="78"/>
      <c r="D60" s="79"/>
      <c r="E60" s="78"/>
    </row>
    <row r="61" spans="2:5" x14ac:dyDescent="0.25">
      <c r="B61" s="28"/>
      <c r="C61" s="28"/>
      <c r="D61" s="28"/>
      <c r="E61" s="28"/>
    </row>
    <row r="73" spans="2:27" x14ac:dyDescent="0.25">
      <c r="B73" s="132" t="s">
        <v>279</v>
      </c>
      <c r="C73" s="132"/>
      <c r="D73" s="132"/>
      <c r="E73" s="132"/>
    </row>
    <row r="75" spans="2:27" x14ac:dyDescent="0.25">
      <c r="B75" s="122" t="s">
        <v>280</v>
      </c>
      <c r="C75" s="122"/>
      <c r="D75" s="122"/>
      <c r="E75" s="122"/>
      <c r="X75" s="122" t="s">
        <v>280</v>
      </c>
      <c r="Y75" s="122"/>
      <c r="Z75" s="122"/>
      <c r="AA75" s="122"/>
    </row>
    <row r="76" spans="2:27" x14ac:dyDescent="0.25">
      <c r="B76" s="131" t="s">
        <v>281</v>
      </c>
      <c r="C76" s="131"/>
      <c r="D76" s="131"/>
      <c r="E76" s="131"/>
      <c r="X76" s="131" t="s">
        <v>281</v>
      </c>
      <c r="Y76" s="131"/>
      <c r="Z76" s="131"/>
      <c r="AA76" s="131"/>
    </row>
    <row r="77" spans="2:27" x14ac:dyDescent="0.25">
      <c r="B77" s="28" t="s">
        <v>463</v>
      </c>
      <c r="C77" s="29">
        <v>0.24099999999999999</v>
      </c>
      <c r="D77" s="28" t="s">
        <v>157</v>
      </c>
      <c r="E77" s="28" t="s">
        <v>464</v>
      </c>
      <c r="X77" s="28" t="s">
        <v>252</v>
      </c>
      <c r="Y77" s="110">
        <v>14368</v>
      </c>
      <c r="Z77" s="28" t="s">
        <v>247</v>
      </c>
      <c r="AA77" t="s">
        <v>154</v>
      </c>
    </row>
    <row r="78" spans="2:27" x14ac:dyDescent="0.25">
      <c r="B78" s="28" t="s">
        <v>252</v>
      </c>
      <c r="C78" s="110">
        <v>14125</v>
      </c>
      <c r="D78" s="28" t="s">
        <v>247</v>
      </c>
      <c r="E78" t="s">
        <v>154</v>
      </c>
      <c r="X78" s="28" t="s">
        <v>253</v>
      </c>
      <c r="Y78" s="84">
        <v>762.6</v>
      </c>
      <c r="Z78" s="28" t="s">
        <v>247</v>
      </c>
      <c r="AA78" t="s">
        <v>154</v>
      </c>
    </row>
    <row r="79" spans="2:27" x14ac:dyDescent="0.25">
      <c r="B79" s="28" t="s">
        <v>253</v>
      </c>
      <c r="C79" s="84">
        <v>488</v>
      </c>
      <c r="D79" s="28" t="s">
        <v>247</v>
      </c>
      <c r="E79" t="s">
        <v>154</v>
      </c>
      <c r="X79" t="s">
        <v>254</v>
      </c>
      <c r="Y79" s="84">
        <f>Y78/Y77</f>
        <v>5.3076280623608023E-2</v>
      </c>
      <c r="Z79" s="28" t="s">
        <v>166</v>
      </c>
      <c r="AA79" t="s">
        <v>148</v>
      </c>
    </row>
    <row r="80" spans="2:27" x14ac:dyDescent="0.25">
      <c r="B80" t="s">
        <v>254</v>
      </c>
      <c r="C80" s="84">
        <f>C79/C78</f>
        <v>3.4548672566371681E-2</v>
      </c>
      <c r="D80" s="28" t="s">
        <v>166</v>
      </c>
      <c r="E80" t="s">
        <v>148</v>
      </c>
      <c r="X80" s="78" t="s">
        <v>255</v>
      </c>
      <c r="Y80" s="78">
        <v>0.2</v>
      </c>
      <c r="Z80" s="79" t="s">
        <v>166</v>
      </c>
      <c r="AA80" s="78" t="s">
        <v>158</v>
      </c>
    </row>
    <row r="81" spans="2:28" x14ac:dyDescent="0.25">
      <c r="B81" s="78" t="s">
        <v>255</v>
      </c>
      <c r="C81" s="78">
        <v>0.2</v>
      </c>
      <c r="D81" s="79" t="s">
        <v>166</v>
      </c>
      <c r="E81" s="78" t="s">
        <v>158</v>
      </c>
      <c r="X81" s="28" t="s">
        <v>256</v>
      </c>
      <c r="Y81" s="84">
        <f>ATAN(Y79)/(2*PI())*360</f>
        <v>3.0381960532156493</v>
      </c>
      <c r="Z81" s="28" t="s">
        <v>257</v>
      </c>
      <c r="AA81" t="s">
        <v>148</v>
      </c>
    </row>
    <row r="82" spans="2:28" x14ac:dyDescent="0.25">
      <c r="B82" s="28" t="s">
        <v>256</v>
      </c>
      <c r="C82" s="84">
        <f>ATAN(C80)/(2*PI())*360</f>
        <v>1.9787061079494146</v>
      </c>
      <c r="D82" s="28" t="s">
        <v>257</v>
      </c>
      <c r="E82" t="s">
        <v>148</v>
      </c>
      <c r="X82" s="79" t="s">
        <v>258</v>
      </c>
      <c r="Y82" s="78">
        <f>AF112</f>
        <v>0</v>
      </c>
      <c r="Z82" s="79" t="s">
        <v>257</v>
      </c>
      <c r="AA82" s="78" t="s">
        <v>158</v>
      </c>
    </row>
    <row r="83" spans="2:28" x14ac:dyDescent="0.25">
      <c r="B83" s="79" t="s">
        <v>258</v>
      </c>
      <c r="C83" s="78">
        <f>J112</f>
        <v>0</v>
      </c>
      <c r="D83" s="79" t="s">
        <v>257</v>
      </c>
      <c r="E83" s="78" t="s">
        <v>158</v>
      </c>
      <c r="X83" s="28" t="s">
        <v>259</v>
      </c>
      <c r="Y83" s="111">
        <v>21.52073</v>
      </c>
      <c r="Z83" s="28" t="s">
        <v>260</v>
      </c>
      <c r="AA83" t="s">
        <v>154</v>
      </c>
    </row>
    <row r="84" spans="2:28" x14ac:dyDescent="0.25">
      <c r="B84" s="28" t="s">
        <v>259</v>
      </c>
      <c r="C84" s="111">
        <v>21.52073</v>
      </c>
      <c r="D84" s="28" t="s">
        <v>260</v>
      </c>
      <c r="E84" t="s">
        <v>154</v>
      </c>
      <c r="X84" t="s">
        <v>261</v>
      </c>
      <c r="Y84" s="31">
        <v>0.86399999999999999</v>
      </c>
      <c r="Z84" s="81" t="s">
        <v>260</v>
      </c>
      <c r="AA84" t="s">
        <v>154</v>
      </c>
    </row>
    <row r="85" spans="2:28" x14ac:dyDescent="0.25">
      <c r="B85" t="s">
        <v>261</v>
      </c>
      <c r="C85" s="31">
        <v>0.43623699999999999</v>
      </c>
      <c r="D85" s="81" t="s">
        <v>260</v>
      </c>
      <c r="E85" t="s">
        <v>154</v>
      </c>
      <c r="X85" t="s">
        <v>262</v>
      </c>
      <c r="Y85">
        <f>Y84/(Y83+Y84)</f>
        <v>3.8597740513287404E-2</v>
      </c>
      <c r="Z85" s="81" t="s">
        <v>166</v>
      </c>
      <c r="AA85" t="s">
        <v>148</v>
      </c>
    </row>
    <row r="86" spans="2:28" x14ac:dyDescent="0.25">
      <c r="B86" t="s">
        <v>262</v>
      </c>
      <c r="C86">
        <f>C85/(C84+C85)</f>
        <v>1.9867816898390383E-2</v>
      </c>
      <c r="D86" s="81" t="s">
        <v>166</v>
      </c>
      <c r="E86" t="s">
        <v>148</v>
      </c>
      <c r="X86" t="s">
        <v>263</v>
      </c>
      <c r="Y86" s="31">
        <f>Y79/Y85</f>
        <v>1.3751136703283533</v>
      </c>
      <c r="Z86" t="s">
        <v>166</v>
      </c>
      <c r="AA86" t="s">
        <v>148</v>
      </c>
    </row>
    <row r="87" spans="2:28" x14ac:dyDescent="0.25">
      <c r="B87" t="s">
        <v>263</v>
      </c>
      <c r="C87" s="31">
        <f>C80/C86</f>
        <v>1.7389264629860106</v>
      </c>
      <c r="D87" t="s">
        <v>166</v>
      </c>
      <c r="E87" t="s">
        <v>148</v>
      </c>
      <c r="Y87" s="6">
        <f>Y86*100</f>
        <v>137.51136703283532</v>
      </c>
      <c r="Z87" t="s">
        <v>264</v>
      </c>
      <c r="AA87" t="s">
        <v>175</v>
      </c>
    </row>
    <row r="88" spans="2:28" ht="48" customHeight="1" x14ac:dyDescent="0.25">
      <c r="C88" s="6">
        <f>C87*100</f>
        <v>173.89264629860105</v>
      </c>
      <c r="D88" t="s">
        <v>264</v>
      </c>
      <c r="E88" t="s">
        <v>175</v>
      </c>
      <c r="X88" s="133" t="s">
        <v>283</v>
      </c>
      <c r="Y88" s="133"/>
      <c r="Z88" s="133"/>
      <c r="AA88" s="133"/>
      <c r="AB88" s="133"/>
    </row>
    <row r="89" spans="2:28" ht="90" customHeight="1" x14ac:dyDescent="0.25">
      <c r="B89" s="133" t="s">
        <v>282</v>
      </c>
      <c r="C89" s="133"/>
      <c r="D89" s="133"/>
      <c r="E89" s="133"/>
    </row>
    <row r="90" spans="2:28" x14ac:dyDescent="0.25">
      <c r="B90" s="133"/>
      <c r="C90" s="133"/>
      <c r="D90" s="133"/>
      <c r="E90" s="133"/>
    </row>
    <row r="91" spans="2:28" x14ac:dyDescent="0.25">
      <c r="B91" t="s">
        <v>284</v>
      </c>
    </row>
    <row r="120" spans="2:7" ht="29.25" customHeight="1" x14ac:dyDescent="0.25"/>
    <row r="121" spans="2:7" x14ac:dyDescent="0.25">
      <c r="B121" s="135" t="s">
        <v>285</v>
      </c>
      <c r="C121" s="135"/>
      <c r="D121" s="135"/>
      <c r="E121" s="135"/>
    </row>
    <row r="123" spans="2:7" x14ac:dyDescent="0.25">
      <c r="B123" s="131" t="s">
        <v>286</v>
      </c>
      <c r="C123" s="131"/>
      <c r="D123" s="131"/>
      <c r="E123" s="131"/>
      <c r="G123" s="28"/>
    </row>
    <row r="124" spans="2:7" x14ac:dyDescent="0.25">
      <c r="B124" s="28" t="s">
        <v>465</v>
      </c>
      <c r="C124" s="29">
        <v>0.08</v>
      </c>
      <c r="D124" s="28" t="s">
        <v>322</v>
      </c>
      <c r="E124" s="28" t="s">
        <v>464</v>
      </c>
      <c r="G124" s="28"/>
    </row>
    <row r="125" spans="2:7" x14ac:dyDescent="0.25">
      <c r="B125" s="28" t="s">
        <v>463</v>
      </c>
      <c r="C125" s="84">
        <v>0.2</v>
      </c>
      <c r="D125" s="28" t="s">
        <v>157</v>
      </c>
      <c r="E125" s="28" t="s">
        <v>464</v>
      </c>
      <c r="G125" s="28"/>
    </row>
    <row r="126" spans="2:7" x14ac:dyDescent="0.25">
      <c r="B126" s="28" t="s">
        <v>252</v>
      </c>
      <c r="C126" s="110">
        <v>14284</v>
      </c>
      <c r="D126" s="28" t="s">
        <v>247</v>
      </c>
      <c r="E126" t="s">
        <v>154</v>
      </c>
    </row>
    <row r="127" spans="2:7" x14ac:dyDescent="0.25">
      <c r="B127" s="28" t="s">
        <v>253</v>
      </c>
      <c r="C127" s="84">
        <v>591</v>
      </c>
      <c r="D127" s="28" t="s">
        <v>247</v>
      </c>
      <c r="E127" t="s">
        <v>154</v>
      </c>
      <c r="G127" s="78"/>
    </row>
    <row r="128" spans="2:7" x14ac:dyDescent="0.25">
      <c r="B128" t="s">
        <v>254</v>
      </c>
      <c r="C128" s="84">
        <f>C127/C126</f>
        <v>4.1374964995799499E-2</v>
      </c>
      <c r="D128" s="28" t="s">
        <v>166</v>
      </c>
      <c r="E128" t="s">
        <v>148</v>
      </c>
      <c r="G128" s="28"/>
    </row>
    <row r="129" spans="2:23" x14ac:dyDescent="0.25">
      <c r="B129" s="78" t="s">
        <v>255</v>
      </c>
      <c r="C129" s="78">
        <v>0.2</v>
      </c>
      <c r="D129" s="79" t="s">
        <v>166</v>
      </c>
      <c r="E129" s="78" t="s">
        <v>158</v>
      </c>
      <c r="G129" s="79"/>
    </row>
    <row r="130" spans="2:23" x14ac:dyDescent="0.25">
      <c r="B130" s="28" t="s">
        <v>256</v>
      </c>
      <c r="C130" s="84">
        <f>ATAN(C128)/(2*PI())*360</f>
        <v>2.3692595196206647</v>
      </c>
      <c r="D130" s="28" t="s">
        <v>257</v>
      </c>
      <c r="E130" t="s">
        <v>148</v>
      </c>
      <c r="G130" s="28"/>
    </row>
    <row r="131" spans="2:23" x14ac:dyDescent="0.25">
      <c r="B131" s="79" t="s">
        <v>258</v>
      </c>
      <c r="C131" s="78">
        <f>P162</f>
        <v>0</v>
      </c>
      <c r="D131" s="79" t="s">
        <v>257</v>
      </c>
      <c r="E131" s="78" t="s">
        <v>158</v>
      </c>
    </row>
    <row r="132" spans="2:23" x14ac:dyDescent="0.25">
      <c r="B132" s="28" t="s">
        <v>259</v>
      </c>
      <c r="C132" s="111">
        <v>21.14</v>
      </c>
      <c r="D132" s="28" t="s">
        <v>260</v>
      </c>
      <c r="E132" t="s">
        <v>154</v>
      </c>
    </row>
    <row r="133" spans="2:23" x14ac:dyDescent="0.25">
      <c r="B133" t="s">
        <v>261</v>
      </c>
      <c r="C133" s="31">
        <v>0.83540000000000003</v>
      </c>
      <c r="D133" s="81" t="s">
        <v>260</v>
      </c>
      <c r="E133" t="s">
        <v>154</v>
      </c>
    </row>
    <row r="134" spans="2:23" x14ac:dyDescent="0.25">
      <c r="B134" t="s">
        <v>262</v>
      </c>
      <c r="C134">
        <f>C133/(C132+C133)</f>
        <v>3.8015235217561456E-2</v>
      </c>
      <c r="D134" s="81" t="s">
        <v>166</v>
      </c>
      <c r="E134" t="s">
        <v>148</v>
      </c>
    </row>
    <row r="135" spans="2:23" x14ac:dyDescent="0.25">
      <c r="B135" t="s">
        <v>263</v>
      </c>
      <c r="C135" s="31">
        <f>C128/C134</f>
        <v>1.0883785082220401</v>
      </c>
      <c r="D135" t="s">
        <v>166</v>
      </c>
      <c r="E135" t="s">
        <v>148</v>
      </c>
    </row>
    <row r="136" spans="2:23" x14ac:dyDescent="0.25">
      <c r="C136" s="6">
        <f>C135*100</f>
        <v>108.837850822204</v>
      </c>
      <c r="D136" t="s">
        <v>264</v>
      </c>
      <c r="E136" t="s">
        <v>175</v>
      </c>
    </row>
    <row r="137" spans="2:23" x14ac:dyDescent="0.25">
      <c r="L137" s="131" t="s">
        <v>288</v>
      </c>
      <c r="M137" s="131"/>
      <c r="N137" s="131"/>
      <c r="O137" s="131"/>
      <c r="T137" s="123"/>
      <c r="U137" s="123"/>
      <c r="V137" s="123"/>
      <c r="W137" s="123"/>
    </row>
    <row r="138" spans="2:23" x14ac:dyDescent="0.25">
      <c r="L138" s="28" t="s">
        <v>465</v>
      </c>
      <c r="M138" s="29">
        <v>0.16</v>
      </c>
      <c r="N138" s="28" t="s">
        <v>322</v>
      </c>
      <c r="O138" s="28" t="s">
        <v>464</v>
      </c>
      <c r="T138" s="28"/>
      <c r="U138" s="29"/>
      <c r="V138" s="28"/>
      <c r="W138" s="28"/>
    </row>
    <row r="139" spans="2:23" x14ac:dyDescent="0.25">
      <c r="B139" s="131" t="s">
        <v>287</v>
      </c>
      <c r="C139" s="131"/>
      <c r="D139" s="131"/>
      <c r="E139" s="131"/>
      <c r="L139" s="28" t="s">
        <v>463</v>
      </c>
      <c r="M139" s="29">
        <v>0.22500000000000001</v>
      </c>
      <c r="N139" s="28" t="s">
        <v>157</v>
      </c>
      <c r="O139" s="28" t="s">
        <v>464</v>
      </c>
      <c r="T139" s="28"/>
      <c r="U139" s="29"/>
      <c r="V139" s="28"/>
      <c r="W139" s="28"/>
    </row>
    <row r="140" spans="2:23" x14ac:dyDescent="0.25">
      <c r="B140" s="28" t="s">
        <v>465</v>
      </c>
      <c r="C140" s="29">
        <v>0.08</v>
      </c>
      <c r="D140" s="28" t="s">
        <v>322</v>
      </c>
      <c r="E140" s="28" t="s">
        <v>464</v>
      </c>
      <c r="L140" s="28" t="s">
        <v>252</v>
      </c>
      <c r="M140" s="110">
        <v>14956</v>
      </c>
      <c r="N140" s="28" t="s">
        <v>247</v>
      </c>
      <c r="O140" t="s">
        <v>154</v>
      </c>
      <c r="T140" s="28"/>
      <c r="U140" s="110"/>
      <c r="V140" s="28"/>
    </row>
    <row r="141" spans="2:23" x14ac:dyDescent="0.25">
      <c r="B141" s="28" t="s">
        <v>463</v>
      </c>
      <c r="C141" s="29">
        <v>0.22500000000000001</v>
      </c>
      <c r="D141" s="28" t="s">
        <v>157</v>
      </c>
      <c r="E141" s="28" t="s">
        <v>464</v>
      </c>
      <c r="L141" s="28" t="s">
        <v>253</v>
      </c>
      <c r="M141" s="84">
        <v>176.9</v>
      </c>
      <c r="N141" s="28" t="s">
        <v>247</v>
      </c>
      <c r="O141" t="s">
        <v>154</v>
      </c>
      <c r="T141" s="28"/>
      <c r="U141" s="84"/>
      <c r="V141" s="28"/>
    </row>
    <row r="142" spans="2:23" x14ac:dyDescent="0.25">
      <c r="B142" s="28" t="s">
        <v>252</v>
      </c>
      <c r="C142" s="110">
        <v>14341</v>
      </c>
      <c r="D142" s="28" t="s">
        <v>247</v>
      </c>
      <c r="E142" t="s">
        <v>154</v>
      </c>
      <c r="L142" t="s">
        <v>254</v>
      </c>
      <c r="M142" s="84">
        <f>M141/M140</f>
        <v>1.1828028884728538E-2</v>
      </c>
      <c r="N142" s="28" t="s">
        <v>166</v>
      </c>
      <c r="O142" t="s">
        <v>148</v>
      </c>
      <c r="U142" s="84"/>
      <c r="V142" s="28"/>
    </row>
    <row r="143" spans="2:23" x14ac:dyDescent="0.25">
      <c r="B143" s="28" t="s">
        <v>253</v>
      </c>
      <c r="C143" s="84">
        <v>647</v>
      </c>
      <c r="D143" s="28" t="s">
        <v>247</v>
      </c>
      <c r="E143" t="s">
        <v>154</v>
      </c>
      <c r="L143" s="78" t="s">
        <v>255</v>
      </c>
      <c r="M143" s="78">
        <v>0.2</v>
      </c>
      <c r="N143" s="79" t="s">
        <v>166</v>
      </c>
      <c r="O143" s="78" t="s">
        <v>158</v>
      </c>
      <c r="T143" s="78"/>
      <c r="U143" s="78"/>
      <c r="V143" s="79"/>
      <c r="W143" s="78"/>
    </row>
    <row r="144" spans="2:23" x14ac:dyDescent="0.25">
      <c r="B144" t="s">
        <v>254</v>
      </c>
      <c r="C144" s="84">
        <f>C143/C142</f>
        <v>4.5115403388885013E-2</v>
      </c>
      <c r="D144" s="28" t="s">
        <v>166</v>
      </c>
      <c r="E144" t="s">
        <v>148</v>
      </c>
      <c r="L144" s="28" t="s">
        <v>256</v>
      </c>
      <c r="M144" s="84">
        <f>ATAN(M142)/(2*PI())*360</f>
        <v>0.67766453396442694</v>
      </c>
      <c r="N144" s="28" t="s">
        <v>257</v>
      </c>
      <c r="O144" t="s">
        <v>148</v>
      </c>
      <c r="T144" s="28"/>
      <c r="U144" s="84"/>
      <c r="V144" s="28"/>
    </row>
    <row r="145" spans="2:28" x14ac:dyDescent="0.25">
      <c r="B145" s="78" t="s">
        <v>255</v>
      </c>
      <c r="C145" s="78">
        <v>0.2</v>
      </c>
      <c r="D145" s="79" t="s">
        <v>166</v>
      </c>
      <c r="E145" s="78" t="s">
        <v>158</v>
      </c>
      <c r="L145" s="79" t="s">
        <v>258</v>
      </c>
      <c r="M145" s="78">
        <f>T193</f>
        <v>0</v>
      </c>
      <c r="N145" s="79" t="s">
        <v>257</v>
      </c>
      <c r="O145" s="78" t="s">
        <v>158</v>
      </c>
      <c r="T145" s="79"/>
      <c r="U145" s="78"/>
      <c r="V145" s="79"/>
      <c r="W145" s="78"/>
    </row>
    <row r="146" spans="2:28" x14ac:dyDescent="0.25">
      <c r="B146" s="28" t="s">
        <v>256</v>
      </c>
      <c r="C146" s="84">
        <f>ATAN(C144)/(2*PI())*360</f>
        <v>2.5831705606669448</v>
      </c>
      <c r="D146" s="28" t="s">
        <v>257</v>
      </c>
      <c r="E146" t="s">
        <v>148</v>
      </c>
      <c r="L146" s="28" t="s">
        <v>259</v>
      </c>
      <c r="M146" s="111">
        <v>21.52</v>
      </c>
      <c r="N146" s="28" t="s">
        <v>260</v>
      </c>
      <c r="O146" t="s">
        <v>154</v>
      </c>
      <c r="T146" s="28"/>
      <c r="U146" s="111"/>
      <c r="V146" s="28"/>
    </row>
    <row r="147" spans="2:28" x14ac:dyDescent="0.25">
      <c r="B147" s="79" t="s">
        <v>258</v>
      </c>
      <c r="C147" s="78">
        <f>J191</f>
        <v>0</v>
      </c>
      <c r="D147" s="79" t="s">
        <v>257</v>
      </c>
      <c r="E147" s="78" t="s">
        <v>158</v>
      </c>
      <c r="L147" t="s">
        <v>261</v>
      </c>
      <c r="M147" s="31">
        <v>1.73</v>
      </c>
      <c r="N147" s="81" t="s">
        <v>260</v>
      </c>
      <c r="O147" t="s">
        <v>154</v>
      </c>
      <c r="U147" s="31"/>
      <c r="V147" s="81"/>
    </row>
    <row r="148" spans="2:28" x14ac:dyDescent="0.25">
      <c r="B148" s="28" t="s">
        <v>259</v>
      </c>
      <c r="C148" s="111">
        <v>21.53</v>
      </c>
      <c r="D148" s="28" t="s">
        <v>260</v>
      </c>
      <c r="E148" t="s">
        <v>154</v>
      </c>
      <c r="L148" t="s">
        <v>262</v>
      </c>
      <c r="M148">
        <f>M147/(M146+M147)</f>
        <v>7.4408602150537628E-2</v>
      </c>
      <c r="N148" s="81" t="s">
        <v>166</v>
      </c>
      <c r="O148" t="s">
        <v>148</v>
      </c>
      <c r="V148" s="81"/>
    </row>
    <row r="149" spans="2:28" x14ac:dyDescent="0.25">
      <c r="B149" t="s">
        <v>261</v>
      </c>
      <c r="C149" s="31">
        <v>0.86099999999999999</v>
      </c>
      <c r="D149" s="81" t="s">
        <v>260</v>
      </c>
      <c r="E149" t="s">
        <v>154</v>
      </c>
      <c r="L149" t="s">
        <v>263</v>
      </c>
      <c r="M149" s="31">
        <f>M142/M148</f>
        <v>0.15896050379765234</v>
      </c>
      <c r="N149" t="s">
        <v>166</v>
      </c>
      <c r="O149" t="s">
        <v>148</v>
      </c>
      <c r="U149" s="31"/>
    </row>
    <row r="150" spans="2:28" x14ac:dyDescent="0.25">
      <c r="B150" t="s">
        <v>262</v>
      </c>
      <c r="C150">
        <f>C149/(C148+C149)</f>
        <v>3.845294984592023E-2</v>
      </c>
      <c r="D150" s="81" t="s">
        <v>166</v>
      </c>
      <c r="E150" t="s">
        <v>148</v>
      </c>
      <c r="M150" s="6">
        <f>M149*100</f>
        <v>15.896050379765233</v>
      </c>
      <c r="N150" t="s">
        <v>264</v>
      </c>
      <c r="O150" t="s">
        <v>175</v>
      </c>
      <c r="U150" s="6"/>
    </row>
    <row r="151" spans="2:28" x14ac:dyDescent="0.25">
      <c r="B151" t="s">
        <v>263</v>
      </c>
      <c r="C151" s="31">
        <f>C144/C150</f>
        <v>1.1732624823234896</v>
      </c>
      <c r="D151" t="s">
        <v>166</v>
      </c>
      <c r="E151" t="s">
        <v>148</v>
      </c>
    </row>
    <row r="152" spans="2:28" x14ac:dyDescent="0.25">
      <c r="C152" s="6">
        <f>C151*100</f>
        <v>117.32624823234896</v>
      </c>
      <c r="D152" t="s">
        <v>264</v>
      </c>
      <c r="E152" t="s">
        <v>175</v>
      </c>
    </row>
    <row r="155" spans="2:28" x14ac:dyDescent="0.25">
      <c r="B155" s="28" t="s">
        <v>289</v>
      </c>
      <c r="C155" s="28"/>
      <c r="D155" s="28"/>
      <c r="E155" s="28"/>
    </row>
    <row r="156" spans="2:28" x14ac:dyDescent="0.25">
      <c r="B156" s="28" t="s">
        <v>465</v>
      </c>
      <c r="C156" s="29">
        <v>0.08</v>
      </c>
      <c r="D156" s="28" t="s">
        <v>322</v>
      </c>
      <c r="E156" s="28" t="s">
        <v>464</v>
      </c>
      <c r="N156" t="s">
        <v>478</v>
      </c>
    </row>
    <row r="157" spans="2:28" x14ac:dyDescent="0.25">
      <c r="B157" s="28" t="s">
        <v>463</v>
      </c>
      <c r="C157" s="29">
        <v>0.24099999999999999</v>
      </c>
      <c r="D157" s="28" t="s">
        <v>157</v>
      </c>
      <c r="E157" s="28" t="s">
        <v>464</v>
      </c>
      <c r="N157" t="s">
        <v>479</v>
      </c>
      <c r="O157" t="s">
        <v>480</v>
      </c>
    </row>
    <row r="158" spans="2:28" x14ac:dyDescent="0.25">
      <c r="B158" s="28" t="s">
        <v>252</v>
      </c>
      <c r="C158" s="110">
        <v>14258</v>
      </c>
      <c r="D158" s="28" t="s">
        <v>247</v>
      </c>
      <c r="E158" t="s">
        <v>154</v>
      </c>
      <c r="N158" s="6">
        <v>0.2</v>
      </c>
      <c r="O158" s="33">
        <v>108.837850822204</v>
      </c>
    </row>
    <row r="159" spans="2:28" x14ac:dyDescent="0.25">
      <c r="B159" s="28" t="s">
        <v>253</v>
      </c>
      <c r="C159" s="84">
        <v>976</v>
      </c>
      <c r="D159" s="28" t="s">
        <v>247</v>
      </c>
      <c r="E159" t="s">
        <v>154</v>
      </c>
      <c r="N159">
        <v>0.21</v>
      </c>
      <c r="O159">
        <v>111</v>
      </c>
      <c r="T159" s="131" t="s">
        <v>488</v>
      </c>
      <c r="U159" s="131"/>
      <c r="V159" s="131"/>
      <c r="W159" s="131"/>
      <c r="Y159" s="131" t="s">
        <v>489</v>
      </c>
      <c r="Z159" s="131"/>
      <c r="AA159" s="131"/>
      <c r="AB159" s="131"/>
    </row>
    <row r="160" spans="2:28" x14ac:dyDescent="0.25">
      <c r="B160" t="s">
        <v>254</v>
      </c>
      <c r="C160" s="84">
        <f>C159/C158</f>
        <v>6.8452798428952161E-2</v>
      </c>
      <c r="D160" s="28" t="s">
        <v>166</v>
      </c>
      <c r="E160" t="s">
        <v>148</v>
      </c>
      <c r="N160">
        <v>0.22</v>
      </c>
      <c r="O160">
        <v>113</v>
      </c>
      <c r="T160" s="28" t="s">
        <v>465</v>
      </c>
      <c r="U160" s="29">
        <v>0.08</v>
      </c>
      <c r="V160" s="28" t="s">
        <v>322</v>
      </c>
      <c r="W160" s="28" t="s">
        <v>464</v>
      </c>
      <c r="Y160" s="28" t="s">
        <v>465</v>
      </c>
      <c r="Z160" s="29">
        <v>0.08</v>
      </c>
      <c r="AA160" s="28" t="s">
        <v>322</v>
      </c>
      <c r="AB160" s="28" t="s">
        <v>464</v>
      </c>
    </row>
    <row r="161" spans="2:28" x14ac:dyDescent="0.25">
      <c r="B161" s="78" t="s">
        <v>255</v>
      </c>
      <c r="C161" s="78">
        <v>0.2</v>
      </c>
      <c r="D161" s="79" t="s">
        <v>166</v>
      </c>
      <c r="E161" s="78" t="s">
        <v>158</v>
      </c>
      <c r="N161" s="6">
        <v>0.23</v>
      </c>
      <c r="O161">
        <v>117</v>
      </c>
      <c r="T161" s="28" t="s">
        <v>463</v>
      </c>
      <c r="U161" s="29">
        <v>0.25</v>
      </c>
      <c r="V161" s="28" t="s">
        <v>157</v>
      </c>
      <c r="W161" s="28" t="s">
        <v>464</v>
      </c>
      <c r="Y161" s="28" t="s">
        <v>463</v>
      </c>
      <c r="Z161" s="29">
        <v>0.21</v>
      </c>
      <c r="AA161" s="28" t="s">
        <v>157</v>
      </c>
      <c r="AB161" s="28" t="s">
        <v>464</v>
      </c>
    </row>
    <row r="162" spans="2:28" x14ac:dyDescent="0.25">
      <c r="B162" s="28" t="s">
        <v>256</v>
      </c>
      <c r="C162" s="84">
        <f>ATAN(C160)/(2*PI())*360</f>
        <v>3.9159476395086013</v>
      </c>
      <c r="D162" s="28" t="s">
        <v>257</v>
      </c>
      <c r="E162" t="s">
        <v>148</v>
      </c>
      <c r="N162" s="6">
        <v>0.24</v>
      </c>
      <c r="O162">
        <v>178</v>
      </c>
      <c r="T162" s="28" t="s">
        <v>252</v>
      </c>
      <c r="U162" s="110">
        <v>14267.121792599301</v>
      </c>
      <c r="V162" s="28" t="s">
        <v>247</v>
      </c>
      <c r="W162" t="s">
        <v>154</v>
      </c>
      <c r="Y162" s="28" t="s">
        <v>252</v>
      </c>
      <c r="Z162" s="110"/>
      <c r="AA162" s="28" t="s">
        <v>247</v>
      </c>
      <c r="AB162" t="s">
        <v>154</v>
      </c>
    </row>
    <row r="163" spans="2:28" x14ac:dyDescent="0.25">
      <c r="B163" s="79" t="s">
        <v>258</v>
      </c>
      <c r="C163" s="78" t="e">
        <f>#REF!</f>
        <v>#REF!</v>
      </c>
      <c r="D163" s="79" t="s">
        <v>257</v>
      </c>
      <c r="E163" s="78" t="s">
        <v>158</v>
      </c>
      <c r="N163">
        <v>0.25</v>
      </c>
      <c r="O163" s="33">
        <v>185.22</v>
      </c>
      <c r="T163" s="28" t="s">
        <v>253</v>
      </c>
      <c r="U163" s="84">
        <v>1008.87615074222</v>
      </c>
      <c r="V163" s="28" t="s">
        <v>247</v>
      </c>
      <c r="W163" t="s">
        <v>154</v>
      </c>
      <c r="Y163" s="28" t="s">
        <v>253</v>
      </c>
      <c r="Z163" s="84"/>
      <c r="AA163" s="28" t="s">
        <v>247</v>
      </c>
      <c r="AB163" t="s">
        <v>154</v>
      </c>
    </row>
    <row r="164" spans="2:28" x14ac:dyDescent="0.25">
      <c r="B164" s="28" t="s">
        <v>259</v>
      </c>
      <c r="C164" s="111">
        <v>21.52571</v>
      </c>
      <c r="D164" s="28" t="s">
        <v>260</v>
      </c>
      <c r="E164" t="s">
        <v>154</v>
      </c>
      <c r="N164" s="6">
        <v>0.26</v>
      </c>
      <c r="O164">
        <v>193</v>
      </c>
      <c r="T164" t="s">
        <v>254</v>
      </c>
      <c r="U164" s="84">
        <f>U163/U162</f>
        <v>7.0713362190932466E-2</v>
      </c>
      <c r="V164" s="28" t="s">
        <v>166</v>
      </c>
      <c r="W164" t="s">
        <v>148</v>
      </c>
      <c r="Y164" t="s">
        <v>254</v>
      </c>
      <c r="Z164" s="84" t="e">
        <f>Z163/Z162</f>
        <v>#DIV/0!</v>
      </c>
      <c r="AA164" s="28" t="s">
        <v>166</v>
      </c>
      <c r="AB164" t="s">
        <v>148</v>
      </c>
    </row>
    <row r="165" spans="2:28" x14ac:dyDescent="0.25">
      <c r="B165" t="s">
        <v>261</v>
      </c>
      <c r="C165" s="31">
        <v>0.86158310000000005</v>
      </c>
      <c r="D165" s="81" t="s">
        <v>260</v>
      </c>
      <c r="E165" t="s">
        <v>154</v>
      </c>
      <c r="N165" s="6">
        <v>0.27</v>
      </c>
      <c r="O165">
        <v>209</v>
      </c>
      <c r="T165" s="78" t="s">
        <v>255</v>
      </c>
      <c r="U165" s="78">
        <v>0.2</v>
      </c>
      <c r="V165" s="79" t="s">
        <v>166</v>
      </c>
      <c r="W165" s="78" t="s">
        <v>158</v>
      </c>
      <c r="Y165" s="78" t="s">
        <v>255</v>
      </c>
      <c r="Z165" s="78">
        <v>0.2</v>
      </c>
      <c r="AA165" s="79" t="s">
        <v>166</v>
      </c>
      <c r="AB165" s="78" t="s">
        <v>158</v>
      </c>
    </row>
    <row r="166" spans="2:28" x14ac:dyDescent="0.25">
      <c r="B166" t="s">
        <v>262</v>
      </c>
      <c r="C166">
        <f>C165/(C164+C165)</f>
        <v>3.848536293117099E-2</v>
      </c>
      <c r="D166" s="81" t="s">
        <v>166</v>
      </c>
      <c r="E166" t="s">
        <v>148</v>
      </c>
      <c r="N166" s="6">
        <v>0.28000000000000003</v>
      </c>
      <c r="O166" s="33">
        <v>236.22692942790047</v>
      </c>
      <c r="T166" s="28" t="s">
        <v>256</v>
      </c>
      <c r="U166" s="84">
        <f>ATAN(U164)/(2*PI())*360</f>
        <v>4.0448442562662468</v>
      </c>
      <c r="V166" s="28" t="s">
        <v>257</v>
      </c>
      <c r="W166" t="s">
        <v>148</v>
      </c>
      <c r="Y166" s="28" t="s">
        <v>256</v>
      </c>
      <c r="Z166" s="84" t="e">
        <f>ATAN(Z164)/(2*PI())*360</f>
        <v>#DIV/0!</v>
      </c>
      <c r="AA166" s="28" t="s">
        <v>257</v>
      </c>
      <c r="AB166" t="s">
        <v>148</v>
      </c>
    </row>
    <row r="167" spans="2:28" x14ac:dyDescent="0.25">
      <c r="B167" t="s">
        <v>263</v>
      </c>
      <c r="C167" s="31">
        <f>C160/C166</f>
        <v>1.7786709859375973</v>
      </c>
      <c r="D167" t="s">
        <v>166</v>
      </c>
      <c r="E167" t="s">
        <v>148</v>
      </c>
      <c r="N167" s="6">
        <v>0.28999999999999998</v>
      </c>
      <c r="O167" s="33">
        <v>249</v>
      </c>
      <c r="T167" s="79" t="s">
        <v>258</v>
      </c>
      <c r="U167" s="78" t="str">
        <f>AB164</f>
        <v>Calculated</v>
      </c>
      <c r="V167" s="79" t="s">
        <v>257</v>
      </c>
      <c r="W167" s="78" t="s">
        <v>158</v>
      </c>
      <c r="Y167" s="79" t="s">
        <v>258</v>
      </c>
      <c r="Z167" s="78">
        <f>AG164</f>
        <v>0</v>
      </c>
      <c r="AA167" s="79" t="s">
        <v>257</v>
      </c>
      <c r="AB167" s="78" t="s">
        <v>158</v>
      </c>
    </row>
    <row r="168" spans="2:28" x14ac:dyDescent="0.25">
      <c r="C168" s="6">
        <f>C167*100</f>
        <v>177.86709859375972</v>
      </c>
      <c r="D168" t="s">
        <v>264</v>
      </c>
      <c r="E168" t="s">
        <v>175</v>
      </c>
      <c r="T168" s="28" t="s">
        <v>259</v>
      </c>
      <c r="U168" s="111">
        <v>21.52609</v>
      </c>
      <c r="V168" s="28" t="s">
        <v>260</v>
      </c>
      <c r="W168" t="s">
        <v>154</v>
      </c>
      <c r="Y168" s="28" t="s">
        <v>259</v>
      </c>
      <c r="Z168" s="111"/>
      <c r="AA168" s="28" t="s">
        <v>260</v>
      </c>
      <c r="AB168" t="s">
        <v>154</v>
      </c>
    </row>
    <row r="169" spans="2:28" x14ac:dyDescent="0.25">
      <c r="T169" t="s">
        <v>261</v>
      </c>
      <c r="U169" s="31">
        <v>0.85442870000000004</v>
      </c>
      <c r="V169" s="81" t="s">
        <v>260</v>
      </c>
      <c r="W169" t="s">
        <v>154</v>
      </c>
      <c r="Y169" t="s">
        <v>261</v>
      </c>
      <c r="Z169" s="31"/>
      <c r="AA169" s="81" t="s">
        <v>260</v>
      </c>
      <c r="AB169" t="s">
        <v>154</v>
      </c>
    </row>
    <row r="170" spans="2:28" x14ac:dyDescent="0.25">
      <c r="T170" t="s">
        <v>262</v>
      </c>
      <c r="U170">
        <f>U169/(U168+U169)</f>
        <v>3.8177341260638431E-2</v>
      </c>
      <c r="V170" s="81" t="s">
        <v>166</v>
      </c>
      <c r="W170" t="s">
        <v>148</v>
      </c>
      <c r="Y170" t="s">
        <v>262</v>
      </c>
      <c r="Z170" t="e">
        <f>Z169/(Z168+Z169)</f>
        <v>#DIV/0!</v>
      </c>
      <c r="AA170" s="81" t="s">
        <v>166</v>
      </c>
      <c r="AB170" t="s">
        <v>148</v>
      </c>
    </row>
    <row r="171" spans="2:28" x14ac:dyDescent="0.25">
      <c r="B171" s="131" t="s">
        <v>290</v>
      </c>
      <c r="C171" s="131"/>
      <c r="D171" s="131"/>
      <c r="E171" s="131"/>
      <c r="T171" t="s">
        <v>263</v>
      </c>
      <c r="U171" s="31">
        <f>U164/U170</f>
        <v>1.8522338082206709</v>
      </c>
      <c r="V171" t="s">
        <v>166</v>
      </c>
      <c r="W171" t="s">
        <v>148</v>
      </c>
      <c r="Y171" t="s">
        <v>263</v>
      </c>
      <c r="Z171" s="31" t="e">
        <f>Z164/Z170</f>
        <v>#DIV/0!</v>
      </c>
      <c r="AA171" t="s">
        <v>166</v>
      </c>
      <c r="AB171" t="s">
        <v>148</v>
      </c>
    </row>
    <row r="172" spans="2:28" x14ac:dyDescent="0.25">
      <c r="B172" s="28" t="s">
        <v>465</v>
      </c>
      <c r="C172" s="29">
        <v>0.08</v>
      </c>
      <c r="D172" s="28" t="s">
        <v>322</v>
      </c>
      <c r="E172" s="28" t="s">
        <v>464</v>
      </c>
      <c r="U172" s="6">
        <f>U171*100</f>
        <v>185.2233808220671</v>
      </c>
      <c r="V172" t="s">
        <v>264</v>
      </c>
      <c r="W172" t="s">
        <v>175</v>
      </c>
      <c r="Z172" s="6" t="e">
        <f>Z171*100</f>
        <v>#DIV/0!</v>
      </c>
      <c r="AA172" t="s">
        <v>264</v>
      </c>
      <c r="AB172" t="s">
        <v>175</v>
      </c>
    </row>
    <row r="173" spans="2:28" x14ac:dyDescent="0.25">
      <c r="B173" s="28" t="s">
        <v>463</v>
      </c>
      <c r="C173" s="29">
        <v>0.26</v>
      </c>
      <c r="D173" s="28" t="s">
        <v>157</v>
      </c>
      <c r="E173" s="28" t="s">
        <v>464</v>
      </c>
    </row>
    <row r="174" spans="2:28" x14ac:dyDescent="0.25">
      <c r="B174" s="28" t="s">
        <v>252</v>
      </c>
      <c r="C174" s="110">
        <v>14278</v>
      </c>
      <c r="D174" s="28" t="s">
        <v>247</v>
      </c>
      <c r="E174" t="s">
        <v>154</v>
      </c>
    </row>
    <row r="175" spans="2:28" x14ac:dyDescent="0.25">
      <c r="B175" s="28" t="s">
        <v>253</v>
      </c>
      <c r="C175" s="84">
        <v>1063</v>
      </c>
      <c r="D175" s="28" t="s">
        <v>247</v>
      </c>
      <c r="E175" t="s">
        <v>154</v>
      </c>
      <c r="T175" s="131" t="s">
        <v>490</v>
      </c>
      <c r="U175" s="131"/>
      <c r="V175" s="131"/>
      <c r="W175" s="131"/>
    </row>
    <row r="176" spans="2:28" x14ac:dyDescent="0.25">
      <c r="B176" t="s">
        <v>254</v>
      </c>
      <c r="C176" s="84">
        <f>C175/C174</f>
        <v>7.445020310967923E-2</v>
      </c>
      <c r="D176" s="28" t="s">
        <v>166</v>
      </c>
      <c r="E176" t="s">
        <v>148</v>
      </c>
      <c r="T176" s="28" t="s">
        <v>465</v>
      </c>
      <c r="U176" s="29">
        <v>0.08</v>
      </c>
      <c r="V176" s="28" t="s">
        <v>322</v>
      </c>
      <c r="W176" s="28" t="s">
        <v>464</v>
      </c>
    </row>
    <row r="177" spans="2:23" x14ac:dyDescent="0.25">
      <c r="B177" s="78" t="s">
        <v>255</v>
      </c>
      <c r="C177" s="78">
        <v>0.2</v>
      </c>
      <c r="D177" s="79" t="s">
        <v>166</v>
      </c>
      <c r="E177" s="78" t="s">
        <v>158</v>
      </c>
      <c r="T177" s="28" t="s">
        <v>463</v>
      </c>
      <c r="U177" s="29">
        <v>0.22</v>
      </c>
      <c r="V177" s="28" t="s">
        <v>157</v>
      </c>
      <c r="W177" s="28" t="s">
        <v>464</v>
      </c>
    </row>
    <row r="178" spans="2:23" x14ac:dyDescent="0.25">
      <c r="B178" s="28" t="s">
        <v>256</v>
      </c>
      <c r="C178" s="84">
        <f>ATAN(C176)/(2*PI())*360</f>
        <v>4.2578272082559705</v>
      </c>
      <c r="D178" s="28" t="s">
        <v>257</v>
      </c>
      <c r="E178" t="s">
        <v>148</v>
      </c>
      <c r="T178" s="28" t="s">
        <v>252</v>
      </c>
      <c r="U178" s="110">
        <v>14433.798643628301</v>
      </c>
      <c r="V178" s="28" t="s">
        <v>247</v>
      </c>
      <c r="W178" t="s">
        <v>154</v>
      </c>
    </row>
    <row r="179" spans="2:23" x14ac:dyDescent="0.25">
      <c r="B179" s="79" t="s">
        <v>258</v>
      </c>
      <c r="C179" s="78">
        <f>J176</f>
        <v>0</v>
      </c>
      <c r="D179" s="79" t="s">
        <v>257</v>
      </c>
      <c r="E179" s="78" t="s">
        <v>158</v>
      </c>
      <c r="T179" s="28" t="s">
        <v>253</v>
      </c>
      <c r="U179" s="84">
        <v>290.64446567398602</v>
      </c>
      <c r="V179" s="28" t="s">
        <v>247</v>
      </c>
      <c r="W179" t="s">
        <v>154</v>
      </c>
    </row>
    <row r="180" spans="2:23" x14ac:dyDescent="0.25">
      <c r="B180" s="28" t="s">
        <v>259</v>
      </c>
      <c r="C180" s="111">
        <v>21.52627</v>
      </c>
      <c r="D180" s="28" t="s">
        <v>260</v>
      </c>
      <c r="E180" t="s">
        <v>154</v>
      </c>
      <c r="T180" t="s">
        <v>254</v>
      </c>
      <c r="U180" s="84">
        <f>U179/U178</f>
        <v>2.0136380785822378E-2</v>
      </c>
      <c r="V180" s="28" t="s">
        <v>166</v>
      </c>
      <c r="W180" t="s">
        <v>148</v>
      </c>
    </row>
    <row r="181" spans="2:23" x14ac:dyDescent="0.25">
      <c r="B181" t="s">
        <v>261</v>
      </c>
      <c r="C181" s="31">
        <v>0.86163009999999995</v>
      </c>
      <c r="D181" s="81" t="s">
        <v>260</v>
      </c>
      <c r="E181" t="s">
        <v>154</v>
      </c>
      <c r="T181" s="78" t="s">
        <v>255</v>
      </c>
      <c r="U181" s="78">
        <v>0.2</v>
      </c>
      <c r="V181" s="79" t="s">
        <v>166</v>
      </c>
      <c r="W181" s="78" t="s">
        <v>158</v>
      </c>
    </row>
    <row r="182" spans="2:23" x14ac:dyDescent="0.25">
      <c r="B182" t="s">
        <v>262</v>
      </c>
      <c r="C182">
        <f>C181/(C180+C181)</f>
        <v>3.8486418831214994E-2</v>
      </c>
      <c r="D182" s="81" t="s">
        <v>166</v>
      </c>
      <c r="E182" t="s">
        <v>148</v>
      </c>
      <c r="T182" s="28" t="s">
        <v>256</v>
      </c>
      <c r="U182" s="84">
        <f>ATAN(U180)/(2*PI())*360</f>
        <v>1.1535737358967799</v>
      </c>
      <c r="V182" s="28" t="s">
        <v>257</v>
      </c>
      <c r="W182" t="s">
        <v>148</v>
      </c>
    </row>
    <row r="183" spans="2:23" x14ac:dyDescent="0.25">
      <c r="B183" t="s">
        <v>263</v>
      </c>
      <c r="C183" s="31">
        <f>C176/C182</f>
        <v>1.9344539027178924</v>
      </c>
      <c r="D183" t="s">
        <v>166</v>
      </c>
      <c r="E183" t="s">
        <v>148</v>
      </c>
      <c r="T183" s="79" t="s">
        <v>258</v>
      </c>
      <c r="U183" s="78">
        <f>AB180</f>
        <v>0</v>
      </c>
      <c r="V183" s="79" t="s">
        <v>257</v>
      </c>
      <c r="W183" s="78" t="s">
        <v>158</v>
      </c>
    </row>
    <row r="184" spans="2:23" x14ac:dyDescent="0.25">
      <c r="C184" s="6">
        <f>C183*100</f>
        <v>193.44539027178925</v>
      </c>
      <c r="D184" t="s">
        <v>264</v>
      </c>
      <c r="E184" t="s">
        <v>175</v>
      </c>
      <c r="T184" s="28" t="s">
        <v>259</v>
      </c>
      <c r="U184" s="111">
        <v>21.525870000000001</v>
      </c>
      <c r="V184" s="28" t="s">
        <v>260</v>
      </c>
      <c r="W184" t="s">
        <v>154</v>
      </c>
    </row>
    <row r="185" spans="2:23" x14ac:dyDescent="0.25">
      <c r="T185" t="s">
        <v>261</v>
      </c>
      <c r="U185" s="31">
        <v>0.85439299999999996</v>
      </c>
      <c r="V185" s="81" t="s">
        <v>260</v>
      </c>
      <c r="W185" t="s">
        <v>154</v>
      </c>
    </row>
    <row r="186" spans="2:23" x14ac:dyDescent="0.25">
      <c r="T186" t="s">
        <v>262</v>
      </c>
      <c r="U186">
        <f>U185/(U184+U185)</f>
        <v>3.8176182290619191E-2</v>
      </c>
      <c r="V186" s="81" t="s">
        <v>166</v>
      </c>
      <c r="W186" t="s">
        <v>148</v>
      </c>
    </row>
    <row r="187" spans="2:23" x14ac:dyDescent="0.25">
      <c r="B187" s="131" t="s">
        <v>291</v>
      </c>
      <c r="C187" s="131"/>
      <c r="D187" s="131"/>
      <c r="E187" s="131"/>
      <c r="T187" t="s">
        <v>263</v>
      </c>
      <c r="U187" s="31">
        <f>U180/U186</f>
        <v>0.52745925804032978</v>
      </c>
      <c r="V187" t="s">
        <v>166</v>
      </c>
      <c r="W187" t="s">
        <v>148</v>
      </c>
    </row>
    <row r="188" spans="2:23" x14ac:dyDescent="0.25">
      <c r="B188" s="28" t="s">
        <v>465</v>
      </c>
      <c r="C188" s="29">
        <v>0.08</v>
      </c>
      <c r="D188" s="28" t="s">
        <v>322</v>
      </c>
      <c r="E188" s="28" t="s">
        <v>464</v>
      </c>
      <c r="U188" s="6">
        <f>U187*100</f>
        <v>52.745925804032979</v>
      </c>
      <c r="V188" t="s">
        <v>264</v>
      </c>
      <c r="W188" t="s">
        <v>175</v>
      </c>
    </row>
    <row r="189" spans="2:23" x14ac:dyDescent="0.25">
      <c r="B189" s="28" t="s">
        <v>463</v>
      </c>
      <c r="C189" s="29">
        <v>0.27</v>
      </c>
      <c r="D189" s="28" t="s">
        <v>157</v>
      </c>
      <c r="E189" s="28" t="s">
        <v>464</v>
      </c>
    </row>
    <row r="190" spans="2:23" x14ac:dyDescent="0.25">
      <c r="B190" s="28" t="s">
        <v>252</v>
      </c>
      <c r="C190" s="110">
        <v>14300</v>
      </c>
      <c r="D190" s="28" t="s">
        <v>247</v>
      </c>
      <c r="E190" t="s">
        <v>154</v>
      </c>
    </row>
    <row r="191" spans="2:23" x14ac:dyDescent="0.25">
      <c r="B191" s="28" t="s">
        <v>253</v>
      </c>
      <c r="C191" s="84">
        <v>1149</v>
      </c>
      <c r="D191" s="28" t="s">
        <v>247</v>
      </c>
      <c r="E191" t="s">
        <v>154</v>
      </c>
    </row>
    <row r="192" spans="2:23" x14ac:dyDescent="0.25">
      <c r="B192" t="s">
        <v>254</v>
      </c>
      <c r="C192" s="84">
        <f>C191/C190</f>
        <v>8.0349650349650345E-2</v>
      </c>
      <c r="D192" s="28" t="s">
        <v>166</v>
      </c>
      <c r="E192" t="s">
        <v>148</v>
      </c>
    </row>
    <row r="193" spans="2:23" x14ac:dyDescent="0.25">
      <c r="B193" s="78" t="s">
        <v>255</v>
      </c>
      <c r="C193" s="78">
        <v>0.2</v>
      </c>
      <c r="D193" s="79" t="s">
        <v>166</v>
      </c>
      <c r="E193" s="78" t="s">
        <v>158</v>
      </c>
    </row>
    <row r="194" spans="2:23" x14ac:dyDescent="0.25">
      <c r="B194" s="28" t="s">
        <v>256</v>
      </c>
      <c r="C194" s="84">
        <f>ATAN(C192)/(2*PI())*360</f>
        <v>4.5938267962045334</v>
      </c>
      <c r="D194" s="28" t="s">
        <v>257</v>
      </c>
      <c r="E194" t="s">
        <v>148</v>
      </c>
    </row>
    <row r="195" spans="2:23" x14ac:dyDescent="0.25">
      <c r="B195" s="79" t="s">
        <v>258</v>
      </c>
      <c r="C195" s="78">
        <f>J205</f>
        <v>0</v>
      </c>
      <c r="D195" s="79" t="s">
        <v>257</v>
      </c>
      <c r="E195" s="78" t="s">
        <v>158</v>
      </c>
    </row>
    <row r="196" spans="2:23" x14ac:dyDescent="0.25">
      <c r="B196" s="28" t="s">
        <v>259</v>
      </c>
      <c r="C196" s="111">
        <v>21.52638</v>
      </c>
      <c r="D196" s="28" t="s">
        <v>260</v>
      </c>
      <c r="E196" t="s">
        <v>154</v>
      </c>
      <c r="T196" s="28" t="s">
        <v>292</v>
      </c>
      <c r="U196" s="28"/>
      <c r="V196" s="28"/>
      <c r="W196" s="28"/>
    </row>
    <row r="197" spans="2:23" x14ac:dyDescent="0.25">
      <c r="B197" t="s">
        <v>261</v>
      </c>
      <c r="C197" s="31">
        <v>0.86158570000000001</v>
      </c>
      <c r="D197" s="81" t="s">
        <v>260</v>
      </c>
      <c r="E197" t="s">
        <v>154</v>
      </c>
      <c r="T197" s="28" t="s">
        <v>465</v>
      </c>
      <c r="U197" s="29">
        <v>0.12</v>
      </c>
      <c r="V197" s="28" t="s">
        <v>322</v>
      </c>
      <c r="W197" s="28" t="s">
        <v>464</v>
      </c>
    </row>
    <row r="198" spans="2:23" x14ac:dyDescent="0.25">
      <c r="B198" t="s">
        <v>262</v>
      </c>
      <c r="C198">
        <f>C197/(C196+C197)</f>
        <v>3.8484322852075842E-2</v>
      </c>
      <c r="D198" s="81" t="s">
        <v>166</v>
      </c>
      <c r="E198" t="s">
        <v>148</v>
      </c>
      <c r="T198" s="28" t="s">
        <v>463</v>
      </c>
      <c r="U198" s="29">
        <v>0.28000000000000003</v>
      </c>
      <c r="V198" s="28" t="s">
        <v>157</v>
      </c>
      <c r="W198" s="28" t="s">
        <v>464</v>
      </c>
    </row>
    <row r="199" spans="2:23" x14ac:dyDescent="0.25">
      <c r="B199" t="s">
        <v>263</v>
      </c>
      <c r="C199" s="31">
        <f>C192/C198</f>
        <v>2.0878540765416194</v>
      </c>
      <c r="D199" t="s">
        <v>166</v>
      </c>
      <c r="E199" t="s">
        <v>148</v>
      </c>
      <c r="T199" s="28" t="s">
        <v>252</v>
      </c>
      <c r="U199" s="110">
        <v>14500</v>
      </c>
      <c r="V199" s="28" t="s">
        <v>247</v>
      </c>
      <c r="W199" t="s">
        <v>154</v>
      </c>
    </row>
    <row r="200" spans="2:23" x14ac:dyDescent="0.25">
      <c r="C200" s="6">
        <f>C199*100</f>
        <v>208.78540765416193</v>
      </c>
      <c r="D200" t="s">
        <v>264</v>
      </c>
      <c r="E200" t="s">
        <v>175</v>
      </c>
      <c r="T200" s="28" t="s">
        <v>253</v>
      </c>
      <c r="U200" s="84">
        <v>1930</v>
      </c>
      <c r="V200" s="28" t="s">
        <v>247</v>
      </c>
      <c r="W200" t="s">
        <v>154</v>
      </c>
    </row>
    <row r="201" spans="2:23" x14ac:dyDescent="0.25">
      <c r="T201" t="s">
        <v>254</v>
      </c>
      <c r="U201" s="84">
        <f>U200/U199</f>
        <v>0.13310344827586207</v>
      </c>
      <c r="V201" s="28" t="s">
        <v>166</v>
      </c>
      <c r="W201" t="s">
        <v>148</v>
      </c>
    </row>
    <row r="202" spans="2:23" x14ac:dyDescent="0.25">
      <c r="T202" s="78" t="s">
        <v>255</v>
      </c>
      <c r="U202" s="78">
        <v>0.2</v>
      </c>
      <c r="V202" s="79" t="s">
        <v>166</v>
      </c>
      <c r="W202" s="78" t="s">
        <v>158</v>
      </c>
    </row>
    <row r="203" spans="2:23" x14ac:dyDescent="0.25">
      <c r="B203" s="131" t="s">
        <v>477</v>
      </c>
      <c r="C203" s="131"/>
      <c r="D203" s="131"/>
      <c r="E203" s="131"/>
      <c r="T203" s="28" t="s">
        <v>256</v>
      </c>
      <c r="U203" s="84">
        <f>ATAN(U201)/(2*PI())*360</f>
        <v>7.581701604375084</v>
      </c>
      <c r="V203" s="28" t="s">
        <v>257</v>
      </c>
      <c r="W203" t="s">
        <v>148</v>
      </c>
    </row>
    <row r="204" spans="2:23" x14ac:dyDescent="0.25">
      <c r="B204" s="28" t="s">
        <v>465</v>
      </c>
      <c r="C204" s="29">
        <v>0.08</v>
      </c>
      <c r="D204" s="28" t="s">
        <v>322</v>
      </c>
      <c r="E204" s="28" t="s">
        <v>464</v>
      </c>
      <c r="T204" s="79" t="s">
        <v>258</v>
      </c>
      <c r="U204" s="78">
        <f>AB206</f>
        <v>0</v>
      </c>
      <c r="V204" s="79" t="s">
        <v>257</v>
      </c>
      <c r="W204" s="78" t="s">
        <v>158</v>
      </c>
    </row>
    <row r="205" spans="2:23" x14ac:dyDescent="0.25">
      <c r="B205" s="28" t="s">
        <v>463</v>
      </c>
      <c r="C205" s="29">
        <v>0.28000000000000003</v>
      </c>
      <c r="D205" s="28" t="s">
        <v>157</v>
      </c>
      <c r="E205" s="28" t="s">
        <v>464</v>
      </c>
      <c r="T205" s="28" t="s">
        <v>259</v>
      </c>
      <c r="U205" s="111">
        <v>21.526350000000001</v>
      </c>
      <c r="V205" s="28" t="s">
        <v>260</v>
      </c>
      <c r="W205" t="s">
        <v>154</v>
      </c>
    </row>
    <row r="206" spans="2:23" x14ac:dyDescent="0.25">
      <c r="B206" s="28" t="s">
        <v>252</v>
      </c>
      <c r="C206" s="110">
        <v>14333.805771989801</v>
      </c>
      <c r="D206" s="28" t="s">
        <v>247</v>
      </c>
      <c r="E206" t="s">
        <v>154</v>
      </c>
      <c r="T206" t="s">
        <v>261</v>
      </c>
      <c r="U206" s="31">
        <v>1.3118320000000001</v>
      </c>
      <c r="V206" s="81" t="s">
        <v>260</v>
      </c>
      <c r="W206" t="s">
        <v>154</v>
      </c>
    </row>
    <row r="207" spans="2:23" x14ac:dyDescent="0.25">
      <c r="B207" s="28" t="s">
        <v>253</v>
      </c>
      <c r="C207" s="84">
        <v>1293.1841261186401</v>
      </c>
      <c r="D207" s="28" t="s">
        <v>247</v>
      </c>
      <c r="E207" t="s">
        <v>154</v>
      </c>
      <c r="T207" t="s">
        <v>262</v>
      </c>
      <c r="U207">
        <f>U206/(U205+U206)</f>
        <v>5.7440298881933777E-2</v>
      </c>
      <c r="V207" s="81" t="s">
        <v>166</v>
      </c>
      <c r="W207" t="s">
        <v>148</v>
      </c>
    </row>
    <row r="208" spans="2:23" x14ac:dyDescent="0.25">
      <c r="B208" t="s">
        <v>254</v>
      </c>
      <c r="C208" s="84">
        <f>C207/C206</f>
        <v>9.0219174634394522E-2</v>
      </c>
      <c r="D208" s="28" t="s">
        <v>166</v>
      </c>
      <c r="E208" t="s">
        <v>148</v>
      </c>
      <c r="T208" t="s">
        <v>263</v>
      </c>
      <c r="U208" s="31">
        <f>U201/U207</f>
        <v>2.317248532244772</v>
      </c>
      <c r="V208" t="s">
        <v>166</v>
      </c>
      <c r="W208" t="s">
        <v>148</v>
      </c>
    </row>
    <row r="209" spans="2:44" x14ac:dyDescent="0.25">
      <c r="B209" s="78" t="s">
        <v>255</v>
      </c>
      <c r="C209" s="78">
        <v>0.2</v>
      </c>
      <c r="D209" s="79" t="s">
        <v>166</v>
      </c>
      <c r="E209" s="78" t="s">
        <v>158</v>
      </c>
      <c r="U209" s="6">
        <f>U208*100</f>
        <v>231.72485322447722</v>
      </c>
      <c r="V209" t="s">
        <v>264</v>
      </c>
      <c r="W209" t="s">
        <v>175</v>
      </c>
    </row>
    <row r="210" spans="2:44" x14ac:dyDescent="0.25">
      <c r="B210" s="28" t="s">
        <v>256</v>
      </c>
      <c r="C210" s="84">
        <f>ATAN(C208)/(2*PI())*360</f>
        <v>5.1552211947388971</v>
      </c>
      <c r="D210" s="28" t="s">
        <v>257</v>
      </c>
      <c r="E210" t="s">
        <v>148</v>
      </c>
      <c r="L210" s="131" t="s">
        <v>294</v>
      </c>
      <c r="M210" s="131"/>
      <c r="N210" s="131"/>
      <c r="O210" s="131"/>
    </row>
    <row r="211" spans="2:44" x14ac:dyDescent="0.25">
      <c r="B211" s="79" t="s">
        <v>258</v>
      </c>
      <c r="C211" s="78">
        <f>J221</f>
        <v>0</v>
      </c>
      <c r="D211" s="79" t="s">
        <v>257</v>
      </c>
      <c r="E211" s="78" t="s">
        <v>158</v>
      </c>
      <c r="L211" s="28" t="s">
        <v>465</v>
      </c>
      <c r="M211" s="29">
        <v>0.1</v>
      </c>
      <c r="N211" s="28" t="s">
        <v>322</v>
      </c>
      <c r="O211" s="28" t="s">
        <v>464</v>
      </c>
    </row>
    <row r="212" spans="2:44" x14ac:dyDescent="0.25">
      <c r="B212" s="28" t="s">
        <v>259</v>
      </c>
      <c r="C212" s="111">
        <v>21.526250000000001</v>
      </c>
      <c r="D212" s="28" t="s">
        <v>260</v>
      </c>
      <c r="E212" t="s">
        <v>154</v>
      </c>
      <c r="L212" s="28" t="s">
        <v>463</v>
      </c>
      <c r="M212" s="29">
        <v>0.28999999999999998</v>
      </c>
      <c r="N212" s="28" t="s">
        <v>157</v>
      </c>
      <c r="O212" s="28" t="s">
        <v>464</v>
      </c>
      <c r="T212" s="28" t="s">
        <v>295</v>
      </c>
      <c r="U212" s="28"/>
      <c r="V212" s="28"/>
      <c r="W212" s="28"/>
    </row>
    <row r="213" spans="2:44" x14ac:dyDescent="0.25">
      <c r="B213" t="s">
        <v>261</v>
      </c>
      <c r="C213" s="31">
        <v>0.85477009999999998</v>
      </c>
      <c r="D213" s="81" t="s">
        <v>260</v>
      </c>
      <c r="E213" t="s">
        <v>154</v>
      </c>
      <c r="L213" s="28" t="s">
        <v>252</v>
      </c>
      <c r="M213" s="110">
        <v>14436</v>
      </c>
      <c r="N213" s="28" t="s">
        <v>247</v>
      </c>
      <c r="O213" t="s">
        <v>154</v>
      </c>
      <c r="T213" s="28" t="s">
        <v>465</v>
      </c>
      <c r="U213" s="29">
        <v>0.12</v>
      </c>
      <c r="V213" s="28" t="s">
        <v>322</v>
      </c>
      <c r="W213" s="28" t="s">
        <v>464</v>
      </c>
    </row>
    <row r="214" spans="2:44" x14ac:dyDescent="0.25">
      <c r="B214" t="s">
        <v>262</v>
      </c>
      <c r="C214">
        <f>C213/(C212+C213)</f>
        <v>3.8191739973460814E-2</v>
      </c>
      <c r="D214" s="81" t="s">
        <v>166</v>
      </c>
      <c r="E214" t="s">
        <v>148</v>
      </c>
      <c r="L214" s="28" t="s">
        <v>253</v>
      </c>
      <c r="M214" s="84">
        <v>1694</v>
      </c>
      <c r="N214" s="28" t="s">
        <v>247</v>
      </c>
      <c r="O214" t="s">
        <v>154</v>
      </c>
      <c r="T214" s="28" t="s">
        <v>463</v>
      </c>
      <c r="U214" s="29">
        <v>0.28499999999999998</v>
      </c>
      <c r="V214" s="28" t="s">
        <v>157</v>
      </c>
      <c r="W214" s="28" t="s">
        <v>464</v>
      </c>
    </row>
    <row r="215" spans="2:44" x14ac:dyDescent="0.25">
      <c r="B215" t="s">
        <v>263</v>
      </c>
      <c r="C215" s="31">
        <f>C208/C214</f>
        <v>2.3622692942790047</v>
      </c>
      <c r="D215" t="s">
        <v>166</v>
      </c>
      <c r="E215" t="s">
        <v>148</v>
      </c>
      <c r="L215" t="s">
        <v>254</v>
      </c>
      <c r="M215" s="84">
        <f>M214/M213</f>
        <v>0.11734552507619839</v>
      </c>
      <c r="N215" s="28" t="s">
        <v>166</v>
      </c>
      <c r="O215" t="s">
        <v>148</v>
      </c>
      <c r="T215" s="28" t="s">
        <v>252</v>
      </c>
      <c r="U215" s="110">
        <v>14509</v>
      </c>
      <c r="V215" s="28" t="s">
        <v>247</v>
      </c>
      <c r="W215" t="s">
        <v>154</v>
      </c>
    </row>
    <row r="216" spans="2:44" x14ac:dyDescent="0.25">
      <c r="C216" s="6">
        <f>C215*100</f>
        <v>236.22692942790047</v>
      </c>
      <c r="D216" t="s">
        <v>264</v>
      </c>
      <c r="E216" t="s">
        <v>175</v>
      </c>
      <c r="L216" s="78" t="s">
        <v>255</v>
      </c>
      <c r="M216" s="78">
        <v>0.2</v>
      </c>
      <c r="N216" s="79" t="s">
        <v>166</v>
      </c>
      <c r="O216" s="78" t="s">
        <v>158</v>
      </c>
      <c r="T216" s="28" t="s">
        <v>253</v>
      </c>
      <c r="U216" s="84">
        <v>1964</v>
      </c>
      <c r="V216" s="28" t="s">
        <v>247</v>
      </c>
      <c r="W216" t="s">
        <v>154</v>
      </c>
    </row>
    <row r="217" spans="2:44" x14ac:dyDescent="0.25">
      <c r="B217" s="131" t="s">
        <v>293</v>
      </c>
      <c r="C217" s="131"/>
      <c r="D217" s="131"/>
      <c r="E217" s="131"/>
      <c r="L217" s="28" t="s">
        <v>256</v>
      </c>
      <c r="M217" s="84">
        <f>ATAN(M215)/(2*PI())*360</f>
        <v>6.6927954590473533</v>
      </c>
      <c r="N217" s="28" t="s">
        <v>257</v>
      </c>
      <c r="O217" t="s">
        <v>148</v>
      </c>
      <c r="T217" t="s">
        <v>254</v>
      </c>
      <c r="U217" s="84">
        <f>U216/U215</f>
        <v>0.13536425666827487</v>
      </c>
      <c r="V217" s="28" t="s">
        <v>166</v>
      </c>
      <c r="W217" t="s">
        <v>148</v>
      </c>
    </row>
    <row r="218" spans="2:44" x14ac:dyDescent="0.25">
      <c r="B218" s="28" t="s">
        <v>465</v>
      </c>
      <c r="C218" s="29">
        <v>0.08</v>
      </c>
      <c r="D218" s="28" t="s">
        <v>322</v>
      </c>
      <c r="E218" s="28" t="s">
        <v>464</v>
      </c>
      <c r="L218" s="79" t="s">
        <v>258</v>
      </c>
      <c r="M218" s="78">
        <f>T225</f>
        <v>0</v>
      </c>
      <c r="N218" s="79" t="s">
        <v>257</v>
      </c>
      <c r="O218" s="78" t="s">
        <v>158</v>
      </c>
      <c r="T218" s="78" t="s">
        <v>255</v>
      </c>
      <c r="U218" s="78">
        <v>0.2</v>
      </c>
      <c r="V218" s="79" t="s">
        <v>166</v>
      </c>
      <c r="W218" s="78" t="s">
        <v>158</v>
      </c>
    </row>
    <row r="219" spans="2:44" x14ac:dyDescent="0.25">
      <c r="B219" s="28" t="s">
        <v>463</v>
      </c>
      <c r="C219" s="29">
        <v>0.28999999999999998</v>
      </c>
      <c r="D219" s="28" t="s">
        <v>157</v>
      </c>
      <c r="E219" s="28" t="s">
        <v>464</v>
      </c>
      <c r="L219" s="28" t="s">
        <v>259</v>
      </c>
      <c r="M219" s="111">
        <v>21.526319999999998</v>
      </c>
      <c r="N219" s="28" t="s">
        <v>260</v>
      </c>
      <c r="O219" t="s">
        <v>154</v>
      </c>
      <c r="T219" s="28" t="s">
        <v>256</v>
      </c>
      <c r="U219" s="84">
        <f>ATAN(U217)/(2*PI())*360</f>
        <v>7.7089435944862688</v>
      </c>
      <c r="V219" s="28" t="s">
        <v>257</v>
      </c>
      <c r="W219" t="s">
        <v>148</v>
      </c>
    </row>
    <row r="220" spans="2:44" x14ac:dyDescent="0.25">
      <c r="B220" s="28" t="s">
        <v>252</v>
      </c>
      <c r="C220" s="110">
        <v>14363</v>
      </c>
      <c r="D220" s="28" t="s">
        <v>247</v>
      </c>
      <c r="E220" t="s">
        <v>154</v>
      </c>
      <c r="L220" t="s">
        <v>261</v>
      </c>
      <c r="M220" s="31">
        <v>1.0921369999999999</v>
      </c>
      <c r="N220" s="81" t="s">
        <v>260</v>
      </c>
      <c r="O220" t="s">
        <v>154</v>
      </c>
      <c r="T220" s="79" t="s">
        <v>258</v>
      </c>
      <c r="U220" s="78">
        <f>AB220</f>
        <v>0</v>
      </c>
      <c r="V220" s="79" t="s">
        <v>257</v>
      </c>
      <c r="W220" s="78" t="s">
        <v>158</v>
      </c>
    </row>
    <row r="221" spans="2:44" x14ac:dyDescent="0.25">
      <c r="B221" s="28" t="s">
        <v>253</v>
      </c>
      <c r="C221" s="84">
        <v>1393</v>
      </c>
      <c r="D221" s="28" t="s">
        <v>247</v>
      </c>
      <c r="E221" t="s">
        <v>154</v>
      </c>
      <c r="L221" t="s">
        <v>262</v>
      </c>
      <c r="M221">
        <f>M220/(M219+M220)</f>
        <v>4.8285212382082471E-2</v>
      </c>
      <c r="N221" s="81" t="s">
        <v>166</v>
      </c>
      <c r="O221" t="s">
        <v>148</v>
      </c>
      <c r="T221" s="28" t="s">
        <v>259</v>
      </c>
      <c r="U221" s="111">
        <v>21.52636</v>
      </c>
      <c r="V221" s="28" t="s">
        <v>260</v>
      </c>
      <c r="W221" t="s">
        <v>154</v>
      </c>
    </row>
    <row r="222" spans="2:44" x14ac:dyDescent="0.25">
      <c r="B222" t="s">
        <v>254</v>
      </c>
      <c r="C222" s="84">
        <f>C221/C220</f>
        <v>9.6985309475736262E-2</v>
      </c>
      <c r="D222" s="28" t="s">
        <v>166</v>
      </c>
      <c r="E222" t="s">
        <v>148</v>
      </c>
      <c r="L222" t="s">
        <v>263</v>
      </c>
      <c r="M222" s="31">
        <f>M215/M221</f>
        <v>2.4302580290553428</v>
      </c>
      <c r="N222" t="s">
        <v>166</v>
      </c>
      <c r="O222" t="s">
        <v>148</v>
      </c>
      <c r="T222" t="s">
        <v>261</v>
      </c>
      <c r="U222" s="31">
        <v>1.3118380000000001</v>
      </c>
      <c r="V222" s="81" t="s">
        <v>260</v>
      </c>
      <c r="W222" t="s">
        <v>154</v>
      </c>
      <c r="AC222" t="s">
        <v>459</v>
      </c>
    </row>
    <row r="223" spans="2:44" x14ac:dyDescent="0.25">
      <c r="B223" s="78" t="s">
        <v>255</v>
      </c>
      <c r="C223" s="78">
        <v>0.2</v>
      </c>
      <c r="D223" s="79" t="s">
        <v>166</v>
      </c>
      <c r="E223" s="78" t="s">
        <v>158</v>
      </c>
      <c r="M223" s="6">
        <f>M222*100</f>
        <v>243.02580290553428</v>
      </c>
      <c r="N223" t="s">
        <v>264</v>
      </c>
      <c r="O223" t="s">
        <v>175</v>
      </c>
      <c r="T223" t="s">
        <v>262</v>
      </c>
      <c r="U223">
        <f>U222/(U221+U222)</f>
        <v>5.7440521358121159E-2</v>
      </c>
      <c r="V223" s="81" t="s">
        <v>166</v>
      </c>
      <c r="W223" t="s">
        <v>148</v>
      </c>
    </row>
    <row r="224" spans="2:44" x14ac:dyDescent="0.25">
      <c r="B224" s="28" t="s">
        <v>256</v>
      </c>
      <c r="C224" s="84">
        <f>ATAN(C222)/(2*PI())*360</f>
        <v>5.5395237291399653</v>
      </c>
      <c r="D224" s="28" t="s">
        <v>257</v>
      </c>
      <c r="E224" t="s">
        <v>148</v>
      </c>
      <c r="T224" t="s">
        <v>263</v>
      </c>
      <c r="U224" s="31">
        <f>U217/U223</f>
        <v>2.3565986775142069</v>
      </c>
      <c r="V224" t="s">
        <v>166</v>
      </c>
      <c r="W224" t="s">
        <v>148</v>
      </c>
      <c r="AC224" s="131" t="s">
        <v>298</v>
      </c>
      <c r="AD224" s="131"/>
      <c r="AE224" s="131"/>
      <c r="AF224" s="131"/>
      <c r="AO224" s="131" t="s">
        <v>298</v>
      </c>
      <c r="AP224" s="131"/>
      <c r="AQ224" s="131"/>
      <c r="AR224" s="131"/>
    </row>
    <row r="225" spans="2:44" x14ac:dyDescent="0.25">
      <c r="B225" s="79" t="s">
        <v>258</v>
      </c>
      <c r="C225" s="78">
        <f>J219</f>
        <v>0</v>
      </c>
      <c r="D225" s="79" t="s">
        <v>257</v>
      </c>
      <c r="E225" s="78" t="s">
        <v>158</v>
      </c>
      <c r="U225" s="6">
        <f>U224*100</f>
        <v>235.65986775142071</v>
      </c>
      <c r="V225" t="s">
        <v>264</v>
      </c>
      <c r="W225" t="s">
        <v>175</v>
      </c>
      <c r="AC225" s="28" t="s">
        <v>252</v>
      </c>
      <c r="AD225" s="110">
        <v>14931.266</v>
      </c>
      <c r="AE225" s="28" t="s">
        <v>247</v>
      </c>
      <c r="AF225" t="s">
        <v>154</v>
      </c>
      <c r="AO225" s="28" t="s">
        <v>252</v>
      </c>
      <c r="AP225" s="110">
        <v>14931.266</v>
      </c>
      <c r="AQ225" s="28" t="s">
        <v>247</v>
      </c>
      <c r="AR225" t="s">
        <v>154</v>
      </c>
    </row>
    <row r="226" spans="2:44" x14ac:dyDescent="0.25">
      <c r="B226" s="28" t="s">
        <v>259</v>
      </c>
      <c r="C226" s="111">
        <v>21.526319999999998</v>
      </c>
      <c r="D226" s="28" t="s">
        <v>260</v>
      </c>
      <c r="E226" t="s">
        <v>154</v>
      </c>
      <c r="L226" t="s">
        <v>296</v>
      </c>
      <c r="AC226" s="28" t="s">
        <v>253</v>
      </c>
      <c r="AD226" s="112">
        <v>909.70759999999996</v>
      </c>
      <c r="AE226" s="28" t="s">
        <v>247</v>
      </c>
      <c r="AF226" t="s">
        <v>154</v>
      </c>
      <c r="AO226" s="28" t="s">
        <v>253</v>
      </c>
      <c r="AP226" s="112">
        <v>1082.1776</v>
      </c>
      <c r="AQ226" s="28" t="s">
        <v>247</v>
      </c>
      <c r="AR226" t="s">
        <v>154</v>
      </c>
    </row>
    <row r="227" spans="2:44" x14ac:dyDescent="0.25">
      <c r="B227" t="s">
        <v>261</v>
      </c>
      <c r="C227" s="31">
        <v>0.87226590000000004</v>
      </c>
      <c r="D227" s="81" t="s">
        <v>260</v>
      </c>
      <c r="E227" t="s">
        <v>154</v>
      </c>
      <c r="AC227" t="s">
        <v>254</v>
      </c>
      <c r="AD227" s="84">
        <f>AD226/AD225</f>
        <v>6.0926354135007708E-2</v>
      </c>
      <c r="AE227" s="28" t="s">
        <v>166</v>
      </c>
      <c r="AF227" t="s">
        <v>148</v>
      </c>
      <c r="AO227" t="s">
        <v>254</v>
      </c>
      <c r="AP227" s="84">
        <f>AP226/AP225</f>
        <v>7.247728357394477E-2</v>
      </c>
      <c r="AQ227" s="28" t="s">
        <v>166</v>
      </c>
      <c r="AR227" t="s">
        <v>148</v>
      </c>
    </row>
    <row r="228" spans="2:44" x14ac:dyDescent="0.25">
      <c r="B228" t="s">
        <v>262</v>
      </c>
      <c r="C228">
        <f>C227/(C226+C227)</f>
        <v>3.8942900408726257E-2</v>
      </c>
      <c r="D228" s="81" t="s">
        <v>166</v>
      </c>
      <c r="E228" t="s">
        <v>148</v>
      </c>
      <c r="L228" s="131" t="s">
        <v>298</v>
      </c>
      <c r="M228" s="131"/>
      <c r="N228" s="131"/>
      <c r="O228" s="131"/>
      <c r="T228">
        <v>0.02</v>
      </c>
      <c r="AC228" s="78" t="s">
        <v>255</v>
      </c>
      <c r="AD228" s="78">
        <v>0.2</v>
      </c>
      <c r="AE228" s="79" t="s">
        <v>166</v>
      </c>
      <c r="AF228" s="78" t="s">
        <v>158</v>
      </c>
      <c r="AO228" s="78" t="s">
        <v>255</v>
      </c>
      <c r="AP228" s="78">
        <v>0.2</v>
      </c>
      <c r="AQ228" s="79" t="s">
        <v>166</v>
      </c>
      <c r="AR228" s="78" t="s">
        <v>158</v>
      </c>
    </row>
    <row r="229" spans="2:44" x14ac:dyDescent="0.25">
      <c r="B229" t="s">
        <v>263</v>
      </c>
      <c r="C229" s="31">
        <f>C222/C228</f>
        <v>2.4904490538153126</v>
      </c>
      <c r="D229" t="s">
        <v>166</v>
      </c>
      <c r="E229" t="s">
        <v>148</v>
      </c>
      <c r="L229" s="28" t="s">
        <v>252</v>
      </c>
      <c r="M229" s="110">
        <v>14231.886</v>
      </c>
      <c r="N229" s="28" t="s">
        <v>247</v>
      </c>
      <c r="O229" t="s">
        <v>154</v>
      </c>
      <c r="AC229" s="28" t="s">
        <v>256</v>
      </c>
      <c r="AD229" s="84">
        <f>ATAN(AD227)/(2*PI())*360</f>
        <v>3.4865132120957245</v>
      </c>
      <c r="AE229" s="28" t="s">
        <v>257</v>
      </c>
      <c r="AF229" t="s">
        <v>148</v>
      </c>
      <c r="AO229" s="28" t="s">
        <v>256</v>
      </c>
      <c r="AP229" s="84">
        <f>ATAN(AP227)/(2*PI())*360</f>
        <v>4.1453940740351012</v>
      </c>
      <c r="AQ229" s="28" t="s">
        <v>257</v>
      </c>
      <c r="AR229" t="s">
        <v>148</v>
      </c>
    </row>
    <row r="230" spans="2:44" x14ac:dyDescent="0.25">
      <c r="C230" s="6">
        <f>C229*100</f>
        <v>249.04490538153127</v>
      </c>
      <c r="D230" t="s">
        <v>264</v>
      </c>
      <c r="E230" t="s">
        <v>175</v>
      </c>
      <c r="L230" s="28" t="s">
        <v>253</v>
      </c>
      <c r="M230" s="112">
        <v>492.88600000000002</v>
      </c>
      <c r="N230" s="28" t="s">
        <v>247</v>
      </c>
      <c r="O230" t="s">
        <v>154</v>
      </c>
      <c r="T230" s="131" t="s">
        <v>298</v>
      </c>
      <c r="U230" s="131"/>
      <c r="V230" s="131"/>
      <c r="W230" s="131"/>
      <c r="AC230" s="79" t="s">
        <v>258</v>
      </c>
      <c r="AD230" s="78">
        <f>AK235</f>
        <v>0</v>
      </c>
      <c r="AE230" s="79" t="s">
        <v>257</v>
      </c>
      <c r="AF230" s="78" t="s">
        <v>158</v>
      </c>
      <c r="AO230" s="79" t="s">
        <v>258</v>
      </c>
      <c r="AP230" s="78">
        <f>AW235</f>
        <v>0</v>
      </c>
      <c r="AQ230" s="79" t="s">
        <v>257</v>
      </c>
      <c r="AR230" s="78" t="s">
        <v>158</v>
      </c>
    </row>
    <row r="231" spans="2:44" x14ac:dyDescent="0.25">
      <c r="L231" t="s">
        <v>254</v>
      </c>
      <c r="M231" s="84">
        <f>M230/M229</f>
        <v>3.463251462244709E-2</v>
      </c>
      <c r="N231" s="28" t="s">
        <v>166</v>
      </c>
      <c r="O231" t="s">
        <v>148</v>
      </c>
      <c r="T231" s="28" t="s">
        <v>252</v>
      </c>
      <c r="U231" s="110">
        <v>14931.266</v>
      </c>
      <c r="V231" s="28" t="s">
        <v>247</v>
      </c>
      <c r="W231" t="s">
        <v>154</v>
      </c>
      <c r="AC231" s="28" t="s">
        <v>259</v>
      </c>
      <c r="AD231" s="111">
        <v>-21.506900000000002</v>
      </c>
      <c r="AE231" s="28" t="s">
        <v>260</v>
      </c>
      <c r="AF231" t="s">
        <v>154</v>
      </c>
      <c r="AO231" s="28" t="s">
        <v>259</v>
      </c>
      <c r="AP231" s="111">
        <v>-21.506399999999999</v>
      </c>
      <c r="AQ231" s="28" t="s">
        <v>260</v>
      </c>
      <c r="AR231" t="s">
        <v>154</v>
      </c>
    </row>
    <row r="232" spans="2:44" x14ac:dyDescent="0.25">
      <c r="L232" s="78" t="s">
        <v>255</v>
      </c>
      <c r="M232" s="78">
        <v>0.2</v>
      </c>
      <c r="N232" s="79" t="s">
        <v>166</v>
      </c>
      <c r="O232" s="78" t="s">
        <v>158</v>
      </c>
      <c r="T232" s="28" t="s">
        <v>253</v>
      </c>
      <c r="U232" s="112">
        <v>200.48099999999999</v>
      </c>
      <c r="V232" s="28" t="s">
        <v>247</v>
      </c>
      <c r="W232" t="s">
        <v>154</v>
      </c>
      <c r="AC232" t="s">
        <v>261</v>
      </c>
      <c r="AD232" s="31">
        <v>-1.01</v>
      </c>
      <c r="AE232" s="81" t="s">
        <v>260</v>
      </c>
      <c r="AF232" t="s">
        <v>154</v>
      </c>
      <c r="AO232" t="s">
        <v>261</v>
      </c>
      <c r="AP232" s="31">
        <v>-2.0699999999999998</v>
      </c>
      <c r="AQ232" s="81" t="s">
        <v>260</v>
      </c>
      <c r="AR232" t="s">
        <v>154</v>
      </c>
    </row>
    <row r="233" spans="2:44" x14ac:dyDescent="0.25">
      <c r="L233" s="28" t="s">
        <v>256</v>
      </c>
      <c r="M233" s="84">
        <f>ATAN(M231)/(2*PI())*360</f>
        <v>1.9835041629886079</v>
      </c>
      <c r="N233" s="28" t="s">
        <v>257</v>
      </c>
      <c r="O233" t="s">
        <v>148</v>
      </c>
      <c r="T233" t="s">
        <v>254</v>
      </c>
      <c r="U233" s="84">
        <f>U232/U231</f>
        <v>1.3426925754319828E-2</v>
      </c>
      <c r="V233" s="28" t="s">
        <v>166</v>
      </c>
      <c r="W233" t="s">
        <v>148</v>
      </c>
      <c r="AC233" t="s">
        <v>262</v>
      </c>
      <c r="AD233">
        <f>AD232/(AD231+AD232)</f>
        <v>4.4855197651541723E-2</v>
      </c>
      <c r="AE233" s="81" t="s">
        <v>166</v>
      </c>
      <c r="AF233" t="s">
        <v>148</v>
      </c>
      <c r="AO233" t="s">
        <v>262</v>
      </c>
      <c r="AP233">
        <f>AP232/(AP231+AP232)</f>
        <v>8.7799664070850506E-2</v>
      </c>
      <c r="AQ233" s="81" t="s">
        <v>166</v>
      </c>
      <c r="AR233" t="s">
        <v>148</v>
      </c>
    </row>
    <row r="234" spans="2:44" x14ac:dyDescent="0.25">
      <c r="B234" s="134" t="s">
        <v>297</v>
      </c>
      <c r="C234" s="134"/>
      <c r="D234" s="134"/>
      <c r="E234" s="134"/>
      <c r="L234" s="79" t="s">
        <v>258</v>
      </c>
      <c r="M234" s="78">
        <f>T241</f>
        <v>0</v>
      </c>
      <c r="N234" s="79" t="s">
        <v>257</v>
      </c>
      <c r="O234" s="78" t="s">
        <v>158</v>
      </c>
      <c r="T234" s="78" t="s">
        <v>255</v>
      </c>
      <c r="U234" s="78">
        <v>0.2</v>
      </c>
      <c r="V234" s="79" t="s">
        <v>166</v>
      </c>
      <c r="W234" s="78" t="s">
        <v>158</v>
      </c>
      <c r="AC234" t="s">
        <v>263</v>
      </c>
      <c r="AD234" s="31">
        <f>AD227/AD233</f>
        <v>1.3582897261609459</v>
      </c>
      <c r="AE234" t="s">
        <v>166</v>
      </c>
      <c r="AF234" t="s">
        <v>148</v>
      </c>
      <c r="AO234" t="s">
        <v>263</v>
      </c>
      <c r="AP234" s="31">
        <f>AP227/AP233</f>
        <v>0.82548474804480754</v>
      </c>
      <c r="AQ234" t="s">
        <v>166</v>
      </c>
      <c r="AR234" t="s">
        <v>148</v>
      </c>
    </row>
    <row r="235" spans="2:44" x14ac:dyDescent="0.25">
      <c r="B235" s="131" t="s">
        <v>298</v>
      </c>
      <c r="C235" s="131"/>
      <c r="D235" s="131"/>
      <c r="E235" s="131"/>
      <c r="L235" s="28" t="s">
        <v>259</v>
      </c>
      <c r="M235" s="111">
        <v>-21.5062</v>
      </c>
      <c r="N235" s="28" t="s">
        <v>260</v>
      </c>
      <c r="O235" t="s">
        <v>154</v>
      </c>
      <c r="T235" s="28" t="s">
        <v>256</v>
      </c>
      <c r="U235" s="84">
        <f>ATAN(U233)/(2*PI())*360</f>
        <v>0.76925995178675199</v>
      </c>
      <c r="V235" s="28" t="s">
        <v>257</v>
      </c>
      <c r="W235" t="s">
        <v>148</v>
      </c>
      <c r="AD235" s="115">
        <f>AD234*100</f>
        <v>135.8289726160946</v>
      </c>
      <c r="AE235" t="s">
        <v>264</v>
      </c>
      <c r="AF235" t="s">
        <v>175</v>
      </c>
      <c r="AP235" s="6">
        <f>AP234*100</f>
        <v>82.548474804480747</v>
      </c>
      <c r="AQ235" t="s">
        <v>264</v>
      </c>
      <c r="AR235" t="s">
        <v>175</v>
      </c>
    </row>
    <row r="236" spans="2:44" x14ac:dyDescent="0.25">
      <c r="B236" s="28" t="s">
        <v>252</v>
      </c>
      <c r="C236" s="110">
        <v>14468.22</v>
      </c>
      <c r="D236" s="28" t="s">
        <v>247</v>
      </c>
      <c r="E236" t="s">
        <v>154</v>
      </c>
      <c r="L236" t="s">
        <v>261</v>
      </c>
      <c r="M236" s="31">
        <v>-0.51129999999999998</v>
      </c>
      <c r="N236" s="81" t="s">
        <v>260</v>
      </c>
      <c r="O236" t="s">
        <v>154</v>
      </c>
      <c r="T236" s="79" t="s">
        <v>258</v>
      </c>
      <c r="U236" s="78">
        <f>AB235</f>
        <v>0</v>
      </c>
      <c r="V236" s="79" t="s">
        <v>257</v>
      </c>
      <c r="W236" s="78" t="s">
        <v>158</v>
      </c>
    </row>
    <row r="237" spans="2:44" x14ac:dyDescent="0.25">
      <c r="B237" s="28" t="s">
        <v>253</v>
      </c>
      <c r="C237" s="112">
        <v>564.92999999999995</v>
      </c>
      <c r="D237" s="28" t="s">
        <v>247</v>
      </c>
      <c r="E237" t="s">
        <v>154</v>
      </c>
      <c r="L237" t="s">
        <v>262</v>
      </c>
      <c r="M237">
        <f>M236/(M235+M236)</f>
        <v>2.3222436698081071E-2</v>
      </c>
      <c r="N237" s="81" t="s">
        <v>166</v>
      </c>
      <c r="O237" t="s">
        <v>148</v>
      </c>
      <c r="T237" s="28" t="s">
        <v>259</v>
      </c>
      <c r="U237" s="111">
        <v>-21.5062</v>
      </c>
      <c r="V237" s="28" t="s">
        <v>260</v>
      </c>
      <c r="W237" t="s">
        <v>154</v>
      </c>
    </row>
    <row r="238" spans="2:44" x14ac:dyDescent="0.25">
      <c r="B238" t="s">
        <v>254</v>
      </c>
      <c r="C238" s="84">
        <f>C237/C236</f>
        <v>3.9046268303910225E-2</v>
      </c>
      <c r="D238" s="28" t="s">
        <v>166</v>
      </c>
      <c r="E238" t="s">
        <v>148</v>
      </c>
      <c r="L238" t="s">
        <v>263</v>
      </c>
      <c r="M238" s="31">
        <f>M231/M237</f>
        <v>1.4913385306077231</v>
      </c>
      <c r="N238" t="s">
        <v>166</v>
      </c>
      <c r="O238" t="s">
        <v>148</v>
      </c>
      <c r="T238" t="s">
        <v>261</v>
      </c>
      <c r="U238" s="31">
        <v>-0.21098</v>
      </c>
      <c r="V238" s="81" t="s">
        <v>260</v>
      </c>
      <c r="W238" t="s">
        <v>154</v>
      </c>
      <c r="AC238" s="131" t="s">
        <v>299</v>
      </c>
      <c r="AD238" s="131"/>
      <c r="AE238" s="131"/>
      <c r="AF238" s="131"/>
      <c r="AO238" s="131" t="s">
        <v>299</v>
      </c>
      <c r="AP238" s="131"/>
      <c r="AQ238" s="131"/>
      <c r="AR238" s="131"/>
    </row>
    <row r="239" spans="2:44" x14ac:dyDescent="0.25">
      <c r="B239" s="78" t="s">
        <v>255</v>
      </c>
      <c r="C239" s="78">
        <v>0.2</v>
      </c>
      <c r="D239" s="79" t="s">
        <v>166</v>
      </c>
      <c r="E239" s="78" t="s">
        <v>158</v>
      </c>
      <c r="M239" s="115">
        <f>M238*100</f>
        <v>149.13385306077231</v>
      </c>
      <c r="N239" t="s">
        <v>264</v>
      </c>
      <c r="O239" t="s">
        <v>175</v>
      </c>
      <c r="T239" t="s">
        <v>262</v>
      </c>
      <c r="U239">
        <f>U238/(U237+U238)</f>
        <v>9.7148893180422132E-3</v>
      </c>
      <c r="V239" s="81" t="s">
        <v>166</v>
      </c>
      <c r="W239" t="s">
        <v>148</v>
      </c>
      <c r="AC239" s="28" t="s">
        <v>252</v>
      </c>
      <c r="AD239" s="110"/>
      <c r="AE239" s="28" t="s">
        <v>247</v>
      </c>
      <c r="AF239" t="s">
        <v>154</v>
      </c>
      <c r="AO239" s="28" t="s">
        <v>252</v>
      </c>
      <c r="AP239" s="110">
        <v>14931.266</v>
      </c>
      <c r="AQ239" s="28" t="s">
        <v>247</v>
      </c>
      <c r="AR239" t="s">
        <v>154</v>
      </c>
    </row>
    <row r="240" spans="2:44" x14ac:dyDescent="0.25">
      <c r="B240" s="28" t="s">
        <v>256</v>
      </c>
      <c r="C240" s="84">
        <f>ATAN(C238)/(2*PI())*360</f>
        <v>2.236050472086681</v>
      </c>
      <c r="D240" s="28" t="s">
        <v>257</v>
      </c>
      <c r="E240" t="s">
        <v>148</v>
      </c>
      <c r="T240" t="s">
        <v>263</v>
      </c>
      <c r="U240" s="31">
        <f>U233/U239</f>
        <v>1.3820976559541165</v>
      </c>
      <c r="V240" t="s">
        <v>166</v>
      </c>
      <c r="W240" t="s">
        <v>148</v>
      </c>
      <c r="AC240" s="28" t="s">
        <v>253</v>
      </c>
      <c r="AD240" s="112"/>
      <c r="AE240" s="28" t="s">
        <v>247</v>
      </c>
      <c r="AF240" t="s">
        <v>154</v>
      </c>
      <c r="AO240" s="28" t="s">
        <v>253</v>
      </c>
      <c r="AP240" s="112">
        <v>1377.67</v>
      </c>
      <c r="AQ240" s="28" t="s">
        <v>247</v>
      </c>
      <c r="AR240" t="s">
        <v>154</v>
      </c>
    </row>
    <row r="241" spans="2:44" x14ac:dyDescent="0.25">
      <c r="B241" s="79" t="s">
        <v>258</v>
      </c>
      <c r="C241" s="78">
        <f>J235</f>
        <v>0</v>
      </c>
      <c r="D241" s="79" t="s">
        <v>257</v>
      </c>
      <c r="E241" s="78" t="s">
        <v>158</v>
      </c>
      <c r="U241" s="115">
        <f>U240*100</f>
        <v>138.20976559541165</v>
      </c>
      <c r="V241" t="s">
        <v>264</v>
      </c>
      <c r="W241" t="s">
        <v>175</v>
      </c>
      <c r="AC241" t="s">
        <v>254</v>
      </c>
      <c r="AD241" s="84" t="e">
        <f>AD240/AD239</f>
        <v>#DIV/0!</v>
      </c>
      <c r="AE241" s="28" t="s">
        <v>166</v>
      </c>
      <c r="AF241" t="s">
        <v>148</v>
      </c>
      <c r="AO241" t="s">
        <v>254</v>
      </c>
      <c r="AP241" s="84">
        <f>AP240/AP239</f>
        <v>9.2267460776601265E-2</v>
      </c>
      <c r="AQ241" s="28" t="s">
        <v>166</v>
      </c>
      <c r="AR241" t="s">
        <v>148</v>
      </c>
    </row>
    <row r="242" spans="2:44" x14ac:dyDescent="0.25">
      <c r="B242" s="28" t="s">
        <v>259</v>
      </c>
      <c r="C242" s="111">
        <v>-21.506699999999999</v>
      </c>
      <c r="D242" s="28" t="s">
        <v>260</v>
      </c>
      <c r="E242" t="s">
        <v>154</v>
      </c>
      <c r="L242" s="131" t="s">
        <v>299</v>
      </c>
      <c r="M242" s="131"/>
      <c r="N242" s="131"/>
      <c r="O242" s="131"/>
      <c r="AC242" s="78" t="s">
        <v>255</v>
      </c>
      <c r="AD242" s="78">
        <v>0.2</v>
      </c>
      <c r="AE242" s="79" t="s">
        <v>166</v>
      </c>
      <c r="AF242" s="78" t="s">
        <v>158</v>
      </c>
      <c r="AO242" s="78" t="s">
        <v>255</v>
      </c>
      <c r="AP242" s="78">
        <v>0.2</v>
      </c>
      <c r="AQ242" s="79" t="s">
        <v>166</v>
      </c>
      <c r="AR242" s="78" t="s">
        <v>158</v>
      </c>
    </row>
    <row r="243" spans="2:44" x14ac:dyDescent="0.25">
      <c r="B243" t="s">
        <v>261</v>
      </c>
      <c r="C243" s="31">
        <v>-0.79105000000000003</v>
      </c>
      <c r="D243" s="81" t="s">
        <v>260</v>
      </c>
      <c r="E243" t="s">
        <v>154</v>
      </c>
      <c r="L243" s="28" t="s">
        <v>252</v>
      </c>
      <c r="M243" s="110">
        <v>14583.321</v>
      </c>
      <c r="N243" s="28" t="s">
        <v>247</v>
      </c>
      <c r="O243" t="s">
        <v>154</v>
      </c>
      <c r="AC243" s="28" t="s">
        <v>256</v>
      </c>
      <c r="AD243" s="84" t="e">
        <f>ATAN(AD241)/(2*PI())*360</f>
        <v>#DIV/0!</v>
      </c>
      <c r="AE243" s="28" t="s">
        <v>257</v>
      </c>
      <c r="AF243" t="s">
        <v>148</v>
      </c>
      <c r="AO243" s="28" t="s">
        <v>256</v>
      </c>
      <c r="AP243" s="84">
        <f>ATAN(AP241)/(2*PI())*360</f>
        <v>5.2716103271225085</v>
      </c>
      <c r="AQ243" s="28" t="s">
        <v>257</v>
      </c>
      <c r="AR243" t="s">
        <v>148</v>
      </c>
    </row>
    <row r="244" spans="2:44" x14ac:dyDescent="0.25">
      <c r="B244" t="s">
        <v>262</v>
      </c>
      <c r="C244">
        <f>C243/(C242+C243)</f>
        <v>3.5476673655413668E-2</v>
      </c>
      <c r="D244" s="81" t="s">
        <v>166</v>
      </c>
      <c r="E244" t="s">
        <v>148</v>
      </c>
      <c r="L244" s="28" t="s">
        <v>253</v>
      </c>
      <c r="M244" s="112">
        <v>838.346</v>
      </c>
      <c r="N244" s="28" t="s">
        <v>247</v>
      </c>
      <c r="O244" t="s">
        <v>154</v>
      </c>
      <c r="T244" s="131" t="s">
        <v>299</v>
      </c>
      <c r="U244" s="131"/>
      <c r="V244" s="131"/>
      <c r="W244" s="131"/>
      <c r="AC244" s="79" t="s">
        <v>258</v>
      </c>
      <c r="AD244" s="78">
        <f>AK249</f>
        <v>0</v>
      </c>
      <c r="AE244" s="79" t="s">
        <v>257</v>
      </c>
      <c r="AF244" s="78" t="s">
        <v>158</v>
      </c>
      <c r="AO244" s="79" t="s">
        <v>258</v>
      </c>
      <c r="AP244" s="78">
        <f>AW249</f>
        <v>0</v>
      </c>
      <c r="AQ244" s="79" t="s">
        <v>257</v>
      </c>
      <c r="AR244" s="78" t="s">
        <v>158</v>
      </c>
    </row>
    <row r="245" spans="2:44" x14ac:dyDescent="0.25">
      <c r="B245" t="s">
        <v>263</v>
      </c>
      <c r="C245" s="31">
        <f>C238/C244</f>
        <v>1.1006180760679023</v>
      </c>
      <c r="D245" t="s">
        <v>166</v>
      </c>
      <c r="E245" t="s">
        <v>148</v>
      </c>
      <c r="L245" t="s">
        <v>254</v>
      </c>
      <c r="M245" s="84">
        <f>M244/M243</f>
        <v>5.7486631474408335E-2</v>
      </c>
      <c r="N245" s="28" t="s">
        <v>166</v>
      </c>
      <c r="O245" t="s">
        <v>148</v>
      </c>
      <c r="T245" s="28" t="s">
        <v>252</v>
      </c>
      <c r="U245" s="110">
        <v>14931.266</v>
      </c>
      <c r="V245" s="28" t="s">
        <v>247</v>
      </c>
      <c r="W245" t="s">
        <v>154</v>
      </c>
      <c r="AC245" s="28" t="s">
        <v>259</v>
      </c>
      <c r="AD245" s="111"/>
      <c r="AE245" s="28" t="s">
        <v>260</v>
      </c>
      <c r="AF245" t="s">
        <v>154</v>
      </c>
      <c r="AO245" s="28" t="s">
        <v>259</v>
      </c>
      <c r="AP245" s="111">
        <v>-21.506419999999999</v>
      </c>
      <c r="AQ245" s="28" t="s">
        <v>260</v>
      </c>
      <c r="AR245" t="s">
        <v>154</v>
      </c>
    </row>
    <row r="246" spans="2:44" x14ac:dyDescent="0.25">
      <c r="C246" s="6">
        <f>C245*100</f>
        <v>110.06180760679023</v>
      </c>
      <c r="D246" t="s">
        <v>264</v>
      </c>
      <c r="E246" t="s">
        <v>175</v>
      </c>
      <c r="L246" s="78" t="s">
        <v>255</v>
      </c>
      <c r="M246" s="78">
        <v>0.2</v>
      </c>
      <c r="N246" s="79" t="s">
        <v>166</v>
      </c>
      <c r="O246" s="78" t="s">
        <v>158</v>
      </c>
      <c r="T246" s="28" t="s">
        <v>253</v>
      </c>
      <c r="U246" s="112">
        <v>336.46879999999999</v>
      </c>
      <c r="V246" s="28" t="s">
        <v>247</v>
      </c>
      <c r="W246" t="s">
        <v>154</v>
      </c>
      <c r="AC246" t="s">
        <v>261</v>
      </c>
      <c r="AD246" s="31"/>
      <c r="AE246" s="81" t="s">
        <v>260</v>
      </c>
      <c r="AF246" t="s">
        <v>154</v>
      </c>
      <c r="AO246" t="s">
        <v>261</v>
      </c>
      <c r="AP246" s="31">
        <v>-3.3986000000000001</v>
      </c>
      <c r="AQ246" s="81" t="s">
        <v>260</v>
      </c>
      <c r="AR246" t="s">
        <v>154</v>
      </c>
    </row>
    <row r="247" spans="2:44" x14ac:dyDescent="0.25">
      <c r="L247" s="28" t="s">
        <v>256</v>
      </c>
      <c r="M247" s="84">
        <f>ATAN(M245)/(2*PI())*360</f>
        <v>3.2901202494979342</v>
      </c>
      <c r="N247" s="28" t="s">
        <v>257</v>
      </c>
      <c r="O247" t="s">
        <v>148</v>
      </c>
      <c r="T247" t="s">
        <v>254</v>
      </c>
      <c r="U247" s="84">
        <f>U246/U245</f>
        <v>2.253451247871413E-2</v>
      </c>
      <c r="V247" s="28" t="s">
        <v>166</v>
      </c>
      <c r="W247" t="s">
        <v>148</v>
      </c>
      <c r="AC247" t="s">
        <v>262</v>
      </c>
      <c r="AD247" t="e">
        <f>AD246/(AD245+AD246)</f>
        <v>#DIV/0!</v>
      </c>
      <c r="AE247" s="81" t="s">
        <v>166</v>
      </c>
      <c r="AF247" t="s">
        <v>148</v>
      </c>
      <c r="AO247" t="s">
        <v>262</v>
      </c>
      <c r="AP247">
        <f>AP246/(AP245+AP246)</f>
        <v>0.1364624481329467</v>
      </c>
      <c r="AQ247" s="81" t="s">
        <v>166</v>
      </c>
      <c r="AR247" t="s">
        <v>148</v>
      </c>
    </row>
    <row r="248" spans="2:44" x14ac:dyDescent="0.25">
      <c r="L248" s="79" t="s">
        <v>258</v>
      </c>
      <c r="M248" s="78">
        <f>T255</f>
        <v>0</v>
      </c>
      <c r="N248" s="79" t="s">
        <v>257</v>
      </c>
      <c r="O248" s="78" t="s">
        <v>158</v>
      </c>
      <c r="T248" s="78" t="s">
        <v>255</v>
      </c>
      <c r="U248" s="78">
        <v>0.2</v>
      </c>
      <c r="V248" s="79" t="s">
        <v>166</v>
      </c>
      <c r="W248" s="78" t="s">
        <v>158</v>
      </c>
      <c r="AC248" t="s">
        <v>263</v>
      </c>
      <c r="AD248" s="31" t="e">
        <f>AD241/AD247</f>
        <v>#DIV/0!</v>
      </c>
      <c r="AE248" t="s">
        <v>166</v>
      </c>
      <c r="AF248" t="s">
        <v>148</v>
      </c>
      <c r="AO248" t="s">
        <v>263</v>
      </c>
      <c r="AP248" s="31">
        <f>AP241/AP247</f>
        <v>0.67613810274538633</v>
      </c>
      <c r="AQ248" t="s">
        <v>166</v>
      </c>
      <c r="AR248" t="s">
        <v>148</v>
      </c>
    </row>
    <row r="249" spans="2:44" x14ac:dyDescent="0.25">
      <c r="B249" s="131" t="s">
        <v>299</v>
      </c>
      <c r="C249" s="131"/>
      <c r="D249" s="131"/>
      <c r="E249" s="131"/>
      <c r="L249" s="28" t="s">
        <v>259</v>
      </c>
      <c r="M249" s="111">
        <v>21.5062</v>
      </c>
      <c r="N249" s="28" t="s">
        <v>260</v>
      </c>
      <c r="O249" t="s">
        <v>154</v>
      </c>
      <c r="T249" s="28" t="s">
        <v>256</v>
      </c>
      <c r="U249" s="84">
        <f>ATAN(U247)/(2*PI())*360</f>
        <v>1.2909139774609721</v>
      </c>
      <c r="V249" s="28" t="s">
        <v>257</v>
      </c>
      <c r="W249" t="s">
        <v>148</v>
      </c>
      <c r="AD249" s="6" t="e">
        <f>AD248*100</f>
        <v>#DIV/0!</v>
      </c>
      <c r="AE249" t="s">
        <v>264</v>
      </c>
      <c r="AF249" t="s">
        <v>175</v>
      </c>
      <c r="AP249" s="6">
        <f>AP248*100</f>
        <v>67.613810274538636</v>
      </c>
      <c r="AQ249" t="s">
        <v>264</v>
      </c>
      <c r="AR249" t="s">
        <v>175</v>
      </c>
    </row>
    <row r="250" spans="2:44" x14ac:dyDescent="0.25">
      <c r="B250" s="28" t="s">
        <v>252</v>
      </c>
      <c r="C250" s="110">
        <v>14521.56</v>
      </c>
      <c r="D250" s="28" t="s">
        <v>247</v>
      </c>
      <c r="E250" t="s">
        <v>154</v>
      </c>
      <c r="L250" t="s">
        <v>261</v>
      </c>
      <c r="M250" s="31">
        <v>1.0927</v>
      </c>
      <c r="N250" s="81" t="s">
        <v>260</v>
      </c>
      <c r="O250" t="s">
        <v>154</v>
      </c>
      <c r="T250" s="79" t="s">
        <v>258</v>
      </c>
      <c r="U250" s="78">
        <f>AB249</f>
        <v>0</v>
      </c>
      <c r="V250" s="79" t="s">
        <v>257</v>
      </c>
      <c r="W250" s="78" t="s">
        <v>158</v>
      </c>
    </row>
    <row r="251" spans="2:44" x14ac:dyDescent="0.25">
      <c r="B251" s="28" t="s">
        <v>253</v>
      </c>
      <c r="C251" s="112">
        <v>593.16800000000001</v>
      </c>
      <c r="D251" s="28" t="s">
        <v>247</v>
      </c>
      <c r="E251" t="s">
        <v>154</v>
      </c>
      <c r="L251" t="s">
        <v>262</v>
      </c>
      <c r="M251">
        <f>M250/(M249+M250)</f>
        <v>4.8351910933718011E-2</v>
      </c>
      <c r="N251" s="81" t="s">
        <v>166</v>
      </c>
      <c r="O251" t="s">
        <v>148</v>
      </c>
      <c r="T251" s="28" t="s">
        <v>259</v>
      </c>
      <c r="U251" s="111">
        <v>21.5059</v>
      </c>
      <c r="V251" s="28" t="s">
        <v>260</v>
      </c>
      <c r="W251" t="s">
        <v>154</v>
      </c>
    </row>
    <row r="252" spans="2:44" x14ac:dyDescent="0.25">
      <c r="B252" t="s">
        <v>254</v>
      </c>
      <c r="C252" s="84">
        <f>C251/C250</f>
        <v>4.0847402069750086E-2</v>
      </c>
      <c r="D252" s="28" t="s">
        <v>166</v>
      </c>
      <c r="E252" t="s">
        <v>148</v>
      </c>
      <c r="L252" t="s">
        <v>263</v>
      </c>
      <c r="M252" s="31">
        <f>M245/M251</f>
        <v>1.1889216033925201</v>
      </c>
      <c r="N252" t="s">
        <v>166</v>
      </c>
      <c r="O252" t="s">
        <v>148</v>
      </c>
      <c r="T252" t="s">
        <v>261</v>
      </c>
      <c r="U252" s="31">
        <v>0.43830000000000002</v>
      </c>
      <c r="V252" s="81" t="s">
        <v>260</v>
      </c>
      <c r="W252" t="s">
        <v>154</v>
      </c>
      <c r="AC252" s="131" t="s">
        <v>300</v>
      </c>
      <c r="AD252" s="131"/>
      <c r="AE252" s="131"/>
      <c r="AF252" s="131"/>
      <c r="AO252" s="131" t="s">
        <v>300</v>
      </c>
      <c r="AP252" s="131"/>
      <c r="AQ252" s="131"/>
      <c r="AR252" s="131"/>
    </row>
    <row r="253" spans="2:44" x14ac:dyDescent="0.25">
      <c r="B253" s="78" t="s">
        <v>255</v>
      </c>
      <c r="C253" s="78">
        <v>0.2</v>
      </c>
      <c r="D253" s="79" t="s">
        <v>166</v>
      </c>
      <c r="E253" s="78" t="s">
        <v>158</v>
      </c>
      <c r="M253" s="6">
        <f>M252*100</f>
        <v>118.892160339252</v>
      </c>
      <c r="N253" t="s">
        <v>264</v>
      </c>
      <c r="O253" t="s">
        <v>175</v>
      </c>
      <c r="T253" t="s">
        <v>262</v>
      </c>
      <c r="U253">
        <f>U252/(U251+U252)</f>
        <v>1.9973387045324049E-2</v>
      </c>
      <c r="V253" s="81" t="s">
        <v>166</v>
      </c>
      <c r="W253" t="s">
        <v>148</v>
      </c>
      <c r="AC253" s="28" t="s">
        <v>252</v>
      </c>
      <c r="AD253" s="110">
        <v>14931.266</v>
      </c>
      <c r="AE253" s="28" t="s">
        <v>247</v>
      </c>
      <c r="AF253" t="s">
        <v>154</v>
      </c>
      <c r="AO253" s="28" t="s">
        <v>252</v>
      </c>
      <c r="AP253" s="110">
        <v>16110.835999999999</v>
      </c>
      <c r="AQ253" s="28" t="s">
        <v>247</v>
      </c>
      <c r="AR253" t="s">
        <v>154</v>
      </c>
    </row>
    <row r="254" spans="2:44" x14ac:dyDescent="0.25">
      <c r="B254" s="28" t="s">
        <v>256</v>
      </c>
      <c r="C254" s="84">
        <f>ATAN(C252)/(2*PI())*360</f>
        <v>2.3390833927851178</v>
      </c>
      <c r="D254" s="28" t="s">
        <v>257</v>
      </c>
      <c r="E254" t="s">
        <v>148</v>
      </c>
      <c r="T254" t="s">
        <v>263</v>
      </c>
      <c r="U254" s="31">
        <f>U247/U253</f>
        <v>1.1282268964987421</v>
      </c>
      <c r="V254" t="s">
        <v>166</v>
      </c>
      <c r="W254" t="s">
        <v>148</v>
      </c>
      <c r="AC254" s="28" t="s">
        <v>253</v>
      </c>
      <c r="AD254" s="112">
        <v>1901.0485000000001</v>
      </c>
      <c r="AE254" s="28" t="s">
        <v>247</v>
      </c>
      <c r="AF254" t="s">
        <v>154</v>
      </c>
      <c r="AO254" s="28" t="s">
        <v>253</v>
      </c>
      <c r="AP254" s="112">
        <v>1570.6966</v>
      </c>
      <c r="AQ254" s="28" t="s">
        <v>247</v>
      </c>
      <c r="AR254" t="s">
        <v>154</v>
      </c>
    </row>
    <row r="255" spans="2:44" x14ac:dyDescent="0.25">
      <c r="B255" s="79" t="s">
        <v>258</v>
      </c>
      <c r="C255" s="78">
        <f>J249</f>
        <v>0</v>
      </c>
      <c r="D255" s="79" t="s">
        <v>257</v>
      </c>
      <c r="E255" s="78" t="s">
        <v>158</v>
      </c>
      <c r="U255" s="6">
        <f>U254*100</f>
        <v>112.82268964987421</v>
      </c>
      <c r="V255" t="s">
        <v>264</v>
      </c>
      <c r="W255" t="s">
        <v>175</v>
      </c>
      <c r="AC255" t="s">
        <v>254</v>
      </c>
      <c r="AD255" s="84">
        <f>AD254/AD253</f>
        <v>0.12731998077055223</v>
      </c>
      <c r="AE255" s="28" t="s">
        <v>166</v>
      </c>
      <c r="AF255" t="s">
        <v>148</v>
      </c>
      <c r="AO255" t="s">
        <v>254</v>
      </c>
      <c r="AP255" s="84">
        <f>AP254/AP253</f>
        <v>9.7493177883506477E-2</v>
      </c>
      <c r="AQ255" s="28" t="s">
        <v>166</v>
      </c>
      <c r="AR255" t="s">
        <v>148</v>
      </c>
    </row>
    <row r="256" spans="2:44" x14ac:dyDescent="0.25">
      <c r="B256" s="28" t="s">
        <v>259</v>
      </c>
      <c r="C256" s="111">
        <v>21.506599999999999</v>
      </c>
      <c r="D256" s="28" t="s">
        <v>260</v>
      </c>
      <c r="E256" t="s">
        <v>154</v>
      </c>
      <c r="L256" s="131" t="s">
        <v>300</v>
      </c>
      <c r="M256" s="131"/>
      <c r="N256" s="131"/>
      <c r="O256" s="131"/>
      <c r="AC256" s="78" t="s">
        <v>255</v>
      </c>
      <c r="AD256" s="78">
        <v>0.2</v>
      </c>
      <c r="AE256" s="79" t="s">
        <v>166</v>
      </c>
      <c r="AF256" s="78" t="s">
        <v>158</v>
      </c>
      <c r="AO256" s="78" t="s">
        <v>255</v>
      </c>
      <c r="AP256" s="78">
        <v>0.2</v>
      </c>
      <c r="AQ256" s="79" t="s">
        <v>166</v>
      </c>
      <c r="AR256" s="78" t="s">
        <v>158</v>
      </c>
    </row>
    <row r="257" spans="2:44" x14ac:dyDescent="0.25">
      <c r="B257" t="s">
        <v>261</v>
      </c>
      <c r="C257" s="31">
        <v>0.77059999999999995</v>
      </c>
      <c r="D257" s="81" t="s">
        <v>260</v>
      </c>
      <c r="E257" t="s">
        <v>154</v>
      </c>
      <c r="L257" s="28" t="s">
        <v>252</v>
      </c>
      <c r="M257" s="110">
        <v>14931.266</v>
      </c>
      <c r="N257" s="28" t="s">
        <v>247</v>
      </c>
      <c r="O257" t="s">
        <v>154</v>
      </c>
      <c r="AC257" s="28" t="s">
        <v>256</v>
      </c>
      <c r="AD257" s="84">
        <f>ATAN(AD255)/(2*PI())*360</f>
        <v>7.2558588661905343</v>
      </c>
      <c r="AE257" s="28" t="s">
        <v>257</v>
      </c>
      <c r="AF257" t="s">
        <v>148</v>
      </c>
      <c r="AO257" s="28" t="s">
        <v>256</v>
      </c>
      <c r="AP257" s="84">
        <f>ATAN(AP255)/(2*PI())*360</f>
        <v>5.5683498800370836</v>
      </c>
      <c r="AQ257" s="28" t="s">
        <v>257</v>
      </c>
      <c r="AR257" t="s">
        <v>148</v>
      </c>
    </row>
    <row r="258" spans="2:44" x14ac:dyDescent="0.25">
      <c r="B258" t="s">
        <v>262</v>
      </c>
      <c r="C258">
        <f>C257/(C256+C257)</f>
        <v>3.4591420824879246E-2</v>
      </c>
      <c r="D258" s="81" t="s">
        <v>166</v>
      </c>
      <c r="E258" t="s">
        <v>148</v>
      </c>
      <c r="L258" s="28" t="s">
        <v>253</v>
      </c>
      <c r="M258" s="112">
        <v>1033.57</v>
      </c>
      <c r="N258" s="28" t="s">
        <v>247</v>
      </c>
      <c r="O258" t="s">
        <v>154</v>
      </c>
      <c r="AC258" s="79" t="s">
        <v>258</v>
      </c>
      <c r="AD258" s="78">
        <f>AK263</f>
        <v>0</v>
      </c>
      <c r="AE258" s="79" t="s">
        <v>257</v>
      </c>
      <c r="AF258" s="78" t="s">
        <v>158</v>
      </c>
      <c r="AO258" s="79" t="s">
        <v>258</v>
      </c>
      <c r="AP258" s="78">
        <f>AW263</f>
        <v>0</v>
      </c>
      <c r="AQ258" s="79" t="s">
        <v>257</v>
      </c>
      <c r="AR258" s="78" t="s">
        <v>158</v>
      </c>
    </row>
    <row r="259" spans="2:44" x14ac:dyDescent="0.25">
      <c r="B259" t="s">
        <v>263</v>
      </c>
      <c r="C259" s="31">
        <f>C252/C258</f>
        <v>1.1808535496862662</v>
      </c>
      <c r="D259" t="s">
        <v>166</v>
      </c>
      <c r="E259" t="s">
        <v>148</v>
      </c>
      <c r="L259" t="s">
        <v>254</v>
      </c>
      <c r="M259" s="84">
        <f>M258/M257</f>
        <v>6.9221859686914688E-2</v>
      </c>
      <c r="N259" s="28" t="s">
        <v>166</v>
      </c>
      <c r="O259" t="s">
        <v>148</v>
      </c>
      <c r="AC259" s="28" t="s">
        <v>259</v>
      </c>
      <c r="AD259" s="111">
        <v>-21.506900000000002</v>
      </c>
      <c r="AE259" s="28" t="s">
        <v>260</v>
      </c>
      <c r="AF259" t="s">
        <v>154</v>
      </c>
      <c r="AO259" s="28" t="s">
        <v>259</v>
      </c>
      <c r="AP259" s="111">
        <v>-21.50665</v>
      </c>
      <c r="AQ259" s="28" t="s">
        <v>260</v>
      </c>
      <c r="AR259" t="s">
        <v>154</v>
      </c>
    </row>
    <row r="260" spans="2:44" x14ac:dyDescent="0.25">
      <c r="C260" s="6">
        <f>C259*100</f>
        <v>118.08535496862662</v>
      </c>
      <c r="D260" t="s">
        <v>264</v>
      </c>
      <c r="E260" t="s">
        <v>175</v>
      </c>
      <c r="L260" s="78" t="s">
        <v>255</v>
      </c>
      <c r="M260" s="78">
        <v>0.2</v>
      </c>
      <c r="N260" s="79" t="s">
        <v>166</v>
      </c>
      <c r="O260" s="78" t="s">
        <v>158</v>
      </c>
      <c r="AC260" t="s">
        <v>261</v>
      </c>
      <c r="AD260" s="31">
        <v>-3.1259700000000001</v>
      </c>
      <c r="AE260" s="81" t="s">
        <v>260</v>
      </c>
      <c r="AF260" t="s">
        <v>154</v>
      </c>
      <c r="AO260" t="s">
        <v>261</v>
      </c>
      <c r="AP260" s="31">
        <v>-3.1059999999999999</v>
      </c>
      <c r="AQ260" s="81" t="s">
        <v>260</v>
      </c>
      <c r="AR260" t="s">
        <v>154</v>
      </c>
    </row>
    <row r="261" spans="2:44" x14ac:dyDescent="0.25">
      <c r="L261" s="28" t="s">
        <v>256</v>
      </c>
      <c r="M261" s="84">
        <f>ATAN(M259)/(2*PI())*360</f>
        <v>3.9598037858912822</v>
      </c>
      <c r="N261" s="28" t="s">
        <v>257</v>
      </c>
      <c r="O261" t="s">
        <v>148</v>
      </c>
      <c r="AC261" t="s">
        <v>262</v>
      </c>
      <c r="AD261">
        <f>AD260/(AD259+AD260)</f>
        <v>0.12690238693258235</v>
      </c>
      <c r="AE261" s="81" t="s">
        <v>166</v>
      </c>
      <c r="AF261" t="s">
        <v>148</v>
      </c>
      <c r="AO261" t="s">
        <v>262</v>
      </c>
      <c r="AP261">
        <f>AP260/(AP259+AP260)</f>
        <v>0.12619526950572163</v>
      </c>
      <c r="AQ261" s="81" t="s">
        <v>166</v>
      </c>
      <c r="AR261" t="s">
        <v>148</v>
      </c>
    </row>
    <row r="262" spans="2:44" x14ac:dyDescent="0.25">
      <c r="L262" s="79" t="s">
        <v>258</v>
      </c>
      <c r="M262" s="78">
        <f>T269</f>
        <v>0</v>
      </c>
      <c r="N262" s="79" t="s">
        <v>257</v>
      </c>
      <c r="O262" s="78" t="s">
        <v>158</v>
      </c>
      <c r="AC262" t="s">
        <v>263</v>
      </c>
      <c r="AD262" s="31">
        <f>AD255/AD261</f>
        <v>1.0032906696876531</v>
      </c>
      <c r="AE262" t="s">
        <v>166</v>
      </c>
      <c r="AF262" t="s">
        <v>148</v>
      </c>
      <c r="AO262" t="s">
        <v>263</v>
      </c>
      <c r="AP262" s="31">
        <f>AP255/AP261</f>
        <v>0.77255810194284802</v>
      </c>
      <c r="AQ262" t="s">
        <v>166</v>
      </c>
      <c r="AR262" t="s">
        <v>148</v>
      </c>
    </row>
    <row r="263" spans="2:44" x14ac:dyDescent="0.25">
      <c r="B263" s="131" t="s">
        <v>300</v>
      </c>
      <c r="C263" s="131"/>
      <c r="D263" s="131"/>
      <c r="E263" s="131"/>
      <c r="L263" s="28" t="s">
        <v>259</v>
      </c>
      <c r="M263" s="111">
        <v>21.506180000000001</v>
      </c>
      <c r="N263" s="28" t="s">
        <v>260</v>
      </c>
      <c r="O263" t="s">
        <v>154</v>
      </c>
      <c r="AD263" s="6">
        <f>AD262*100</f>
        <v>100.32906696876532</v>
      </c>
      <c r="AE263" t="s">
        <v>264</v>
      </c>
      <c r="AF263" t="s">
        <v>175</v>
      </c>
      <c r="AP263" s="6">
        <f>AP262*100</f>
        <v>77.255810194284805</v>
      </c>
      <c r="AQ263" t="s">
        <v>264</v>
      </c>
      <c r="AR263" t="s">
        <v>175</v>
      </c>
    </row>
    <row r="264" spans="2:44" x14ac:dyDescent="0.25">
      <c r="B264" s="28" t="s">
        <v>252</v>
      </c>
      <c r="C264" s="110">
        <v>14547.965</v>
      </c>
      <c r="D264" s="28" t="s">
        <v>247</v>
      </c>
      <c r="E264" t="s">
        <v>154</v>
      </c>
      <c r="L264" t="s">
        <v>261</v>
      </c>
      <c r="M264" s="31">
        <v>1.5880000000000001</v>
      </c>
      <c r="N264" s="81" t="s">
        <v>260</v>
      </c>
      <c r="O264" t="s">
        <v>154</v>
      </c>
    </row>
    <row r="265" spans="2:44" x14ac:dyDescent="0.25">
      <c r="B265" s="28" t="s">
        <v>253</v>
      </c>
      <c r="C265" s="112">
        <v>618.20399999999995</v>
      </c>
      <c r="D265" s="28" t="s">
        <v>247</v>
      </c>
      <c r="E265" t="s">
        <v>154</v>
      </c>
      <c r="L265" t="s">
        <v>262</v>
      </c>
      <c r="M265">
        <f>M264/(M263+M264)</f>
        <v>6.8761913174661321E-2</v>
      </c>
      <c r="N265" s="81" t="s">
        <v>166</v>
      </c>
      <c r="O265" t="s">
        <v>148</v>
      </c>
    </row>
    <row r="266" spans="2:44" x14ac:dyDescent="0.25">
      <c r="B266" t="s">
        <v>254</v>
      </c>
      <c r="C266" s="84">
        <f>C265/C264</f>
        <v>4.2494190768262087E-2</v>
      </c>
      <c r="D266" s="28" t="s">
        <v>166</v>
      </c>
      <c r="E266" t="s">
        <v>148</v>
      </c>
      <c r="L266" t="s">
        <v>263</v>
      </c>
      <c r="M266" s="31">
        <f>M259/M265</f>
        <v>1.0066889720052592</v>
      </c>
      <c r="N266" t="s">
        <v>166</v>
      </c>
      <c r="O266" t="s">
        <v>148</v>
      </c>
      <c r="AC266" s="131" t="s">
        <v>301</v>
      </c>
      <c r="AD266" s="131"/>
      <c r="AE266" s="131"/>
      <c r="AF266" s="131"/>
      <c r="AO266" s="131" t="s">
        <v>301</v>
      </c>
      <c r="AP266" s="131"/>
      <c r="AQ266" s="131"/>
      <c r="AR266" s="131"/>
    </row>
    <row r="267" spans="2:44" x14ac:dyDescent="0.25">
      <c r="B267" s="78" t="s">
        <v>255</v>
      </c>
      <c r="C267" s="78">
        <v>0.2</v>
      </c>
      <c r="D267" s="79" t="s">
        <v>166</v>
      </c>
      <c r="E267" s="78" t="s">
        <v>158</v>
      </c>
      <c r="M267" s="6">
        <f>M266*100</f>
        <v>100.66889720052592</v>
      </c>
      <c r="N267" t="s">
        <v>264</v>
      </c>
      <c r="O267" t="s">
        <v>175</v>
      </c>
      <c r="AC267" s="28" t="s">
        <v>252</v>
      </c>
      <c r="AD267" s="110">
        <v>14931.266</v>
      </c>
      <c r="AE267" s="28" t="s">
        <v>247</v>
      </c>
      <c r="AF267" t="s">
        <v>154</v>
      </c>
      <c r="AO267" s="28" t="s">
        <v>252</v>
      </c>
      <c r="AP267" s="110"/>
      <c r="AQ267" s="28" t="s">
        <v>247</v>
      </c>
      <c r="AR267" t="s">
        <v>154</v>
      </c>
    </row>
    <row r="268" spans="2:44" x14ac:dyDescent="0.25">
      <c r="B268" s="28" t="s">
        <v>256</v>
      </c>
      <c r="C268" s="84">
        <f>ATAN(C266)/(2*PI())*360</f>
        <v>2.4332738562937957</v>
      </c>
      <c r="D268" s="28" t="s">
        <v>257</v>
      </c>
      <c r="E268" t="s">
        <v>148</v>
      </c>
      <c r="AC268" s="28" t="s">
        <v>253</v>
      </c>
      <c r="AD268" s="112">
        <v>2178.8249999999998</v>
      </c>
      <c r="AE268" s="28" t="s">
        <v>247</v>
      </c>
      <c r="AF268" t="s">
        <v>154</v>
      </c>
      <c r="AO268" s="28" t="s">
        <v>253</v>
      </c>
      <c r="AP268" s="112"/>
      <c r="AQ268" s="28" t="s">
        <v>247</v>
      </c>
      <c r="AR268" t="s">
        <v>154</v>
      </c>
    </row>
    <row r="269" spans="2:44" x14ac:dyDescent="0.25">
      <c r="B269" s="79" t="s">
        <v>258</v>
      </c>
      <c r="C269" s="78">
        <f>J263</f>
        <v>0</v>
      </c>
      <c r="D269" s="79" t="s">
        <v>257</v>
      </c>
      <c r="E269" s="78" t="s">
        <v>158</v>
      </c>
      <c r="AC269" t="s">
        <v>254</v>
      </c>
      <c r="AD269" s="84">
        <f>AD268/AD267</f>
        <v>0.14592366112826602</v>
      </c>
      <c r="AE269" s="28" t="s">
        <v>166</v>
      </c>
      <c r="AF269" t="s">
        <v>148</v>
      </c>
      <c r="AO269" t="s">
        <v>254</v>
      </c>
      <c r="AP269" s="84" t="e">
        <f>AP268/AP267</f>
        <v>#DIV/0!</v>
      </c>
      <c r="AQ269" s="28" t="s">
        <v>166</v>
      </c>
      <c r="AR269" t="s">
        <v>148</v>
      </c>
    </row>
    <row r="270" spans="2:44" x14ac:dyDescent="0.25">
      <c r="B270" s="28" t="s">
        <v>259</v>
      </c>
      <c r="C270" s="111">
        <v>21.50665</v>
      </c>
      <c r="D270" s="28" t="s">
        <v>260</v>
      </c>
      <c r="E270" t="s">
        <v>154</v>
      </c>
      <c r="L270" s="131" t="s">
        <v>301</v>
      </c>
      <c r="M270" s="131"/>
      <c r="N270" s="131"/>
      <c r="O270" s="131"/>
      <c r="AC270" s="78" t="s">
        <v>255</v>
      </c>
      <c r="AD270" s="78">
        <v>0.2</v>
      </c>
      <c r="AE270" s="79" t="s">
        <v>166</v>
      </c>
      <c r="AF270" s="78" t="s">
        <v>158</v>
      </c>
      <c r="AO270" s="78" t="s">
        <v>255</v>
      </c>
      <c r="AP270" s="78">
        <v>0.2</v>
      </c>
      <c r="AQ270" s="79" t="s">
        <v>166</v>
      </c>
      <c r="AR270" s="78" t="s">
        <v>158</v>
      </c>
    </row>
    <row r="271" spans="2:44" x14ac:dyDescent="0.25">
      <c r="B271" t="s">
        <v>261</v>
      </c>
      <c r="C271" s="31">
        <v>1.1499999999999999</v>
      </c>
      <c r="D271" s="81" t="s">
        <v>260</v>
      </c>
      <c r="E271" t="s">
        <v>154</v>
      </c>
      <c r="L271" s="28" t="s">
        <v>252</v>
      </c>
      <c r="M271" s="110"/>
      <c r="N271" s="28" t="s">
        <v>247</v>
      </c>
      <c r="O271" t="s">
        <v>154</v>
      </c>
      <c r="AC271" s="28" t="s">
        <v>256</v>
      </c>
      <c r="AD271" s="84">
        <f>ATAN(AD269)/(2*PI())*360</f>
        <v>8.3022125308419117</v>
      </c>
      <c r="AE271" s="28" t="s">
        <v>257</v>
      </c>
      <c r="AF271" t="s">
        <v>148</v>
      </c>
      <c r="AO271" s="28" t="s">
        <v>256</v>
      </c>
      <c r="AP271" s="84" t="e">
        <f>ATAN(AP269)/(2*PI())*360</f>
        <v>#DIV/0!</v>
      </c>
      <c r="AQ271" s="28" t="s">
        <v>257</v>
      </c>
      <c r="AR271" t="s">
        <v>148</v>
      </c>
    </row>
    <row r="272" spans="2:44" x14ac:dyDescent="0.25">
      <c r="B272" t="s">
        <v>262</v>
      </c>
      <c r="C272">
        <f>C271/(C270+C271)</f>
        <v>5.0757724553276852E-2</v>
      </c>
      <c r="D272" s="81" t="s">
        <v>166</v>
      </c>
      <c r="E272" t="s">
        <v>148</v>
      </c>
      <c r="L272" s="28" t="s">
        <v>253</v>
      </c>
      <c r="M272" s="112"/>
      <c r="N272" s="28" t="s">
        <v>247</v>
      </c>
      <c r="O272" t="s">
        <v>154</v>
      </c>
      <c r="AC272" s="79" t="s">
        <v>258</v>
      </c>
      <c r="AD272" s="78">
        <f>AK277</f>
        <v>0</v>
      </c>
      <c r="AE272" s="79" t="s">
        <v>257</v>
      </c>
      <c r="AF272" s="78" t="s">
        <v>158</v>
      </c>
      <c r="AO272" s="79" t="s">
        <v>258</v>
      </c>
      <c r="AP272" s="78">
        <f>AW277</f>
        <v>0</v>
      </c>
      <c r="AQ272" s="79" t="s">
        <v>257</v>
      </c>
      <c r="AR272" s="78" t="s">
        <v>158</v>
      </c>
    </row>
    <row r="273" spans="1:44" x14ac:dyDescent="0.25">
      <c r="B273" t="s">
        <v>263</v>
      </c>
      <c r="C273" s="31">
        <f>C266/C272</f>
        <v>0.83719652806064804</v>
      </c>
      <c r="D273" t="s">
        <v>166</v>
      </c>
      <c r="E273" t="s">
        <v>148</v>
      </c>
      <c r="L273" t="s">
        <v>254</v>
      </c>
      <c r="M273" s="84" t="e">
        <f>M272/M271</f>
        <v>#DIV/0!</v>
      </c>
      <c r="N273" s="28" t="s">
        <v>166</v>
      </c>
      <c r="O273" t="s">
        <v>148</v>
      </c>
      <c r="AC273" s="28" t="s">
        <v>259</v>
      </c>
      <c r="AD273" s="111">
        <v>-21.506180000000001</v>
      </c>
      <c r="AE273" s="28" t="s">
        <v>260</v>
      </c>
      <c r="AF273" t="s">
        <v>154</v>
      </c>
      <c r="AO273" s="28" t="s">
        <v>259</v>
      </c>
      <c r="AP273" s="111"/>
      <c r="AQ273" s="28" t="s">
        <v>260</v>
      </c>
      <c r="AR273" t="s">
        <v>154</v>
      </c>
    </row>
    <row r="274" spans="1:44" x14ac:dyDescent="0.25">
      <c r="C274" s="6">
        <f>C273*100</f>
        <v>83.719652806064801</v>
      </c>
      <c r="D274" t="s">
        <v>264</v>
      </c>
      <c r="E274" t="s">
        <v>175</v>
      </c>
      <c r="L274" s="78" t="s">
        <v>255</v>
      </c>
      <c r="M274" s="78">
        <v>0.2</v>
      </c>
      <c r="N274" s="79" t="s">
        <v>166</v>
      </c>
      <c r="O274" s="78" t="s">
        <v>158</v>
      </c>
      <c r="AC274" t="s">
        <v>261</v>
      </c>
      <c r="AD274" s="31">
        <v>-4.3040000000000003</v>
      </c>
      <c r="AE274" s="81" t="s">
        <v>260</v>
      </c>
      <c r="AF274" t="s">
        <v>154</v>
      </c>
      <c r="AO274" t="s">
        <v>261</v>
      </c>
      <c r="AP274" s="31"/>
      <c r="AQ274" s="81" t="s">
        <v>260</v>
      </c>
      <c r="AR274" t="s">
        <v>154</v>
      </c>
    </row>
    <row r="275" spans="1:44" x14ac:dyDescent="0.25">
      <c r="L275" s="28" t="s">
        <v>256</v>
      </c>
      <c r="M275" s="84" t="e">
        <f>ATAN(M273)/(2*PI())*360</f>
        <v>#DIV/0!</v>
      </c>
      <c r="N275" s="28" t="s">
        <v>257</v>
      </c>
      <c r="O275" t="s">
        <v>148</v>
      </c>
      <c r="AC275" t="s">
        <v>262</v>
      </c>
      <c r="AD275">
        <f>AD274/(AD273+AD274)</f>
        <v>0.16675590794020034</v>
      </c>
      <c r="AE275" s="81" t="s">
        <v>166</v>
      </c>
      <c r="AF275" t="s">
        <v>148</v>
      </c>
      <c r="AO275" t="s">
        <v>262</v>
      </c>
      <c r="AP275" t="e">
        <f>AP274/(AP273+AP274)</f>
        <v>#DIV/0!</v>
      </c>
      <c r="AQ275" s="81" t="s">
        <v>166</v>
      </c>
      <c r="AR275" t="s">
        <v>148</v>
      </c>
    </row>
    <row r="276" spans="1:44" x14ac:dyDescent="0.25">
      <c r="L276" s="79" t="s">
        <v>258</v>
      </c>
      <c r="M276" s="78">
        <f>T283</f>
        <v>0</v>
      </c>
      <c r="N276" s="79" t="s">
        <v>257</v>
      </c>
      <c r="O276" s="78" t="s">
        <v>158</v>
      </c>
      <c r="AC276" t="s">
        <v>263</v>
      </c>
      <c r="AD276" s="31">
        <f>AD269/AD275</f>
        <v>0.87507341077591749</v>
      </c>
      <c r="AE276" t="s">
        <v>166</v>
      </c>
      <c r="AF276" t="s">
        <v>148</v>
      </c>
      <c r="AO276" t="s">
        <v>263</v>
      </c>
      <c r="AP276" s="31" t="e">
        <f>AP269/AP275</f>
        <v>#DIV/0!</v>
      </c>
      <c r="AQ276" t="s">
        <v>166</v>
      </c>
      <c r="AR276" t="s">
        <v>148</v>
      </c>
    </row>
    <row r="277" spans="1:44" x14ac:dyDescent="0.25">
      <c r="B277" s="131" t="s">
        <v>301</v>
      </c>
      <c r="C277" s="131"/>
      <c r="D277" s="131"/>
      <c r="E277" s="131"/>
      <c r="L277" s="28" t="s">
        <v>259</v>
      </c>
      <c r="M277" s="111"/>
      <c r="N277" s="28" t="s">
        <v>260</v>
      </c>
      <c r="O277" t="s">
        <v>154</v>
      </c>
      <c r="AD277" s="6">
        <f>AD276*100</f>
        <v>87.507341077591747</v>
      </c>
      <c r="AE277" t="s">
        <v>264</v>
      </c>
      <c r="AF277" t="s">
        <v>175</v>
      </c>
      <c r="AP277" s="6" t="e">
        <f>AP276*100</f>
        <v>#DIV/0!</v>
      </c>
      <c r="AQ277" t="s">
        <v>264</v>
      </c>
      <c r="AR277" t="s">
        <v>175</v>
      </c>
    </row>
    <row r="278" spans="1:44" x14ac:dyDescent="0.25">
      <c r="B278" s="28" t="s">
        <v>252</v>
      </c>
      <c r="C278" s="110"/>
      <c r="D278" s="28" t="s">
        <v>247</v>
      </c>
      <c r="E278" t="s">
        <v>154</v>
      </c>
      <c r="L278" t="s">
        <v>261</v>
      </c>
      <c r="M278" s="31"/>
      <c r="N278" s="81" t="s">
        <v>260</v>
      </c>
      <c r="O278" t="s">
        <v>154</v>
      </c>
    </row>
    <row r="279" spans="1:44" x14ac:dyDescent="0.25">
      <c r="B279" s="28" t="s">
        <v>253</v>
      </c>
      <c r="C279" s="112"/>
      <c r="D279" s="28" t="s">
        <v>247</v>
      </c>
      <c r="E279" t="s">
        <v>154</v>
      </c>
      <c r="L279" t="s">
        <v>262</v>
      </c>
      <c r="M279" t="e">
        <f>M278/(M277+M278)</f>
        <v>#DIV/0!</v>
      </c>
      <c r="N279" s="81" t="s">
        <v>166</v>
      </c>
      <c r="O279" t="s">
        <v>148</v>
      </c>
    </row>
    <row r="280" spans="1:44" x14ac:dyDescent="0.25">
      <c r="B280" t="s">
        <v>254</v>
      </c>
      <c r="C280" s="84" t="e">
        <f>C279/C278</f>
        <v>#DIV/0!</v>
      </c>
      <c r="D280" s="28" t="s">
        <v>166</v>
      </c>
      <c r="E280" t="s">
        <v>148</v>
      </c>
      <c r="L280" t="s">
        <v>263</v>
      </c>
      <c r="M280" s="31" t="e">
        <f>M273/M279</f>
        <v>#DIV/0!</v>
      </c>
      <c r="N280" t="s">
        <v>166</v>
      </c>
      <c r="O280" t="s">
        <v>148</v>
      </c>
    </row>
    <row r="281" spans="1:44" s="65" customFormat="1" ht="15.75" thickBot="1" x14ac:dyDescent="0.3">
      <c r="A281"/>
      <c r="B281" s="78" t="s">
        <v>255</v>
      </c>
      <c r="C281" s="78">
        <v>0.2</v>
      </c>
      <c r="D281" s="79" t="s">
        <v>166</v>
      </c>
      <c r="E281" s="78" t="s">
        <v>158</v>
      </c>
      <c r="L281"/>
      <c r="M281" s="6" t="e">
        <f>M280*100</f>
        <v>#DIV/0!</v>
      </c>
      <c r="N281" t="s">
        <v>264</v>
      </c>
      <c r="O281" t="s">
        <v>175</v>
      </c>
      <c r="T281"/>
      <c r="U281"/>
      <c r="V281"/>
      <c r="W281"/>
    </row>
    <row r="282" spans="1:44" x14ac:dyDescent="0.25">
      <c r="B282" s="28" t="s">
        <v>256</v>
      </c>
      <c r="C282" s="84" t="e">
        <f>ATAN(C280)/(2*PI())*360</f>
        <v>#DIV/0!</v>
      </c>
      <c r="D282" s="28" t="s">
        <v>257</v>
      </c>
      <c r="E282" t="s">
        <v>148</v>
      </c>
    </row>
    <row r="283" spans="1:44" x14ac:dyDescent="0.25">
      <c r="B283" s="79" t="s">
        <v>258</v>
      </c>
      <c r="C283" s="78">
        <f>J277</f>
        <v>0</v>
      </c>
      <c r="D283" s="79" t="s">
        <v>257</v>
      </c>
      <c r="E283" s="78" t="s">
        <v>158</v>
      </c>
    </row>
    <row r="284" spans="1:44" x14ac:dyDescent="0.25">
      <c r="B284" s="28" t="s">
        <v>259</v>
      </c>
      <c r="C284" s="111"/>
      <c r="D284" s="28" t="s">
        <v>260</v>
      </c>
      <c r="E284" t="s">
        <v>154</v>
      </c>
    </row>
    <row r="285" spans="1:44" ht="15.75" thickBot="1" x14ac:dyDescent="0.3">
      <c r="B285" t="s">
        <v>261</v>
      </c>
      <c r="C285" s="31"/>
      <c r="D285" s="81" t="s">
        <v>260</v>
      </c>
      <c r="E285" t="s">
        <v>154</v>
      </c>
      <c r="L285" s="65"/>
      <c r="M285" s="65"/>
      <c r="N285" s="65"/>
      <c r="O285" s="65"/>
    </row>
    <row r="286" spans="1:44" x14ac:dyDescent="0.25">
      <c r="B286" t="s">
        <v>262</v>
      </c>
      <c r="C286" t="e">
        <f>C285/(C284+C285)</f>
        <v>#DIV/0!</v>
      </c>
      <c r="D286" s="81" t="s">
        <v>166</v>
      </c>
      <c r="E286" t="s">
        <v>148</v>
      </c>
    </row>
    <row r="287" spans="1:44" ht="15.75" thickBot="1" x14ac:dyDescent="0.3">
      <c r="A287" s="65"/>
      <c r="B287" t="s">
        <v>263</v>
      </c>
      <c r="C287" s="31" t="e">
        <f>C280/C286</f>
        <v>#DIV/0!</v>
      </c>
      <c r="D287" t="s">
        <v>166</v>
      </c>
      <c r="E287" t="s">
        <v>148</v>
      </c>
      <c r="T287" s="65"/>
      <c r="U287" s="65"/>
      <c r="V287" s="65"/>
      <c r="W287" s="65"/>
    </row>
    <row r="288" spans="1:44" x14ac:dyDescent="0.25">
      <c r="C288" s="6" t="e">
        <f>C287*100</f>
        <v>#DIV/0!</v>
      </c>
      <c r="D288" t="s">
        <v>264</v>
      </c>
      <c r="E288" t="s">
        <v>175</v>
      </c>
    </row>
    <row r="291" spans="2:5" x14ac:dyDescent="0.25">
      <c r="B291" s="131" t="s">
        <v>302</v>
      </c>
      <c r="C291" s="131"/>
      <c r="D291" s="131"/>
      <c r="E291" s="131"/>
    </row>
    <row r="292" spans="2:5" ht="15.75" thickBot="1" x14ac:dyDescent="0.3">
      <c r="B292" s="113"/>
      <c r="C292" s="114"/>
      <c r="D292" s="113"/>
      <c r="E292" s="65"/>
    </row>
    <row r="293" spans="2:5" x14ac:dyDescent="0.25">
      <c r="B293" s="136" t="s">
        <v>303</v>
      </c>
      <c r="C293" s="136"/>
      <c r="D293" s="136"/>
      <c r="E293" s="136"/>
    </row>
    <row r="295" spans="2:5" x14ac:dyDescent="0.25">
      <c r="B295" s="131" t="s">
        <v>304</v>
      </c>
      <c r="C295" s="131"/>
      <c r="D295" s="131"/>
      <c r="E295" s="131"/>
    </row>
    <row r="296" spans="2:5" x14ac:dyDescent="0.25">
      <c r="B296" t="s">
        <v>468</v>
      </c>
      <c r="C296" s="29">
        <v>0.08</v>
      </c>
      <c r="D296" s="28" t="s">
        <v>322</v>
      </c>
      <c r="E296" s="28" t="s">
        <v>464</v>
      </c>
    </row>
    <row r="297" spans="2:5" x14ac:dyDescent="0.25">
      <c r="B297" t="s">
        <v>469</v>
      </c>
      <c r="C297" s="29">
        <v>0.08</v>
      </c>
      <c r="D297" s="28" t="s">
        <v>322</v>
      </c>
      <c r="E297" s="28" t="s">
        <v>464</v>
      </c>
    </row>
    <row r="298" spans="2:5" x14ac:dyDescent="0.25">
      <c r="B298" s="28" t="s">
        <v>466</v>
      </c>
      <c r="C298" s="29">
        <v>0.21</v>
      </c>
      <c r="D298" s="28" t="s">
        <v>157</v>
      </c>
      <c r="E298" s="28" t="s">
        <v>464</v>
      </c>
    </row>
    <row r="299" spans="2:5" x14ac:dyDescent="0.25">
      <c r="B299" s="28" t="s">
        <v>467</v>
      </c>
      <c r="C299" s="29">
        <v>0.28000000000000003</v>
      </c>
      <c r="D299" s="28" t="s">
        <v>157</v>
      </c>
      <c r="E299" s="28" t="s">
        <v>464</v>
      </c>
    </row>
    <row r="300" spans="2:5" x14ac:dyDescent="0.25">
      <c r="B300" s="28" t="s">
        <v>252</v>
      </c>
      <c r="C300" s="110">
        <v>14911</v>
      </c>
      <c r="D300" s="28" t="s">
        <v>247</v>
      </c>
      <c r="E300" t="s">
        <v>154</v>
      </c>
    </row>
    <row r="301" spans="2:5" x14ac:dyDescent="0.25">
      <c r="B301" s="28" t="s">
        <v>253</v>
      </c>
      <c r="C301" s="84">
        <v>1146</v>
      </c>
      <c r="D301" s="28" t="s">
        <v>247</v>
      </c>
      <c r="E301" t="s">
        <v>154</v>
      </c>
    </row>
    <row r="302" spans="2:5" x14ac:dyDescent="0.25">
      <c r="B302" t="s">
        <v>254</v>
      </c>
      <c r="C302" s="84">
        <f>C301/C300</f>
        <v>7.6856012339883303E-2</v>
      </c>
      <c r="D302" s="28" t="s">
        <v>166</v>
      </c>
      <c r="E302" t="s">
        <v>148</v>
      </c>
    </row>
    <row r="303" spans="2:5" x14ac:dyDescent="0.25">
      <c r="B303" s="78" t="s">
        <v>255</v>
      </c>
      <c r="C303" s="78">
        <v>0.2</v>
      </c>
      <c r="D303" s="79" t="s">
        <v>166</v>
      </c>
      <c r="E303" s="78" t="s">
        <v>158</v>
      </c>
    </row>
    <row r="304" spans="2:5" x14ac:dyDescent="0.25">
      <c r="B304" s="28" t="s">
        <v>256</v>
      </c>
      <c r="C304" s="84">
        <f>ATAN(C302)/(2*PI())*360</f>
        <v>4.3948854208835231</v>
      </c>
      <c r="D304" s="28" t="s">
        <v>257</v>
      </c>
      <c r="E304" t="s">
        <v>148</v>
      </c>
    </row>
    <row r="305" spans="2:5" x14ac:dyDescent="0.25">
      <c r="B305" s="79" t="s">
        <v>258</v>
      </c>
      <c r="C305" s="78">
        <f>J295</f>
        <v>0</v>
      </c>
      <c r="D305" s="79" t="s">
        <v>257</v>
      </c>
      <c r="E305" s="78" t="s">
        <v>158</v>
      </c>
    </row>
    <row r="306" spans="2:5" x14ac:dyDescent="0.25">
      <c r="B306" s="28" t="s">
        <v>259</v>
      </c>
      <c r="C306" s="111">
        <v>21.52</v>
      </c>
      <c r="D306" s="28" t="s">
        <v>260</v>
      </c>
      <c r="E306" t="s">
        <v>154</v>
      </c>
    </row>
    <row r="307" spans="2:5" x14ac:dyDescent="0.25">
      <c r="B307" t="s">
        <v>261</v>
      </c>
      <c r="C307" s="31">
        <v>1.7226999999999999</v>
      </c>
      <c r="D307" s="81" t="s">
        <v>260</v>
      </c>
      <c r="E307" t="s">
        <v>154</v>
      </c>
    </row>
    <row r="308" spans="2:5" x14ac:dyDescent="0.25">
      <c r="B308" t="s">
        <v>262</v>
      </c>
      <c r="C308">
        <f>C307/(C306+C307)</f>
        <v>7.4117895081036195E-2</v>
      </c>
      <c r="D308" s="81" t="s">
        <v>166</v>
      </c>
      <c r="E308" t="s">
        <v>148</v>
      </c>
    </row>
    <row r="309" spans="2:5" x14ac:dyDescent="0.25">
      <c r="B309" t="s">
        <v>263</v>
      </c>
      <c r="C309" s="31">
        <f>C302/C308</f>
        <v>1.0369427282824668</v>
      </c>
      <c r="D309" t="s">
        <v>166</v>
      </c>
      <c r="E309" t="s">
        <v>148</v>
      </c>
    </row>
    <row r="310" spans="2:5" x14ac:dyDescent="0.25">
      <c r="C310" s="6">
        <f>C309*100</f>
        <v>103.69427282824668</v>
      </c>
      <c r="D310" t="s">
        <v>264</v>
      </c>
      <c r="E310" t="s">
        <v>175</v>
      </c>
    </row>
    <row r="312" spans="2:5" x14ac:dyDescent="0.25">
      <c r="B312" s="131" t="s">
        <v>305</v>
      </c>
      <c r="C312" s="131"/>
      <c r="D312" s="131"/>
      <c r="E312" s="131"/>
    </row>
    <row r="313" spans="2:5" x14ac:dyDescent="0.25">
      <c r="B313" t="s">
        <v>468</v>
      </c>
      <c r="C313" s="29">
        <v>0.04</v>
      </c>
      <c r="D313" s="28" t="s">
        <v>322</v>
      </c>
      <c r="E313" s="28" t="s">
        <v>464</v>
      </c>
    </row>
    <row r="314" spans="2:5" x14ac:dyDescent="0.25">
      <c r="B314" t="s">
        <v>469</v>
      </c>
      <c r="C314" s="29">
        <v>0.08</v>
      </c>
      <c r="D314" s="28" t="s">
        <v>322</v>
      </c>
      <c r="E314" s="28" t="s">
        <v>464</v>
      </c>
    </row>
    <row r="315" spans="2:5" x14ac:dyDescent="0.25">
      <c r="B315" s="28" t="s">
        <v>466</v>
      </c>
      <c r="C315" s="29">
        <v>0.28000000000000003</v>
      </c>
      <c r="D315" s="28" t="s">
        <v>157</v>
      </c>
      <c r="E315" s="28" t="s">
        <v>464</v>
      </c>
    </row>
    <row r="316" spans="2:5" x14ac:dyDescent="0.25">
      <c r="B316" s="28" t="s">
        <v>467</v>
      </c>
      <c r="C316" s="29">
        <v>0.28999999999999998</v>
      </c>
      <c r="D316" s="28" t="s">
        <v>157</v>
      </c>
      <c r="E316" s="28" t="s">
        <v>464</v>
      </c>
    </row>
    <row r="317" spans="2:5" x14ac:dyDescent="0.25">
      <c r="B317" s="28" t="s">
        <v>252</v>
      </c>
      <c r="C317" s="110">
        <v>14520</v>
      </c>
      <c r="D317" s="28" t="s">
        <v>247</v>
      </c>
      <c r="E317" t="s">
        <v>154</v>
      </c>
    </row>
    <row r="318" spans="2:5" x14ac:dyDescent="0.25">
      <c r="B318" s="28" t="s">
        <v>253</v>
      </c>
      <c r="C318" s="84">
        <v>1928.68</v>
      </c>
      <c r="D318" s="28" t="s">
        <v>247</v>
      </c>
      <c r="E318" t="s">
        <v>154</v>
      </c>
    </row>
    <row r="319" spans="2:5" x14ac:dyDescent="0.25">
      <c r="B319" t="s">
        <v>254</v>
      </c>
      <c r="C319" s="84">
        <f>C318/C317</f>
        <v>0.13282920110192839</v>
      </c>
      <c r="D319" s="28" t="s">
        <v>166</v>
      </c>
      <c r="E319" t="s">
        <v>148</v>
      </c>
    </row>
    <row r="320" spans="2:5" x14ac:dyDescent="0.25">
      <c r="B320" s="78" t="s">
        <v>255</v>
      </c>
      <c r="C320" s="78">
        <v>0.2</v>
      </c>
      <c r="D320" s="79" t="s">
        <v>166</v>
      </c>
      <c r="E320" s="78" t="s">
        <v>158</v>
      </c>
    </row>
    <row r="321" spans="2:5" x14ac:dyDescent="0.25">
      <c r="B321" s="28" t="s">
        <v>256</v>
      </c>
      <c r="C321" s="84">
        <f>ATAN(C319)/(2*PI())*360</f>
        <v>7.5662613826471627</v>
      </c>
      <c r="D321" s="28" t="s">
        <v>257</v>
      </c>
      <c r="E321" t="s">
        <v>148</v>
      </c>
    </row>
    <row r="322" spans="2:5" x14ac:dyDescent="0.25">
      <c r="B322" s="79" t="s">
        <v>258</v>
      </c>
      <c r="C322" s="78">
        <f>J312</f>
        <v>0</v>
      </c>
      <c r="D322" s="79" t="s">
        <v>257</v>
      </c>
      <c r="E322" s="78" t="s">
        <v>158</v>
      </c>
    </row>
    <row r="323" spans="2:5" x14ac:dyDescent="0.25">
      <c r="B323" s="28" t="s">
        <v>259</v>
      </c>
      <c r="C323" s="111">
        <v>21.52</v>
      </c>
      <c r="D323" s="28" t="s">
        <v>260</v>
      </c>
      <c r="E323" t="s">
        <v>154</v>
      </c>
    </row>
    <row r="324" spans="2:5" x14ac:dyDescent="0.25">
      <c r="B324" t="s">
        <v>261</v>
      </c>
      <c r="C324" s="31">
        <v>1.28</v>
      </c>
      <c r="D324" s="81" t="s">
        <v>260</v>
      </c>
      <c r="E324" t="s">
        <v>154</v>
      </c>
    </row>
    <row r="325" spans="2:5" x14ac:dyDescent="0.25">
      <c r="B325" t="s">
        <v>262</v>
      </c>
      <c r="C325">
        <f>C324/(C323+C324)</f>
        <v>5.6140350877192984E-2</v>
      </c>
      <c r="D325" s="81" t="s">
        <v>166</v>
      </c>
      <c r="E325" t="s">
        <v>148</v>
      </c>
    </row>
    <row r="326" spans="2:5" x14ac:dyDescent="0.25">
      <c r="B326" t="s">
        <v>263</v>
      </c>
      <c r="C326" s="31">
        <f>C319/C325</f>
        <v>2.3660201446280995</v>
      </c>
      <c r="D326" t="s">
        <v>166</v>
      </c>
      <c r="E326" t="s">
        <v>148</v>
      </c>
    </row>
    <row r="327" spans="2:5" x14ac:dyDescent="0.25">
      <c r="C327" s="6">
        <f>C326*100</f>
        <v>236.60201446280996</v>
      </c>
      <c r="D327" t="s">
        <v>264</v>
      </c>
      <c r="E327" t="s">
        <v>175</v>
      </c>
    </row>
    <row r="328" spans="2:5" x14ac:dyDescent="0.25">
      <c r="B328" s="28"/>
      <c r="C328" s="112"/>
      <c r="D328" s="28"/>
    </row>
    <row r="337" spans="2:5" x14ac:dyDescent="0.25">
      <c r="B337" s="131" t="s">
        <v>306</v>
      </c>
      <c r="C337" s="131"/>
      <c r="D337" s="131"/>
      <c r="E337" s="131"/>
    </row>
    <row r="338" spans="2:5" x14ac:dyDescent="0.25">
      <c r="B338" t="s">
        <v>468</v>
      </c>
      <c r="C338" s="29">
        <v>0.04</v>
      </c>
      <c r="D338" s="28" t="s">
        <v>322</v>
      </c>
      <c r="E338" s="28" t="s">
        <v>464</v>
      </c>
    </row>
    <row r="339" spans="2:5" x14ac:dyDescent="0.25">
      <c r="B339" t="s">
        <v>469</v>
      </c>
      <c r="C339" s="29">
        <v>0.08</v>
      </c>
      <c r="D339" s="28" t="s">
        <v>322</v>
      </c>
      <c r="E339" s="28" t="s">
        <v>464</v>
      </c>
    </row>
    <row r="340" spans="2:5" x14ac:dyDescent="0.25">
      <c r="B340" s="28" t="s">
        <v>466</v>
      </c>
      <c r="C340" s="29">
        <v>0.28000000000000003</v>
      </c>
      <c r="D340" s="28" t="s">
        <v>157</v>
      </c>
      <c r="E340" s="28" t="s">
        <v>464</v>
      </c>
    </row>
    <row r="341" spans="2:5" x14ac:dyDescent="0.25">
      <c r="B341" s="28" t="s">
        <v>467</v>
      </c>
      <c r="C341" s="29">
        <v>0.29499999999999998</v>
      </c>
      <c r="D341" s="28" t="s">
        <v>157</v>
      </c>
      <c r="E341" s="28" t="s">
        <v>464</v>
      </c>
    </row>
    <row r="342" spans="2:5" x14ac:dyDescent="0.25">
      <c r="B342" s="28" t="s">
        <v>252</v>
      </c>
      <c r="C342" s="110">
        <v>14313</v>
      </c>
      <c r="D342" s="28" t="s">
        <v>247</v>
      </c>
      <c r="E342" t="s">
        <v>154</v>
      </c>
    </row>
    <row r="343" spans="2:5" x14ac:dyDescent="0.25">
      <c r="B343" s="28" t="s">
        <v>253</v>
      </c>
      <c r="C343" s="84">
        <v>1214</v>
      </c>
      <c r="D343" s="28" t="s">
        <v>247</v>
      </c>
      <c r="E343" t="s">
        <v>154</v>
      </c>
    </row>
    <row r="344" spans="2:5" x14ac:dyDescent="0.25">
      <c r="B344" t="s">
        <v>254</v>
      </c>
      <c r="C344" s="84">
        <f>C343/C342</f>
        <v>8.4817997624537136E-2</v>
      </c>
      <c r="D344" s="28" t="s">
        <v>166</v>
      </c>
      <c r="E344" t="s">
        <v>148</v>
      </c>
    </row>
    <row r="345" spans="2:5" x14ac:dyDescent="0.25">
      <c r="B345" s="78" t="s">
        <v>255</v>
      </c>
      <c r="C345" s="78">
        <v>0.2</v>
      </c>
      <c r="D345" s="79" t="s">
        <v>166</v>
      </c>
      <c r="E345" s="78" t="s">
        <v>158</v>
      </c>
    </row>
    <row r="346" spans="2:5" x14ac:dyDescent="0.25">
      <c r="B346" s="28" t="s">
        <v>256</v>
      </c>
      <c r="C346" s="84">
        <f>ATAN(C344)/(2*PI())*360</f>
        <v>4.848109593779343</v>
      </c>
      <c r="D346" s="28" t="s">
        <v>257</v>
      </c>
      <c r="E346" t="s">
        <v>148</v>
      </c>
    </row>
    <row r="347" spans="2:5" x14ac:dyDescent="0.25">
      <c r="B347" s="79" t="s">
        <v>258</v>
      </c>
      <c r="C347" s="78">
        <f>J333</f>
        <v>0</v>
      </c>
      <c r="D347" s="79" t="s">
        <v>257</v>
      </c>
      <c r="E347" s="78" t="s">
        <v>158</v>
      </c>
    </row>
    <row r="348" spans="2:5" x14ac:dyDescent="0.25">
      <c r="B348" s="28" t="s">
        <v>259</v>
      </c>
      <c r="C348" s="111">
        <v>21.52</v>
      </c>
      <c r="D348" s="28" t="s">
        <v>260</v>
      </c>
      <c r="E348" t="s">
        <v>154</v>
      </c>
    </row>
    <row r="349" spans="2:5" x14ac:dyDescent="0.25">
      <c r="B349" t="s">
        <v>261</v>
      </c>
      <c r="C349" s="31">
        <v>0.73199999999999998</v>
      </c>
      <c r="D349" s="81" t="s">
        <v>260</v>
      </c>
      <c r="E349" t="s">
        <v>154</v>
      </c>
    </row>
    <row r="350" spans="2:5" x14ac:dyDescent="0.25">
      <c r="B350" t="s">
        <v>262</v>
      </c>
      <c r="C350">
        <f>C349/(C348+C349)</f>
        <v>3.2895919467912996E-2</v>
      </c>
      <c r="D350" s="81" t="s">
        <v>166</v>
      </c>
      <c r="E350" t="s">
        <v>148</v>
      </c>
    </row>
    <row r="351" spans="2:5" x14ac:dyDescent="0.25">
      <c r="B351" t="s">
        <v>263</v>
      </c>
      <c r="C351" s="31">
        <f>C344/C350</f>
        <v>2.5783744305207654</v>
      </c>
      <c r="D351" t="s">
        <v>166</v>
      </c>
      <c r="E351" t="s">
        <v>148</v>
      </c>
    </row>
    <row r="352" spans="2:5" x14ac:dyDescent="0.25">
      <c r="C352" s="6">
        <f>C351*100</f>
        <v>257.83744305207654</v>
      </c>
      <c r="D352" t="s">
        <v>264</v>
      </c>
      <c r="E352" t="s">
        <v>175</v>
      </c>
    </row>
    <row r="363" spans="2:5" x14ac:dyDescent="0.25">
      <c r="B363" s="131" t="s">
        <v>460</v>
      </c>
      <c r="C363" s="131"/>
      <c r="D363" s="131"/>
      <c r="E363" s="131"/>
    </row>
    <row r="364" spans="2:5" x14ac:dyDescent="0.25">
      <c r="B364" t="s">
        <v>468</v>
      </c>
      <c r="C364" s="29">
        <v>0.04</v>
      </c>
      <c r="D364" s="28" t="s">
        <v>322</v>
      </c>
      <c r="E364" s="28" t="s">
        <v>464</v>
      </c>
    </row>
    <row r="365" spans="2:5" x14ac:dyDescent="0.25">
      <c r="B365" t="s">
        <v>469</v>
      </c>
      <c r="C365" s="29">
        <v>0.08</v>
      </c>
      <c r="D365" s="28" t="s">
        <v>322</v>
      </c>
      <c r="E365" s="28" t="s">
        <v>464</v>
      </c>
    </row>
    <row r="366" spans="2:5" x14ac:dyDescent="0.25">
      <c r="B366" s="28" t="s">
        <v>466</v>
      </c>
      <c r="C366" s="29">
        <v>0.28000000000000003</v>
      </c>
      <c r="D366" s="28" t="s">
        <v>157</v>
      </c>
      <c r="E366" s="28" t="s">
        <v>464</v>
      </c>
    </row>
    <row r="367" spans="2:5" x14ac:dyDescent="0.25">
      <c r="B367" s="28" t="s">
        <v>467</v>
      </c>
      <c r="C367" s="29">
        <v>0.28999999999999998</v>
      </c>
      <c r="D367" s="28" t="s">
        <v>157</v>
      </c>
      <c r="E367" s="28" t="s">
        <v>464</v>
      </c>
    </row>
    <row r="368" spans="2:5" x14ac:dyDescent="0.25">
      <c r="B368" s="28" t="s">
        <v>252</v>
      </c>
      <c r="C368" s="110">
        <v>14396.820714347001</v>
      </c>
      <c r="D368" s="28" t="s">
        <v>247</v>
      </c>
      <c r="E368" t="s">
        <v>154</v>
      </c>
    </row>
    <row r="369" spans="2:5" x14ac:dyDescent="0.25">
      <c r="B369" s="28" t="s">
        <v>253</v>
      </c>
      <c r="C369" s="84">
        <v>1545.41785261923</v>
      </c>
      <c r="D369" s="28" t="s">
        <v>247</v>
      </c>
      <c r="E369" t="s">
        <v>154</v>
      </c>
    </row>
    <row r="370" spans="2:5" x14ac:dyDescent="0.25">
      <c r="B370" t="s">
        <v>254</v>
      </c>
      <c r="C370" s="84">
        <f>C369/C368</f>
        <v>0.10734438410274569</v>
      </c>
      <c r="D370" s="28" t="s">
        <v>166</v>
      </c>
      <c r="E370" t="s">
        <v>148</v>
      </c>
    </row>
    <row r="371" spans="2:5" x14ac:dyDescent="0.25">
      <c r="B371" s="78" t="s">
        <v>255</v>
      </c>
      <c r="C371" s="78">
        <v>0.2</v>
      </c>
      <c r="D371" s="79" t="s">
        <v>166</v>
      </c>
      <c r="E371" s="78" t="s">
        <v>158</v>
      </c>
    </row>
    <row r="372" spans="2:5" x14ac:dyDescent="0.25">
      <c r="B372" s="28" t="s">
        <v>256</v>
      </c>
      <c r="C372" s="84">
        <f>ATAN(C370)/(2*PI())*360</f>
        <v>6.1269189203052097</v>
      </c>
      <c r="D372" s="28" t="s">
        <v>257</v>
      </c>
      <c r="E372" t="s">
        <v>148</v>
      </c>
    </row>
    <row r="373" spans="2:5" x14ac:dyDescent="0.25">
      <c r="B373" s="79" t="s">
        <v>258</v>
      </c>
      <c r="C373" s="78">
        <f>J355</f>
        <v>0</v>
      </c>
      <c r="D373" s="79" t="s">
        <v>257</v>
      </c>
      <c r="E373" s="78" t="s">
        <v>158</v>
      </c>
    </row>
    <row r="374" spans="2:5" x14ac:dyDescent="0.25">
      <c r="B374" s="28" t="s">
        <v>259</v>
      </c>
      <c r="C374" s="111">
        <v>21.526350000000001</v>
      </c>
      <c r="D374" s="28" t="s">
        <v>260</v>
      </c>
      <c r="E374" t="s">
        <v>154</v>
      </c>
    </row>
    <row r="375" spans="2:5" x14ac:dyDescent="0.25">
      <c r="B375" t="s">
        <v>261</v>
      </c>
      <c r="C375" s="31">
        <v>0.96588459999999998</v>
      </c>
      <c r="D375" s="81" t="s">
        <v>260</v>
      </c>
      <c r="E375" t="s">
        <v>154</v>
      </c>
    </row>
    <row r="376" spans="2:5" x14ac:dyDescent="0.25">
      <c r="B376" t="s">
        <v>262</v>
      </c>
      <c r="C376">
        <f>C375/(C374+C375)</f>
        <v>4.2943025323059721E-2</v>
      </c>
      <c r="D376" s="81" t="s">
        <v>166</v>
      </c>
      <c r="E376" t="s">
        <v>148</v>
      </c>
    </row>
    <row r="377" spans="2:5" x14ac:dyDescent="0.25">
      <c r="B377" t="s">
        <v>263</v>
      </c>
      <c r="C377" s="31">
        <f>C370/C376</f>
        <v>2.4996931002228076</v>
      </c>
      <c r="D377" t="s">
        <v>166</v>
      </c>
      <c r="E377" t="s">
        <v>148</v>
      </c>
    </row>
    <row r="378" spans="2:5" x14ac:dyDescent="0.25">
      <c r="C378" s="6">
        <f>C377*100</f>
        <v>249.96931002228075</v>
      </c>
      <c r="D378" t="s">
        <v>264</v>
      </c>
      <c r="E378" t="s">
        <v>175</v>
      </c>
    </row>
    <row r="385" spans="1:23" x14ac:dyDescent="0.25">
      <c r="P385" t="s">
        <v>462</v>
      </c>
    </row>
    <row r="390" spans="1:23" x14ac:dyDescent="0.25">
      <c r="B390" s="131" t="s">
        <v>461</v>
      </c>
      <c r="C390" s="131"/>
      <c r="D390" s="131"/>
      <c r="E390" s="131"/>
    </row>
    <row r="391" spans="1:23" s="65" customFormat="1" ht="15.75" thickBot="1" x14ac:dyDescent="0.3">
      <c r="A391"/>
      <c r="B391" t="s">
        <v>468</v>
      </c>
      <c r="C391" s="29">
        <v>0.04</v>
      </c>
      <c r="D391" s="28" t="s">
        <v>322</v>
      </c>
      <c r="E391" s="28" t="s">
        <v>464</v>
      </c>
      <c r="L391"/>
      <c r="M391"/>
      <c r="N391"/>
      <c r="O391"/>
      <c r="T391"/>
      <c r="U391"/>
      <c r="V391"/>
      <c r="W391"/>
    </row>
    <row r="392" spans="1:23" x14ac:dyDescent="0.25">
      <c r="B392" t="s">
        <v>469</v>
      </c>
      <c r="C392" s="29">
        <v>0.08</v>
      </c>
      <c r="D392" s="28" t="s">
        <v>322</v>
      </c>
      <c r="E392" s="28" t="s">
        <v>464</v>
      </c>
    </row>
    <row r="393" spans="1:23" x14ac:dyDescent="0.25">
      <c r="B393" s="28" t="s">
        <v>466</v>
      </c>
      <c r="C393" s="29">
        <v>0.28000000000000003</v>
      </c>
      <c r="D393" s="28" t="s">
        <v>157</v>
      </c>
      <c r="E393" s="28" t="s">
        <v>464</v>
      </c>
    </row>
    <row r="394" spans="1:23" x14ac:dyDescent="0.25">
      <c r="B394" s="28" t="s">
        <v>467</v>
      </c>
      <c r="C394" s="29">
        <v>0.28999999999999998</v>
      </c>
      <c r="D394" s="28" t="s">
        <v>157</v>
      </c>
      <c r="E394" s="28" t="s">
        <v>464</v>
      </c>
    </row>
    <row r="395" spans="1:23" ht="15.75" thickBot="1" x14ac:dyDescent="0.3">
      <c r="B395" s="28" t="s">
        <v>252</v>
      </c>
      <c r="C395" s="110">
        <v>14514.8964360216</v>
      </c>
      <c r="D395" s="28" t="s">
        <v>247</v>
      </c>
      <c r="E395" t="s">
        <v>154</v>
      </c>
      <c r="L395" s="65"/>
      <c r="M395" s="65"/>
      <c r="N395" s="65"/>
      <c r="O395" s="65"/>
    </row>
    <row r="396" spans="1:23" x14ac:dyDescent="0.25">
      <c r="B396" s="28" t="s">
        <v>253</v>
      </c>
      <c r="C396" s="84">
        <v>1915.02152310472</v>
      </c>
      <c r="D396" s="28" t="s">
        <v>247</v>
      </c>
      <c r="E396" t="s">
        <v>154</v>
      </c>
    </row>
    <row r="397" spans="1:23" ht="15.75" thickBot="1" x14ac:dyDescent="0.3">
      <c r="A397" s="65"/>
      <c r="B397" t="s">
        <v>254</v>
      </c>
      <c r="C397" s="84">
        <f>C396/C395</f>
        <v>0.131934907806315</v>
      </c>
      <c r="D397" s="28" t="s">
        <v>166</v>
      </c>
      <c r="E397" t="s">
        <v>148</v>
      </c>
      <c r="T397" s="65"/>
      <c r="U397" s="65"/>
      <c r="V397" s="65"/>
      <c r="W397" s="65"/>
    </row>
    <row r="398" spans="1:23" x14ac:dyDescent="0.25">
      <c r="B398" s="78" t="s">
        <v>255</v>
      </c>
      <c r="C398" s="78">
        <v>0.2</v>
      </c>
      <c r="D398" s="79" t="s">
        <v>166</v>
      </c>
      <c r="E398" s="78" t="s">
        <v>158</v>
      </c>
    </row>
    <row r="399" spans="1:23" x14ac:dyDescent="0.25">
      <c r="B399" s="28" t="s">
        <v>256</v>
      </c>
      <c r="C399" s="84">
        <f>ATAN(C397)/(2*PI())*360</f>
        <v>7.515904656335235</v>
      </c>
      <c r="D399" s="28" t="s">
        <v>257</v>
      </c>
      <c r="E399" t="s">
        <v>148</v>
      </c>
    </row>
    <row r="400" spans="1:23" x14ac:dyDescent="0.25">
      <c r="B400" s="79" t="s">
        <v>258</v>
      </c>
      <c r="C400" s="78">
        <f>J378</f>
        <v>0</v>
      </c>
      <c r="D400" s="79" t="s">
        <v>257</v>
      </c>
      <c r="E400" s="78" t="s">
        <v>158</v>
      </c>
    </row>
    <row r="401" spans="2:5" x14ac:dyDescent="0.25">
      <c r="B401" s="28" t="s">
        <v>259</v>
      </c>
      <c r="C401" s="111">
        <v>21.526350000000001</v>
      </c>
      <c r="D401" s="28" t="s">
        <v>260</v>
      </c>
      <c r="E401" t="s">
        <v>154</v>
      </c>
    </row>
    <row r="402" spans="2:5" x14ac:dyDescent="0.25">
      <c r="B402" t="s">
        <v>261</v>
      </c>
      <c r="C402" s="31">
        <v>1.276438</v>
      </c>
      <c r="D402" s="81" t="s">
        <v>260</v>
      </c>
      <c r="E402" t="s">
        <v>154</v>
      </c>
    </row>
    <row r="403" spans="2:5" x14ac:dyDescent="0.25">
      <c r="B403" t="s">
        <v>262</v>
      </c>
      <c r="C403">
        <f>C402/(C401+C402)</f>
        <v>5.5977277866197765E-2</v>
      </c>
      <c r="D403" s="81" t="s">
        <v>166</v>
      </c>
      <c r="E403" t="s">
        <v>148</v>
      </c>
    </row>
    <row r="404" spans="2:5" x14ac:dyDescent="0.25">
      <c r="B404" t="s">
        <v>263</v>
      </c>
      <c r="C404" s="31">
        <f>C397/C403</f>
        <v>2.356936829291314</v>
      </c>
      <c r="D404" t="s">
        <v>166</v>
      </c>
      <c r="E404" t="s">
        <v>148</v>
      </c>
    </row>
    <row r="405" spans="2:5" x14ac:dyDescent="0.25">
      <c r="C405" s="6">
        <f>C404*100</f>
        <v>235.6936829291314</v>
      </c>
      <c r="D405" t="s">
        <v>264</v>
      </c>
      <c r="E405" t="s">
        <v>175</v>
      </c>
    </row>
    <row r="418" spans="2:5" ht="15.75" thickBot="1" x14ac:dyDescent="0.3">
      <c r="B418" s="65"/>
      <c r="C418" s="65"/>
      <c r="D418" s="65"/>
      <c r="E418" s="65"/>
    </row>
    <row r="420" spans="2:5" x14ac:dyDescent="0.25">
      <c r="B420" s="131" t="s">
        <v>461</v>
      </c>
      <c r="C420" s="131"/>
      <c r="D420" s="131"/>
      <c r="E420" s="131"/>
    </row>
    <row r="421" spans="2:5" x14ac:dyDescent="0.25">
      <c r="B421" t="s">
        <v>470</v>
      </c>
      <c r="C421" s="29">
        <v>0.04</v>
      </c>
      <c r="D421" s="28" t="s">
        <v>322</v>
      </c>
      <c r="E421" s="28" t="s">
        <v>464</v>
      </c>
    </row>
    <row r="422" spans="2:5" x14ac:dyDescent="0.25">
      <c r="B422" t="s">
        <v>471</v>
      </c>
      <c r="C422" s="29">
        <v>0.08</v>
      </c>
      <c r="D422" s="28" t="s">
        <v>322</v>
      </c>
      <c r="E422" s="28" t="s">
        <v>464</v>
      </c>
    </row>
    <row r="423" spans="2:5" x14ac:dyDescent="0.25">
      <c r="B423" s="28" t="s">
        <v>472</v>
      </c>
      <c r="C423" s="29">
        <v>0.28000000000000003</v>
      </c>
      <c r="D423" s="28" t="s">
        <v>157</v>
      </c>
      <c r="E423" s="28" t="s">
        <v>464</v>
      </c>
    </row>
    <row r="424" spans="2:5" x14ac:dyDescent="0.25">
      <c r="B424" s="28" t="s">
        <v>473</v>
      </c>
      <c r="C424" s="29">
        <v>0.28999999999999998</v>
      </c>
      <c r="D424" s="28" t="s">
        <v>157</v>
      </c>
      <c r="E424" s="28" t="s">
        <v>464</v>
      </c>
    </row>
    <row r="425" spans="2:5" x14ac:dyDescent="0.25">
      <c r="B425" s="28" t="s">
        <v>252</v>
      </c>
      <c r="C425" s="110">
        <v>14514.8964360216</v>
      </c>
      <c r="D425" s="28" t="s">
        <v>247</v>
      </c>
      <c r="E425" t="s">
        <v>154</v>
      </c>
    </row>
    <row r="426" spans="2:5" x14ac:dyDescent="0.25">
      <c r="B426" s="28" t="s">
        <v>253</v>
      </c>
      <c r="C426" s="84">
        <v>1915.02152310472</v>
      </c>
      <c r="D426" s="28" t="s">
        <v>247</v>
      </c>
      <c r="E426" t="s">
        <v>154</v>
      </c>
    </row>
    <row r="427" spans="2:5" x14ac:dyDescent="0.25">
      <c r="B427" t="s">
        <v>254</v>
      </c>
      <c r="C427" s="84">
        <f>C426/C425</f>
        <v>0.131934907806315</v>
      </c>
      <c r="D427" s="28" t="s">
        <v>166</v>
      </c>
      <c r="E427" t="s">
        <v>148</v>
      </c>
    </row>
    <row r="428" spans="2:5" x14ac:dyDescent="0.25">
      <c r="B428" s="78" t="s">
        <v>255</v>
      </c>
      <c r="C428" s="78">
        <v>0.2</v>
      </c>
      <c r="D428" s="79" t="s">
        <v>166</v>
      </c>
      <c r="E428" s="78" t="s">
        <v>158</v>
      </c>
    </row>
    <row r="429" spans="2:5" x14ac:dyDescent="0.25">
      <c r="B429" s="28" t="s">
        <v>256</v>
      </c>
      <c r="C429" s="84">
        <f>ATAN(C427)/(2*PI())*360</f>
        <v>7.515904656335235</v>
      </c>
      <c r="D429" s="28" t="s">
        <v>257</v>
      </c>
      <c r="E429" t="s">
        <v>148</v>
      </c>
    </row>
    <row r="430" spans="2:5" x14ac:dyDescent="0.25">
      <c r="B430" s="79" t="s">
        <v>258</v>
      </c>
      <c r="C430" s="78">
        <f>J404</f>
        <v>0</v>
      </c>
      <c r="D430" s="79" t="s">
        <v>257</v>
      </c>
      <c r="E430" s="78" t="s">
        <v>158</v>
      </c>
    </row>
    <row r="431" spans="2:5" x14ac:dyDescent="0.25">
      <c r="B431" s="28" t="s">
        <v>259</v>
      </c>
      <c r="C431" s="111">
        <v>21.526350000000001</v>
      </c>
      <c r="D431" s="28" t="s">
        <v>260</v>
      </c>
      <c r="E431" t="s">
        <v>154</v>
      </c>
    </row>
    <row r="432" spans="2:5" x14ac:dyDescent="0.25">
      <c r="B432" t="s">
        <v>261</v>
      </c>
      <c r="C432" s="31">
        <v>1.276438</v>
      </c>
      <c r="D432" s="81" t="s">
        <v>260</v>
      </c>
      <c r="E432" t="s">
        <v>154</v>
      </c>
    </row>
    <row r="433" spans="2:5" x14ac:dyDescent="0.25">
      <c r="B433" t="s">
        <v>262</v>
      </c>
      <c r="C433">
        <f>C432/(C431+C432)</f>
        <v>5.5977277866197765E-2</v>
      </c>
      <c r="D433" s="81" t="s">
        <v>166</v>
      </c>
      <c r="E433" t="s">
        <v>148</v>
      </c>
    </row>
    <row r="434" spans="2:5" x14ac:dyDescent="0.25">
      <c r="B434" t="s">
        <v>263</v>
      </c>
      <c r="C434" s="31">
        <f>C427/C433</f>
        <v>2.356936829291314</v>
      </c>
      <c r="D434" t="s">
        <v>166</v>
      </c>
      <c r="E434" t="s">
        <v>148</v>
      </c>
    </row>
    <row r="435" spans="2:5" x14ac:dyDescent="0.25">
      <c r="C435" s="6">
        <f>C434*100</f>
        <v>235.6936829291314</v>
      </c>
      <c r="D435" t="s">
        <v>264</v>
      </c>
      <c r="E435" t="s">
        <v>175</v>
      </c>
    </row>
    <row r="439" spans="2:5" x14ac:dyDescent="0.25">
      <c r="B439" s="123" t="s">
        <v>474</v>
      </c>
      <c r="C439" s="123"/>
      <c r="D439" s="123"/>
      <c r="E439" s="123"/>
    </row>
    <row r="440" spans="2:5" x14ac:dyDescent="0.25">
      <c r="B440" t="s">
        <v>470</v>
      </c>
      <c r="C440" s="29">
        <v>0.04</v>
      </c>
      <c r="D440" s="28" t="s">
        <v>322</v>
      </c>
      <c r="E440" s="28" t="s">
        <v>464</v>
      </c>
    </row>
    <row r="441" spans="2:5" x14ac:dyDescent="0.25">
      <c r="B441" t="s">
        <v>471</v>
      </c>
      <c r="C441" s="29">
        <v>0.08</v>
      </c>
      <c r="D441" s="28" t="s">
        <v>322</v>
      </c>
      <c r="E441" s="28" t="s">
        <v>464</v>
      </c>
    </row>
    <row r="442" spans="2:5" x14ac:dyDescent="0.25">
      <c r="B442" s="28" t="s">
        <v>472</v>
      </c>
      <c r="C442" s="84">
        <v>0.2</v>
      </c>
      <c r="D442" s="28" t="s">
        <v>157</v>
      </c>
      <c r="E442" s="28" t="s">
        <v>464</v>
      </c>
    </row>
    <row r="443" spans="2:5" x14ac:dyDescent="0.25">
      <c r="B443" s="28" t="s">
        <v>473</v>
      </c>
      <c r="C443" s="29">
        <v>0.28999999999999998</v>
      </c>
      <c r="D443" s="28" t="s">
        <v>157</v>
      </c>
      <c r="E443" s="28" t="s">
        <v>464</v>
      </c>
    </row>
    <row r="444" spans="2:5" x14ac:dyDescent="0.25">
      <c r="B444" s="28" t="s">
        <v>252</v>
      </c>
      <c r="C444" s="110">
        <v>14637.2008222234</v>
      </c>
      <c r="D444" s="28" t="s">
        <v>247</v>
      </c>
      <c r="E444" t="s">
        <v>154</v>
      </c>
    </row>
    <row r="445" spans="2:5" x14ac:dyDescent="0.25">
      <c r="B445" s="28" t="s">
        <v>253</v>
      </c>
      <c r="C445" s="84">
        <v>1167.1231838968699</v>
      </c>
      <c r="D445" s="28" t="s">
        <v>247</v>
      </c>
      <c r="E445" t="s">
        <v>154</v>
      </c>
    </row>
    <row r="446" spans="2:5" x14ac:dyDescent="0.25">
      <c r="B446" t="s">
        <v>254</v>
      </c>
      <c r="C446" s="84">
        <f>C445/C444</f>
        <v>7.9736774679271163E-2</v>
      </c>
      <c r="D446" s="28" t="s">
        <v>166</v>
      </c>
      <c r="E446" t="s">
        <v>148</v>
      </c>
    </row>
    <row r="447" spans="2:5" x14ac:dyDescent="0.25">
      <c r="B447" s="78" t="s">
        <v>255</v>
      </c>
      <c r="C447" s="78">
        <v>0.2</v>
      </c>
      <c r="D447" s="79" t="s">
        <v>166</v>
      </c>
      <c r="E447" s="78" t="s">
        <v>158</v>
      </c>
    </row>
    <row r="448" spans="2:5" x14ac:dyDescent="0.25">
      <c r="B448" s="28" t="s">
        <v>256</v>
      </c>
      <c r="C448" s="84">
        <f>ATAN(C446)/(2*PI())*360</f>
        <v>4.5589351557945603</v>
      </c>
      <c r="D448" s="28" t="s">
        <v>257</v>
      </c>
      <c r="E448" t="s">
        <v>148</v>
      </c>
    </row>
    <row r="449" spans="2:15" x14ac:dyDescent="0.25">
      <c r="B449" s="79" t="s">
        <v>258</v>
      </c>
      <c r="C449" s="78" t="e">
        <f>#REF!</f>
        <v>#REF!</v>
      </c>
      <c r="D449" s="79" t="s">
        <v>257</v>
      </c>
      <c r="E449" s="78" t="s">
        <v>158</v>
      </c>
    </row>
    <row r="450" spans="2:15" x14ac:dyDescent="0.25">
      <c r="B450" s="28" t="s">
        <v>259</v>
      </c>
      <c r="C450" s="111">
        <v>21.501480000000001</v>
      </c>
      <c r="D450" s="28" t="s">
        <v>260</v>
      </c>
      <c r="E450" t="s">
        <v>154</v>
      </c>
    </row>
    <row r="451" spans="2:15" x14ac:dyDescent="0.25">
      <c r="B451" t="s">
        <v>261</v>
      </c>
      <c r="C451" s="31">
        <v>1.2736540000000001</v>
      </c>
      <c r="D451" s="81" t="s">
        <v>260</v>
      </c>
      <c r="E451" t="s">
        <v>154</v>
      </c>
    </row>
    <row r="452" spans="2:15" x14ac:dyDescent="0.25">
      <c r="B452" t="s">
        <v>262</v>
      </c>
      <c r="C452">
        <f>C451/(C450+C451)</f>
        <v>5.5923007961226484E-2</v>
      </c>
      <c r="D452" s="81" t="s">
        <v>166</v>
      </c>
      <c r="E452" t="s">
        <v>148</v>
      </c>
    </row>
    <row r="453" spans="2:15" x14ac:dyDescent="0.25">
      <c r="B453" t="s">
        <v>263</v>
      </c>
      <c r="C453" s="31">
        <f>C446/C452</f>
        <v>1.4258312917387357</v>
      </c>
      <c r="D453" t="s">
        <v>166</v>
      </c>
      <c r="E453" t="s">
        <v>148</v>
      </c>
    </row>
    <row r="454" spans="2:15" x14ac:dyDescent="0.25">
      <c r="C454" s="6">
        <f>C453*100</f>
        <v>142.58312917387357</v>
      </c>
      <c r="D454" t="s">
        <v>264</v>
      </c>
      <c r="E454" t="s">
        <v>175</v>
      </c>
    </row>
    <row r="458" spans="2:15" x14ac:dyDescent="0.25">
      <c r="B458" s="123" t="s">
        <v>475</v>
      </c>
      <c r="C458" s="123"/>
      <c r="D458" s="123"/>
      <c r="E458" s="123"/>
    </row>
    <row r="459" spans="2:15" x14ac:dyDescent="0.25">
      <c r="B459" t="s">
        <v>470</v>
      </c>
      <c r="C459" s="29">
        <v>0.04</v>
      </c>
      <c r="D459" s="28" t="s">
        <v>322</v>
      </c>
      <c r="E459" s="28" t="s">
        <v>464</v>
      </c>
    </row>
    <row r="460" spans="2:15" x14ac:dyDescent="0.25">
      <c r="B460" t="s">
        <v>471</v>
      </c>
      <c r="C460" s="29">
        <v>0.08</v>
      </c>
      <c r="D460" s="28" t="s">
        <v>322</v>
      </c>
      <c r="E460" s="28" t="s">
        <v>464</v>
      </c>
    </row>
    <row r="461" spans="2:15" x14ac:dyDescent="0.25">
      <c r="B461" s="28" t="s">
        <v>472</v>
      </c>
      <c r="C461" s="29">
        <v>0.22</v>
      </c>
      <c r="D461" s="28" t="s">
        <v>157</v>
      </c>
      <c r="E461" s="28" t="s">
        <v>464</v>
      </c>
    </row>
    <row r="462" spans="2:15" x14ac:dyDescent="0.25">
      <c r="B462" s="28" t="s">
        <v>473</v>
      </c>
      <c r="C462" s="29">
        <v>0.28999999999999998</v>
      </c>
      <c r="D462" s="28" t="s">
        <v>157</v>
      </c>
      <c r="E462" s="28" t="s">
        <v>464</v>
      </c>
    </row>
    <row r="463" spans="2:15" x14ac:dyDescent="0.25">
      <c r="B463" s="28" t="s">
        <v>252</v>
      </c>
      <c r="C463" s="110">
        <v>14509.1493733803</v>
      </c>
      <c r="D463" s="28" t="s">
        <v>247</v>
      </c>
      <c r="E463" t="s">
        <v>154</v>
      </c>
      <c r="N463" t="s">
        <v>486</v>
      </c>
    </row>
    <row r="464" spans="2:15" x14ac:dyDescent="0.25">
      <c r="B464" s="28" t="s">
        <v>253</v>
      </c>
      <c r="C464" s="84">
        <v>1886.27904204572</v>
      </c>
      <c r="D464" s="28" t="s">
        <v>247</v>
      </c>
      <c r="E464" t="s">
        <v>154</v>
      </c>
      <c r="N464" t="s">
        <v>479</v>
      </c>
      <c r="O464" t="s">
        <v>480</v>
      </c>
    </row>
    <row r="465" spans="2:15" x14ac:dyDescent="0.25">
      <c r="B465" t="s">
        <v>254</v>
      </c>
      <c r="C465" s="84">
        <f>C464/C463</f>
        <v>0.13000617703381326</v>
      </c>
      <c r="D465" s="28" t="s">
        <v>166</v>
      </c>
      <c r="E465" t="s">
        <v>148</v>
      </c>
      <c r="N465" s="84">
        <v>0.2</v>
      </c>
      <c r="O465" s="33">
        <v>142.583129173874</v>
      </c>
    </row>
    <row r="466" spans="2:15" x14ac:dyDescent="0.25">
      <c r="B466" s="78" t="s">
        <v>255</v>
      </c>
      <c r="C466" s="78">
        <v>0.2</v>
      </c>
      <c r="D466" s="79" t="s">
        <v>166</v>
      </c>
      <c r="E466" s="78" t="s">
        <v>158</v>
      </c>
      <c r="N466">
        <v>0.21</v>
      </c>
      <c r="O466">
        <v>216</v>
      </c>
    </row>
    <row r="467" spans="2:15" x14ac:dyDescent="0.25">
      <c r="B467" s="28" t="s">
        <v>256</v>
      </c>
      <c r="C467" s="84">
        <f>ATAN(C465)/(2*PI())*360</f>
        <v>7.4072601643767584</v>
      </c>
      <c r="D467" s="28" t="s">
        <v>257</v>
      </c>
      <c r="E467" t="s">
        <v>148</v>
      </c>
      <c r="N467" s="6">
        <v>0.22</v>
      </c>
      <c r="O467" s="33">
        <v>232.71267875386687</v>
      </c>
    </row>
    <row r="468" spans="2:15" x14ac:dyDescent="0.25">
      <c r="B468" s="79" t="s">
        <v>258</v>
      </c>
      <c r="C468" s="78">
        <f>J423</f>
        <v>0</v>
      </c>
      <c r="D468" s="79" t="s">
        <v>257</v>
      </c>
      <c r="E468" s="78" t="s">
        <v>158</v>
      </c>
      <c r="N468" s="6">
        <v>0.23</v>
      </c>
      <c r="O468" s="33">
        <v>233.62700711770356</v>
      </c>
    </row>
    <row r="469" spans="2:15" x14ac:dyDescent="0.25">
      <c r="B469" s="28" t="s">
        <v>259</v>
      </c>
      <c r="C469" s="111">
        <v>21.526009999999999</v>
      </c>
      <c r="D469" s="28" t="s">
        <v>260</v>
      </c>
      <c r="E469" t="s">
        <v>154</v>
      </c>
      <c r="N469" s="6">
        <v>0.24</v>
      </c>
      <c r="O469" s="33">
        <v>238.24663428552438</v>
      </c>
    </row>
    <row r="470" spans="2:15" x14ac:dyDescent="0.25">
      <c r="B470" t="s">
        <v>261</v>
      </c>
      <c r="C470" s="31">
        <v>1.273719</v>
      </c>
      <c r="D470" s="81" t="s">
        <v>260</v>
      </c>
      <c r="E470" t="s">
        <v>154</v>
      </c>
      <c r="N470" s="6">
        <v>0.25</v>
      </c>
      <c r="O470" s="33">
        <v>247.26126609473579</v>
      </c>
    </row>
    <row r="471" spans="2:15" x14ac:dyDescent="0.25">
      <c r="B471" t="s">
        <v>262</v>
      </c>
      <c r="C471">
        <f>C470/(C469+C470)</f>
        <v>5.5865532436810986E-2</v>
      </c>
      <c r="D471" s="81" t="s">
        <v>166</v>
      </c>
      <c r="E471" t="s">
        <v>148</v>
      </c>
      <c r="N471" s="6">
        <v>0.26</v>
      </c>
      <c r="O471" s="33">
        <v>248.04755661565423</v>
      </c>
    </row>
    <row r="472" spans="2:15" x14ac:dyDescent="0.25">
      <c r="B472" t="s">
        <v>263</v>
      </c>
      <c r="C472" s="31">
        <f>C465/C471</f>
        <v>2.3271267875386688</v>
      </c>
      <c r="D472" t="s">
        <v>166</v>
      </c>
      <c r="E472" t="s">
        <v>148</v>
      </c>
      <c r="N472" s="6">
        <v>0.27</v>
      </c>
      <c r="O472" s="33">
        <v>238.34</v>
      </c>
    </row>
    <row r="473" spans="2:15" x14ac:dyDescent="0.25">
      <c r="C473" s="6">
        <f>C472*100</f>
        <v>232.71267875386687</v>
      </c>
      <c r="D473" t="s">
        <v>264</v>
      </c>
      <c r="E473" t="s">
        <v>175</v>
      </c>
      <c r="N473" s="6">
        <v>0.28000000000000003</v>
      </c>
      <c r="O473" s="33">
        <v>236.072383050063</v>
      </c>
    </row>
    <row r="477" spans="2:15" x14ac:dyDescent="0.25">
      <c r="B477" s="123" t="s">
        <v>476</v>
      </c>
      <c r="C477" s="123"/>
      <c r="D477" s="123"/>
      <c r="E477" s="123"/>
    </row>
    <row r="478" spans="2:15" x14ac:dyDescent="0.25">
      <c r="B478" t="s">
        <v>470</v>
      </c>
      <c r="C478" s="29">
        <v>0.04</v>
      </c>
      <c r="D478" s="28" t="s">
        <v>322</v>
      </c>
      <c r="E478" s="28" t="s">
        <v>464</v>
      </c>
    </row>
    <row r="479" spans="2:15" x14ac:dyDescent="0.25">
      <c r="B479" t="s">
        <v>471</v>
      </c>
      <c r="C479" s="29">
        <v>0.08</v>
      </c>
      <c r="D479" s="28" t="s">
        <v>322</v>
      </c>
      <c r="E479" s="28" t="s">
        <v>464</v>
      </c>
    </row>
    <row r="480" spans="2:15" x14ac:dyDescent="0.25">
      <c r="B480" s="28" t="s">
        <v>472</v>
      </c>
      <c r="C480" s="29">
        <v>0.23</v>
      </c>
      <c r="D480" s="28" t="s">
        <v>157</v>
      </c>
      <c r="E480" s="28" t="s">
        <v>464</v>
      </c>
    </row>
    <row r="481" spans="2:5" x14ac:dyDescent="0.25">
      <c r="B481" s="28" t="s">
        <v>473</v>
      </c>
      <c r="C481" s="29">
        <v>0.28999999999999998</v>
      </c>
      <c r="D481" s="28" t="s">
        <v>157</v>
      </c>
      <c r="E481" s="28" t="s">
        <v>464</v>
      </c>
    </row>
    <row r="482" spans="2:5" x14ac:dyDescent="0.25">
      <c r="B482" s="28" t="s">
        <v>252</v>
      </c>
      <c r="C482" s="110">
        <v>14510.2277116603</v>
      </c>
      <c r="D482" s="28" t="s">
        <v>247</v>
      </c>
      <c r="E482" t="s">
        <v>154</v>
      </c>
    </row>
    <row r="483" spans="2:5" x14ac:dyDescent="0.25">
      <c r="B483" s="28" t="s">
        <v>253</v>
      </c>
      <c r="C483" s="84">
        <v>1893.85177516262</v>
      </c>
      <c r="D483" s="28" t="s">
        <v>247</v>
      </c>
      <c r="E483" t="s">
        <v>154</v>
      </c>
    </row>
    <row r="484" spans="2:5" x14ac:dyDescent="0.25">
      <c r="B484" t="s">
        <v>254</v>
      </c>
      <c r="C484" s="84">
        <f>C483/C482</f>
        <v>0.13051840486560637</v>
      </c>
      <c r="D484" s="28" t="s">
        <v>166</v>
      </c>
      <c r="E484" t="s">
        <v>148</v>
      </c>
    </row>
    <row r="485" spans="2:5" x14ac:dyDescent="0.25">
      <c r="B485" s="78" t="s">
        <v>255</v>
      </c>
      <c r="C485" s="78">
        <v>0.2</v>
      </c>
      <c r="D485" s="79" t="s">
        <v>166</v>
      </c>
      <c r="E485" s="78" t="s">
        <v>158</v>
      </c>
    </row>
    <row r="486" spans="2:5" x14ac:dyDescent="0.25">
      <c r="B486" s="28" t="s">
        <v>256</v>
      </c>
      <c r="C486" s="84">
        <f>ATAN(C484)/(2*PI())*360</f>
        <v>7.4361189728058141</v>
      </c>
      <c r="D486" s="28" t="s">
        <v>257</v>
      </c>
      <c r="E486" t="s">
        <v>148</v>
      </c>
    </row>
    <row r="487" spans="2:5" x14ac:dyDescent="0.25">
      <c r="B487" s="79" t="s">
        <v>258</v>
      </c>
      <c r="C487" s="78">
        <f>J442</f>
        <v>0</v>
      </c>
      <c r="D487" s="79" t="s">
        <v>257</v>
      </c>
      <c r="E487" s="78" t="s">
        <v>158</v>
      </c>
    </row>
    <row r="488" spans="2:5" x14ac:dyDescent="0.25">
      <c r="B488" s="28" t="s">
        <v>259</v>
      </c>
      <c r="C488" s="111">
        <v>21.526029999999999</v>
      </c>
      <c r="D488" s="28" t="s">
        <v>260</v>
      </c>
      <c r="E488" t="s">
        <v>154</v>
      </c>
    </row>
    <row r="489" spans="2:5" x14ac:dyDescent="0.25">
      <c r="B489" t="s">
        <v>261</v>
      </c>
      <c r="C489" s="31">
        <v>1.2737350000000001</v>
      </c>
      <c r="D489" s="81" t="s">
        <v>260</v>
      </c>
      <c r="E489" t="s">
        <v>154</v>
      </c>
    </row>
    <row r="490" spans="2:5" x14ac:dyDescent="0.25">
      <c r="B490" t="s">
        <v>262</v>
      </c>
      <c r="C490">
        <f>C489/(C488+C489)</f>
        <v>5.5866145988785421E-2</v>
      </c>
      <c r="D490" s="81" t="s">
        <v>166</v>
      </c>
      <c r="E490" t="s">
        <v>148</v>
      </c>
    </row>
    <row r="491" spans="2:5" x14ac:dyDescent="0.25">
      <c r="B491" t="s">
        <v>263</v>
      </c>
      <c r="C491" s="31">
        <f>C484/C490</f>
        <v>2.3362700711770357</v>
      </c>
      <c r="D491" t="s">
        <v>166</v>
      </c>
      <c r="E491" t="s">
        <v>148</v>
      </c>
    </row>
    <row r="492" spans="2:5" x14ac:dyDescent="0.25">
      <c r="C492" s="6">
        <f>C491*100</f>
        <v>233.62700711770356</v>
      </c>
      <c r="D492" t="s">
        <v>264</v>
      </c>
      <c r="E492" t="s">
        <v>175</v>
      </c>
    </row>
    <row r="496" spans="2:5" x14ac:dyDescent="0.25">
      <c r="B496" s="123" t="s">
        <v>481</v>
      </c>
      <c r="C496" s="123"/>
      <c r="D496" s="123"/>
      <c r="E496" s="123"/>
    </row>
    <row r="497" spans="2:5" x14ac:dyDescent="0.25">
      <c r="B497" t="s">
        <v>470</v>
      </c>
      <c r="C497" s="29">
        <v>0.04</v>
      </c>
      <c r="D497" s="28" t="s">
        <v>322</v>
      </c>
      <c r="E497" s="28" t="s">
        <v>464</v>
      </c>
    </row>
    <row r="498" spans="2:5" x14ac:dyDescent="0.25">
      <c r="B498" t="s">
        <v>471</v>
      </c>
      <c r="C498" s="29">
        <v>0.08</v>
      </c>
      <c r="D498" s="28" t="s">
        <v>322</v>
      </c>
      <c r="E498" s="28" t="s">
        <v>464</v>
      </c>
    </row>
    <row r="499" spans="2:5" x14ac:dyDescent="0.25">
      <c r="B499" s="28" t="s">
        <v>472</v>
      </c>
      <c r="C499" s="29">
        <v>0.24</v>
      </c>
      <c r="D499" s="28" t="s">
        <v>157</v>
      </c>
      <c r="E499" s="28" t="s">
        <v>464</v>
      </c>
    </row>
    <row r="500" spans="2:5" x14ac:dyDescent="0.25">
      <c r="B500" s="28" t="s">
        <v>473</v>
      </c>
      <c r="C500" s="29">
        <v>0.28999999999999998</v>
      </c>
      <c r="D500" s="28" t="s">
        <v>157</v>
      </c>
      <c r="E500" s="28" t="s">
        <v>464</v>
      </c>
    </row>
    <row r="501" spans="2:5" x14ac:dyDescent="0.25">
      <c r="B501" s="28" t="s">
        <v>252</v>
      </c>
      <c r="C501" s="110">
        <v>14521.277390270199</v>
      </c>
      <c r="D501" s="28" t="s">
        <v>247</v>
      </c>
      <c r="E501" t="s">
        <v>154</v>
      </c>
    </row>
    <row r="502" spans="2:5" x14ac:dyDescent="0.25">
      <c r="B502" s="28" t="s">
        <v>253</v>
      </c>
      <c r="C502" s="84">
        <v>1932.79780547222</v>
      </c>
      <c r="D502" s="28" t="s">
        <v>247</v>
      </c>
      <c r="E502" t="s">
        <v>154</v>
      </c>
    </row>
    <row r="503" spans="2:5" x14ac:dyDescent="0.25">
      <c r="B503" t="s">
        <v>254</v>
      </c>
      <c r="C503" s="84">
        <f>C502/C501</f>
        <v>0.13310108701368567</v>
      </c>
      <c r="D503" s="28" t="s">
        <v>166</v>
      </c>
      <c r="E503" t="s">
        <v>148</v>
      </c>
    </row>
    <row r="504" spans="2:5" x14ac:dyDescent="0.25">
      <c r="B504" s="78" t="s">
        <v>255</v>
      </c>
      <c r="C504" s="78">
        <v>0.2</v>
      </c>
      <c r="D504" s="79" t="s">
        <v>166</v>
      </c>
      <c r="E504" s="78" t="s">
        <v>158</v>
      </c>
    </row>
    <row r="505" spans="2:5" x14ac:dyDescent="0.25">
      <c r="B505" s="28" t="s">
        <v>256</v>
      </c>
      <c r="C505" s="84">
        <f>ATAN(C503)/(2*PI())*360</f>
        <v>7.5815686691273045</v>
      </c>
      <c r="D505" s="28" t="s">
        <v>257</v>
      </c>
      <c r="E505" t="s">
        <v>148</v>
      </c>
    </row>
    <row r="506" spans="2:5" x14ac:dyDescent="0.25">
      <c r="B506" s="79" t="s">
        <v>258</v>
      </c>
      <c r="C506" s="78">
        <f>J461</f>
        <v>0</v>
      </c>
      <c r="D506" s="79" t="s">
        <v>257</v>
      </c>
      <c r="E506" s="78" t="s">
        <v>158</v>
      </c>
    </row>
    <row r="507" spans="2:5" x14ac:dyDescent="0.25">
      <c r="B507" s="28" t="s">
        <v>259</v>
      </c>
      <c r="C507" s="111">
        <v>21.526029999999999</v>
      </c>
      <c r="D507" s="28" t="s">
        <v>260</v>
      </c>
      <c r="E507" t="s">
        <v>154</v>
      </c>
    </row>
    <row r="508" spans="2:5" x14ac:dyDescent="0.25">
      <c r="B508" t="s">
        <v>261</v>
      </c>
      <c r="C508" s="31">
        <v>1.2737540000000001</v>
      </c>
      <c r="D508" s="81" t="s">
        <v>260</v>
      </c>
      <c r="E508" t="s">
        <v>154</v>
      </c>
    </row>
    <row r="509" spans="2:5" x14ac:dyDescent="0.25">
      <c r="B509" t="s">
        <v>262</v>
      </c>
      <c r="C509">
        <f>C508/(C507+C508)</f>
        <v>5.5866932774450852E-2</v>
      </c>
      <c r="D509" s="81" t="s">
        <v>166</v>
      </c>
      <c r="E509" t="s">
        <v>148</v>
      </c>
    </row>
    <row r="510" spans="2:5" x14ac:dyDescent="0.25">
      <c r="B510" t="s">
        <v>263</v>
      </c>
      <c r="C510" s="31">
        <f>C503/C509</f>
        <v>2.3824663428552437</v>
      </c>
      <c r="D510" t="s">
        <v>166</v>
      </c>
      <c r="E510" t="s">
        <v>148</v>
      </c>
    </row>
    <row r="511" spans="2:5" x14ac:dyDescent="0.25">
      <c r="C511" s="6">
        <f>C510*100</f>
        <v>238.24663428552438</v>
      </c>
      <c r="D511" t="s">
        <v>264</v>
      </c>
      <c r="E511" t="s">
        <v>175</v>
      </c>
    </row>
    <row r="515" spans="2:5" x14ac:dyDescent="0.25">
      <c r="B515" s="123" t="s">
        <v>482</v>
      </c>
      <c r="C515" s="123"/>
      <c r="D515" s="123"/>
      <c r="E515" s="123"/>
    </row>
    <row r="516" spans="2:5" x14ac:dyDescent="0.25">
      <c r="B516" t="s">
        <v>470</v>
      </c>
      <c r="C516" s="29">
        <v>0.04</v>
      </c>
      <c r="D516" s="28" t="s">
        <v>322</v>
      </c>
      <c r="E516" s="28" t="s">
        <v>464</v>
      </c>
    </row>
    <row r="517" spans="2:5" x14ac:dyDescent="0.25">
      <c r="B517" t="s">
        <v>471</v>
      </c>
      <c r="C517" s="29">
        <v>0.08</v>
      </c>
      <c r="D517" s="28" t="s">
        <v>322</v>
      </c>
      <c r="E517" s="28" t="s">
        <v>464</v>
      </c>
    </row>
    <row r="518" spans="2:5" x14ac:dyDescent="0.25">
      <c r="B518" s="28" t="s">
        <v>472</v>
      </c>
      <c r="C518" s="29">
        <v>0.25</v>
      </c>
      <c r="D518" s="28" t="s">
        <v>157</v>
      </c>
      <c r="E518" s="28" t="s">
        <v>464</v>
      </c>
    </row>
    <row r="519" spans="2:5" x14ac:dyDescent="0.25">
      <c r="B519" s="28" t="s">
        <v>473</v>
      </c>
      <c r="C519" s="29">
        <v>0.28999999999999998</v>
      </c>
      <c r="D519" s="28" t="s">
        <v>157</v>
      </c>
      <c r="E519" s="28" t="s">
        <v>464</v>
      </c>
    </row>
    <row r="520" spans="2:5" x14ac:dyDescent="0.25">
      <c r="B520" s="28" t="s">
        <v>252</v>
      </c>
      <c r="C520" s="110">
        <v>14546.4249139849</v>
      </c>
      <c r="D520" s="28" t="s">
        <v>247</v>
      </c>
      <c r="E520" t="s">
        <v>154</v>
      </c>
    </row>
    <row r="521" spans="2:5" x14ac:dyDescent="0.25">
      <c r="B521" s="28" t="s">
        <v>253</v>
      </c>
      <c r="C521" s="84">
        <v>2022.3545629816699</v>
      </c>
      <c r="D521" s="28" t="s">
        <v>247</v>
      </c>
      <c r="E521" t="s">
        <v>154</v>
      </c>
    </row>
    <row r="522" spans="2:5" x14ac:dyDescent="0.25">
      <c r="B522" t="s">
        <v>254</v>
      </c>
      <c r="C522" s="84">
        <f>C521/C520</f>
        <v>0.13902760127936198</v>
      </c>
      <c r="D522" s="28" t="s">
        <v>166</v>
      </c>
      <c r="E522" t="s">
        <v>148</v>
      </c>
    </row>
    <row r="523" spans="2:5" x14ac:dyDescent="0.25">
      <c r="B523" s="78" t="s">
        <v>255</v>
      </c>
      <c r="C523" s="78">
        <v>0.2</v>
      </c>
      <c r="D523" s="79" t="s">
        <v>166</v>
      </c>
      <c r="E523" s="78" t="s">
        <v>158</v>
      </c>
    </row>
    <row r="524" spans="2:5" x14ac:dyDescent="0.25">
      <c r="B524" s="28" t="s">
        <v>256</v>
      </c>
      <c r="C524" s="84">
        <f>ATAN(C522)/(2*PI())*360</f>
        <v>7.9149597806430805</v>
      </c>
      <c r="D524" s="28" t="s">
        <v>257</v>
      </c>
      <c r="E524" t="s">
        <v>148</v>
      </c>
    </row>
    <row r="525" spans="2:5" x14ac:dyDescent="0.25">
      <c r="B525" s="79" t="s">
        <v>258</v>
      </c>
      <c r="C525" s="78">
        <f>J480</f>
        <v>0</v>
      </c>
      <c r="D525" s="79" t="s">
        <v>257</v>
      </c>
      <c r="E525" s="78" t="s">
        <v>158</v>
      </c>
    </row>
    <row r="526" spans="2:5" x14ac:dyDescent="0.25">
      <c r="B526" s="28" t="s">
        <v>259</v>
      </c>
      <c r="C526" s="111">
        <v>21.526119999999999</v>
      </c>
      <c r="D526" s="28" t="s">
        <v>260</v>
      </c>
      <c r="E526" t="s">
        <v>154</v>
      </c>
    </row>
    <row r="527" spans="2:5" x14ac:dyDescent="0.25">
      <c r="B527" t="s">
        <v>261</v>
      </c>
      <c r="C527" s="31">
        <v>1.2824580000000001</v>
      </c>
      <c r="D527" s="81" t="s">
        <v>260</v>
      </c>
      <c r="E527" t="s">
        <v>154</v>
      </c>
    </row>
    <row r="528" spans="2:5" x14ac:dyDescent="0.25">
      <c r="B528" t="s">
        <v>262</v>
      </c>
      <c r="C528">
        <f>C527/(C526+C527)</f>
        <v>5.622700371763642E-2</v>
      </c>
      <c r="D528" s="81" t="s">
        <v>166</v>
      </c>
      <c r="E528" t="s">
        <v>148</v>
      </c>
    </row>
    <row r="529" spans="2:5" x14ac:dyDescent="0.25">
      <c r="B529" t="s">
        <v>263</v>
      </c>
      <c r="C529" s="31">
        <f>C522/C528</f>
        <v>2.472612660947358</v>
      </c>
      <c r="D529" t="s">
        <v>166</v>
      </c>
      <c r="E529" t="s">
        <v>148</v>
      </c>
    </row>
    <row r="530" spans="2:5" x14ac:dyDescent="0.25">
      <c r="C530" s="6">
        <f>C529*100</f>
        <v>247.26126609473579</v>
      </c>
      <c r="D530" t="s">
        <v>264</v>
      </c>
      <c r="E530" t="s">
        <v>175</v>
      </c>
    </row>
    <row r="534" spans="2:5" x14ac:dyDescent="0.25">
      <c r="B534" s="123" t="s">
        <v>483</v>
      </c>
      <c r="C534" s="123"/>
      <c r="D534" s="123"/>
      <c r="E534" s="123"/>
    </row>
    <row r="535" spans="2:5" x14ac:dyDescent="0.25">
      <c r="B535" t="s">
        <v>470</v>
      </c>
      <c r="C535" s="29">
        <v>0.04</v>
      </c>
      <c r="D535" s="28" t="s">
        <v>322</v>
      </c>
      <c r="E535" s="28" t="s">
        <v>464</v>
      </c>
    </row>
    <row r="536" spans="2:5" x14ac:dyDescent="0.25">
      <c r="B536" t="s">
        <v>471</v>
      </c>
      <c r="C536" s="29">
        <v>0.08</v>
      </c>
      <c r="D536" s="28" t="s">
        <v>322</v>
      </c>
      <c r="E536" s="28" t="s">
        <v>464</v>
      </c>
    </row>
    <row r="537" spans="2:5" x14ac:dyDescent="0.25">
      <c r="B537" s="28" t="s">
        <v>472</v>
      </c>
      <c r="C537" s="29">
        <v>0.26</v>
      </c>
      <c r="D537" s="28" t="s">
        <v>157</v>
      </c>
      <c r="E537" s="28" t="s">
        <v>464</v>
      </c>
    </row>
    <row r="538" spans="2:5" x14ac:dyDescent="0.25">
      <c r="B538" s="28" t="s">
        <v>473</v>
      </c>
      <c r="C538" s="29">
        <v>0.28999999999999998</v>
      </c>
      <c r="D538" s="28" t="s">
        <v>157</v>
      </c>
      <c r="E538" s="28" t="s">
        <v>464</v>
      </c>
    </row>
    <row r="539" spans="2:5" x14ac:dyDescent="0.25">
      <c r="B539" s="28" t="s">
        <v>252</v>
      </c>
      <c r="C539" s="110">
        <v>14539.1930062421</v>
      </c>
      <c r="D539" s="28" t="s">
        <v>247</v>
      </c>
      <c r="E539" t="s">
        <v>154</v>
      </c>
    </row>
    <row r="540" spans="2:5" x14ac:dyDescent="0.25">
      <c r="B540" s="28" t="s">
        <v>253</v>
      </c>
      <c r="C540" s="84">
        <v>2014.77519651539</v>
      </c>
      <c r="D540" s="28" t="s">
        <v>247</v>
      </c>
      <c r="E540" t="s">
        <v>154</v>
      </c>
    </row>
    <row r="541" spans="2:5" x14ac:dyDescent="0.25">
      <c r="B541" t="s">
        <v>254</v>
      </c>
      <c r="C541" s="84">
        <f>C540/C539</f>
        <v>0.13857544883339731</v>
      </c>
      <c r="D541" s="28" t="s">
        <v>166</v>
      </c>
      <c r="E541" t="s">
        <v>148</v>
      </c>
    </row>
    <row r="542" spans="2:5" x14ac:dyDescent="0.25">
      <c r="B542" s="78" t="s">
        <v>255</v>
      </c>
      <c r="C542" s="78">
        <v>0.2</v>
      </c>
      <c r="D542" s="79" t="s">
        <v>166</v>
      </c>
      <c r="E542" s="78" t="s">
        <v>158</v>
      </c>
    </row>
    <row r="543" spans="2:5" x14ac:dyDescent="0.25">
      <c r="B543" s="28" t="s">
        <v>256</v>
      </c>
      <c r="C543" s="84">
        <f>ATAN(C541)/(2*PI())*360</f>
        <v>7.8895430298410245</v>
      </c>
      <c r="D543" s="28" t="s">
        <v>257</v>
      </c>
      <c r="E543" t="s">
        <v>148</v>
      </c>
    </row>
    <row r="544" spans="2:5" x14ac:dyDescent="0.25">
      <c r="B544" s="79" t="s">
        <v>258</v>
      </c>
      <c r="C544" s="78">
        <f>J499</f>
        <v>0</v>
      </c>
      <c r="D544" s="79" t="s">
        <v>257</v>
      </c>
      <c r="E544" s="78" t="s">
        <v>158</v>
      </c>
    </row>
    <row r="545" spans="2:5" x14ac:dyDescent="0.25">
      <c r="B545" s="28" t="s">
        <v>259</v>
      </c>
      <c r="C545" s="111">
        <v>21.526230000000002</v>
      </c>
      <c r="D545" s="28" t="s">
        <v>260</v>
      </c>
      <c r="E545" t="s">
        <v>154</v>
      </c>
    </row>
    <row r="546" spans="2:5" x14ac:dyDescent="0.25">
      <c r="B546" t="s">
        <v>261</v>
      </c>
      <c r="C546" s="31">
        <v>1.273755</v>
      </c>
      <c r="D546" s="81" t="s">
        <v>260</v>
      </c>
      <c r="E546" t="s">
        <v>154</v>
      </c>
    </row>
    <row r="547" spans="2:5" x14ac:dyDescent="0.25">
      <c r="B547" t="s">
        <v>262</v>
      </c>
      <c r="C547">
        <f>C546/(C545+C546)</f>
        <v>5.5866484122686917E-2</v>
      </c>
      <c r="D547" s="81" t="s">
        <v>166</v>
      </c>
      <c r="E547" t="s">
        <v>148</v>
      </c>
    </row>
    <row r="548" spans="2:5" x14ac:dyDescent="0.25">
      <c r="B548" t="s">
        <v>263</v>
      </c>
      <c r="C548" s="31">
        <f>C541/C547</f>
        <v>2.4804755661565423</v>
      </c>
      <c r="D548" t="s">
        <v>166</v>
      </c>
      <c r="E548" t="s">
        <v>148</v>
      </c>
    </row>
    <row r="549" spans="2:5" x14ac:dyDescent="0.25">
      <c r="C549" s="6">
        <f>C548*100</f>
        <v>248.04755661565423</v>
      </c>
      <c r="D549" t="s">
        <v>264</v>
      </c>
      <c r="E549" t="s">
        <v>175</v>
      </c>
    </row>
    <row r="553" spans="2:5" x14ac:dyDescent="0.25">
      <c r="B553" s="123" t="s">
        <v>484</v>
      </c>
      <c r="C553" s="123"/>
      <c r="D553" s="123"/>
      <c r="E553" s="123"/>
    </row>
    <row r="554" spans="2:5" x14ac:dyDescent="0.25">
      <c r="B554" t="s">
        <v>470</v>
      </c>
      <c r="C554" s="29">
        <v>0.04</v>
      </c>
      <c r="D554" s="28" t="s">
        <v>322</v>
      </c>
      <c r="E554" s="28" t="s">
        <v>464</v>
      </c>
    </row>
    <row r="555" spans="2:5" x14ac:dyDescent="0.25">
      <c r="B555" t="s">
        <v>471</v>
      </c>
      <c r="C555" s="29">
        <v>0.08</v>
      </c>
      <c r="D555" s="28" t="s">
        <v>322</v>
      </c>
      <c r="E555" s="28" t="s">
        <v>464</v>
      </c>
    </row>
    <row r="556" spans="2:5" x14ac:dyDescent="0.25">
      <c r="B556" s="28" t="s">
        <v>472</v>
      </c>
      <c r="C556" s="29">
        <v>0.27</v>
      </c>
      <c r="D556" s="28" t="s">
        <v>157</v>
      </c>
      <c r="E556" s="28" t="s">
        <v>464</v>
      </c>
    </row>
    <row r="557" spans="2:5" x14ac:dyDescent="0.25">
      <c r="B557" s="28" t="s">
        <v>473</v>
      </c>
      <c r="C557" s="29">
        <v>0.28999999999999998</v>
      </c>
      <c r="D557" s="28" t="s">
        <v>157</v>
      </c>
      <c r="E557" s="28" t="s">
        <v>464</v>
      </c>
    </row>
    <row r="558" spans="2:5" x14ac:dyDescent="0.25">
      <c r="B558" s="28" t="s">
        <v>252</v>
      </c>
      <c r="C558" s="110">
        <v>14516.429459052701</v>
      </c>
      <c r="D558" s="28" t="s">
        <v>247</v>
      </c>
      <c r="E558" t="s">
        <v>154</v>
      </c>
    </row>
    <row r="559" spans="2:5" x14ac:dyDescent="0.25">
      <c r="B559" s="28" t="s">
        <v>253</v>
      </c>
      <c r="C559" s="84">
        <v>1954.202851152</v>
      </c>
      <c r="D559" s="28" t="s">
        <v>247</v>
      </c>
      <c r="E559" t="s">
        <v>154</v>
      </c>
    </row>
    <row r="560" spans="2:5" x14ac:dyDescent="0.25">
      <c r="B560" t="s">
        <v>254</v>
      </c>
      <c r="C560" s="84">
        <f>C559/C558</f>
        <v>0.1346200769730827</v>
      </c>
      <c r="D560" s="28" t="s">
        <v>166</v>
      </c>
      <c r="E560" t="s">
        <v>148</v>
      </c>
    </row>
    <row r="561" spans="2:18" x14ac:dyDescent="0.25">
      <c r="B561" s="78" t="s">
        <v>255</v>
      </c>
      <c r="C561" s="78">
        <v>0.2</v>
      </c>
      <c r="D561" s="79" t="s">
        <v>166</v>
      </c>
      <c r="E561" s="78" t="s">
        <v>158</v>
      </c>
    </row>
    <row r="562" spans="2:18" x14ac:dyDescent="0.25">
      <c r="B562" s="28" t="s">
        <v>256</v>
      </c>
      <c r="C562" s="84">
        <f>ATAN(C560)/(2*PI())*360</f>
        <v>7.667068328703647</v>
      </c>
      <c r="D562" s="28" t="s">
        <v>257</v>
      </c>
      <c r="E562" t="s">
        <v>148</v>
      </c>
    </row>
    <row r="563" spans="2:18" x14ac:dyDescent="0.25">
      <c r="B563" s="79" t="s">
        <v>258</v>
      </c>
      <c r="C563" s="78">
        <f>J518</f>
        <v>0</v>
      </c>
      <c r="D563" s="79" t="s">
        <v>257</v>
      </c>
      <c r="E563" s="78" t="s">
        <v>158</v>
      </c>
    </row>
    <row r="564" spans="2:18" x14ac:dyDescent="0.25">
      <c r="B564" s="28" t="s">
        <v>259</v>
      </c>
      <c r="C564" s="111">
        <v>21.526250000000001</v>
      </c>
      <c r="D564" s="28" t="s">
        <v>260</v>
      </c>
      <c r="E564" t="s">
        <v>154</v>
      </c>
    </row>
    <row r="565" spans="2:18" x14ac:dyDescent="0.25">
      <c r="B565" t="s">
        <v>261</v>
      </c>
      <c r="C565" s="31">
        <v>1.288618</v>
      </c>
      <c r="D565" s="81" t="s">
        <v>260</v>
      </c>
      <c r="E565" t="s">
        <v>154</v>
      </c>
      <c r="L565" t="s">
        <v>495</v>
      </c>
      <c r="M565" t="s">
        <v>270</v>
      </c>
      <c r="N565" t="s">
        <v>497</v>
      </c>
      <c r="O565" t="s">
        <v>498</v>
      </c>
      <c r="P565" t="s">
        <v>499</v>
      </c>
      <c r="R565" t="s">
        <v>496</v>
      </c>
    </row>
    <row r="566" spans="2:18" x14ac:dyDescent="0.25">
      <c r="B566" t="s">
        <v>262</v>
      </c>
      <c r="C566">
        <f>C565/(C564+C565)</f>
        <v>5.6481501448967401E-2</v>
      </c>
      <c r="D566" s="81" t="s">
        <v>166</v>
      </c>
      <c r="E566" t="s">
        <v>148</v>
      </c>
      <c r="L566" t="s">
        <v>491</v>
      </c>
      <c r="M566" s="116">
        <v>9.6985309475736303E-2</v>
      </c>
      <c r="P566">
        <v>249</v>
      </c>
      <c r="R566">
        <f>M566*P566*10</f>
        <v>241.49342059458343</v>
      </c>
    </row>
    <row r="567" spans="2:18" x14ac:dyDescent="0.25">
      <c r="B567" t="s">
        <v>263</v>
      </c>
      <c r="C567" s="31">
        <f>C560/C566</f>
        <v>2.3834365857769497</v>
      </c>
      <c r="D567" t="s">
        <v>166</v>
      </c>
      <c r="E567" t="s">
        <v>148</v>
      </c>
      <c r="L567" t="s">
        <v>492</v>
      </c>
      <c r="M567" s="7">
        <v>0.13857544883339731</v>
      </c>
      <c r="P567">
        <v>248</v>
      </c>
      <c r="R567">
        <f>M567*P567*10</f>
        <v>343.66711310682535</v>
      </c>
    </row>
    <row r="568" spans="2:18" x14ac:dyDescent="0.25">
      <c r="C568" s="6">
        <f>C567*100</f>
        <v>238.34365857769498</v>
      </c>
      <c r="D568" t="s">
        <v>264</v>
      </c>
      <c r="E568" t="s">
        <v>175</v>
      </c>
      <c r="L568" t="s">
        <v>493</v>
      </c>
      <c r="M568" s="7">
        <v>5.3076280623608023E-2</v>
      </c>
      <c r="P568" s="33">
        <v>137</v>
      </c>
      <c r="R568">
        <f>M568*P568*10</f>
        <v>72.714504454342986</v>
      </c>
    </row>
    <row r="569" spans="2:18" x14ac:dyDescent="0.25">
      <c r="L569" t="s">
        <v>494</v>
      </c>
      <c r="M569" s="7">
        <v>3.463251462244709E-2</v>
      </c>
      <c r="P569">
        <v>149</v>
      </c>
      <c r="R569">
        <f>M569*P569*10</f>
        <v>51.602446787446169</v>
      </c>
    </row>
    <row r="572" spans="2:18" x14ac:dyDescent="0.25">
      <c r="B572" s="123" t="s">
        <v>485</v>
      </c>
      <c r="C572" s="123"/>
      <c r="D572" s="123"/>
      <c r="E572" s="123"/>
    </row>
    <row r="573" spans="2:18" x14ac:dyDescent="0.25">
      <c r="B573" t="s">
        <v>470</v>
      </c>
      <c r="C573" s="29">
        <v>0.04</v>
      </c>
      <c r="D573" s="28" t="s">
        <v>322</v>
      </c>
      <c r="E573" s="28" t="s">
        <v>464</v>
      </c>
    </row>
    <row r="574" spans="2:18" x14ac:dyDescent="0.25">
      <c r="B574" t="s">
        <v>471</v>
      </c>
      <c r="C574" s="29">
        <v>0.08</v>
      </c>
      <c r="D574" s="28" t="s">
        <v>322</v>
      </c>
      <c r="E574" s="28" t="s">
        <v>464</v>
      </c>
    </row>
    <row r="575" spans="2:18" x14ac:dyDescent="0.25">
      <c r="B575" s="28" t="s">
        <v>472</v>
      </c>
      <c r="C575" s="29">
        <v>0.28000000000000003</v>
      </c>
      <c r="D575" s="28" t="s">
        <v>157</v>
      </c>
      <c r="E575" s="28" t="s">
        <v>464</v>
      </c>
    </row>
    <row r="576" spans="2:18" x14ac:dyDescent="0.25">
      <c r="B576" s="28" t="s">
        <v>473</v>
      </c>
      <c r="C576" s="29">
        <v>0.28999999999999998</v>
      </c>
      <c r="D576" s="28" t="s">
        <v>157</v>
      </c>
      <c r="E576" s="28" t="s">
        <v>464</v>
      </c>
    </row>
    <row r="577" spans="2:5" x14ac:dyDescent="0.25">
      <c r="B577" s="28" t="s">
        <v>252</v>
      </c>
      <c r="C577" s="110">
        <v>14515.244083059801</v>
      </c>
      <c r="D577" s="28" t="s">
        <v>247</v>
      </c>
      <c r="E577" t="s">
        <v>154</v>
      </c>
    </row>
    <row r="578" spans="2:5" x14ac:dyDescent="0.25">
      <c r="B578" s="28" t="s">
        <v>253</v>
      </c>
      <c r="C578" s="84">
        <v>1914.810333849</v>
      </c>
      <c r="D578" s="28" t="s">
        <v>247</v>
      </c>
      <c r="E578" t="s">
        <v>154</v>
      </c>
    </row>
    <row r="579" spans="2:5" x14ac:dyDescent="0.25">
      <c r="B579" t="s">
        <v>254</v>
      </c>
      <c r="C579" s="84">
        <f>C578/C577</f>
        <v>0.13191719842201646</v>
      </c>
      <c r="D579" s="28" t="s">
        <v>166</v>
      </c>
      <c r="E579" t="s">
        <v>148</v>
      </c>
    </row>
    <row r="580" spans="2:5" x14ac:dyDescent="0.25">
      <c r="B580" s="78" t="s">
        <v>255</v>
      </c>
      <c r="C580" s="78">
        <v>0.2</v>
      </c>
      <c r="D580" s="79" t="s">
        <v>166</v>
      </c>
      <c r="E580" s="78" t="s">
        <v>158</v>
      </c>
    </row>
    <row r="581" spans="2:5" x14ac:dyDescent="0.25">
      <c r="B581" s="28" t="s">
        <v>256</v>
      </c>
      <c r="C581" s="84">
        <f>ATAN(C579)/(2*PI())*360</f>
        <v>7.5149073411134903</v>
      </c>
      <c r="D581" s="28" t="s">
        <v>257</v>
      </c>
      <c r="E581" t="s">
        <v>148</v>
      </c>
    </row>
    <row r="582" spans="2:5" x14ac:dyDescent="0.25">
      <c r="B582" s="79" t="s">
        <v>258</v>
      </c>
      <c r="C582" s="78">
        <f>J537</f>
        <v>0</v>
      </c>
      <c r="D582" s="79" t="s">
        <v>257</v>
      </c>
      <c r="E582" s="78" t="s">
        <v>158</v>
      </c>
    </row>
    <row r="583" spans="2:5" x14ac:dyDescent="0.25">
      <c r="B583" s="28" t="s">
        <v>259</v>
      </c>
      <c r="C583" s="111">
        <v>21.526350000000001</v>
      </c>
      <c r="D583" s="28" t="s">
        <v>260</v>
      </c>
      <c r="E583" t="s">
        <v>154</v>
      </c>
    </row>
    <row r="584" spans="2:5" x14ac:dyDescent="0.25">
      <c r="B584" t="s">
        <v>261</v>
      </c>
      <c r="C584" s="31">
        <v>1.2740880000000001</v>
      </c>
      <c r="D584" s="81" t="s">
        <v>260</v>
      </c>
      <c r="E584" t="s">
        <v>154</v>
      </c>
    </row>
    <row r="585" spans="2:5" x14ac:dyDescent="0.25">
      <c r="B585" t="s">
        <v>262</v>
      </c>
      <c r="C585">
        <f>C584/(C583+C584)</f>
        <v>5.5879979147769009E-2</v>
      </c>
      <c r="D585" s="81" t="s">
        <v>166</v>
      </c>
      <c r="E585" t="s">
        <v>148</v>
      </c>
    </row>
    <row r="586" spans="2:5" x14ac:dyDescent="0.25">
      <c r="B586" t="s">
        <v>263</v>
      </c>
      <c r="C586" s="31">
        <f>C579/C585</f>
        <v>2.360723830500628</v>
      </c>
      <c r="D586" t="s">
        <v>166</v>
      </c>
      <c r="E586" t="s">
        <v>148</v>
      </c>
    </row>
    <row r="587" spans="2:5" x14ac:dyDescent="0.25">
      <c r="C587" s="6">
        <f>C586*100</f>
        <v>236.0723830500628</v>
      </c>
      <c r="D587" t="s">
        <v>264</v>
      </c>
      <c r="E587" t="s">
        <v>175</v>
      </c>
    </row>
    <row r="591" spans="2:5" x14ac:dyDescent="0.25">
      <c r="B591" s="123" t="s">
        <v>487</v>
      </c>
      <c r="C591" s="123"/>
      <c r="D591" s="123"/>
      <c r="E591" s="123"/>
    </row>
    <row r="592" spans="2:5" x14ac:dyDescent="0.25">
      <c r="B592" t="s">
        <v>470</v>
      </c>
      <c r="C592" s="29">
        <v>0.04</v>
      </c>
      <c r="D592" s="28" t="s">
        <v>322</v>
      </c>
      <c r="E592" s="28" t="s">
        <v>464</v>
      </c>
    </row>
    <row r="593" spans="2:5" x14ac:dyDescent="0.25">
      <c r="B593" t="s">
        <v>471</v>
      </c>
      <c r="C593" s="29">
        <v>0.08</v>
      </c>
      <c r="D593" s="28" t="s">
        <v>322</v>
      </c>
      <c r="E593" s="28" t="s">
        <v>464</v>
      </c>
    </row>
    <row r="594" spans="2:5" x14ac:dyDescent="0.25">
      <c r="B594" s="28" t="s">
        <v>472</v>
      </c>
      <c r="C594" s="29">
        <v>0.21</v>
      </c>
      <c r="D594" s="28" t="s">
        <v>157</v>
      </c>
      <c r="E594" s="28" t="s">
        <v>464</v>
      </c>
    </row>
    <row r="595" spans="2:5" x14ac:dyDescent="0.25">
      <c r="B595" s="28" t="s">
        <v>473</v>
      </c>
      <c r="C595" s="29">
        <v>0.28999999999999998</v>
      </c>
      <c r="D595" s="28" t="s">
        <v>157</v>
      </c>
      <c r="E595" s="28" t="s">
        <v>464</v>
      </c>
    </row>
    <row r="596" spans="2:5" x14ac:dyDescent="0.25">
      <c r="B596" s="28" t="s">
        <v>252</v>
      </c>
      <c r="C596" s="110">
        <v>14476.747219905499</v>
      </c>
      <c r="D596" s="28" t="s">
        <v>247</v>
      </c>
      <c r="E596" t="s">
        <v>154</v>
      </c>
    </row>
    <row r="597" spans="2:5" x14ac:dyDescent="0.25">
      <c r="B597" s="28" t="s">
        <v>253</v>
      </c>
      <c r="C597" s="84">
        <v>1738.95075986597</v>
      </c>
      <c r="D597" s="28" t="s">
        <v>247</v>
      </c>
      <c r="E597" t="s">
        <v>154</v>
      </c>
    </row>
    <row r="598" spans="2:5" x14ac:dyDescent="0.25">
      <c r="B598" t="s">
        <v>254</v>
      </c>
      <c r="C598" s="84">
        <f>C597/C596</f>
        <v>0.1201202682792524</v>
      </c>
      <c r="D598" s="28" t="s">
        <v>166</v>
      </c>
      <c r="E598" t="s">
        <v>148</v>
      </c>
    </row>
    <row r="599" spans="2:5" x14ac:dyDescent="0.25">
      <c r="B599" s="78" t="s">
        <v>255</v>
      </c>
      <c r="C599" s="78">
        <v>0.2</v>
      </c>
      <c r="D599" s="79" t="s">
        <v>166</v>
      </c>
      <c r="E599" s="78" t="s">
        <v>158</v>
      </c>
    </row>
    <row r="600" spans="2:5" x14ac:dyDescent="0.25">
      <c r="B600" s="28" t="s">
        <v>256</v>
      </c>
      <c r="C600" s="84">
        <f>ATAN(C598)/(2*PI())*360</f>
        <v>6.8495663609166586</v>
      </c>
      <c r="D600" s="28" t="s">
        <v>257</v>
      </c>
      <c r="E600" t="s">
        <v>148</v>
      </c>
    </row>
    <row r="601" spans="2:5" x14ac:dyDescent="0.25">
      <c r="B601" s="79" t="s">
        <v>258</v>
      </c>
      <c r="C601" s="78">
        <f>J556</f>
        <v>0</v>
      </c>
      <c r="D601" s="79" t="s">
        <v>257</v>
      </c>
      <c r="E601" s="78" t="s">
        <v>158</v>
      </c>
    </row>
    <row r="602" spans="2:5" x14ac:dyDescent="0.25">
      <c r="B602" s="28" t="s">
        <v>259</v>
      </c>
      <c r="C602" s="111">
        <v>21.523</v>
      </c>
      <c r="D602" s="28" t="s">
        <v>260</v>
      </c>
      <c r="E602" t="s">
        <v>154</v>
      </c>
    </row>
    <row r="603" spans="2:5" x14ac:dyDescent="0.25">
      <c r="B603" t="s">
        <v>261</v>
      </c>
      <c r="C603" s="31">
        <v>1.2657609999999999</v>
      </c>
      <c r="D603" s="81" t="s">
        <v>260</v>
      </c>
      <c r="E603" t="s">
        <v>154</v>
      </c>
    </row>
    <row r="604" spans="2:5" x14ac:dyDescent="0.25">
      <c r="B604" t="s">
        <v>262</v>
      </c>
      <c r="C604">
        <f>C603/(C602+C603)</f>
        <v>5.5543212726659422E-2</v>
      </c>
      <c r="D604" s="81" t="s">
        <v>166</v>
      </c>
      <c r="E604" t="s">
        <v>148</v>
      </c>
    </row>
    <row r="605" spans="2:5" x14ac:dyDescent="0.25">
      <c r="B605" t="s">
        <v>263</v>
      </c>
      <c r="C605" s="31">
        <f>C598/C604</f>
        <v>2.1626453059240762</v>
      </c>
      <c r="D605" t="s">
        <v>166</v>
      </c>
      <c r="E605" t="s">
        <v>148</v>
      </c>
    </row>
    <row r="606" spans="2:5" x14ac:dyDescent="0.25">
      <c r="C606" s="6">
        <f>C605*100</f>
        <v>216.26453059240762</v>
      </c>
      <c r="D606" t="s">
        <v>264</v>
      </c>
      <c r="E606" t="s">
        <v>175</v>
      </c>
    </row>
  </sheetData>
  <mergeCells count="66">
    <mergeCell ref="B553:E553"/>
    <mergeCell ref="B572:E572"/>
    <mergeCell ref="B293:E293"/>
    <mergeCell ref="B591:E591"/>
    <mergeCell ref="T159:W159"/>
    <mergeCell ref="T175:W175"/>
    <mergeCell ref="B477:E477"/>
    <mergeCell ref="B203:E203"/>
    <mergeCell ref="B496:E496"/>
    <mergeCell ref="B515:E515"/>
    <mergeCell ref="B534:E534"/>
    <mergeCell ref="B363:E363"/>
    <mergeCell ref="B390:E390"/>
    <mergeCell ref="B337:E337"/>
    <mergeCell ref="B249:E249"/>
    <mergeCell ref="B420:E420"/>
    <mergeCell ref="L256:O256"/>
    <mergeCell ref="L270:O270"/>
    <mergeCell ref="B291:E291"/>
    <mergeCell ref="B263:E263"/>
    <mergeCell ref="B277:E277"/>
    <mergeCell ref="B76:E76"/>
    <mergeCell ref="L228:O228"/>
    <mergeCell ref="B187:E187"/>
    <mergeCell ref="B217:E217"/>
    <mergeCell ref="B234:E234"/>
    <mergeCell ref="B139:E139"/>
    <mergeCell ref="B121:E121"/>
    <mergeCell ref="B123:E123"/>
    <mergeCell ref="B171:E171"/>
    <mergeCell ref="B89:E90"/>
    <mergeCell ref="X75:AA75"/>
    <mergeCell ref="X76:AA76"/>
    <mergeCell ref="X88:AB88"/>
    <mergeCell ref="L137:O137"/>
    <mergeCell ref="L210:O210"/>
    <mergeCell ref="T137:W137"/>
    <mergeCell ref="Y159:AB159"/>
    <mergeCell ref="B2:E2"/>
    <mergeCell ref="B4:E4"/>
    <mergeCell ref="H4:L4"/>
    <mergeCell ref="B5:E5"/>
    <mergeCell ref="B75:E75"/>
    <mergeCell ref="B17:E17"/>
    <mergeCell ref="B53:E53"/>
    <mergeCell ref="B36:E36"/>
    <mergeCell ref="B37:E37"/>
    <mergeCell ref="B54:E54"/>
    <mergeCell ref="B50:E50"/>
    <mergeCell ref="B73:E73"/>
    <mergeCell ref="B458:E458"/>
    <mergeCell ref="B439:E439"/>
    <mergeCell ref="AO224:AR224"/>
    <mergeCell ref="AO238:AR238"/>
    <mergeCell ref="AO252:AR252"/>
    <mergeCell ref="AO266:AR266"/>
    <mergeCell ref="B235:E235"/>
    <mergeCell ref="AC224:AF224"/>
    <mergeCell ref="AC238:AF238"/>
    <mergeCell ref="AC252:AF252"/>
    <mergeCell ref="B295:E295"/>
    <mergeCell ref="T230:W230"/>
    <mergeCell ref="T244:W244"/>
    <mergeCell ref="L242:O242"/>
    <mergeCell ref="AC266:AF266"/>
    <mergeCell ref="B312:E31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DFD55-4DB0-43F9-A427-FFD05F335916}">
  <dimension ref="A1:N69"/>
  <sheetViews>
    <sheetView topLeftCell="A13" workbookViewId="0">
      <selection activeCell="C35" sqref="C35"/>
    </sheetView>
  </sheetViews>
  <sheetFormatPr baseColWidth="10" defaultColWidth="11.42578125" defaultRowHeight="15" x14ac:dyDescent="0.25"/>
  <cols>
    <col min="1" max="1" width="39.5703125" bestFit="1" customWidth="1"/>
    <col min="2" max="2" width="32.5703125" customWidth="1"/>
    <col min="3" max="3" width="14.5703125" bestFit="1" customWidth="1"/>
    <col min="4" max="4" width="11.42578125" style="28"/>
    <col min="5" max="5" width="35.140625" style="28" bestFit="1" customWidth="1"/>
  </cols>
  <sheetData>
    <row r="1" spans="1:14" s="2" customFormat="1" ht="29.25" customHeight="1" x14ac:dyDescent="0.25">
      <c r="A1" s="2" t="s">
        <v>307</v>
      </c>
      <c r="B1" s="2" t="s">
        <v>308</v>
      </c>
      <c r="C1" s="2" t="s">
        <v>309</v>
      </c>
      <c r="D1" s="4" t="s">
        <v>310</v>
      </c>
      <c r="E1" s="4" t="s">
        <v>311</v>
      </c>
      <c r="H1" s="2" t="s">
        <v>312</v>
      </c>
      <c r="K1" s="52"/>
      <c r="L1" s="52"/>
      <c r="M1" s="52"/>
      <c r="N1" s="52"/>
    </row>
    <row r="2" spans="1:14" s="2" customFormat="1" x14ac:dyDescent="0.25">
      <c r="A2" s="137" t="s">
        <v>313</v>
      </c>
      <c r="B2" s="137"/>
      <c r="C2" s="137"/>
      <c r="D2" s="137"/>
      <c r="E2" s="137"/>
      <c r="H2" s="2">
        <v>0.2</v>
      </c>
      <c r="I2" s="2">
        <f>DEGREES(ATAN(H2))</f>
        <v>11.309932474020215</v>
      </c>
      <c r="K2" s="53"/>
    </row>
    <row r="3" spans="1:14" x14ac:dyDescent="0.25">
      <c r="A3" s="39" t="s">
        <v>198</v>
      </c>
      <c r="B3" t="s">
        <v>165</v>
      </c>
      <c r="C3">
        <v>2</v>
      </c>
      <c r="D3" s="28" t="s">
        <v>166</v>
      </c>
      <c r="E3" s="28" t="s">
        <v>314</v>
      </c>
    </row>
    <row r="4" spans="1:14" x14ac:dyDescent="0.25">
      <c r="A4" t="s">
        <v>315</v>
      </c>
      <c r="B4" t="s">
        <v>316</v>
      </c>
      <c r="C4">
        <v>1</v>
      </c>
      <c r="D4" s="28" t="s">
        <v>181</v>
      </c>
      <c r="E4" s="28" t="s">
        <v>317</v>
      </c>
    </row>
    <row r="5" spans="1:14" x14ac:dyDescent="0.25">
      <c r="C5">
        <f>C4*100000</f>
        <v>100000</v>
      </c>
      <c r="D5" s="28" t="s">
        <v>179</v>
      </c>
    </row>
    <row r="6" spans="1:14" x14ac:dyDescent="0.25">
      <c r="A6" t="s">
        <v>318</v>
      </c>
      <c r="B6" t="s">
        <v>319</v>
      </c>
      <c r="C6">
        <f>C3*C4</f>
        <v>2</v>
      </c>
      <c r="D6" s="28" t="s">
        <v>181</v>
      </c>
      <c r="E6" s="28" t="s">
        <v>148</v>
      </c>
    </row>
    <row r="7" spans="1:14" x14ac:dyDescent="0.25">
      <c r="C7">
        <f>C6*100000</f>
        <v>200000</v>
      </c>
      <c r="D7" s="28" t="s">
        <v>179</v>
      </c>
    </row>
    <row r="8" spans="1:14" x14ac:dyDescent="0.25">
      <c r="A8" t="s">
        <v>320</v>
      </c>
      <c r="B8" t="s">
        <v>321</v>
      </c>
      <c r="C8">
        <v>2.2749999999999999</v>
      </c>
      <c r="D8" s="28" t="s">
        <v>322</v>
      </c>
      <c r="E8" s="28" t="s">
        <v>323</v>
      </c>
    </row>
    <row r="10" spans="1:14" x14ac:dyDescent="0.25">
      <c r="A10" s="123" t="s">
        <v>324</v>
      </c>
      <c r="B10" s="123"/>
      <c r="C10" s="123"/>
      <c r="D10" s="123"/>
      <c r="E10" s="123"/>
    </row>
    <row r="11" spans="1:14" x14ac:dyDescent="0.25">
      <c r="A11" t="s">
        <v>136</v>
      </c>
      <c r="B11" s="27" t="s">
        <v>137</v>
      </c>
      <c r="C11" s="29">
        <v>1.0049999999999999</v>
      </c>
      <c r="D11" s="28" t="s">
        <v>138</v>
      </c>
      <c r="E11" s="28" t="s">
        <v>139</v>
      </c>
    </row>
    <row r="12" spans="1:14" x14ac:dyDescent="0.25">
      <c r="A12" t="s">
        <v>142</v>
      </c>
      <c r="B12" s="27" t="s">
        <v>143</v>
      </c>
      <c r="C12" s="29">
        <v>0.71799999999999997</v>
      </c>
      <c r="D12" s="28" t="s">
        <v>138</v>
      </c>
      <c r="E12" s="28" t="s">
        <v>139</v>
      </c>
    </row>
    <row r="13" spans="1:14" x14ac:dyDescent="0.25">
      <c r="A13" t="s">
        <v>146</v>
      </c>
      <c r="B13" s="26" t="s">
        <v>325</v>
      </c>
      <c r="C13" s="7">
        <f>C11/C12</f>
        <v>1.3997214484679665</v>
      </c>
      <c r="E13" s="28" t="s">
        <v>148</v>
      </c>
    </row>
    <row r="14" spans="1:14" x14ac:dyDescent="0.25">
      <c r="A14" t="s">
        <v>152</v>
      </c>
      <c r="B14" t="s">
        <v>144</v>
      </c>
      <c r="C14">
        <v>287</v>
      </c>
      <c r="D14" s="28" t="s">
        <v>145</v>
      </c>
      <c r="E14" s="28" t="s">
        <v>139</v>
      </c>
    </row>
    <row r="15" spans="1:14" x14ac:dyDescent="0.25">
      <c r="A15" t="s">
        <v>326</v>
      </c>
      <c r="B15" t="s">
        <v>327</v>
      </c>
      <c r="C15">
        <v>1.37E-2</v>
      </c>
      <c r="D15" s="28" t="s">
        <v>157</v>
      </c>
      <c r="E15" s="28" t="s">
        <v>314</v>
      </c>
    </row>
    <row r="16" spans="1:14" x14ac:dyDescent="0.25">
      <c r="A16" t="s">
        <v>328</v>
      </c>
      <c r="B16" t="s">
        <v>329</v>
      </c>
      <c r="C16" s="30">
        <f>C15*2*1</f>
        <v>2.7400000000000001E-2</v>
      </c>
      <c r="D16" s="28" t="s">
        <v>330</v>
      </c>
      <c r="E16" s="28" t="s">
        <v>314</v>
      </c>
    </row>
    <row r="17" spans="1:5" x14ac:dyDescent="0.25">
      <c r="A17" t="s">
        <v>331</v>
      </c>
      <c r="B17" t="s">
        <v>332</v>
      </c>
      <c r="C17" s="30">
        <v>2.46888E-2</v>
      </c>
      <c r="D17" s="28" t="s">
        <v>157</v>
      </c>
      <c r="E17" s="28" t="s">
        <v>314</v>
      </c>
    </row>
    <row r="18" spans="1:5" x14ac:dyDescent="0.25">
      <c r="A18" t="s">
        <v>333</v>
      </c>
      <c r="B18" t="s">
        <v>334</v>
      </c>
      <c r="C18" s="30">
        <f>C17*2*1</f>
        <v>4.9377600000000001E-2</v>
      </c>
      <c r="D18" s="28" t="s">
        <v>330</v>
      </c>
      <c r="E18" s="28" t="s">
        <v>335</v>
      </c>
    </row>
    <row r="19" spans="1:5" x14ac:dyDescent="0.25">
      <c r="A19" t="s">
        <v>336</v>
      </c>
      <c r="B19" t="s">
        <v>337</v>
      </c>
      <c r="C19" s="30">
        <f>C18/C16</f>
        <v>1.8021021897810219</v>
      </c>
      <c r="E19" s="28" t="s">
        <v>148</v>
      </c>
    </row>
    <row r="20" spans="1:5" x14ac:dyDescent="0.25">
      <c r="A20" t="s">
        <v>338</v>
      </c>
      <c r="B20" t="s">
        <v>339</v>
      </c>
      <c r="C20" s="33">
        <v>300</v>
      </c>
      <c r="D20" s="28" t="s">
        <v>340</v>
      </c>
      <c r="E20" s="28" t="s">
        <v>341</v>
      </c>
    </row>
    <row r="21" spans="1:5" x14ac:dyDescent="0.25">
      <c r="A21" s="32" t="s">
        <v>342</v>
      </c>
      <c r="B21" s="32" t="s">
        <v>343</v>
      </c>
      <c r="C21" s="35">
        <f>C20</f>
        <v>300</v>
      </c>
      <c r="D21" s="28" t="s">
        <v>150</v>
      </c>
      <c r="E21" s="28" t="s">
        <v>148</v>
      </c>
    </row>
    <row r="22" spans="1:5" x14ac:dyDescent="0.25">
      <c r="A22" s="34" t="s">
        <v>344</v>
      </c>
      <c r="B22" s="34" t="s">
        <v>345</v>
      </c>
      <c r="C22">
        <f>(C16 * C7/SQRT(C21)) * SQRT(C13/C14) * ((C13 + 1)/2)^(-((C13 + 1)/((C13 - 1)*2)))</f>
        <v>12.787022232858495</v>
      </c>
      <c r="D22" s="28" t="s">
        <v>260</v>
      </c>
      <c r="E22" s="28" t="s">
        <v>148</v>
      </c>
    </row>
    <row r="23" spans="1:5" x14ac:dyDescent="0.25">
      <c r="A23" s="138" t="s">
        <v>346</v>
      </c>
      <c r="B23" s="38">
        <v>1</v>
      </c>
      <c r="C23" s="37">
        <v>1.5</v>
      </c>
    </row>
    <row r="24" spans="1:5" x14ac:dyDescent="0.25">
      <c r="A24" s="138"/>
      <c r="B24" s="38">
        <v>2</v>
      </c>
      <c r="C24" s="37">
        <f>(((C13+1)/2)*(C23^2*(C19)^2)^((C13-1)/(C13+1))-1)^0.5*(2/(C13-1))^0.5</f>
        <v>1.8324496758456978</v>
      </c>
    </row>
    <row r="25" spans="1:5" x14ac:dyDescent="0.25">
      <c r="A25" s="138"/>
      <c r="B25" s="38">
        <v>3</v>
      </c>
      <c r="C25" s="37">
        <f>(((C13+1)/2)*(C24^2*(C19)^2)^((C13-1)/(C13+1))-1)^0.5*(2/(C13-1))^0.5</f>
        <v>1.9835604162718405</v>
      </c>
    </row>
    <row r="26" spans="1:5" x14ac:dyDescent="0.25">
      <c r="A26" s="138"/>
      <c r="B26" s="38">
        <v>4</v>
      </c>
      <c r="C26" s="37">
        <f>(((C13+1)/2)*(C25^2*(C19)^2)^((C13-1)/(C13+1))-1)^0.5*(2/(C13-1))^0.5</f>
        <v>2.0429386126333196</v>
      </c>
    </row>
    <row r="27" spans="1:5" x14ac:dyDescent="0.25">
      <c r="A27" s="138"/>
      <c r="B27" s="38">
        <v>5</v>
      </c>
      <c r="C27" s="37">
        <f>(((C13+1)/2)*(C26^2*(C19)^2)^((C13-1)/(C13+1))-1)^0.5*(2/(C13-1))^0.5</f>
        <v>2.064998527574232</v>
      </c>
    </row>
    <row r="28" spans="1:5" x14ac:dyDescent="0.25">
      <c r="A28" s="138"/>
      <c r="B28" s="38">
        <v>6</v>
      </c>
      <c r="C28" s="37">
        <f>(((C13+1)/2)*(C27^2*(C19)^2)^((C13-1)/(C13+1))-1)^0.5*(2/(C13-1))^0.5</f>
        <v>2.0730263366986028</v>
      </c>
    </row>
    <row r="29" spans="1:5" x14ac:dyDescent="0.25">
      <c r="A29" s="138"/>
      <c r="B29" s="38">
        <v>7</v>
      </c>
      <c r="C29" s="37">
        <f>(((C13+1)/2)*(C28^2*(C19)^2)^((C13-1)/(C13+1))-1)^0.5*(2/(C13-1))^0.5</f>
        <v>2.0759258786953856</v>
      </c>
    </row>
    <row r="30" spans="1:5" x14ac:dyDescent="0.25">
      <c r="A30" s="138"/>
      <c r="B30" s="38">
        <v>8</v>
      </c>
      <c r="C30" s="37">
        <f>(((C13+1)/2)*(C29^2*(C19)^2)^((C13-1)/(C13+1))-1)^0.5*(2/(C13-1))^0.5</f>
        <v>2.076970322510594</v>
      </c>
    </row>
    <row r="31" spans="1:5" x14ac:dyDescent="0.25">
      <c r="A31" s="34" t="s">
        <v>347</v>
      </c>
      <c r="B31" s="34" t="s">
        <v>348</v>
      </c>
      <c r="C31" s="40">
        <f>(((C13+1)/2)*(C30^2*(C19)^2)^((C13-1)/(C13+1))-1)^0.5*(2/(C13-1))^0.5</f>
        <v>2.0773461746685475</v>
      </c>
      <c r="E31" s="28" t="s">
        <v>148</v>
      </c>
    </row>
    <row r="32" spans="1:5" x14ac:dyDescent="0.25">
      <c r="A32" t="s">
        <v>349</v>
      </c>
      <c r="B32" t="s">
        <v>350</v>
      </c>
      <c r="C32" s="41">
        <f xml:space="preserve"> C7*((1+((C13-1)/2)*C31^2)^(-C13/(C13-1)))</f>
        <v>22659.222096965172</v>
      </c>
      <c r="D32" s="28" t="s">
        <v>179</v>
      </c>
      <c r="E32" s="28" t="s">
        <v>148</v>
      </c>
    </row>
    <row r="33" spans="1:5" x14ac:dyDescent="0.25">
      <c r="C33" s="31">
        <f>C32/100000</f>
        <v>0.2265922209696517</v>
      </c>
      <c r="D33" s="28" t="s">
        <v>181</v>
      </c>
      <c r="E33" s="28" t="s">
        <v>148</v>
      </c>
    </row>
    <row r="34" spans="1:5" x14ac:dyDescent="0.25">
      <c r="A34" t="s">
        <v>351</v>
      </c>
      <c r="B34" t="s">
        <v>352</v>
      </c>
      <c r="C34">
        <f>C31*SQRT(C13*C14*C20)</f>
        <v>721.15938397216246</v>
      </c>
      <c r="D34" s="28" t="s">
        <v>160</v>
      </c>
      <c r="E34" s="28" t="s">
        <v>148</v>
      </c>
    </row>
    <row r="35" spans="1:5" x14ac:dyDescent="0.25">
      <c r="A35" t="s">
        <v>353</v>
      </c>
      <c r="B35" t="s">
        <v>354</v>
      </c>
      <c r="C35" s="6">
        <f>C22*C34+(C32-C7)*C18</f>
        <v>464.81908130168631</v>
      </c>
      <c r="D35" s="28" t="s">
        <v>247</v>
      </c>
      <c r="E35" s="28" t="s">
        <v>148</v>
      </c>
    </row>
    <row r="36" spans="1:5" x14ac:dyDescent="0.25">
      <c r="C36" s="6"/>
    </row>
    <row r="37" spans="1:5" x14ac:dyDescent="0.25">
      <c r="C37" s="6"/>
    </row>
    <row r="38" spans="1:5" ht="29.25" customHeight="1" x14ac:dyDescent="0.25">
      <c r="A38" s="122" t="s">
        <v>355</v>
      </c>
      <c r="B38" s="122"/>
      <c r="C38" s="122"/>
      <c r="D38" s="122"/>
      <c r="E38" s="122"/>
    </row>
    <row r="39" spans="1:5" x14ac:dyDescent="0.25">
      <c r="A39" t="s">
        <v>155</v>
      </c>
      <c r="B39" t="s">
        <v>156</v>
      </c>
      <c r="C39">
        <v>5000</v>
      </c>
      <c r="D39" s="28" t="s">
        <v>157</v>
      </c>
      <c r="E39" s="28" t="s">
        <v>158</v>
      </c>
    </row>
    <row r="40" spans="1:5" x14ac:dyDescent="0.25">
      <c r="A40" t="s">
        <v>167</v>
      </c>
      <c r="B40" t="s">
        <v>356</v>
      </c>
      <c r="C40">
        <v>0.73640000000000005</v>
      </c>
      <c r="D40" s="28" t="s">
        <v>169</v>
      </c>
      <c r="E40" s="28" t="s">
        <v>164</v>
      </c>
    </row>
    <row r="41" spans="1:5" x14ac:dyDescent="0.25">
      <c r="A41" t="s">
        <v>171</v>
      </c>
      <c r="B41" t="s">
        <v>172</v>
      </c>
      <c r="C41">
        <v>255.53</v>
      </c>
      <c r="D41" s="28" t="s">
        <v>150</v>
      </c>
      <c r="E41" s="28" t="s">
        <v>164</v>
      </c>
    </row>
    <row r="42" spans="1:5" x14ac:dyDescent="0.25">
      <c r="A42" t="s">
        <v>186</v>
      </c>
      <c r="B42" t="s">
        <v>187</v>
      </c>
      <c r="C42">
        <f>SQRT(C13*C14*C41)</f>
        <v>320.39276807639493</v>
      </c>
      <c r="D42" s="28" t="s">
        <v>160</v>
      </c>
      <c r="E42" s="28" t="s">
        <v>148</v>
      </c>
    </row>
    <row r="44" spans="1:5" x14ac:dyDescent="0.25">
      <c r="A44" t="s">
        <v>190</v>
      </c>
      <c r="B44" t="s">
        <v>191</v>
      </c>
      <c r="C44">
        <v>1.8</v>
      </c>
      <c r="D44" s="28" t="s">
        <v>166</v>
      </c>
      <c r="E44" s="28" t="s">
        <v>158</v>
      </c>
    </row>
    <row r="45" spans="1:5" x14ac:dyDescent="0.25">
      <c r="A45" t="s">
        <v>192</v>
      </c>
      <c r="B45" t="s">
        <v>193</v>
      </c>
      <c r="C45">
        <f>C42*C44</f>
        <v>576.70698253751084</v>
      </c>
      <c r="D45" s="28" t="s">
        <v>160</v>
      </c>
      <c r="E45" s="28" t="s">
        <v>148</v>
      </c>
    </row>
    <row r="46" spans="1:5" x14ac:dyDescent="0.25">
      <c r="A46" s="78" t="s">
        <v>195</v>
      </c>
      <c r="B46" s="78" t="s">
        <v>196</v>
      </c>
      <c r="C46" s="78">
        <v>2.2000000000000002</v>
      </c>
      <c r="D46" s="79" t="s">
        <v>166</v>
      </c>
      <c r="E46" s="79" t="s">
        <v>158</v>
      </c>
    </row>
    <row r="47" spans="1:5" x14ac:dyDescent="0.25">
      <c r="A47" s="78" t="s">
        <v>197</v>
      </c>
      <c r="B47" s="80" t="s">
        <v>193</v>
      </c>
      <c r="C47" s="78">
        <f>C42*C46</f>
        <v>704.86408976806888</v>
      </c>
      <c r="D47" s="79" t="s">
        <v>160</v>
      </c>
      <c r="E47" s="79" t="s">
        <v>148</v>
      </c>
    </row>
    <row r="48" spans="1:5" x14ac:dyDescent="0.25">
      <c r="A48" s="78"/>
      <c r="B48" s="80"/>
      <c r="C48" s="78"/>
      <c r="D48" s="79"/>
      <c r="E48" s="79"/>
    </row>
    <row r="49" spans="1:7" x14ac:dyDescent="0.25">
      <c r="A49" t="s">
        <v>357</v>
      </c>
      <c r="B49" s="36" t="s">
        <v>358</v>
      </c>
      <c r="C49" s="34">
        <v>10</v>
      </c>
      <c r="D49" s="81" t="s">
        <v>359</v>
      </c>
      <c r="E49" s="28" t="s">
        <v>158</v>
      </c>
    </row>
    <row r="50" spans="1:7" x14ac:dyDescent="0.25">
      <c r="A50" s="34" t="s">
        <v>360</v>
      </c>
      <c r="B50" s="80"/>
      <c r="C50" s="34">
        <v>20</v>
      </c>
      <c r="D50" s="81" t="s">
        <v>264</v>
      </c>
      <c r="E50" s="81"/>
    </row>
    <row r="51" spans="1:7" x14ac:dyDescent="0.25">
      <c r="A51" s="34"/>
      <c r="B51" s="34" t="s">
        <v>361</v>
      </c>
      <c r="C51" s="34"/>
      <c r="D51" s="81" t="s">
        <v>359</v>
      </c>
      <c r="E51" s="81"/>
    </row>
    <row r="52" spans="1:7" x14ac:dyDescent="0.25">
      <c r="A52" s="34" t="s">
        <v>362</v>
      </c>
      <c r="B52" s="36"/>
    </row>
    <row r="53" spans="1:7" x14ac:dyDescent="0.25">
      <c r="A53" t="s">
        <v>363</v>
      </c>
      <c r="B53" s="36" t="s">
        <v>364</v>
      </c>
      <c r="C53" s="7">
        <f>0.04041*C63*C65/SQRT(C41)</f>
        <v>977.16233009021414</v>
      </c>
    </row>
    <row r="54" spans="1:7" x14ac:dyDescent="0.25">
      <c r="A54" t="s">
        <v>365</v>
      </c>
      <c r="B54" s="36" t="s">
        <v>140</v>
      </c>
      <c r="C54" s="7">
        <v>1.4</v>
      </c>
    </row>
    <row r="55" spans="1:7" x14ac:dyDescent="0.25">
      <c r="A55" t="s">
        <v>366</v>
      </c>
      <c r="B55" s="36" t="s">
        <v>367</v>
      </c>
      <c r="C55" s="7">
        <f>(1+((C54-1)/2*2.2*2.2))^(-C54/(C54-1))</f>
        <v>9.3521652196252178E-2</v>
      </c>
    </row>
    <row r="56" spans="1:7" x14ac:dyDescent="0.25">
      <c r="B56" s="75" t="s">
        <v>368</v>
      </c>
      <c r="C56" s="77">
        <f>POWER((1+(C54-1)/2*1*1), -C54/(C54-1))</f>
        <v>0.52828178771717416</v>
      </c>
    </row>
    <row r="57" spans="1:7" x14ac:dyDescent="0.25">
      <c r="A57" t="s">
        <v>369</v>
      </c>
      <c r="B57" s="36" t="s">
        <v>370</v>
      </c>
      <c r="C57">
        <f>(1/2.2)*POWER((2/C54-1)*(1+(C54-1)/2*2.2*2.2), (C54+1)/(2*(C54-1)))</f>
        <v>0.27272330143652274</v>
      </c>
    </row>
    <row r="58" spans="1:7" x14ac:dyDescent="0.25">
      <c r="B58" s="75" t="s">
        <v>371</v>
      </c>
      <c r="C58" s="76">
        <f>1/1*POWER((2/C54-1)*(1+(C54-1)/2*1*1), (C54+1)/(2*(C54-1)))</f>
        <v>0.13602332361516034</v>
      </c>
    </row>
    <row r="59" spans="1:7" x14ac:dyDescent="0.25">
      <c r="B59" s="36" t="s">
        <v>372</v>
      </c>
      <c r="C59">
        <f>C55*(1+C54*2.2*2.2)*C57</f>
        <v>0.1983310303837027</v>
      </c>
    </row>
    <row r="60" spans="1:7" x14ac:dyDescent="0.25">
      <c r="B60" s="36" t="s">
        <v>373</v>
      </c>
      <c r="C60">
        <f>C56*(1+C54*1*1)*C58</f>
        <v>0.17246074696955668</v>
      </c>
    </row>
    <row r="61" spans="1:7" x14ac:dyDescent="0.25">
      <c r="A61" s="34" t="s">
        <v>357</v>
      </c>
      <c r="B61" s="82" t="s">
        <v>358</v>
      </c>
      <c r="C61" s="32">
        <f>(C59-C60)*C7*C16</f>
        <v>141.76915310952018</v>
      </c>
      <c r="G61">
        <f>365/C42</f>
        <v>1.1392267128606626</v>
      </c>
    </row>
    <row r="62" spans="1:7" x14ac:dyDescent="0.25">
      <c r="A62" s="34" t="s">
        <v>374</v>
      </c>
      <c r="B62" s="82" t="s">
        <v>165</v>
      </c>
      <c r="C62" s="34">
        <v>2</v>
      </c>
      <c r="E62" s="28" t="s">
        <v>158</v>
      </c>
      <c r="G62">
        <f>409.206/343</f>
        <v>1.1930204081632654</v>
      </c>
    </row>
    <row r="63" spans="1:7" x14ac:dyDescent="0.25">
      <c r="A63" s="34"/>
      <c r="B63" s="82" t="s">
        <v>375</v>
      </c>
      <c r="C63">
        <f>C62*101325</f>
        <v>202650</v>
      </c>
      <c r="D63" s="28" t="s">
        <v>179</v>
      </c>
    </row>
    <row r="64" spans="1:7" x14ac:dyDescent="0.25">
      <c r="A64" s="34" t="s">
        <v>376</v>
      </c>
      <c r="B64" s="82"/>
      <c r="C64" s="34">
        <v>2.5</v>
      </c>
      <c r="E64" s="28" t="s">
        <v>158</v>
      </c>
    </row>
    <row r="65" spans="1:4" x14ac:dyDescent="0.25">
      <c r="A65" s="34"/>
      <c r="B65" s="34" t="s">
        <v>329</v>
      </c>
      <c r="C65">
        <f>C49*1000/((C59-C60)*C63)</f>
        <v>1.9074457958515398</v>
      </c>
      <c r="D65" s="28" t="s">
        <v>330</v>
      </c>
    </row>
    <row r="66" spans="1:4" x14ac:dyDescent="0.25">
      <c r="B66" s="78" t="s">
        <v>375</v>
      </c>
      <c r="C66" s="78">
        <f>C63/(2/(C54+1)^(C54/(C54-1)))</f>
        <v>2169981.1356611778</v>
      </c>
      <c r="D66" s="79" t="s">
        <v>179</v>
      </c>
    </row>
    <row r="67" spans="1:4" x14ac:dyDescent="0.25">
      <c r="B67" s="34" t="s">
        <v>377</v>
      </c>
      <c r="C67">
        <f>C41*(1+(C54-1)/2*(2.2^2))</f>
        <v>502.88303999999999</v>
      </c>
    </row>
    <row r="68" spans="1:4" x14ac:dyDescent="0.25">
      <c r="B68" s="34" t="s">
        <v>343</v>
      </c>
      <c r="C68">
        <f>C67/((2/C54+1))</f>
        <v>207.06948705882351</v>
      </c>
      <c r="D68" s="28">
        <f>C41*((1+(C54-1)/2*(2.2^2))^(-1))</f>
        <v>129.84247967479675</v>
      </c>
    </row>
    <row r="69" spans="1:4" x14ac:dyDescent="0.25">
      <c r="B69" s="34" t="s">
        <v>378</v>
      </c>
      <c r="C69">
        <f>C40*287*C41</f>
        <v>54005.447804000003</v>
      </c>
      <c r="D69" s="28" t="s">
        <v>179</v>
      </c>
    </row>
  </sheetData>
  <mergeCells count="4">
    <mergeCell ref="A2:E2"/>
    <mergeCell ref="A10:E10"/>
    <mergeCell ref="A23:A30"/>
    <mergeCell ref="A38:E3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F5FB3-AE41-4123-AE64-C7774AAF201D}">
  <dimension ref="A1:E3"/>
  <sheetViews>
    <sheetView workbookViewId="0"/>
  </sheetViews>
  <sheetFormatPr baseColWidth="10" defaultColWidth="9.140625" defaultRowHeight="15" x14ac:dyDescent="0.25"/>
  <cols>
    <col min="1" max="1" width="26.140625" customWidth="1"/>
    <col min="2" max="3" width="63.7109375" customWidth="1"/>
    <col min="4" max="4" width="13.85546875" customWidth="1"/>
    <col min="5" max="5" width="13.42578125" customWidth="1"/>
  </cols>
  <sheetData>
    <row r="1" spans="1:5" x14ac:dyDescent="0.25">
      <c r="A1" t="s">
        <v>379</v>
      </c>
      <c r="B1" t="s">
        <v>380</v>
      </c>
      <c r="C1" t="s">
        <v>381</v>
      </c>
      <c r="D1" t="s">
        <v>382</v>
      </c>
      <c r="E1" t="s">
        <v>383</v>
      </c>
    </row>
    <row r="2" spans="1:5" x14ac:dyDescent="0.25">
      <c r="A2">
        <v>2.2000000000000002</v>
      </c>
      <c r="B2" t="s">
        <v>384</v>
      </c>
      <c r="C2">
        <f>1/2.2^2*((2/(1.4+1))*(1+(1.4-1)/2*2.2^2))^((1.4+1)/(1.4-1))</f>
        <v>4.0199229279206632</v>
      </c>
      <c r="D2">
        <v>27</v>
      </c>
    </row>
    <row r="3" spans="1:5" x14ac:dyDescent="0.25">
      <c r="C3">
        <f>(1/2.2)*((2/(1.4+1)*(1+(1.4-1)/2*2.2^2))^((1.4+1)/(2*(1.4-1))))</f>
        <v>2.0049745454545462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F88F0-59AF-465F-AE6F-81F84E81FCC7}">
  <dimension ref="A1:AD93"/>
  <sheetViews>
    <sheetView topLeftCell="B32" workbookViewId="0">
      <selection activeCell="B32" sqref="B32"/>
    </sheetView>
  </sheetViews>
  <sheetFormatPr baseColWidth="10" defaultColWidth="11.42578125" defaultRowHeight="15" x14ac:dyDescent="0.25"/>
  <sheetData>
    <row r="1" spans="1:30" x14ac:dyDescent="0.25">
      <c r="A1" s="122" t="s">
        <v>385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</row>
    <row r="2" spans="1:30" x14ac:dyDescent="0.25">
      <c r="A2" s="123" t="s">
        <v>386</v>
      </c>
      <c r="B2" s="123"/>
      <c r="C2" s="123"/>
      <c r="D2" s="123" t="s">
        <v>387</v>
      </c>
      <c r="E2" s="123"/>
      <c r="F2" s="123"/>
      <c r="G2" s="123" t="s">
        <v>388</v>
      </c>
      <c r="H2" s="123"/>
      <c r="I2" s="123"/>
      <c r="J2" s="123" t="s">
        <v>389</v>
      </c>
      <c r="K2" s="123"/>
      <c r="L2" s="123"/>
      <c r="M2" s="123" t="s">
        <v>390</v>
      </c>
      <c r="N2" s="123"/>
      <c r="O2" s="123"/>
      <c r="P2" s="123" t="s">
        <v>391</v>
      </c>
      <c r="Q2" s="123"/>
      <c r="R2" s="123"/>
      <c r="S2" s="123" t="s">
        <v>392</v>
      </c>
      <c r="T2" s="123"/>
      <c r="U2" s="123"/>
      <c r="V2" s="123" t="s">
        <v>393</v>
      </c>
      <c r="W2" s="123"/>
      <c r="X2" s="123"/>
      <c r="Y2" s="123" t="s">
        <v>394</v>
      </c>
      <c r="Z2" s="123"/>
      <c r="AA2" s="123"/>
      <c r="AB2" s="123" t="s">
        <v>395</v>
      </c>
      <c r="AC2" s="123"/>
      <c r="AD2" s="123"/>
    </row>
    <row r="3" spans="1:30" x14ac:dyDescent="0.25">
      <c r="A3" s="42" t="s">
        <v>396</v>
      </c>
      <c r="B3" s="42" t="s">
        <v>397</v>
      </c>
      <c r="C3" s="42"/>
      <c r="D3" s="42" t="s">
        <v>396</v>
      </c>
      <c r="E3" s="42" t="s">
        <v>397</v>
      </c>
      <c r="F3" s="42"/>
      <c r="G3" s="42" t="s">
        <v>396</v>
      </c>
      <c r="H3" s="42" t="s">
        <v>397</v>
      </c>
      <c r="I3" s="42"/>
      <c r="J3" s="42" t="s">
        <v>396</v>
      </c>
      <c r="K3" s="42" t="s">
        <v>397</v>
      </c>
      <c r="L3" s="42"/>
      <c r="M3" s="42" t="s">
        <v>396</v>
      </c>
      <c r="N3" s="42" t="s">
        <v>397</v>
      </c>
      <c r="O3" s="42"/>
      <c r="P3" s="42" t="s">
        <v>396</v>
      </c>
      <c r="Q3" s="42" t="s">
        <v>397</v>
      </c>
      <c r="R3" s="42"/>
      <c r="S3" s="42" t="s">
        <v>396</v>
      </c>
      <c r="T3" s="42" t="s">
        <v>397</v>
      </c>
      <c r="U3" s="42"/>
      <c r="V3" s="42" t="s">
        <v>396</v>
      </c>
      <c r="W3" s="42" t="s">
        <v>397</v>
      </c>
      <c r="X3" s="42"/>
      <c r="Y3" s="42" t="s">
        <v>396</v>
      </c>
      <c r="Z3" s="42" t="s">
        <v>397</v>
      </c>
      <c r="AA3" s="42"/>
      <c r="AB3" s="42" t="s">
        <v>396</v>
      </c>
      <c r="AC3" s="42" t="s">
        <v>397</v>
      </c>
    </row>
    <row r="4" spans="1:30" x14ac:dyDescent="0.25">
      <c r="A4">
        <v>0.44150214266207499</v>
      </c>
      <c r="B4">
        <v>0.95128405723895204</v>
      </c>
      <c r="D4">
        <v>0.44607048574536001</v>
      </c>
      <c r="E4">
        <v>0.94605142388980801</v>
      </c>
      <c r="G4">
        <v>0.439736496939722</v>
      </c>
      <c r="H4">
        <v>0.94756319672450795</v>
      </c>
      <c r="J4">
        <v>0.44289921354730999</v>
      </c>
      <c r="K4">
        <v>0.94905956949637504</v>
      </c>
      <c r="M4">
        <v>0.44131642931177201</v>
      </c>
      <c r="N4">
        <v>0.94906213617351398</v>
      </c>
      <c r="P4">
        <v>0.439736496939722</v>
      </c>
      <c r="Q4">
        <v>0.94756319672450795</v>
      </c>
      <c r="S4">
        <v>0.43973364507623502</v>
      </c>
      <c r="T4">
        <v>0.94906470285065303</v>
      </c>
      <c r="V4">
        <v>0.44131357744828498</v>
      </c>
      <c r="W4">
        <v>0.95056364229965995</v>
      </c>
      <c r="Y4">
        <v>0.44131357744828498</v>
      </c>
      <c r="Z4">
        <v>0.95056364229965995</v>
      </c>
      <c r="AB4">
        <v>0.44131357744828498</v>
      </c>
      <c r="AC4">
        <v>0.95056364229965995</v>
      </c>
    </row>
    <row r="5" spans="1:30" x14ac:dyDescent="0.25">
      <c r="A5">
        <v>0.54866604655746998</v>
      </c>
      <c r="B5">
        <v>0.92948865631371702</v>
      </c>
      <c r="D5">
        <v>0.55373118426026802</v>
      </c>
      <c r="E5">
        <v>0.92936032245678102</v>
      </c>
      <c r="G5">
        <v>0.54739434359114403</v>
      </c>
      <c r="H5">
        <v>0.93237360141762604</v>
      </c>
      <c r="J5">
        <v>0.54897997969016898</v>
      </c>
      <c r="K5">
        <v>0.93086952861434202</v>
      </c>
      <c r="M5">
        <v>0.55056276392570602</v>
      </c>
      <c r="N5">
        <v>0.93086696193720297</v>
      </c>
      <c r="P5">
        <v>0.54739719545463195</v>
      </c>
      <c r="Q5">
        <v>0.93087209529148096</v>
      </c>
      <c r="S5">
        <v>0.55372833239678099</v>
      </c>
      <c r="T5">
        <v>0.93086182858292599</v>
      </c>
      <c r="V5">
        <v>0.54581726308258105</v>
      </c>
      <c r="W5">
        <v>0.92937315584247504</v>
      </c>
      <c r="Y5">
        <v>0.54581726308258105</v>
      </c>
      <c r="Z5">
        <v>0.92937315584247504</v>
      </c>
      <c r="AB5">
        <v>0.54581726308258105</v>
      </c>
      <c r="AC5">
        <v>0.92937315584247504</v>
      </c>
    </row>
    <row r="6" spans="1:30" x14ac:dyDescent="0.25">
      <c r="A6">
        <v>0.662679898400652</v>
      </c>
      <c r="B6">
        <v>0.90119566087829595</v>
      </c>
      <c r="D6">
        <v>0.66141184581959001</v>
      </c>
      <c r="E6">
        <v>0.90215867814073902</v>
      </c>
      <c r="G6">
        <v>0.66299748191861496</v>
      </c>
      <c r="H6">
        <v>0.90065460533745501</v>
      </c>
      <c r="J6">
        <v>0.66933147072425203</v>
      </c>
      <c r="K6">
        <v>0.89914283250275595</v>
      </c>
      <c r="M6">
        <v>0.66141184581959001</v>
      </c>
      <c r="N6">
        <v>0.90215867814073902</v>
      </c>
      <c r="P6">
        <v>0.65824912921200296</v>
      </c>
      <c r="Q6">
        <v>0.90066230536887104</v>
      </c>
      <c r="S6">
        <v>0.66140899395610298</v>
      </c>
      <c r="T6">
        <v>0.90366018426688399</v>
      </c>
      <c r="V6">
        <v>0.65824912921200296</v>
      </c>
      <c r="W6">
        <v>0.90066230536887104</v>
      </c>
      <c r="Y6">
        <v>0.65824912921200296</v>
      </c>
      <c r="Z6">
        <v>0.90066230536887104</v>
      </c>
      <c r="AB6">
        <v>0.65824912921200296</v>
      </c>
      <c r="AC6">
        <v>0.90066230536887104</v>
      </c>
    </row>
    <row r="7" spans="1:30" x14ac:dyDescent="0.25">
      <c r="A7">
        <v>0.76533877058218402</v>
      </c>
      <c r="B7">
        <v>0.85129945730178402</v>
      </c>
      <c r="D7">
        <v>0.76755820482266102</v>
      </c>
      <c r="E7">
        <v>0.84943399635737105</v>
      </c>
      <c r="G7">
        <v>0.769135285331223</v>
      </c>
      <c r="H7">
        <v>0.85243444193252205</v>
      </c>
      <c r="J7">
        <v>0.76913813719471102</v>
      </c>
      <c r="K7">
        <v>0.85093293580637697</v>
      </c>
      <c r="M7">
        <v>0.77388934176481095</v>
      </c>
      <c r="N7">
        <v>0.84942372964881596</v>
      </c>
      <c r="P7">
        <v>0.76755250109568596</v>
      </c>
      <c r="Q7">
        <v>0.85243700860966098</v>
      </c>
      <c r="S7">
        <v>0.77388078617434797</v>
      </c>
      <c r="T7">
        <v>0.85392824802725098</v>
      </c>
      <c r="V7">
        <v>0.770715217703274</v>
      </c>
      <c r="W7">
        <v>0.85393338138152797</v>
      </c>
      <c r="Y7">
        <v>0.770715217703274</v>
      </c>
      <c r="Z7">
        <v>0.85393338138152797</v>
      </c>
      <c r="AB7">
        <v>0.770715217703274</v>
      </c>
      <c r="AC7">
        <v>0.85393338138152797</v>
      </c>
    </row>
    <row r="8" spans="1:30" x14ac:dyDescent="0.25">
      <c r="A8">
        <v>0.88644897137847001</v>
      </c>
      <c r="B8">
        <v>0.68677873805724998</v>
      </c>
      <c r="D8">
        <v>0.88658357933507803</v>
      </c>
      <c r="E8">
        <v>0.68257431556987302</v>
      </c>
      <c r="G8">
        <v>0.88815780798015298</v>
      </c>
      <c r="H8">
        <v>0.68707626727116899</v>
      </c>
      <c r="J8">
        <v>0.88974629594266497</v>
      </c>
      <c r="K8">
        <v>0.68407068834174101</v>
      </c>
      <c r="M8">
        <v>0.891329080178203</v>
      </c>
      <c r="N8">
        <v>0.68406812166460196</v>
      </c>
      <c r="P8">
        <v>0.89132052458774003</v>
      </c>
      <c r="Q8">
        <v>0.68857264004303698</v>
      </c>
      <c r="S8">
        <v>0.88974629594266497</v>
      </c>
      <c r="T8">
        <v>0.68407068834174101</v>
      </c>
      <c r="V8">
        <v>0.88975485153312805</v>
      </c>
      <c r="W8">
        <v>0.67956616996330599</v>
      </c>
      <c r="Y8">
        <v>0.88975485153312805</v>
      </c>
      <c r="Z8">
        <v>0.67956616996330599</v>
      </c>
      <c r="AB8">
        <v>0.88975485153312805</v>
      </c>
      <c r="AC8">
        <v>0.67956616996330599</v>
      </c>
    </row>
    <row r="9" spans="1:30" x14ac:dyDescent="0.25">
      <c r="A9">
        <v>1.0033046481496299</v>
      </c>
      <c r="B9">
        <v>0.36226491804086502</v>
      </c>
      <c r="D9">
        <v>0.99956870698106504</v>
      </c>
      <c r="E9">
        <v>0.36257127662414101</v>
      </c>
      <c r="G9">
        <v>0.997985922745528</v>
      </c>
      <c r="H9">
        <v>0.36257384330128001</v>
      </c>
      <c r="J9">
        <v>1.0027428310426001</v>
      </c>
      <c r="K9">
        <v>0.35806162489142801</v>
      </c>
      <c r="M9">
        <v>1.0011514912166</v>
      </c>
      <c r="N9">
        <v>0.36256870994700202</v>
      </c>
      <c r="P9">
        <v>0.99799162647250295</v>
      </c>
      <c r="Q9">
        <v>0.35957083104898901</v>
      </c>
      <c r="S9">
        <v>1.0043256152781399</v>
      </c>
      <c r="T9">
        <v>0.35805905821428902</v>
      </c>
      <c r="V9">
        <v>0.99798877460901503</v>
      </c>
      <c r="W9">
        <v>0.36107233717513498</v>
      </c>
      <c r="Y9">
        <v>0.99798877460901503</v>
      </c>
      <c r="Z9">
        <v>0.36107233717513498</v>
      </c>
      <c r="AB9">
        <v>0.99798877460901503</v>
      </c>
      <c r="AC9">
        <v>0.36107233717513498</v>
      </c>
    </row>
    <row r="10" spans="1:30" x14ac:dyDescent="0.25">
      <c r="A10">
        <v>1.11285864179659</v>
      </c>
      <c r="B10">
        <v>0.28208726291603198</v>
      </c>
      <c r="D10">
        <v>1.1089291161344901</v>
      </c>
      <c r="E10">
        <v>0.28431585734203002</v>
      </c>
      <c r="G10">
        <v>1.1200114576467399</v>
      </c>
      <c r="H10">
        <v>0.28279638447591399</v>
      </c>
      <c r="J10">
        <v>1.12001716137372</v>
      </c>
      <c r="K10">
        <v>0.27979337222362399</v>
      </c>
      <c r="M10">
        <v>1.1184315252746899</v>
      </c>
      <c r="N10">
        <v>0.28129744502690801</v>
      </c>
      <c r="P10">
        <v>1.1168487410391501</v>
      </c>
      <c r="Q10">
        <v>0.281300011704047</v>
      </c>
      <c r="S10">
        <v>1.1184343771381799</v>
      </c>
      <c r="T10">
        <v>0.27979593890076299</v>
      </c>
      <c r="V10">
        <v>1.11052045596049</v>
      </c>
      <c r="W10">
        <v>0.27980877228645701</v>
      </c>
      <c r="Y10">
        <v>1.11052045596049</v>
      </c>
      <c r="Z10">
        <v>0.27980877228645701</v>
      </c>
      <c r="AB10">
        <v>1.11052045596049</v>
      </c>
      <c r="AC10">
        <v>0.27980877228645701</v>
      </c>
    </row>
    <row r="11" spans="1:30" x14ac:dyDescent="0.25">
      <c r="A11">
        <v>1.1629971396949901</v>
      </c>
      <c r="B11">
        <v>0.28416811940592601</v>
      </c>
      <c r="D11">
        <v>1.1643351199687699</v>
      </c>
      <c r="E11">
        <v>0.27972150526374001</v>
      </c>
      <c r="G11">
        <v>1.1611695514976901</v>
      </c>
      <c r="H11">
        <v>0.279726638618018</v>
      </c>
      <c r="J11">
        <v>1.16116384777072</v>
      </c>
      <c r="K11">
        <v>0.28272965087030799</v>
      </c>
      <c r="M11">
        <v>1.1643322681052799</v>
      </c>
      <c r="N11">
        <v>0.28122301138988598</v>
      </c>
      <c r="P11">
        <v>1.1579954274361499</v>
      </c>
      <c r="Q11">
        <v>0.28423629035073</v>
      </c>
      <c r="S11">
        <v>1.16592075606779</v>
      </c>
      <c r="T11">
        <v>0.27821743246045599</v>
      </c>
      <c r="V11">
        <v>1.1564154950640999</v>
      </c>
      <c r="W11">
        <v>0.28273735090172403</v>
      </c>
      <c r="Y11">
        <v>1.1564154950640999</v>
      </c>
      <c r="Z11">
        <v>0.28273735090172403</v>
      </c>
      <c r="AB11">
        <v>1.1564154950640999</v>
      </c>
      <c r="AC11">
        <v>0.28273735090172403</v>
      </c>
    </row>
    <row r="12" spans="1:30" x14ac:dyDescent="0.25">
      <c r="A12">
        <v>1.2017478044643699</v>
      </c>
      <c r="B12">
        <v>0.28194311832792202</v>
      </c>
      <c r="D12">
        <v>1.2039047258572</v>
      </c>
      <c r="E12">
        <v>0.27965733833527201</v>
      </c>
      <c r="G12">
        <v>1.20548180636577</v>
      </c>
      <c r="H12">
        <v>0.28265778391042401</v>
      </c>
      <c r="J12">
        <v>1.20548751009274</v>
      </c>
      <c r="K12">
        <v>0.27965477165813402</v>
      </c>
      <c r="M12">
        <v>1.2054789545022799</v>
      </c>
      <c r="N12">
        <v>0.28415929003656898</v>
      </c>
      <c r="P12">
        <v>1.20864737483684</v>
      </c>
      <c r="Q12">
        <v>0.28265265055614602</v>
      </c>
      <c r="S12">
        <v>1.20548751009274</v>
      </c>
      <c r="T12">
        <v>0.27965477165813402</v>
      </c>
      <c r="V12">
        <v>1.1991592250140799</v>
      </c>
      <c r="W12">
        <v>0.27816353224054402</v>
      </c>
      <c r="Y12">
        <v>1.1991592250140799</v>
      </c>
      <c r="Z12">
        <v>0.27816353224054402</v>
      </c>
      <c r="AB12">
        <v>1.1991592250140799</v>
      </c>
      <c r="AC12">
        <v>0.27816353224054402</v>
      </c>
    </row>
    <row r="13" spans="1:30" x14ac:dyDescent="0.25">
      <c r="A13">
        <v>1.2473443104981199</v>
      </c>
      <c r="B13">
        <v>0.27538269156138101</v>
      </c>
      <c r="D13">
        <v>1.24822838817923</v>
      </c>
      <c r="E13">
        <v>0.27658245912309898</v>
      </c>
      <c r="G13">
        <v>1.24664560394369</v>
      </c>
      <c r="H13">
        <v>0.27658502580023703</v>
      </c>
      <c r="J13">
        <v>1.2482369437696901</v>
      </c>
      <c r="K13">
        <v>0.27207794074466402</v>
      </c>
      <c r="M13">
        <v>1.25139110478681</v>
      </c>
      <c r="N13">
        <v>0.27807883189496602</v>
      </c>
      <c r="P13">
        <v>1.24664845580718</v>
      </c>
      <c r="Q13">
        <v>0.275083519674093</v>
      </c>
      <c r="S13">
        <v>1.24665415953415</v>
      </c>
      <c r="T13">
        <v>0.27208050742180301</v>
      </c>
      <c r="V13">
        <v>1.2498254317322</v>
      </c>
      <c r="W13">
        <v>0.26907236181523497</v>
      </c>
      <c r="Y13">
        <v>1.2498254317322</v>
      </c>
      <c r="Z13">
        <v>0.26907236181523497</v>
      </c>
      <c r="AB13">
        <v>1.2498254317322</v>
      </c>
      <c r="AC13">
        <v>0.26907236181523497</v>
      </c>
    </row>
    <row r="14" spans="1:30" x14ac:dyDescent="0.25">
      <c r="A14">
        <v>1.29066160723269</v>
      </c>
      <c r="B14">
        <v>0.268825960809919</v>
      </c>
      <c r="D14">
        <v>1.28938933389366</v>
      </c>
      <c r="E14">
        <v>0.27201120713905702</v>
      </c>
      <c r="G14">
        <v>1.2846495367775099</v>
      </c>
      <c r="H14">
        <v>0.26751438879203798</v>
      </c>
      <c r="J14">
        <v>1.2909835255831501</v>
      </c>
      <c r="K14">
        <v>0.26600261595733798</v>
      </c>
      <c r="M14">
        <v>1.29097496999269</v>
      </c>
      <c r="N14">
        <v>0.270507134335773</v>
      </c>
      <c r="P14">
        <v>1.2941376866002801</v>
      </c>
      <c r="Q14">
        <v>0.27200350710764098</v>
      </c>
      <c r="S14">
        <v>1.28939503762064</v>
      </c>
      <c r="T14">
        <v>0.26900819488676703</v>
      </c>
      <c r="V14">
        <v>1.284652388641</v>
      </c>
      <c r="W14">
        <v>0.26601288266589301</v>
      </c>
      <c r="Y14">
        <v>1.284652388641</v>
      </c>
      <c r="Z14">
        <v>0.26601288266589301</v>
      </c>
      <c r="AB14">
        <v>1.284652388641</v>
      </c>
      <c r="AC14">
        <v>0.26601288266589301</v>
      </c>
    </row>
    <row r="15" spans="1:30" x14ac:dyDescent="0.25">
      <c r="A15">
        <v>1.3702409185829401</v>
      </c>
      <c r="B15">
        <v>0.37031853489962202</v>
      </c>
      <c r="D15">
        <v>1.3337272555331201</v>
      </c>
      <c r="E15">
        <v>0.26142879729615798</v>
      </c>
      <c r="G15">
        <v>1.32897605096302</v>
      </c>
      <c r="H15">
        <v>0.26293800345371998</v>
      </c>
      <c r="J15">
        <v>1.3321501750245599</v>
      </c>
      <c r="K15">
        <v>0.25842835172100698</v>
      </c>
      <c r="M15">
        <v>1.3337272555331201</v>
      </c>
      <c r="N15">
        <v>0.26142879729615798</v>
      </c>
      <c r="P15">
        <v>1.33055883519856</v>
      </c>
      <c r="Q15">
        <v>0.26293543677658099</v>
      </c>
      <c r="S15">
        <v>1.32739897045446</v>
      </c>
      <c r="T15">
        <v>0.25993755787856798</v>
      </c>
      <c r="V15">
        <v>1.3258104824919501</v>
      </c>
      <c r="W15">
        <v>0.26294313680799702</v>
      </c>
      <c r="Y15">
        <v>1.3258104824919501</v>
      </c>
      <c r="Z15">
        <v>0.26294313680799702</v>
      </c>
      <c r="AB15">
        <v>1.3258104824919501</v>
      </c>
      <c r="AC15">
        <v>0.26294313680799702</v>
      </c>
    </row>
    <row r="16" spans="1:30" x14ac:dyDescent="0.25">
      <c r="A16">
        <v>1.4088930229501999</v>
      </c>
      <c r="B16">
        <v>0.41998558554118798</v>
      </c>
      <c r="D16">
        <v>1.37966222072556</v>
      </c>
      <c r="E16">
        <v>0.24333629014539601</v>
      </c>
      <c r="G16">
        <v>1.3717311883669501</v>
      </c>
      <c r="H16">
        <v>0.25235816028795899</v>
      </c>
      <c r="J16">
        <v>1.3764966522544899</v>
      </c>
      <c r="K16">
        <v>0.243341423499674</v>
      </c>
      <c r="M16">
        <v>1.41608622118733</v>
      </c>
      <c r="N16">
        <v>0.23276671368819099</v>
      </c>
      <c r="P16">
        <v>1.41608907305082</v>
      </c>
      <c r="Q16">
        <v>0.23126520756204599</v>
      </c>
      <c r="S16">
        <v>1.42242591371995</v>
      </c>
      <c r="T16">
        <v>0.228251928601201</v>
      </c>
      <c r="V16">
        <v>1.4129120971258</v>
      </c>
      <c r="W16">
        <v>0.237276365420903</v>
      </c>
      <c r="Y16">
        <v>1.4129120971258</v>
      </c>
      <c r="Z16">
        <v>0.237276365420903</v>
      </c>
      <c r="AB16">
        <v>1.4129120971258</v>
      </c>
      <c r="AC16">
        <v>0.237276365420903</v>
      </c>
    </row>
    <row r="17" spans="1:30" x14ac:dyDescent="0.25">
      <c r="A17">
        <v>1.45446899556683</v>
      </c>
      <c r="B17">
        <v>0.42423600288289098</v>
      </c>
      <c r="D17">
        <v>1.45228207257011</v>
      </c>
      <c r="E17">
        <v>0.34231762732258503</v>
      </c>
      <c r="G17">
        <v>1.4604269946902799</v>
      </c>
      <c r="H17">
        <v>0.22068279771914701</v>
      </c>
      <c r="J17">
        <v>1.4572614262192101</v>
      </c>
      <c r="K17">
        <v>0.22068793107342399</v>
      </c>
      <c r="M17">
        <v>1.4588442104547401</v>
      </c>
      <c r="N17">
        <v>0.220685364396286</v>
      </c>
      <c r="P17">
        <v>1.46200977892582</v>
      </c>
      <c r="Q17">
        <v>0.22068023104200801</v>
      </c>
      <c r="S17">
        <v>1.4588499141817199</v>
      </c>
      <c r="T17">
        <v>0.21768235214399601</v>
      </c>
      <c r="V17">
        <v>1.45567579012018</v>
      </c>
      <c r="W17">
        <v>0.22219200387670801</v>
      </c>
      <c r="Y17">
        <v>1.45567579012018</v>
      </c>
      <c r="Z17">
        <v>0.22219200387670801</v>
      </c>
      <c r="AB17">
        <v>1.45567579012018</v>
      </c>
      <c r="AC17">
        <v>0.22219200387670801</v>
      </c>
    </row>
    <row r="18" spans="1:30" x14ac:dyDescent="0.25">
      <c r="A18">
        <v>1.50002854144978</v>
      </c>
      <c r="B18">
        <v>0.43713509551118901</v>
      </c>
      <c r="D18">
        <v>1.49336601797039</v>
      </c>
      <c r="E18">
        <v>0.37828704074445801</v>
      </c>
      <c r="G18">
        <v>1.4936312412747199</v>
      </c>
      <c r="H18">
        <v>0.238646971012974</v>
      </c>
      <c r="J18">
        <v>1.50001656362313</v>
      </c>
      <c r="K18">
        <v>0.210108087907664</v>
      </c>
      <c r="M18">
        <v>1.50477632378369</v>
      </c>
      <c r="N18">
        <v>0.204094363371668</v>
      </c>
      <c r="P18">
        <v>1.5079447441182601</v>
      </c>
      <c r="Q18">
        <v>0.20258772389124499</v>
      </c>
      <c r="S18">
        <v>1.4936882785444701</v>
      </c>
      <c r="T18">
        <v>0.208616848490074</v>
      </c>
      <c r="V18">
        <v>1.5000137117596399</v>
      </c>
      <c r="W18">
        <v>0.211609594033809</v>
      </c>
      <c r="Y18">
        <v>1.5000137117596399</v>
      </c>
      <c r="Z18">
        <v>0.211609594033809</v>
      </c>
      <c r="AB18">
        <v>1.5000137117596399</v>
      </c>
      <c r="AC18">
        <v>0.211609594033809</v>
      </c>
    </row>
    <row r="19" spans="1:30" x14ac:dyDescent="0.25">
      <c r="A19">
        <v>1.5407155074526</v>
      </c>
      <c r="B19">
        <v>0.44878082835911198</v>
      </c>
      <c r="D19">
        <v>1.5392525014835301</v>
      </c>
      <c r="E19">
        <v>0.38572013773816</v>
      </c>
      <c r="G19">
        <v>1.5393380573881601</v>
      </c>
      <c r="H19">
        <v>0.34067495395381098</v>
      </c>
      <c r="J19">
        <v>1.54261770039873</v>
      </c>
      <c r="K19">
        <v>0.280609575553734</v>
      </c>
      <c r="M19">
        <v>1.5411575462931599</v>
      </c>
      <c r="N19">
        <v>0.21604737880663799</v>
      </c>
      <c r="P19">
        <v>1.5443573371260799</v>
      </c>
      <c r="Q19">
        <v>0.19802417193861999</v>
      </c>
      <c r="S19">
        <v>1.542783108481</v>
      </c>
      <c r="T19">
        <v>0.19352222023732399</v>
      </c>
      <c r="V19">
        <v>1.5396175400099299</v>
      </c>
      <c r="W19">
        <v>0.193527353591601</v>
      </c>
      <c r="Y19">
        <v>1.5396175400099299</v>
      </c>
      <c r="Z19">
        <v>0.193527353591601</v>
      </c>
      <c r="AB19">
        <v>1.55068562220474</v>
      </c>
      <c r="AC19">
        <v>0.19951541135621101</v>
      </c>
    </row>
    <row r="20" spans="1:30" x14ac:dyDescent="0.25">
      <c r="A20">
        <v>1.5850077992762599</v>
      </c>
      <c r="B20">
        <v>0.462222516534533</v>
      </c>
      <c r="D20">
        <v>1.5835590526246299</v>
      </c>
      <c r="E20">
        <v>0.391654295282857</v>
      </c>
      <c r="G20">
        <v>1.5836246454848499</v>
      </c>
      <c r="H20">
        <v>0.35711965438152199</v>
      </c>
      <c r="J20">
        <v>1.58843003546121</v>
      </c>
      <c r="K20">
        <v>0.32708183182720602</v>
      </c>
      <c r="M20">
        <v>1.5852787263075701</v>
      </c>
      <c r="N20">
        <v>0.31957943455075899</v>
      </c>
      <c r="P20">
        <v>1.58535572662173</v>
      </c>
      <c r="Q20">
        <v>0.27903876914484399</v>
      </c>
      <c r="S20">
        <v>1.5870611409872299</v>
      </c>
      <c r="T20">
        <v>0.21447143904346999</v>
      </c>
      <c r="V20">
        <v>1.59026663554713</v>
      </c>
      <c r="W20">
        <v>0.19344521992316299</v>
      </c>
      <c r="Y20">
        <v>1.5871181782569801</v>
      </c>
      <c r="Z20">
        <v>0.18444131652057</v>
      </c>
      <c r="AB20">
        <v>1.5918636791001</v>
      </c>
      <c r="AC20">
        <v>0.18593512261529899</v>
      </c>
    </row>
    <row r="21" spans="1:30" x14ac:dyDescent="0.25">
      <c r="A21">
        <v>1.6293057948269001</v>
      </c>
      <c r="B21">
        <v>0.47266119245766403</v>
      </c>
      <c r="D21">
        <v>1.6278570481752701</v>
      </c>
      <c r="E21">
        <v>0.40209297120598803</v>
      </c>
      <c r="G21">
        <v>1.62635126425389</v>
      </c>
      <c r="H21">
        <v>0.36155487247721202</v>
      </c>
      <c r="J21">
        <v>1.6263883384792299</v>
      </c>
      <c r="K21">
        <v>0.34203529283732698</v>
      </c>
      <c r="M21">
        <v>1.62957386999472</v>
      </c>
      <c r="N21">
        <v>0.33151961660003498</v>
      </c>
      <c r="P21">
        <v>1.62168276372493</v>
      </c>
      <c r="Q21">
        <v>0.31952040097656798</v>
      </c>
      <c r="S21">
        <v>1.6248711471039099</v>
      </c>
      <c r="T21">
        <v>0.30750321861313101</v>
      </c>
      <c r="V21">
        <v>1.62803671557498</v>
      </c>
      <c r="W21">
        <v>0.30749808525885403</v>
      </c>
      <c r="Y21">
        <v>1.6249110731927301</v>
      </c>
      <c r="Z21">
        <v>0.286482132847101</v>
      </c>
      <c r="AB21">
        <v>1.6344077786059501</v>
      </c>
      <c r="AC21">
        <v>0.28646673278426799</v>
      </c>
    </row>
    <row r="22" spans="1:30" x14ac:dyDescent="0.25">
      <c r="A22">
        <v>1.6720267098689701</v>
      </c>
      <c r="B22">
        <v>0.48009942280564399</v>
      </c>
      <c r="D22">
        <v>1.6705808150808299</v>
      </c>
      <c r="E22">
        <v>0.40802969542782302</v>
      </c>
      <c r="G22">
        <v>1.6738262357295599</v>
      </c>
      <c r="H22">
        <v>0.36598239054148601</v>
      </c>
      <c r="J22">
        <v>1.67227482199238</v>
      </c>
      <c r="K22">
        <v>0.34946838983103001</v>
      </c>
      <c r="M22">
        <v>1.6738690136818699</v>
      </c>
      <c r="N22">
        <v>0.34345979864931098</v>
      </c>
      <c r="P22">
        <v>1.66914062401967</v>
      </c>
      <c r="Q22">
        <v>0.33295695579771201</v>
      </c>
      <c r="S22">
        <v>1.6754860202792501</v>
      </c>
      <c r="T22">
        <v>0.32543915845843202</v>
      </c>
      <c r="V22">
        <v>1.6739060879072101</v>
      </c>
      <c r="W22">
        <v>0.32394021900942599</v>
      </c>
      <c r="Y22">
        <v>1.6755116870506399</v>
      </c>
      <c r="Z22">
        <v>0.31192560332312702</v>
      </c>
      <c r="AB22">
        <v>1.6786658480677701</v>
      </c>
      <c r="AC22">
        <v>0.31792649447343002</v>
      </c>
    </row>
    <row r="23" spans="1:30" x14ac:dyDescent="0.25">
      <c r="A23">
        <v>1.71631900169263</v>
      </c>
      <c r="B23">
        <v>0.49354111098106501</v>
      </c>
      <c r="D23">
        <v>1.7133045819863899</v>
      </c>
      <c r="E23">
        <v>0.41396641964965802</v>
      </c>
      <c r="G23">
        <v>1.7149729221265599</v>
      </c>
      <c r="H23">
        <v>0.36891866918816901</v>
      </c>
      <c r="J23">
        <v>1.7150071444884001</v>
      </c>
      <c r="K23">
        <v>0.35090059567442899</v>
      </c>
      <c r="M23">
        <v>1.71660133617789</v>
      </c>
      <c r="N23">
        <v>0.34489200449271101</v>
      </c>
      <c r="P23">
        <v>1.7134500270242501</v>
      </c>
      <c r="Q23">
        <v>0.33738960721626299</v>
      </c>
      <c r="S23">
        <v>1.7150499224407201</v>
      </c>
      <c r="T23">
        <v>0.32837800378225501</v>
      </c>
      <c r="V23">
        <v>1.7166212992223</v>
      </c>
      <c r="W23">
        <v>0.33438146160969601</v>
      </c>
      <c r="Y23">
        <v>1.7150499224407201</v>
      </c>
      <c r="Z23">
        <v>0.32837800378225501</v>
      </c>
      <c r="AB23">
        <v>1.71979827514733</v>
      </c>
      <c r="AC23">
        <v>0.32837030375083898</v>
      </c>
    </row>
    <row r="24" spans="1:30" x14ac:dyDescent="0.25">
      <c r="A24">
        <v>1.7558772001271199</v>
      </c>
      <c r="B24">
        <v>0.499482968557178</v>
      </c>
      <c r="D24">
        <v>1.75759687381006</v>
      </c>
      <c r="E24">
        <v>0.42740810782507899</v>
      </c>
      <c r="G24">
        <v>1.75610249734263</v>
      </c>
      <c r="H24">
        <v>0.38086398459172299</v>
      </c>
      <c r="J24">
        <v>1.75456819478638</v>
      </c>
      <c r="K24">
        <v>0.35534094712439701</v>
      </c>
      <c r="M24">
        <v>1.7561538308853999</v>
      </c>
      <c r="N24">
        <v>0.35383687432111299</v>
      </c>
      <c r="P24">
        <v>1.7625134864624299</v>
      </c>
      <c r="Q24">
        <v>0.338811546351108</v>
      </c>
      <c r="S24">
        <v>1.7593564735818199</v>
      </c>
      <c r="T24">
        <v>0.33431216132695102</v>
      </c>
      <c r="V24">
        <v>1.75776513375582</v>
      </c>
      <c r="W24">
        <v>0.33881924638252398</v>
      </c>
      <c r="Y24">
        <v>1.7530338922301301</v>
      </c>
      <c r="Z24">
        <v>0.32981790965706997</v>
      </c>
      <c r="AB24">
        <v>1.7641133818788901</v>
      </c>
      <c r="AC24">
        <v>0.32979994291709902</v>
      </c>
    </row>
    <row r="25" spans="1:30" x14ac:dyDescent="0.25">
      <c r="A25">
        <v>1.84453308036163</v>
      </c>
      <c r="B25">
        <v>0.48882869175439497</v>
      </c>
      <c r="D25">
        <v>1.8431328153892901</v>
      </c>
      <c r="E25">
        <v>0.392734866358253</v>
      </c>
      <c r="G25">
        <v>1.8416755131472</v>
      </c>
      <c r="H25">
        <v>0.32667116348501302</v>
      </c>
      <c r="J25">
        <v>1.8433495570143399</v>
      </c>
      <c r="K25">
        <v>0.27862040077123401</v>
      </c>
      <c r="M25">
        <v>1.84816350258116</v>
      </c>
      <c r="N25">
        <v>0.24407805983848299</v>
      </c>
      <c r="P25">
        <v>1.8450977493321501</v>
      </c>
      <c r="Q25">
        <v>0.191530478777686</v>
      </c>
      <c r="S25">
        <v>1.84679175624369</v>
      </c>
      <c r="T25">
        <v>0.13296917318089199</v>
      </c>
      <c r="V25">
        <v>1.8436661138614401</v>
      </c>
      <c r="W25">
        <v>0.11195322076913999</v>
      </c>
      <c r="Y25">
        <v>1.84220310789238</v>
      </c>
      <c r="Z25">
        <v>4.8892530148188798E-2</v>
      </c>
      <c r="AB25">
        <v>1.85012843652402</v>
      </c>
      <c r="AC25">
        <v>4.2873672257915697E-2</v>
      </c>
    </row>
    <row r="26" spans="1:30" x14ac:dyDescent="0.25">
      <c r="A26">
        <v>1.88885959454714</v>
      </c>
      <c r="B26">
        <v>0.48425230641607597</v>
      </c>
      <c r="D26">
        <v>1.88587084161229</v>
      </c>
      <c r="E26">
        <v>0.39116405994936398</v>
      </c>
      <c r="G26">
        <v>1.88599917546922</v>
      </c>
      <c r="H26">
        <v>0.32359628427283799</v>
      </c>
      <c r="J26">
        <v>1.89084449153441</v>
      </c>
      <c r="K26">
        <v>0.272537375952493</v>
      </c>
      <c r="M26">
        <v>1.8893158927051299</v>
      </c>
      <c r="N26">
        <v>0.244011326232877</v>
      </c>
      <c r="P26">
        <v>1.8878386274186301</v>
      </c>
      <c r="Q26">
        <v>0.18845816624265099</v>
      </c>
      <c r="S26">
        <v>1.8879469982311601</v>
      </c>
      <c r="T26">
        <v>0.131400933449141</v>
      </c>
      <c r="V26">
        <v>1.88482135584891</v>
      </c>
      <c r="W26">
        <v>0.110384981037388</v>
      </c>
      <c r="Y26">
        <v>1.8896866349585</v>
      </c>
      <c r="Z26">
        <v>4.8815529834027503E-2</v>
      </c>
      <c r="AB26">
        <v>1.8992004515526499</v>
      </c>
      <c r="AC26">
        <v>3.97910930143257E-2</v>
      </c>
    </row>
    <row r="27" spans="1:30" x14ac:dyDescent="0.25">
      <c r="A27">
        <v>1.9268492680635301</v>
      </c>
      <c r="B27">
        <v>0.482689200038602</v>
      </c>
      <c r="D27">
        <v>1.9286060159717999</v>
      </c>
      <c r="E27">
        <v>0.391094759666619</v>
      </c>
      <c r="G27">
        <v>1.9334855543988401</v>
      </c>
      <c r="H27">
        <v>0.32201777783253199</v>
      </c>
      <c r="J27">
        <v>1.9304198011498199</v>
      </c>
      <c r="K27">
        <v>0.269470196771735</v>
      </c>
      <c r="M27">
        <v>1.9320596226551101</v>
      </c>
      <c r="N27">
        <v>0.23943750757169599</v>
      </c>
      <c r="P27">
        <v>1.9353250063482399</v>
      </c>
      <c r="Q27">
        <v>0.186879659802345</v>
      </c>
      <c r="S27">
        <v>1.93226210496272</v>
      </c>
      <c r="T27">
        <v>0.13283057261540199</v>
      </c>
      <c r="V27">
        <v>1.9354761551130799</v>
      </c>
      <c r="W27">
        <v>0.10729983511666</v>
      </c>
      <c r="Y27">
        <v>1.9355617110176999</v>
      </c>
      <c r="Z27">
        <v>6.2254651332310097E-2</v>
      </c>
      <c r="AB27">
        <v>1.9403186193147799</v>
      </c>
      <c r="AC27">
        <v>5.7742432922458897E-2</v>
      </c>
    </row>
    <row r="28" spans="1:30" x14ac:dyDescent="0.25">
      <c r="A28">
        <v>1.9743356469931399</v>
      </c>
      <c r="B28">
        <v>0.481110693598295</v>
      </c>
      <c r="D28">
        <v>1.97135259778526</v>
      </c>
      <c r="E28">
        <v>0.38501943487929302</v>
      </c>
      <c r="G28">
        <v>1.9730580121507599</v>
      </c>
      <c r="H28">
        <v>0.32045210477792002</v>
      </c>
      <c r="J28">
        <v>1.9731549755093301</v>
      </c>
      <c r="K28">
        <v>0.26940089648899002</v>
      </c>
      <c r="M28">
        <v>1.97163208040703</v>
      </c>
      <c r="N28">
        <v>0.23787183451708399</v>
      </c>
      <c r="P28">
        <v>1.9701462595300701</v>
      </c>
      <c r="Q28">
        <v>0.18682319290529301</v>
      </c>
      <c r="S28">
        <v>1.9781599959298199</v>
      </c>
      <c r="T28">
        <v>0.13425764510452501</v>
      </c>
      <c r="V28">
        <v>1.97978555811767</v>
      </c>
      <c r="W28">
        <v>0.11173248653521101</v>
      </c>
      <c r="Y28">
        <v>1.9735057547182899</v>
      </c>
      <c r="Z28">
        <v>8.4715642973156105E-2</v>
      </c>
      <c r="AB28">
        <v>1.9845966518210001</v>
      </c>
      <c r="AC28">
        <v>7.8691651728605302E-2</v>
      </c>
    </row>
    <row r="29" spans="1:30" x14ac:dyDescent="0.25">
      <c r="A29" s="122" t="s">
        <v>398</v>
      </c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</row>
    <row r="30" spans="1:30" x14ac:dyDescent="0.25">
      <c r="A30" s="123" t="s">
        <v>386</v>
      </c>
      <c r="B30" s="123"/>
      <c r="C30" s="123"/>
      <c r="D30" s="123" t="s">
        <v>387</v>
      </c>
      <c r="E30" s="123"/>
      <c r="F30" s="123"/>
      <c r="G30" s="123" t="s">
        <v>388</v>
      </c>
      <c r="H30" s="123"/>
      <c r="I30" s="123"/>
      <c r="J30" s="123" t="s">
        <v>389</v>
      </c>
      <c r="K30" s="123"/>
      <c r="L30" s="123"/>
      <c r="M30" s="123" t="s">
        <v>390</v>
      </c>
      <c r="N30" s="123"/>
      <c r="O30" s="123"/>
      <c r="P30" s="123" t="s">
        <v>391</v>
      </c>
      <c r="Q30" s="123"/>
      <c r="R30" s="123"/>
      <c r="S30" s="123" t="s">
        <v>392</v>
      </c>
      <c r="T30" s="123"/>
      <c r="U30" s="123"/>
      <c r="V30" s="123" t="s">
        <v>393</v>
      </c>
      <c r="W30" s="123"/>
      <c r="X30" s="123"/>
      <c r="Y30" s="123" t="s">
        <v>394</v>
      </c>
      <c r="Z30" s="123"/>
      <c r="AA30" s="123"/>
      <c r="AB30" s="123" t="s">
        <v>395</v>
      </c>
      <c r="AC30" s="123"/>
      <c r="AD30" s="123"/>
    </row>
    <row r="31" spans="1:30" x14ac:dyDescent="0.25">
      <c r="A31" s="42" t="s">
        <v>396</v>
      </c>
      <c r="B31" s="42" t="s">
        <v>399</v>
      </c>
      <c r="C31" s="42" t="s">
        <v>397</v>
      </c>
      <c r="D31" s="42" t="s">
        <v>396</v>
      </c>
      <c r="E31" s="42" t="s">
        <v>399</v>
      </c>
      <c r="F31" s="42" t="s">
        <v>397</v>
      </c>
      <c r="G31" s="42" t="s">
        <v>396</v>
      </c>
      <c r="H31" s="42" t="s">
        <v>399</v>
      </c>
      <c r="I31" s="42" t="s">
        <v>397</v>
      </c>
      <c r="J31" s="42" t="s">
        <v>396</v>
      </c>
      <c r="K31" s="42" t="s">
        <v>399</v>
      </c>
      <c r="L31" s="42" t="s">
        <v>397</v>
      </c>
      <c r="M31" s="42" t="s">
        <v>396</v>
      </c>
      <c r="N31" s="42" t="s">
        <v>399</v>
      </c>
      <c r="O31" s="42" t="s">
        <v>397</v>
      </c>
      <c r="P31" s="42" t="s">
        <v>396</v>
      </c>
      <c r="Q31" s="42" t="s">
        <v>399</v>
      </c>
      <c r="R31" s="42" t="s">
        <v>397</v>
      </c>
      <c r="S31" s="42" t="s">
        <v>396</v>
      </c>
      <c r="T31" s="42" t="s">
        <v>399</v>
      </c>
      <c r="U31" s="42" t="s">
        <v>397</v>
      </c>
      <c r="V31" s="42" t="s">
        <v>396</v>
      </c>
      <c r="W31" s="42" t="s">
        <v>399</v>
      </c>
      <c r="X31" s="42" t="s">
        <v>397</v>
      </c>
      <c r="Y31" s="42" t="s">
        <v>396</v>
      </c>
      <c r="Z31" s="42" t="s">
        <v>399</v>
      </c>
      <c r="AA31" s="42" t="s">
        <v>397</v>
      </c>
      <c r="AB31" s="42" t="s">
        <v>396</v>
      </c>
      <c r="AC31" s="42" t="s">
        <v>399</v>
      </c>
      <c r="AD31" s="42" t="s">
        <v>397</v>
      </c>
    </row>
    <row r="32" spans="1:30" x14ac:dyDescent="0.25">
      <c r="A32" s="6">
        <v>0.44065335753175999</v>
      </c>
      <c r="B32" s="1">
        <v>1.9071720000000001</v>
      </c>
      <c r="C32">
        <f t="shared" ref="C32:C56" si="0">B32/2.0195</f>
        <v>0.94437831146323359</v>
      </c>
      <c r="D32" s="6">
        <v>0.44065335753175999</v>
      </c>
      <c r="E32" s="1">
        <v>2.3850069999999999</v>
      </c>
      <c r="F32">
        <f t="shared" ref="F32:F56" si="1">E32/2.5008</f>
        <v>0.95369761676263598</v>
      </c>
      <c r="G32" s="6">
        <v>0.44065335753175999</v>
      </c>
      <c r="H32" s="1">
        <v>2.8711000000000002</v>
      </c>
      <c r="I32">
        <f t="shared" ref="I32:I56" si="2">H32/3.0105</f>
        <v>0.95369539943530979</v>
      </c>
      <c r="J32" s="6">
        <v>0.44065335753175999</v>
      </c>
      <c r="K32" s="1">
        <v>3.3466290000000001</v>
      </c>
      <c r="L32">
        <f t="shared" ref="L32:L56" si="3">K32/3.5091</f>
        <v>0.95370009404120715</v>
      </c>
      <c r="M32" s="6">
        <v>0.44065335753175999</v>
      </c>
      <c r="N32" s="1">
        <v>3.81263</v>
      </c>
      <c r="O32">
        <f t="shared" ref="O32:O56" si="4">N32/3.9977</f>
        <v>0.95370588088150687</v>
      </c>
      <c r="P32" s="6">
        <v>0.44065335753175999</v>
      </c>
      <c r="Q32" s="1">
        <v>4.7714319999999999</v>
      </c>
      <c r="R32">
        <f t="shared" ref="R32:R56" si="5">Q32/5.003</f>
        <v>0.95371417149710169</v>
      </c>
      <c r="S32" s="6">
        <v>0.44065335753175999</v>
      </c>
      <c r="T32" s="1">
        <v>6.6894010000000002</v>
      </c>
      <c r="U32">
        <f t="shared" ref="U32:U56" si="6">T32/7.0141</f>
        <v>0.95370767454128114</v>
      </c>
      <c r="V32" s="6">
        <v>0.44065335753175999</v>
      </c>
      <c r="W32" s="1">
        <v>7.6332709999999997</v>
      </c>
      <c r="X32">
        <f t="shared" ref="X32:X56" si="7">W32/8.0038</f>
        <v>0.95370586471426066</v>
      </c>
      <c r="Y32" s="6">
        <v>0.44065335753175999</v>
      </c>
      <c r="Z32" s="1">
        <v>8.5886820000000004</v>
      </c>
      <c r="AA32">
        <f t="shared" ref="AA32:AA56" si="8">Z32/9.0056</f>
        <v>0.95370458381451551</v>
      </c>
      <c r="AB32" s="6">
        <v>0.44065335753175999</v>
      </c>
      <c r="AC32" s="1">
        <v>9.5399999999999991</v>
      </c>
      <c r="AD32">
        <f t="shared" ref="AD32:AD56" si="9">AC32/10.0031</f>
        <v>0.9537043516509881</v>
      </c>
    </row>
    <row r="33" spans="1:30" x14ac:dyDescent="0.25">
      <c r="A33" s="6">
        <v>0.55099818511796705</v>
      </c>
      <c r="B33" s="1">
        <v>1.8671219999999999</v>
      </c>
      <c r="C33">
        <f t="shared" si="0"/>
        <v>0.92454666996781387</v>
      </c>
      <c r="D33" s="6">
        <v>0.55099818511796705</v>
      </c>
      <c r="E33" s="1">
        <v>2.334762</v>
      </c>
      <c r="F33">
        <f t="shared" si="1"/>
        <v>0.9336060460652591</v>
      </c>
      <c r="G33" s="6">
        <v>0.55099818511796705</v>
      </c>
      <c r="H33" s="1">
        <v>2.8106239999999998</v>
      </c>
      <c r="I33">
        <f t="shared" si="2"/>
        <v>0.93360704201959799</v>
      </c>
      <c r="J33" s="6">
        <v>0.55099818511796705</v>
      </c>
      <c r="K33" s="1">
        <v>3.2761300000000002</v>
      </c>
      <c r="L33">
        <f t="shared" si="3"/>
        <v>0.93360975748767494</v>
      </c>
      <c r="M33" s="6">
        <v>0.55099818511796705</v>
      </c>
      <c r="N33" s="1">
        <v>3.7323059999999999</v>
      </c>
      <c r="O33">
        <f t="shared" si="4"/>
        <v>0.93361332766340643</v>
      </c>
      <c r="P33" s="6">
        <v>0.55099818511796705</v>
      </c>
      <c r="Q33" s="1">
        <v>4.6708930000000004</v>
      </c>
      <c r="R33">
        <f t="shared" si="5"/>
        <v>0.93361842894263447</v>
      </c>
      <c r="S33" s="6">
        <v>0.55099818511796705</v>
      </c>
      <c r="T33" s="1">
        <v>6.5483549999999999</v>
      </c>
      <c r="U33">
        <f t="shared" si="6"/>
        <v>0.933598751087096</v>
      </c>
      <c r="V33" s="6">
        <v>0.55099818511796705</v>
      </c>
      <c r="W33" s="1">
        <v>7.4723170000000003</v>
      </c>
      <c r="X33">
        <f t="shared" si="7"/>
        <v>0.93359616682076019</v>
      </c>
      <c r="Y33" s="6">
        <v>0.55099818511796705</v>
      </c>
      <c r="Z33" s="1">
        <v>8.4075839999999999</v>
      </c>
      <c r="AA33">
        <f t="shared" si="8"/>
        <v>0.93359509638447191</v>
      </c>
      <c r="AB33" s="6">
        <v>0.55099818511796705</v>
      </c>
      <c r="AC33" s="1">
        <v>9.3388259999999992</v>
      </c>
      <c r="AD33">
        <f t="shared" si="9"/>
        <v>0.93359318611230513</v>
      </c>
    </row>
    <row r="34" spans="1:30" x14ac:dyDescent="0.25">
      <c r="A34" s="6">
        <v>0.65989110707804</v>
      </c>
      <c r="B34" s="1">
        <v>1.816562</v>
      </c>
      <c r="C34">
        <f t="shared" si="0"/>
        <v>0.89951076999257251</v>
      </c>
      <c r="D34" s="6">
        <v>0.65989110707804</v>
      </c>
      <c r="E34" s="1">
        <v>2.271531</v>
      </c>
      <c r="F34">
        <f t="shared" si="1"/>
        <v>0.90832173704414587</v>
      </c>
      <c r="G34" s="6">
        <v>0.65989110707804</v>
      </c>
      <c r="H34" s="1">
        <v>2.734556</v>
      </c>
      <c r="I34">
        <f t="shared" si="2"/>
        <v>0.90833947849194485</v>
      </c>
      <c r="J34" s="6">
        <v>0.65989110707804</v>
      </c>
      <c r="K34" s="1">
        <v>3.1875119999999999</v>
      </c>
      <c r="L34">
        <f t="shared" si="3"/>
        <v>0.90835598871505507</v>
      </c>
      <c r="M34" s="6">
        <v>0.65989110707804</v>
      </c>
      <c r="N34" s="1">
        <v>3.6313780000000002</v>
      </c>
      <c r="O34">
        <f t="shared" si="4"/>
        <v>0.90836681091627691</v>
      </c>
      <c r="P34" s="6">
        <v>0.65989110707804</v>
      </c>
      <c r="Q34" s="1">
        <v>4.5444979999999999</v>
      </c>
      <c r="R34">
        <f t="shared" si="5"/>
        <v>0.90835458724765139</v>
      </c>
      <c r="S34" s="6">
        <v>0.65989110707804</v>
      </c>
      <c r="T34" s="1">
        <v>6.3712689999999998</v>
      </c>
      <c r="U34">
        <f t="shared" si="6"/>
        <v>0.90835160605066934</v>
      </c>
      <c r="V34" s="6">
        <v>0.65989110707804</v>
      </c>
      <c r="W34" s="1">
        <v>7.2702830000000001</v>
      </c>
      <c r="X34">
        <f t="shared" si="7"/>
        <v>0.90835390689422524</v>
      </c>
      <c r="Y34" s="6">
        <v>0.65989110707804</v>
      </c>
      <c r="Z34" s="1">
        <v>8.1802729999999997</v>
      </c>
      <c r="AA34">
        <f t="shared" si="8"/>
        <v>0.90835402416274325</v>
      </c>
      <c r="AB34" s="6">
        <v>0.65989110707804</v>
      </c>
      <c r="AC34" s="1">
        <v>9.0863720000000008</v>
      </c>
      <c r="AD34">
        <f t="shared" si="9"/>
        <v>0.90835560976097418</v>
      </c>
    </row>
    <row r="35" spans="1:30" x14ac:dyDescent="0.25">
      <c r="A35" s="6">
        <v>0.770235934664246</v>
      </c>
      <c r="B35" s="1">
        <v>1.719122</v>
      </c>
      <c r="C35">
        <f t="shared" si="0"/>
        <v>0.85126120326813581</v>
      </c>
      <c r="D35" s="6">
        <v>0.770235934664246</v>
      </c>
      <c r="E35" s="1">
        <v>2.1499429999999999</v>
      </c>
      <c r="F35">
        <f t="shared" si="1"/>
        <v>0.8597020953294946</v>
      </c>
      <c r="G35" s="6">
        <v>0.770235934664246</v>
      </c>
      <c r="H35" s="1">
        <v>2.5882559999999999</v>
      </c>
      <c r="I35">
        <f t="shared" si="2"/>
        <v>0.8597428998505231</v>
      </c>
      <c r="J35" s="6">
        <v>0.770235934664246</v>
      </c>
      <c r="K35" s="1">
        <v>3.016899</v>
      </c>
      <c r="L35">
        <f t="shared" si="3"/>
        <v>0.85973582969992302</v>
      </c>
      <c r="M35" s="6">
        <v>0.770235934664246</v>
      </c>
      <c r="N35" s="1">
        <v>3.4369800000000001</v>
      </c>
      <c r="O35">
        <f t="shared" si="4"/>
        <v>0.85973935012632263</v>
      </c>
      <c r="P35" s="6">
        <v>0.770235934664246</v>
      </c>
      <c r="Q35" s="1">
        <v>4.3013009999999996</v>
      </c>
      <c r="R35">
        <f t="shared" si="5"/>
        <v>0.85974435338796718</v>
      </c>
      <c r="S35" s="6">
        <v>0.770235934664246</v>
      </c>
      <c r="T35" s="1">
        <v>6.0303740000000001</v>
      </c>
      <c r="U35">
        <f t="shared" si="6"/>
        <v>0.85975021741919844</v>
      </c>
      <c r="V35" s="6">
        <v>0.770235934664246</v>
      </c>
      <c r="W35" s="1">
        <v>6.8813129999999996</v>
      </c>
      <c r="X35">
        <f t="shared" si="7"/>
        <v>0.859755741023014</v>
      </c>
      <c r="Y35" s="6">
        <v>0.770235934664246</v>
      </c>
      <c r="Z35" s="1">
        <v>7.7426050000000002</v>
      </c>
      <c r="AA35">
        <f t="shared" si="8"/>
        <v>0.85975448609753935</v>
      </c>
      <c r="AB35" s="6">
        <v>0.770235934664246</v>
      </c>
      <c r="AC35" s="1">
        <v>8.6002270000000003</v>
      </c>
      <c r="AD35">
        <f t="shared" si="9"/>
        <v>0.85975617558556849</v>
      </c>
    </row>
    <row r="36" spans="1:30" x14ac:dyDescent="0.25">
      <c r="A36" s="6">
        <v>0.89074410163339313</v>
      </c>
      <c r="B36" s="1">
        <v>1.28989</v>
      </c>
      <c r="C36">
        <f t="shared" si="0"/>
        <v>0.63871750433275565</v>
      </c>
      <c r="D36" s="6">
        <v>0.89074410163339313</v>
      </c>
      <c r="E36" s="1">
        <v>1.613299</v>
      </c>
      <c r="F36">
        <f t="shared" si="1"/>
        <v>0.64511316378758798</v>
      </c>
      <c r="G36" s="6">
        <v>0.89074410163339313</v>
      </c>
      <c r="H36" s="1">
        <v>1.9417519999999999</v>
      </c>
      <c r="I36">
        <f t="shared" si="2"/>
        <v>0.64499319049991699</v>
      </c>
      <c r="J36" s="6">
        <v>0.89074410163339313</v>
      </c>
      <c r="K36" s="1">
        <v>2.2628849999999998</v>
      </c>
      <c r="L36">
        <f t="shared" si="3"/>
        <v>0.64486193040950668</v>
      </c>
      <c r="M36" s="6">
        <v>0.89074410163339313</v>
      </c>
      <c r="N36" s="1">
        <v>2.5775570000000001</v>
      </c>
      <c r="O36">
        <f t="shared" si="4"/>
        <v>0.64475998699252068</v>
      </c>
      <c r="P36" s="6">
        <v>0.89074410163339313</v>
      </c>
      <c r="Q36" s="1">
        <v>3.2240880000000001</v>
      </c>
      <c r="R36">
        <f t="shared" si="5"/>
        <v>0.6444309414351389</v>
      </c>
      <c r="S36" s="6">
        <v>0.89074410163339313</v>
      </c>
      <c r="T36" s="1">
        <v>4.5189599999999999</v>
      </c>
      <c r="U36">
        <f t="shared" si="6"/>
        <v>0.64426797450849005</v>
      </c>
      <c r="V36" s="6">
        <v>0.89074410163339313</v>
      </c>
      <c r="W36" s="1">
        <v>5.1560600000000001</v>
      </c>
      <c r="X36">
        <f t="shared" si="7"/>
        <v>0.64420150428546441</v>
      </c>
      <c r="Y36" s="6">
        <v>0.89074410163339313</v>
      </c>
      <c r="Z36" s="1">
        <v>5.8017149999999997</v>
      </c>
      <c r="AA36">
        <f t="shared" si="8"/>
        <v>0.64423414319978678</v>
      </c>
      <c r="AB36" s="6">
        <v>0.89074410163339313</v>
      </c>
      <c r="AC36" s="1">
        <v>6.4437530000000001</v>
      </c>
      <c r="AD36">
        <f t="shared" si="9"/>
        <v>0.64417560556227571</v>
      </c>
    </row>
    <row r="37" spans="1:30" x14ac:dyDescent="0.25">
      <c r="A37" s="6">
        <v>0.99963702359346585</v>
      </c>
      <c r="B37" s="1">
        <v>0.74153550000000001</v>
      </c>
      <c r="C37">
        <f t="shared" si="0"/>
        <v>0.36718767021539989</v>
      </c>
      <c r="D37" s="6">
        <v>0.99963702359346585</v>
      </c>
      <c r="E37" s="1">
        <v>0.92742530000000001</v>
      </c>
      <c r="F37">
        <f t="shared" si="1"/>
        <v>0.37085144753678823</v>
      </c>
      <c r="G37" s="6">
        <v>0.99963702359346585</v>
      </c>
      <c r="H37" s="1">
        <v>1.1161369999999999</v>
      </c>
      <c r="I37">
        <f t="shared" si="2"/>
        <v>0.37074804849692738</v>
      </c>
      <c r="J37" s="6">
        <v>0.99963702359346585</v>
      </c>
      <c r="K37" s="1">
        <v>1.300535</v>
      </c>
      <c r="L37">
        <f t="shared" si="3"/>
        <v>0.37061782223362116</v>
      </c>
      <c r="M37" s="6">
        <v>0.99963702359346585</v>
      </c>
      <c r="N37" s="1">
        <v>1.4811449999999999</v>
      </c>
      <c r="O37">
        <f t="shared" si="4"/>
        <v>0.37049928709007679</v>
      </c>
      <c r="P37" s="6">
        <v>0.99963702359346585</v>
      </c>
      <c r="Q37" s="1">
        <v>1.8527309999999999</v>
      </c>
      <c r="R37">
        <f t="shared" si="5"/>
        <v>0.37032400559664197</v>
      </c>
      <c r="S37" s="6">
        <v>0.99963702359346585</v>
      </c>
      <c r="T37" s="1">
        <v>2.5960420000000002</v>
      </c>
      <c r="U37">
        <f t="shared" si="6"/>
        <v>0.37011762022212402</v>
      </c>
      <c r="V37" s="6">
        <v>0.99963702359346585</v>
      </c>
      <c r="W37" s="1">
        <v>2.9617990000000001</v>
      </c>
      <c r="X37">
        <f t="shared" si="7"/>
        <v>0.37004910167670357</v>
      </c>
      <c r="Y37" s="6">
        <v>0.99963702359346585</v>
      </c>
      <c r="Z37" s="1">
        <v>3.3319209999999999</v>
      </c>
      <c r="AA37">
        <f t="shared" si="8"/>
        <v>0.36998323265523675</v>
      </c>
      <c r="AB37" s="6">
        <v>0.99963702359346585</v>
      </c>
      <c r="AC37" s="1">
        <v>3.700507</v>
      </c>
      <c r="AD37">
        <f t="shared" si="9"/>
        <v>0.36993601983385149</v>
      </c>
    </row>
    <row r="38" spans="1:30" x14ac:dyDescent="0.25">
      <c r="A38" s="6">
        <v>1.1114337568057999</v>
      </c>
      <c r="B38" s="1">
        <v>0.55061170000000004</v>
      </c>
      <c r="C38">
        <f t="shared" si="0"/>
        <v>0.27264753651894036</v>
      </c>
      <c r="D38" s="6">
        <v>1.1114337568057999</v>
      </c>
      <c r="E38" s="1">
        <v>0.68955610000000001</v>
      </c>
      <c r="F38">
        <f t="shared" si="1"/>
        <v>0.27573420505438262</v>
      </c>
      <c r="G38" s="6">
        <v>1.1114337568057999</v>
      </c>
      <c r="H38" s="1">
        <v>0.82946010000000003</v>
      </c>
      <c r="I38">
        <f t="shared" si="2"/>
        <v>0.2755223716990533</v>
      </c>
      <c r="J38" s="6">
        <v>1.1114337568057999</v>
      </c>
      <c r="K38" s="1">
        <v>0.9659953</v>
      </c>
      <c r="L38">
        <f t="shared" si="3"/>
        <v>0.27528292154683537</v>
      </c>
      <c r="M38" s="6">
        <v>1.1114337568057999</v>
      </c>
      <c r="N38" s="1">
        <v>1.0998509999999999</v>
      </c>
      <c r="O38">
        <f t="shared" si="4"/>
        <v>0.27512094454311226</v>
      </c>
      <c r="P38" s="6">
        <v>1.1114337568057999</v>
      </c>
      <c r="Q38" s="1">
        <v>1.3757790000000001</v>
      </c>
      <c r="R38">
        <f t="shared" si="5"/>
        <v>0.27499080551668997</v>
      </c>
      <c r="S38" s="6">
        <v>1.1114337568057999</v>
      </c>
      <c r="T38" s="1">
        <v>1.927149</v>
      </c>
      <c r="U38">
        <f t="shared" si="6"/>
        <v>0.27475356781340443</v>
      </c>
      <c r="V38" s="6">
        <v>1.1114337568057999</v>
      </c>
      <c r="W38" s="1">
        <v>2.1983199999999998</v>
      </c>
      <c r="X38">
        <f t="shared" si="7"/>
        <v>0.27465953672005794</v>
      </c>
      <c r="Y38" s="6">
        <v>1.1114337568057999</v>
      </c>
      <c r="Z38" s="1">
        <v>2.4728829999999999</v>
      </c>
      <c r="AA38">
        <f t="shared" si="8"/>
        <v>0.2745939193390779</v>
      </c>
      <c r="AB38" s="6">
        <v>1.1114337568057999</v>
      </c>
      <c r="AC38" s="1">
        <v>2.7462</v>
      </c>
      <c r="AD38">
        <f t="shared" si="9"/>
        <v>0.27453489418280336</v>
      </c>
    </row>
    <row r="39" spans="1:30" x14ac:dyDescent="0.25">
      <c r="A39" s="6">
        <v>1.15644283121597</v>
      </c>
      <c r="B39" s="1">
        <v>0.57157349999999996</v>
      </c>
      <c r="C39">
        <f t="shared" si="0"/>
        <v>0.28302723446397621</v>
      </c>
      <c r="D39" s="6">
        <v>1.15644283121597</v>
      </c>
      <c r="E39" s="1">
        <v>0.71464660000000002</v>
      </c>
      <c r="F39">
        <f t="shared" si="1"/>
        <v>0.28576719449776072</v>
      </c>
      <c r="G39" s="6">
        <v>1.15644283121597</v>
      </c>
      <c r="H39" s="1">
        <v>0.85967309999999997</v>
      </c>
      <c r="I39">
        <f t="shared" si="2"/>
        <v>0.28555824613851521</v>
      </c>
      <c r="J39" s="6">
        <v>1.15644283121597</v>
      </c>
      <c r="K39" s="1">
        <v>1.0014460000000001</v>
      </c>
      <c r="L39">
        <f t="shared" si="3"/>
        <v>0.28538542646262577</v>
      </c>
      <c r="M39" s="6">
        <v>1.15644283121597</v>
      </c>
      <c r="N39" s="1">
        <v>1.140396</v>
      </c>
      <c r="O39">
        <f t="shared" si="4"/>
        <v>0.28526302624008804</v>
      </c>
      <c r="P39" s="6">
        <v>1.15644283121597</v>
      </c>
      <c r="Q39" s="1">
        <v>1.42675</v>
      </c>
      <c r="R39">
        <f t="shared" si="5"/>
        <v>0.28517889266440133</v>
      </c>
      <c r="S39" s="6">
        <v>1.15644283121597</v>
      </c>
      <c r="T39" s="1">
        <v>1.999358</v>
      </c>
      <c r="U39">
        <f t="shared" si="6"/>
        <v>0.28504840250352859</v>
      </c>
      <c r="V39" s="6">
        <v>1.15644283121597</v>
      </c>
      <c r="W39" s="1">
        <v>2.2811270000000001</v>
      </c>
      <c r="X39">
        <f t="shared" si="7"/>
        <v>0.28500549738874037</v>
      </c>
      <c r="Y39" s="6">
        <v>1.15644283121597</v>
      </c>
      <c r="Z39" s="1">
        <v>2.5663659999999999</v>
      </c>
      <c r="AA39">
        <f t="shared" si="8"/>
        <v>0.2849744603357911</v>
      </c>
      <c r="AB39" s="6">
        <v>1.15644283121597</v>
      </c>
      <c r="AC39" s="1">
        <v>2.8503419999999999</v>
      </c>
      <c r="AD39">
        <f t="shared" si="9"/>
        <v>0.2849458667812978</v>
      </c>
    </row>
    <row r="40" spans="1:30" x14ac:dyDescent="0.25">
      <c r="A40" s="6">
        <v>1.2014519056261299</v>
      </c>
      <c r="B40" s="1">
        <v>0.57390810000000003</v>
      </c>
      <c r="C40">
        <f t="shared" si="0"/>
        <v>0.28418326318395648</v>
      </c>
      <c r="D40" s="6">
        <v>1.2014519056261299</v>
      </c>
      <c r="E40" s="1">
        <v>0.7152714</v>
      </c>
      <c r="F40">
        <f t="shared" si="1"/>
        <v>0.28601703454894434</v>
      </c>
      <c r="G40" s="6">
        <v>1.2014519056261299</v>
      </c>
      <c r="H40" s="1">
        <v>0.86023570000000005</v>
      </c>
      <c r="I40">
        <f t="shared" si="2"/>
        <v>0.28574512539445279</v>
      </c>
      <c r="J40" s="6">
        <v>1.2014519056261299</v>
      </c>
      <c r="K40" s="1">
        <v>1.0022949999999999</v>
      </c>
      <c r="L40">
        <f t="shared" si="3"/>
        <v>0.28562736884101336</v>
      </c>
      <c r="M40" s="6">
        <v>1.2014519056261299</v>
      </c>
      <c r="N40" s="1">
        <v>1.1416649999999999</v>
      </c>
      <c r="O40">
        <f t="shared" si="4"/>
        <v>0.28558045876378918</v>
      </c>
      <c r="P40" s="6">
        <v>1.2014519056261299</v>
      </c>
      <c r="Q40" s="1">
        <v>1.4287380000000001</v>
      </c>
      <c r="R40">
        <f t="shared" si="5"/>
        <v>0.28557625424745153</v>
      </c>
      <c r="S40" s="6">
        <v>1.2014519056261299</v>
      </c>
      <c r="T40" s="1">
        <v>2.0025029999999999</v>
      </c>
      <c r="U40">
        <f t="shared" si="6"/>
        <v>0.28549678504726195</v>
      </c>
      <c r="V40" s="6">
        <v>1.2014519056261299</v>
      </c>
      <c r="W40" s="1">
        <v>2.284856</v>
      </c>
      <c r="X40">
        <f t="shared" si="7"/>
        <v>0.28547140108448488</v>
      </c>
      <c r="Y40" s="6">
        <v>1.2014519056261299</v>
      </c>
      <c r="Z40" s="1">
        <v>2.5707040000000001</v>
      </c>
      <c r="AA40">
        <f t="shared" si="8"/>
        <v>0.28545616061117529</v>
      </c>
      <c r="AB40" s="6">
        <v>1.2014519056261299</v>
      </c>
      <c r="AC40" s="1">
        <v>2.8553280000000001</v>
      </c>
      <c r="AD40">
        <f t="shared" si="9"/>
        <v>0.28544431226319844</v>
      </c>
    </row>
    <row r="41" spans="1:30" x14ac:dyDescent="0.25">
      <c r="A41" s="6">
        <v>1.2435571687840199</v>
      </c>
      <c r="B41" s="1">
        <v>0.64604070000000002</v>
      </c>
      <c r="C41">
        <f t="shared" si="0"/>
        <v>0.31990131220599161</v>
      </c>
      <c r="D41" s="6">
        <v>1.2435571687840199</v>
      </c>
      <c r="E41" s="1">
        <v>0.69917530000000006</v>
      </c>
      <c r="F41">
        <f t="shared" si="1"/>
        <v>0.27958065419065903</v>
      </c>
      <c r="G41" s="6">
        <v>1.2435571687840199</v>
      </c>
      <c r="H41" s="1">
        <v>0.84123519999999996</v>
      </c>
      <c r="I41">
        <f t="shared" si="2"/>
        <v>0.27943371532967942</v>
      </c>
      <c r="J41" s="6">
        <v>1.2435571687840199</v>
      </c>
      <c r="K41" s="1">
        <v>0.98032319999999995</v>
      </c>
      <c r="L41">
        <f t="shared" si="3"/>
        <v>0.27936599127981532</v>
      </c>
      <c r="M41" s="6">
        <v>1.2435571687840199</v>
      </c>
      <c r="N41" s="1">
        <v>1.1166510000000001</v>
      </c>
      <c r="O41">
        <f t="shared" si="4"/>
        <v>0.27932336093253624</v>
      </c>
      <c r="P41" s="6">
        <v>1.2435571687840199</v>
      </c>
      <c r="Q41" s="1">
        <v>1.3975820000000001</v>
      </c>
      <c r="R41">
        <f t="shared" si="5"/>
        <v>0.27934879072556468</v>
      </c>
      <c r="S41" s="6">
        <v>1.2435571687840199</v>
      </c>
      <c r="T41" s="1">
        <v>1.9592769999999999</v>
      </c>
      <c r="U41">
        <f t="shared" si="6"/>
        <v>0.27933405568782882</v>
      </c>
      <c r="V41" s="6">
        <v>1.2435571687840199</v>
      </c>
      <c r="W41" s="1">
        <v>2.2356099999999999</v>
      </c>
      <c r="X41">
        <f t="shared" si="7"/>
        <v>0.27931857367750318</v>
      </c>
      <c r="Y41" s="6">
        <v>1.2435571687840199</v>
      </c>
      <c r="Z41" s="1">
        <v>2.5152320000000001</v>
      </c>
      <c r="AA41">
        <f t="shared" si="8"/>
        <v>0.27929643777205299</v>
      </c>
      <c r="AB41" s="6">
        <v>1.2435571687840199</v>
      </c>
      <c r="AC41" s="1">
        <v>2.7936990000000002</v>
      </c>
      <c r="AD41">
        <f t="shared" si="9"/>
        <v>0.2792833221701273</v>
      </c>
    </row>
    <row r="42" spans="1:30" x14ac:dyDescent="0.25">
      <c r="A42" s="6">
        <v>1.28711433756805</v>
      </c>
      <c r="B42" s="1">
        <v>0.90519309999999997</v>
      </c>
      <c r="C42">
        <f t="shared" si="0"/>
        <v>0.44822634315424614</v>
      </c>
      <c r="D42" s="6">
        <v>1.28711433756805</v>
      </c>
      <c r="E42" s="1">
        <v>0.67710049999999999</v>
      </c>
      <c r="F42">
        <f t="shared" si="1"/>
        <v>0.27075355886116442</v>
      </c>
      <c r="G42" s="6">
        <v>1.28711433756805</v>
      </c>
      <c r="H42" s="1">
        <v>0.81488629999999995</v>
      </c>
      <c r="I42">
        <f t="shared" si="2"/>
        <v>0.27068138183026075</v>
      </c>
      <c r="J42" s="6">
        <v>1.28711433756805</v>
      </c>
      <c r="K42" s="1">
        <v>0.94969800000000004</v>
      </c>
      <c r="L42">
        <f t="shared" si="3"/>
        <v>0.27063862528853555</v>
      </c>
      <c r="M42" s="6">
        <v>1.28711433756805</v>
      </c>
      <c r="N42" s="1">
        <v>1.0816920000000001</v>
      </c>
      <c r="O42">
        <f t="shared" si="4"/>
        <v>0.27057858268504392</v>
      </c>
      <c r="P42" s="6">
        <v>1.28711433756805</v>
      </c>
      <c r="Q42" s="1">
        <v>1.353726</v>
      </c>
      <c r="R42">
        <f t="shared" si="5"/>
        <v>0.27058285028982609</v>
      </c>
      <c r="S42" s="6">
        <v>1.28711433756805</v>
      </c>
      <c r="T42" s="1">
        <v>1.8977599999999999</v>
      </c>
      <c r="U42">
        <f t="shared" si="6"/>
        <v>0.27056357907643175</v>
      </c>
      <c r="V42" s="6">
        <v>1.28711433756805</v>
      </c>
      <c r="W42" s="1">
        <v>2.1655120000000001</v>
      </c>
      <c r="X42">
        <f t="shared" si="7"/>
        <v>0.27056048377020914</v>
      </c>
      <c r="Y42" s="6">
        <v>1.28711433756805</v>
      </c>
      <c r="Z42" s="1">
        <v>2.4364409999999999</v>
      </c>
      <c r="AA42">
        <f t="shared" si="8"/>
        <v>0.27054732610819937</v>
      </c>
      <c r="AB42" s="6">
        <v>1.28711433756805</v>
      </c>
      <c r="AC42" s="1">
        <v>2.7061959999999998</v>
      </c>
      <c r="AD42">
        <f t="shared" si="9"/>
        <v>0.27053573392248403</v>
      </c>
    </row>
    <row r="43" spans="1:30" x14ac:dyDescent="0.25">
      <c r="A43" s="6">
        <v>1.3277676950998101</v>
      </c>
      <c r="B43" s="1">
        <v>0.94536010000000004</v>
      </c>
      <c r="C43">
        <f t="shared" si="0"/>
        <v>0.46811591978212436</v>
      </c>
      <c r="D43" s="6">
        <v>1.3277676950998101</v>
      </c>
      <c r="E43" s="1">
        <v>0.6495689</v>
      </c>
      <c r="F43">
        <f t="shared" si="1"/>
        <v>0.25974444177863087</v>
      </c>
      <c r="G43" s="6">
        <v>1.3277676950998101</v>
      </c>
      <c r="H43" s="1">
        <v>0.78177010000000002</v>
      </c>
      <c r="I43">
        <f t="shared" si="2"/>
        <v>0.25968114931074576</v>
      </c>
      <c r="J43" s="6">
        <v>1.3277676950998101</v>
      </c>
      <c r="K43" s="1">
        <v>0.91103970000000001</v>
      </c>
      <c r="L43">
        <f t="shared" si="3"/>
        <v>0.25962203983927501</v>
      </c>
      <c r="M43" s="6">
        <v>1.3277676950998101</v>
      </c>
      <c r="N43" s="1">
        <v>1.037701</v>
      </c>
      <c r="O43">
        <f t="shared" si="4"/>
        <v>0.2595745053405708</v>
      </c>
      <c r="P43" s="6">
        <v>1.3277676950998101</v>
      </c>
      <c r="Q43" s="1">
        <v>1.298613</v>
      </c>
      <c r="R43">
        <f t="shared" si="5"/>
        <v>0.25956685988406958</v>
      </c>
      <c r="S43" s="6">
        <v>1.3277676950998101</v>
      </c>
      <c r="T43" s="1">
        <v>1.820368</v>
      </c>
      <c r="U43">
        <f t="shared" si="6"/>
        <v>0.2595298042514364</v>
      </c>
      <c r="V43" s="6">
        <v>1.3277676950998101</v>
      </c>
      <c r="W43" s="1">
        <v>2.0770520000000001</v>
      </c>
      <c r="X43">
        <f t="shared" si="7"/>
        <v>0.25950823358904523</v>
      </c>
      <c r="Y43" s="6">
        <v>1.3277676950998101</v>
      </c>
      <c r="Z43" s="1">
        <v>2.336878</v>
      </c>
      <c r="AA43">
        <f t="shared" si="8"/>
        <v>0.25949164964022386</v>
      </c>
      <c r="AB43" s="6">
        <v>1.3277676950998101</v>
      </c>
      <c r="AC43" s="1">
        <v>2.5956739999999998</v>
      </c>
      <c r="AD43">
        <f t="shared" si="9"/>
        <v>0.25948695904269675</v>
      </c>
    </row>
    <row r="44" spans="1:30" x14ac:dyDescent="0.25">
      <c r="A44" s="6">
        <v>1.37132486388384</v>
      </c>
      <c r="B44" s="1">
        <v>0.96604590000000001</v>
      </c>
      <c r="C44">
        <f t="shared" si="0"/>
        <v>0.4783589502352068</v>
      </c>
      <c r="D44" s="6">
        <v>1.37132486388384</v>
      </c>
      <c r="E44" s="1">
        <v>0.60698090000000005</v>
      </c>
      <c r="F44">
        <f t="shared" si="1"/>
        <v>0.24271469129878442</v>
      </c>
      <c r="G44" s="6">
        <v>1.37132486388384</v>
      </c>
      <c r="H44" s="1">
        <v>0.73209840000000004</v>
      </c>
      <c r="I44">
        <f t="shared" si="2"/>
        <v>0.24318166417538617</v>
      </c>
      <c r="J44" s="6">
        <v>1.37132486388384</v>
      </c>
      <c r="K44" s="1">
        <v>0.85333179999999997</v>
      </c>
      <c r="L44">
        <f t="shared" si="3"/>
        <v>0.24317682596677209</v>
      </c>
      <c r="M44" s="6">
        <v>1.37132486388384</v>
      </c>
      <c r="N44" s="1">
        <v>0.97200070000000005</v>
      </c>
      <c r="O44">
        <f t="shared" si="4"/>
        <v>0.24313998048878105</v>
      </c>
      <c r="P44" s="6">
        <v>1.37132486388384</v>
      </c>
      <c r="Q44" s="1">
        <v>1.216092</v>
      </c>
      <c r="R44">
        <f t="shared" si="5"/>
        <v>0.2430725564661203</v>
      </c>
      <c r="S44" s="6">
        <v>1.37132486388384</v>
      </c>
      <c r="T44" s="1">
        <v>1.704969</v>
      </c>
      <c r="U44">
        <f t="shared" si="6"/>
        <v>0.24307737272066265</v>
      </c>
      <c r="V44" s="6">
        <v>1.37132486388384</v>
      </c>
      <c r="W44" s="1">
        <v>1.9453279999999999</v>
      </c>
      <c r="X44">
        <f t="shared" si="7"/>
        <v>0.24305055098828057</v>
      </c>
      <c r="Y44" s="6">
        <v>1.37132486388384</v>
      </c>
      <c r="Z44" s="1">
        <v>2.1885720000000002</v>
      </c>
      <c r="AA44">
        <f t="shared" si="8"/>
        <v>0.24302345207426493</v>
      </c>
      <c r="AB44" s="6">
        <v>1.37132486388384</v>
      </c>
      <c r="AC44" s="1">
        <v>2.4307530000000002</v>
      </c>
      <c r="AD44">
        <f t="shared" si="9"/>
        <v>0.24299997000929713</v>
      </c>
    </row>
    <row r="45" spans="1:30" x14ac:dyDescent="0.25">
      <c r="A45" s="6">
        <v>1.4569872958257699</v>
      </c>
      <c r="B45" s="1">
        <v>0.9797766</v>
      </c>
      <c r="C45">
        <f t="shared" si="0"/>
        <v>0.48515800940826942</v>
      </c>
      <c r="D45" s="6">
        <v>1.4569872958257699</v>
      </c>
      <c r="E45" s="1">
        <v>0.96078359999999996</v>
      </c>
      <c r="F45">
        <f t="shared" si="1"/>
        <v>0.38419049904030711</v>
      </c>
      <c r="G45" s="6">
        <v>1.4569872958257699</v>
      </c>
      <c r="H45" s="1">
        <v>0.66252089999999997</v>
      </c>
      <c r="I45">
        <f t="shared" si="2"/>
        <v>0.22007005480817141</v>
      </c>
      <c r="J45" s="6">
        <v>1.4569872958257699</v>
      </c>
      <c r="K45" s="1">
        <v>0.76412829999999998</v>
      </c>
      <c r="L45">
        <f t="shared" si="3"/>
        <v>0.21775620529480491</v>
      </c>
      <c r="M45" s="6">
        <v>1.4569872958257699</v>
      </c>
      <c r="N45" s="1">
        <v>0.87046330000000005</v>
      </c>
      <c r="O45">
        <f t="shared" si="4"/>
        <v>0.21774102609000176</v>
      </c>
      <c r="P45" s="6">
        <v>1.4569872958257699</v>
      </c>
      <c r="Q45" s="1">
        <v>1.088803</v>
      </c>
      <c r="R45">
        <f t="shared" si="5"/>
        <v>0.21763002198680789</v>
      </c>
      <c r="S45" s="6">
        <v>1.4569872958257699</v>
      </c>
      <c r="T45" s="1">
        <v>1.526381</v>
      </c>
      <c r="U45">
        <f t="shared" si="6"/>
        <v>0.21761608759498724</v>
      </c>
      <c r="V45" s="6">
        <v>1.4569872958257699</v>
      </c>
      <c r="W45" s="1">
        <v>1.7415989999999999</v>
      </c>
      <c r="X45">
        <f t="shared" si="7"/>
        <v>0.21759651665458907</v>
      </c>
      <c r="Y45" s="6">
        <v>1.4569872958257699</v>
      </c>
      <c r="Z45" s="1">
        <v>1.9595769999999999</v>
      </c>
      <c r="AA45">
        <f t="shared" si="8"/>
        <v>0.21759538509371948</v>
      </c>
      <c r="AB45" s="6">
        <v>1.4569872958257699</v>
      </c>
      <c r="AC45" s="1">
        <v>2.1765789999999998</v>
      </c>
      <c r="AD45">
        <f t="shared" si="9"/>
        <v>0.21759044696144195</v>
      </c>
    </row>
    <row r="46" spans="1:30" x14ac:dyDescent="0.25">
      <c r="A46" s="6">
        <v>1.50344827586206</v>
      </c>
      <c r="B46" s="1">
        <v>0.98367249999999995</v>
      </c>
      <c r="C46">
        <f t="shared" si="0"/>
        <v>0.48708715028472394</v>
      </c>
      <c r="D46" s="6">
        <v>1.50344827586206</v>
      </c>
      <c r="E46" s="1">
        <v>1.0097670000000001</v>
      </c>
      <c r="F46">
        <f t="shared" si="1"/>
        <v>0.4037775911708254</v>
      </c>
      <c r="G46" s="6">
        <v>1.50344827586206</v>
      </c>
      <c r="H46" s="1">
        <v>1.0542469999999999</v>
      </c>
      <c r="I46">
        <f t="shared" si="2"/>
        <v>0.35019000166085368</v>
      </c>
      <c r="J46" s="6">
        <v>1.50344827586206</v>
      </c>
      <c r="K46" s="1">
        <v>0.77475550000000004</v>
      </c>
      <c r="L46">
        <f t="shared" si="3"/>
        <v>0.22078467413296857</v>
      </c>
      <c r="M46" s="6">
        <v>1.50344827586206</v>
      </c>
      <c r="N46" s="1">
        <v>0.80926920000000002</v>
      </c>
      <c r="O46">
        <f t="shared" si="4"/>
        <v>0.20243369937714187</v>
      </c>
      <c r="P46" s="6">
        <v>1.50344827586206</v>
      </c>
      <c r="Q46" s="1">
        <v>1.006464</v>
      </c>
      <c r="R46">
        <f t="shared" si="5"/>
        <v>0.20117209674195483</v>
      </c>
      <c r="S46" s="6">
        <v>1.50344827586206</v>
      </c>
      <c r="T46" s="1">
        <v>1.4110339999999999</v>
      </c>
      <c r="U46">
        <f t="shared" si="6"/>
        <v>0.20117106970245646</v>
      </c>
      <c r="V46" s="6">
        <v>1.50344827586206</v>
      </c>
      <c r="W46" s="1">
        <v>1.609985</v>
      </c>
      <c r="X46">
        <f t="shared" si="7"/>
        <v>0.20115257752567531</v>
      </c>
      <c r="Y46" s="6">
        <v>1.50344827586206</v>
      </c>
      <c r="Z46" s="1">
        <v>1.8112900000000001</v>
      </c>
      <c r="AA46">
        <f t="shared" si="8"/>
        <v>0.20112929732610821</v>
      </c>
      <c r="AB46" s="6">
        <v>1.50344827586206</v>
      </c>
      <c r="AC46" s="1">
        <v>2.0118279999999999</v>
      </c>
      <c r="AD46">
        <f t="shared" si="9"/>
        <v>0.20112045265967549</v>
      </c>
    </row>
    <row r="47" spans="1:30" x14ac:dyDescent="0.25">
      <c r="A47" s="6">
        <v>1.54410163339382</v>
      </c>
      <c r="B47" s="1">
        <v>0.98185250000000002</v>
      </c>
      <c r="C47">
        <f t="shared" si="0"/>
        <v>0.48618593711314684</v>
      </c>
      <c r="D47" s="6">
        <v>1.54410163339382</v>
      </c>
      <c r="E47" s="1">
        <v>1.021571</v>
      </c>
      <c r="F47">
        <f t="shared" si="1"/>
        <v>0.40849768074216253</v>
      </c>
      <c r="G47" s="6">
        <v>1.54410163339382</v>
      </c>
      <c r="H47" s="1">
        <v>1.1165119999999999</v>
      </c>
      <c r="I47">
        <f t="shared" si="2"/>
        <v>0.37087261252283671</v>
      </c>
      <c r="J47" s="6">
        <v>1.54410163339382</v>
      </c>
      <c r="K47" s="1">
        <v>1.187629</v>
      </c>
      <c r="L47">
        <f t="shared" si="3"/>
        <v>0.33844262061497249</v>
      </c>
      <c r="M47" s="6">
        <v>1.54410163339382</v>
      </c>
      <c r="N47" s="1">
        <v>1.1792499999999999</v>
      </c>
      <c r="O47">
        <f t="shared" si="4"/>
        <v>0.29498211471596164</v>
      </c>
      <c r="P47" s="6">
        <v>1.54410163339382</v>
      </c>
      <c r="Q47" s="1">
        <v>0.96286289999999997</v>
      </c>
      <c r="R47">
        <f t="shared" si="5"/>
        <v>0.19245710573655805</v>
      </c>
      <c r="S47" s="6">
        <v>1.54410163339382</v>
      </c>
      <c r="T47" s="1">
        <v>1.3351029999999999</v>
      </c>
      <c r="U47">
        <f t="shared" si="6"/>
        <v>0.19034558959809525</v>
      </c>
      <c r="V47" s="6">
        <v>1.54410163339382</v>
      </c>
      <c r="W47" s="1">
        <v>1.515388</v>
      </c>
      <c r="X47">
        <f t="shared" si="7"/>
        <v>0.18933356655588596</v>
      </c>
      <c r="Y47" s="6">
        <v>1.54410163339382</v>
      </c>
      <c r="Z47" s="1">
        <v>1.70601</v>
      </c>
      <c r="AA47">
        <f t="shared" si="8"/>
        <v>0.18943879363951321</v>
      </c>
      <c r="AB47" s="6">
        <v>1.54410163339382</v>
      </c>
      <c r="AC47" s="1">
        <v>1.895003</v>
      </c>
      <c r="AD47">
        <f t="shared" si="9"/>
        <v>0.18944157311233517</v>
      </c>
    </row>
    <row r="48" spans="1:30" x14ac:dyDescent="0.25">
      <c r="A48" s="6">
        <v>1.5876588021778499</v>
      </c>
      <c r="B48" s="1">
        <v>0.97702279999999997</v>
      </c>
      <c r="C48">
        <f t="shared" si="0"/>
        <v>0.48379440455558309</v>
      </c>
      <c r="D48" s="6">
        <v>1.5876588021778499</v>
      </c>
      <c r="E48" s="1">
        <v>1.029218</v>
      </c>
      <c r="F48">
        <f t="shared" si="1"/>
        <v>0.41155550223928344</v>
      </c>
      <c r="G48" s="6">
        <v>1.5876588021778499</v>
      </c>
      <c r="H48" s="1">
        <v>1.13567</v>
      </c>
      <c r="I48">
        <f t="shared" si="2"/>
        <v>0.37723633947849194</v>
      </c>
      <c r="J48" s="6">
        <v>1.5876588021778499</v>
      </c>
      <c r="K48" s="1">
        <v>1.2516370000000001</v>
      </c>
      <c r="L48">
        <f t="shared" si="3"/>
        <v>0.35668319512125618</v>
      </c>
      <c r="M48" s="6">
        <v>1.5876588021778499</v>
      </c>
      <c r="N48" s="1">
        <v>1.375211</v>
      </c>
      <c r="O48">
        <f t="shared" si="4"/>
        <v>0.34400055031643195</v>
      </c>
      <c r="P48" s="6">
        <v>1.5876588021778499</v>
      </c>
      <c r="Q48" s="1">
        <v>1.619883</v>
      </c>
      <c r="R48">
        <f t="shared" si="5"/>
        <v>0.32378233060163902</v>
      </c>
      <c r="S48" s="6">
        <v>1.5876588021778499</v>
      </c>
      <c r="T48" s="1">
        <v>1.961638</v>
      </c>
      <c r="U48">
        <f t="shared" si="6"/>
        <v>0.2796706633780528</v>
      </c>
      <c r="V48" s="6">
        <v>1.5876588021778499</v>
      </c>
      <c r="W48" s="1">
        <v>2.0994350000000002</v>
      </c>
      <c r="X48">
        <f t="shared" si="7"/>
        <v>0.26230478022939108</v>
      </c>
      <c r="Y48" s="6">
        <v>1.5876588021778499</v>
      </c>
      <c r="Z48" s="1">
        <v>1.938504</v>
      </c>
      <c r="AA48">
        <f t="shared" si="8"/>
        <v>0.21525539664208937</v>
      </c>
      <c r="AB48" s="6">
        <v>1.5876588021778499</v>
      </c>
      <c r="AC48" s="1">
        <v>2.2008420000000002</v>
      </c>
      <c r="AD48">
        <f t="shared" si="9"/>
        <v>0.22001599504153715</v>
      </c>
    </row>
    <row r="49" spans="1:30" x14ac:dyDescent="0.25">
      <c r="A49" s="6">
        <v>1.6312159709618801</v>
      </c>
      <c r="B49" s="1">
        <v>0.9779177</v>
      </c>
      <c r="C49">
        <f t="shared" si="0"/>
        <v>0.48423753404308001</v>
      </c>
      <c r="D49" s="6">
        <v>1.6312159709618801</v>
      </c>
      <c r="E49" s="1">
        <v>1.026918</v>
      </c>
      <c r="F49">
        <f t="shared" si="1"/>
        <v>0.41063579654510557</v>
      </c>
      <c r="G49" s="6">
        <v>1.6312159709618801</v>
      </c>
      <c r="H49" s="1">
        <v>1.144382</v>
      </c>
      <c r="I49">
        <f t="shared" si="2"/>
        <v>0.3801302109284172</v>
      </c>
      <c r="J49" s="6">
        <v>1.6312159709618801</v>
      </c>
      <c r="K49" s="1">
        <v>1.2728930000000001</v>
      </c>
      <c r="L49">
        <f t="shared" si="3"/>
        <v>0.36274058875495141</v>
      </c>
      <c r="M49" s="6">
        <v>1.6312159709618801</v>
      </c>
      <c r="N49" s="1">
        <v>1.410579</v>
      </c>
      <c r="O49">
        <f t="shared" si="4"/>
        <v>0.3528476373915001</v>
      </c>
      <c r="P49" s="6">
        <v>1.6312159709618801</v>
      </c>
      <c r="Q49" s="1">
        <v>1.7083410000000001</v>
      </c>
      <c r="R49">
        <f t="shared" si="5"/>
        <v>0.34146332200679591</v>
      </c>
      <c r="S49" s="6">
        <v>1.6312159709618801</v>
      </c>
      <c r="T49" s="1">
        <v>2.3352759999999999</v>
      </c>
      <c r="U49">
        <f t="shared" si="6"/>
        <v>0.33294022041316773</v>
      </c>
      <c r="V49" s="6">
        <v>1.6312159709618801</v>
      </c>
      <c r="W49" s="1">
        <v>2.6438380000000001</v>
      </c>
      <c r="X49">
        <f t="shared" si="7"/>
        <v>0.33032284664784228</v>
      </c>
      <c r="Y49" s="6">
        <v>1.6312159709618801</v>
      </c>
      <c r="Z49" s="1">
        <v>2.9494189999999998</v>
      </c>
      <c r="AA49">
        <f t="shared" si="8"/>
        <v>0.32750943857155546</v>
      </c>
      <c r="AB49" s="6">
        <v>1.6312159709618801</v>
      </c>
      <c r="AC49" s="1">
        <v>3.2879550000000002</v>
      </c>
      <c r="AD49">
        <f t="shared" si="9"/>
        <v>0.32869360498245548</v>
      </c>
    </row>
    <row r="50" spans="1:30" x14ac:dyDescent="0.25">
      <c r="A50" s="6">
        <v>1.6733212341197801</v>
      </c>
      <c r="B50" s="1">
        <v>1.0027489999999999</v>
      </c>
      <c r="C50">
        <f t="shared" si="0"/>
        <v>0.49653330032186183</v>
      </c>
      <c r="D50" s="6">
        <v>1.6733212341197801</v>
      </c>
      <c r="E50" s="1">
        <v>1.016802</v>
      </c>
      <c r="F50">
        <f t="shared" si="1"/>
        <v>0.40659069097888678</v>
      </c>
      <c r="G50" s="6">
        <v>1.6733212341197801</v>
      </c>
      <c r="H50" s="1">
        <v>1.1336820000000001</v>
      </c>
      <c r="I50">
        <f t="shared" si="2"/>
        <v>0.37657598405580472</v>
      </c>
      <c r="J50" s="6">
        <v>1.6733212341197801</v>
      </c>
      <c r="K50" s="1">
        <v>1.268478</v>
      </c>
      <c r="L50">
        <f t="shared" si="3"/>
        <v>0.36148243139266478</v>
      </c>
      <c r="M50" s="6">
        <v>1.6733212341197801</v>
      </c>
      <c r="N50" s="1">
        <v>1.4107419999999999</v>
      </c>
      <c r="O50">
        <f t="shared" si="4"/>
        <v>0.35288841083623079</v>
      </c>
      <c r="P50" s="6">
        <v>1.6733212341197801</v>
      </c>
      <c r="Q50" s="1">
        <v>1.717679</v>
      </c>
      <c r="R50">
        <f t="shared" si="5"/>
        <v>0.34332980211872877</v>
      </c>
      <c r="S50" s="6">
        <v>1.6733212341197801</v>
      </c>
      <c r="T50" s="1">
        <v>2.3620199999999998</v>
      </c>
      <c r="U50">
        <f t="shared" si="6"/>
        <v>0.33675311158951254</v>
      </c>
      <c r="V50" s="6">
        <v>1.6733212341197801</v>
      </c>
      <c r="W50" s="1">
        <v>2.6809919999999998</v>
      </c>
      <c r="X50">
        <f t="shared" si="7"/>
        <v>0.33496489167645366</v>
      </c>
      <c r="Y50" s="6">
        <v>1.6733212341197801</v>
      </c>
      <c r="Z50" s="1">
        <v>3.0185590000000002</v>
      </c>
      <c r="AA50">
        <f t="shared" si="8"/>
        <v>0.3351868837167985</v>
      </c>
      <c r="AB50" s="6">
        <v>1.6733212341197801</v>
      </c>
      <c r="AC50" s="1">
        <v>3.30585</v>
      </c>
      <c r="AD50">
        <f t="shared" si="9"/>
        <v>0.33048255040937308</v>
      </c>
    </row>
    <row r="51" spans="1:30" x14ac:dyDescent="0.25">
      <c r="A51" s="6">
        <v>1.7139745916515401</v>
      </c>
      <c r="B51" s="1">
        <v>1.0157750000000001</v>
      </c>
      <c r="C51">
        <f t="shared" si="0"/>
        <v>0.50298341173557815</v>
      </c>
      <c r="D51" s="6">
        <v>1.7139745916515401</v>
      </c>
      <c r="E51" s="1">
        <v>1.040592</v>
      </c>
      <c r="F51">
        <f t="shared" si="1"/>
        <v>0.41610364683301343</v>
      </c>
      <c r="G51" s="6">
        <v>1.7139745916515401</v>
      </c>
      <c r="H51" s="1">
        <v>1.137505</v>
      </c>
      <c r="I51">
        <f t="shared" si="2"/>
        <v>0.3778458727786082</v>
      </c>
      <c r="J51" s="6">
        <v>1.7139745916515401</v>
      </c>
      <c r="K51" s="1">
        <v>1.264087</v>
      </c>
      <c r="L51">
        <f t="shared" si="3"/>
        <v>0.36023111339089792</v>
      </c>
      <c r="M51" s="6">
        <v>1.7139745916515401</v>
      </c>
      <c r="N51" s="1">
        <v>1.400555</v>
      </c>
      <c r="O51">
        <f t="shared" si="4"/>
        <v>0.35034019561247715</v>
      </c>
      <c r="P51" s="6">
        <v>1.7139745916515401</v>
      </c>
      <c r="Q51" s="1">
        <v>1.706677</v>
      </c>
      <c r="R51">
        <f t="shared" si="5"/>
        <v>0.34113072156705976</v>
      </c>
      <c r="S51" s="6">
        <v>1.7139745916515401</v>
      </c>
      <c r="T51" s="1">
        <v>2.3569019999999998</v>
      </c>
      <c r="U51">
        <f t="shared" si="6"/>
        <v>0.33602343850244504</v>
      </c>
      <c r="V51" s="6">
        <v>1.7139745916515401</v>
      </c>
      <c r="W51" s="1">
        <v>2.6756769999999999</v>
      </c>
      <c r="X51">
        <f t="shared" si="7"/>
        <v>0.3343008321047502</v>
      </c>
      <c r="Y51" s="6">
        <v>1.7139745916515401</v>
      </c>
      <c r="Z51" s="1">
        <v>3.0356329999999998</v>
      </c>
      <c r="AA51">
        <f t="shared" si="8"/>
        <v>0.33708281513724792</v>
      </c>
      <c r="AB51" s="6">
        <v>1.7139745916515401</v>
      </c>
      <c r="AC51" s="1">
        <v>3.292643</v>
      </c>
      <c r="AD51">
        <f t="shared" si="9"/>
        <v>0.32916225969949314</v>
      </c>
    </row>
    <row r="52" spans="1:30" x14ac:dyDescent="0.25">
      <c r="A52" s="6">
        <v>1.7589836660617</v>
      </c>
      <c r="B52" s="1">
        <v>0.99939929999999999</v>
      </c>
      <c r="C52">
        <f t="shared" si="0"/>
        <v>0.49487462243129493</v>
      </c>
      <c r="D52" s="6">
        <v>1.7589836660617</v>
      </c>
      <c r="E52" s="1">
        <v>1.065086</v>
      </c>
      <c r="F52">
        <f t="shared" si="1"/>
        <v>0.42589811260396676</v>
      </c>
      <c r="G52" s="6">
        <v>1.7589836660617</v>
      </c>
      <c r="H52" s="1">
        <v>1.189578</v>
      </c>
      <c r="I52">
        <f t="shared" si="2"/>
        <v>0.39514299950174392</v>
      </c>
      <c r="J52" s="6">
        <v>1.7589836660617</v>
      </c>
      <c r="K52" s="1">
        <v>1.3313790000000001</v>
      </c>
      <c r="L52">
        <f t="shared" si="3"/>
        <v>0.3794075403949731</v>
      </c>
      <c r="M52" s="6">
        <v>1.7589836660617</v>
      </c>
      <c r="N52" s="1">
        <v>1.4872650000000001</v>
      </c>
      <c r="O52">
        <f t="shared" si="4"/>
        <v>0.37203016734622407</v>
      </c>
      <c r="P52" s="6">
        <v>1.7589836660617</v>
      </c>
      <c r="Q52" s="1">
        <v>1.8169999999999999</v>
      </c>
      <c r="R52">
        <f t="shared" si="5"/>
        <v>0.36318209074555263</v>
      </c>
      <c r="S52" s="6">
        <v>1.7589836660617</v>
      </c>
      <c r="T52" s="1">
        <v>2.504235</v>
      </c>
      <c r="U52">
        <f t="shared" si="6"/>
        <v>0.35702869933419823</v>
      </c>
      <c r="V52" s="6">
        <v>1.7589836660617</v>
      </c>
      <c r="W52" s="1">
        <v>2.8405740000000002</v>
      </c>
      <c r="X52">
        <f t="shared" si="7"/>
        <v>0.35490317099377799</v>
      </c>
      <c r="Y52" s="6">
        <v>1.7589836660617</v>
      </c>
      <c r="Z52" s="1">
        <v>3.2245010000000001</v>
      </c>
      <c r="AA52">
        <f t="shared" si="8"/>
        <v>0.35805509904948035</v>
      </c>
      <c r="AB52" s="6">
        <v>1.7589836660617</v>
      </c>
      <c r="AC52" s="1">
        <v>3.5126010000000001</v>
      </c>
      <c r="AD52">
        <f t="shared" si="9"/>
        <v>0.35115124311463447</v>
      </c>
    </row>
    <row r="53" spans="1:30" x14ac:dyDescent="0.25">
      <c r="A53" s="6">
        <v>1.8460980036297603</v>
      </c>
      <c r="B53" s="1">
        <v>0.98274349999999999</v>
      </c>
      <c r="C53">
        <f t="shared" si="0"/>
        <v>0.48662713542956182</v>
      </c>
      <c r="D53" s="6">
        <v>1.8460980036297603</v>
      </c>
      <c r="E53" s="1">
        <v>0.98813099999999998</v>
      </c>
      <c r="F53">
        <f t="shared" si="1"/>
        <v>0.39512595969289827</v>
      </c>
      <c r="G53" s="6">
        <v>1.8460980036297603</v>
      </c>
      <c r="H53" s="1">
        <v>0.98624979999999995</v>
      </c>
      <c r="I53">
        <f t="shared" si="2"/>
        <v>0.32760332170735756</v>
      </c>
      <c r="J53" s="6">
        <v>1.8460980036297603</v>
      </c>
      <c r="K53" s="1">
        <v>0.97937229999999997</v>
      </c>
      <c r="L53">
        <f t="shared" si="3"/>
        <v>0.27909501011655408</v>
      </c>
      <c r="M53" s="6">
        <v>1.8460980036297603</v>
      </c>
      <c r="N53" s="1">
        <v>0.97456469999999995</v>
      </c>
      <c r="O53">
        <f t="shared" si="4"/>
        <v>0.24378134927583359</v>
      </c>
      <c r="P53" s="6">
        <v>1.8460980036297603</v>
      </c>
      <c r="Q53" s="1">
        <v>0.96402030000000005</v>
      </c>
      <c r="R53">
        <f t="shared" si="5"/>
        <v>0.1926884469318409</v>
      </c>
      <c r="S53" s="6">
        <v>1.8460980036297603</v>
      </c>
      <c r="T53" s="1">
        <v>0.90397099999999997</v>
      </c>
      <c r="U53">
        <f t="shared" si="6"/>
        <v>0.12887911492564977</v>
      </c>
      <c r="V53" s="6">
        <v>1.8460980036297603</v>
      </c>
      <c r="W53" s="1">
        <v>0.86798240000000004</v>
      </c>
      <c r="X53">
        <f t="shared" si="7"/>
        <v>0.10844628801319374</v>
      </c>
      <c r="Y53" s="6">
        <v>1.8460980036297603</v>
      </c>
      <c r="Z53" s="1">
        <v>0.81303829999999999</v>
      </c>
      <c r="AA53">
        <f t="shared" si="8"/>
        <v>9.0281413786977002E-2</v>
      </c>
      <c r="AB53" s="6">
        <v>1.8460980036297603</v>
      </c>
      <c r="AC53" s="1">
        <v>0.78604839999999998</v>
      </c>
      <c r="AD53">
        <f t="shared" si="9"/>
        <v>7.8580480051184134E-2</v>
      </c>
    </row>
    <row r="54" spans="1:30" x14ac:dyDescent="0.25">
      <c r="A54" s="6">
        <v>1.89110707803992</v>
      </c>
      <c r="B54" s="1">
        <v>0.98155349999999997</v>
      </c>
      <c r="C54">
        <f t="shared" si="0"/>
        <v>0.4860378806635306</v>
      </c>
      <c r="D54" s="6">
        <v>1.89110707803992</v>
      </c>
      <c r="E54" s="1">
        <v>0.9850312</v>
      </c>
      <c r="F54">
        <f t="shared" si="1"/>
        <v>0.39388643634037107</v>
      </c>
      <c r="G54" s="6">
        <v>1.89110707803992</v>
      </c>
      <c r="H54" s="1">
        <v>0.98446670000000003</v>
      </c>
      <c r="I54">
        <f t="shared" si="2"/>
        <v>0.32701102806842719</v>
      </c>
      <c r="J54" s="6">
        <v>1.89110707803992</v>
      </c>
      <c r="K54" s="1">
        <v>0.9790489</v>
      </c>
      <c r="L54">
        <f t="shared" si="3"/>
        <v>0.27900284973354988</v>
      </c>
      <c r="M54" s="6">
        <v>1.89110707803992</v>
      </c>
      <c r="N54" s="1">
        <v>0.97318090000000002</v>
      </c>
      <c r="O54">
        <f t="shared" si="4"/>
        <v>0.24343520024013809</v>
      </c>
      <c r="P54" s="6">
        <v>1.89110707803992</v>
      </c>
      <c r="Q54" s="1">
        <v>0.96746109999999996</v>
      </c>
      <c r="R54">
        <f t="shared" si="5"/>
        <v>0.19337619428342992</v>
      </c>
      <c r="S54" s="6">
        <v>1.89110707803992</v>
      </c>
      <c r="T54" s="1">
        <v>0.90719079999999996</v>
      </c>
      <c r="U54">
        <f t="shared" si="6"/>
        <v>0.12933816170285567</v>
      </c>
      <c r="V54" s="6">
        <v>1.89110707803992</v>
      </c>
      <c r="W54" s="1">
        <v>0.87089159999999999</v>
      </c>
      <c r="X54">
        <f t="shared" si="7"/>
        <v>0.10880976536145331</v>
      </c>
      <c r="Y54" s="6">
        <v>1.89110707803992</v>
      </c>
      <c r="Z54" s="1">
        <v>0.82423460000000004</v>
      </c>
      <c r="AA54">
        <f t="shared" si="8"/>
        <v>9.1524673536466206E-2</v>
      </c>
      <c r="AB54" s="6">
        <v>1.89110707803992</v>
      </c>
      <c r="AC54" s="1">
        <v>0.79241740000000005</v>
      </c>
      <c r="AD54">
        <f t="shared" si="9"/>
        <v>7.9217182673371259E-2</v>
      </c>
    </row>
    <row r="55" spans="1:30" x14ac:dyDescent="0.25">
      <c r="A55" s="6">
        <v>1.9346642468239503</v>
      </c>
      <c r="B55" s="1">
        <v>0.97221659999999999</v>
      </c>
      <c r="C55">
        <f t="shared" si="0"/>
        <v>0.4814145085417183</v>
      </c>
      <c r="D55" s="6">
        <v>1.9346642468239503</v>
      </c>
      <c r="E55" s="1">
        <v>0.98094389999999998</v>
      </c>
      <c r="F55">
        <f t="shared" si="1"/>
        <v>0.39225203934740882</v>
      </c>
      <c r="G55" s="6">
        <v>1.9346642468239503</v>
      </c>
      <c r="H55" s="1">
        <v>0.97840020000000005</v>
      </c>
      <c r="I55">
        <f t="shared" si="2"/>
        <v>0.32499591429995017</v>
      </c>
      <c r="J55" s="6">
        <v>1.9346642468239503</v>
      </c>
      <c r="K55" s="1">
        <v>0.97460729999999995</v>
      </c>
      <c r="L55">
        <f t="shared" si="3"/>
        <v>0.2777371120800205</v>
      </c>
      <c r="M55" s="6">
        <v>1.9346642468239503</v>
      </c>
      <c r="N55" s="1">
        <v>0.96969950000000005</v>
      </c>
      <c r="O55">
        <f t="shared" si="4"/>
        <v>0.24256434950096306</v>
      </c>
      <c r="P55" s="6">
        <v>1.9346642468239503</v>
      </c>
      <c r="Q55" s="1">
        <v>0.96327180000000001</v>
      </c>
      <c r="R55">
        <f t="shared" si="5"/>
        <v>0.19253883669798122</v>
      </c>
      <c r="S55" s="6">
        <v>1.9346642468239503</v>
      </c>
      <c r="T55" s="1">
        <v>0.91674659999999997</v>
      </c>
      <c r="U55">
        <f t="shared" si="6"/>
        <v>0.13070053178597396</v>
      </c>
      <c r="V55" s="6">
        <v>1.9346642468239503</v>
      </c>
      <c r="W55" s="1">
        <v>0.89425639999999995</v>
      </c>
      <c r="X55">
        <f t="shared" si="7"/>
        <v>0.11172897873510082</v>
      </c>
      <c r="Y55" s="6">
        <v>1.9346642468239503</v>
      </c>
      <c r="Z55" s="1">
        <v>0.86349790000000004</v>
      </c>
      <c r="AA55">
        <f t="shared" si="8"/>
        <v>9.5884549613573788E-2</v>
      </c>
      <c r="AB55" s="6">
        <v>1.9346642468239503</v>
      </c>
      <c r="AC55" s="1">
        <v>0.84376600000000002</v>
      </c>
      <c r="AD55">
        <f t="shared" si="9"/>
        <v>8.4350451360078377E-2</v>
      </c>
    </row>
    <row r="56" spans="1:30" x14ac:dyDescent="0.25">
      <c r="A56" s="6">
        <v>1.9767695099818503</v>
      </c>
      <c r="B56" s="1">
        <v>0.97172080000000005</v>
      </c>
      <c r="C56">
        <f t="shared" si="0"/>
        <v>0.48116900222827441</v>
      </c>
      <c r="D56" s="6">
        <v>1.9767695099818503</v>
      </c>
      <c r="E56" s="1">
        <v>0.98057079999999996</v>
      </c>
      <c r="F56">
        <f t="shared" si="1"/>
        <v>0.39210284708893156</v>
      </c>
      <c r="G56" s="6">
        <v>1.9767695099818503</v>
      </c>
      <c r="H56" s="1">
        <v>0.97558750000000005</v>
      </c>
      <c r="I56">
        <f t="shared" si="2"/>
        <v>0.32406161767148317</v>
      </c>
      <c r="J56" s="6">
        <v>1.9767695099818503</v>
      </c>
      <c r="K56" s="1">
        <v>0.96766779999999997</v>
      </c>
      <c r="L56">
        <f t="shared" si="3"/>
        <v>0.27575953948305831</v>
      </c>
      <c r="M56" s="6">
        <v>1.9767695099818503</v>
      </c>
      <c r="N56" s="1">
        <v>0.96050650000000004</v>
      </c>
      <c r="O56">
        <f t="shared" si="4"/>
        <v>0.24026477724691697</v>
      </c>
      <c r="P56" s="6">
        <v>1.9767695099818503</v>
      </c>
      <c r="Q56" s="1">
        <v>0.9594104</v>
      </c>
      <c r="R56">
        <f t="shared" si="5"/>
        <v>0.19176701978812713</v>
      </c>
      <c r="S56" s="6">
        <v>1.9767695099818503</v>
      </c>
      <c r="T56" s="1">
        <v>0.91393550000000001</v>
      </c>
      <c r="U56">
        <f t="shared" si="6"/>
        <v>0.13029975335395846</v>
      </c>
      <c r="V56" s="6">
        <v>1.9767695099818503</v>
      </c>
      <c r="W56" s="1">
        <v>0.89323569999999997</v>
      </c>
      <c r="X56">
        <f t="shared" si="7"/>
        <v>0.11160145181039006</v>
      </c>
      <c r="Y56" s="6">
        <v>1.9767695099818503</v>
      </c>
      <c r="Z56" s="1">
        <v>0.88676390000000005</v>
      </c>
      <c r="AA56">
        <f t="shared" si="8"/>
        <v>9.8468053211335185E-2</v>
      </c>
      <c r="AB56" s="6">
        <v>1.9767695099818503</v>
      </c>
      <c r="AC56" s="1">
        <v>0.90290239999999999</v>
      </c>
      <c r="AD56">
        <f t="shared" si="9"/>
        <v>9.0262258699803061E-2</v>
      </c>
    </row>
    <row r="59" spans="1:30" x14ac:dyDescent="0.25">
      <c r="B59" s="1">
        <v>1.9071720000000001</v>
      </c>
      <c r="F59" s="1"/>
      <c r="G59" s="1"/>
      <c r="W59" s="1"/>
      <c r="X59" s="1"/>
    </row>
    <row r="60" spans="1:30" x14ac:dyDescent="0.25">
      <c r="B60" s="1">
        <v>1.8671219999999999</v>
      </c>
      <c r="F60" s="1"/>
      <c r="G60" s="1"/>
      <c r="W60" s="1"/>
      <c r="X60" s="1"/>
    </row>
    <row r="61" spans="1:30" x14ac:dyDescent="0.25">
      <c r="B61" s="1">
        <v>1.816562</v>
      </c>
      <c r="F61" s="1"/>
      <c r="G61" s="1"/>
      <c r="W61" s="1"/>
      <c r="X61" s="1"/>
    </row>
    <row r="62" spans="1:30" x14ac:dyDescent="0.25">
      <c r="B62" s="1">
        <v>1.719122</v>
      </c>
      <c r="F62" s="1"/>
      <c r="G62" s="1"/>
      <c r="W62" s="1"/>
      <c r="X62" s="1"/>
    </row>
    <row r="63" spans="1:30" x14ac:dyDescent="0.25">
      <c r="B63" s="1">
        <v>1.28989</v>
      </c>
      <c r="F63" s="1"/>
      <c r="G63" s="1"/>
      <c r="W63" s="1"/>
      <c r="X63" s="1"/>
    </row>
    <row r="64" spans="1:30" x14ac:dyDescent="0.25">
      <c r="B64" s="1">
        <v>0.74153550000000001</v>
      </c>
      <c r="F64" s="1"/>
      <c r="G64" s="1"/>
      <c r="W64" s="1"/>
      <c r="X64" s="1"/>
    </row>
    <row r="65" spans="1:24" x14ac:dyDescent="0.25">
      <c r="A65" s="1"/>
      <c r="B65" s="1">
        <v>0.55061170000000004</v>
      </c>
      <c r="C65" s="1"/>
      <c r="E65" s="1"/>
      <c r="F65" s="1"/>
      <c r="G65" s="1"/>
      <c r="S65" s="1"/>
      <c r="W65" s="1"/>
      <c r="X65" s="1"/>
    </row>
    <row r="66" spans="1:24" x14ac:dyDescent="0.25">
      <c r="A66" s="1"/>
      <c r="B66" s="1">
        <v>0.57157349999999996</v>
      </c>
      <c r="C66" s="1"/>
      <c r="E66" s="1"/>
      <c r="F66" s="1"/>
      <c r="G66" s="1"/>
      <c r="S66" s="1"/>
      <c r="W66" s="1"/>
      <c r="X66" s="1"/>
    </row>
    <row r="67" spans="1:24" x14ac:dyDescent="0.25">
      <c r="A67" s="1"/>
      <c r="B67" s="1">
        <v>0.57390810000000003</v>
      </c>
      <c r="C67" s="1"/>
      <c r="E67" s="1"/>
      <c r="F67" s="1"/>
      <c r="G67" s="1"/>
      <c r="S67" s="1"/>
      <c r="W67" s="1"/>
      <c r="X67" s="1"/>
    </row>
    <row r="68" spans="1:24" x14ac:dyDescent="0.25">
      <c r="A68" s="1"/>
      <c r="B68" s="1">
        <v>0.64604070000000002</v>
      </c>
      <c r="C68" s="1"/>
      <c r="E68" s="1"/>
      <c r="F68" s="1"/>
      <c r="G68" s="1"/>
      <c r="S68" s="1"/>
      <c r="W68" s="1"/>
      <c r="X68" s="1"/>
    </row>
    <row r="69" spans="1:24" x14ac:dyDescent="0.25">
      <c r="A69" s="1"/>
      <c r="B69" s="1">
        <v>0.90519309999999997</v>
      </c>
      <c r="C69" s="1"/>
      <c r="E69" s="1"/>
      <c r="F69" s="1"/>
      <c r="G69" s="1"/>
      <c r="P69" s="43"/>
      <c r="S69" s="1"/>
      <c r="W69" s="1"/>
      <c r="X69" s="1"/>
    </row>
    <row r="70" spans="1:24" x14ac:dyDescent="0.25">
      <c r="A70" s="1"/>
      <c r="B70" s="1">
        <v>0.94536010000000004</v>
      </c>
      <c r="C70" s="1"/>
      <c r="E70" s="1"/>
      <c r="F70" s="1"/>
      <c r="G70" s="1"/>
      <c r="P70" s="43"/>
      <c r="S70" s="1"/>
      <c r="W70" s="1"/>
      <c r="X70" s="1"/>
    </row>
    <row r="71" spans="1:24" x14ac:dyDescent="0.25">
      <c r="A71" s="1"/>
      <c r="B71" s="1">
        <v>0.96604590000000001</v>
      </c>
      <c r="C71" s="1"/>
      <c r="E71" s="1"/>
      <c r="F71" s="1"/>
      <c r="G71" s="1"/>
      <c r="P71" s="43"/>
      <c r="S71" s="1"/>
      <c r="W71" s="1"/>
      <c r="X71" s="1"/>
    </row>
    <row r="72" spans="1:24" x14ac:dyDescent="0.25">
      <c r="A72" s="1"/>
      <c r="B72" s="1">
        <v>0.9797766</v>
      </c>
      <c r="C72" s="1"/>
      <c r="E72" s="1"/>
      <c r="F72" s="1"/>
      <c r="G72" s="1"/>
      <c r="P72" s="43"/>
      <c r="S72" s="1"/>
      <c r="W72" s="1"/>
      <c r="X72" s="1"/>
    </row>
    <row r="73" spans="1:24" x14ac:dyDescent="0.25">
      <c r="A73" s="1"/>
      <c r="B73" s="1">
        <v>0.98367249999999995</v>
      </c>
      <c r="C73" s="1"/>
      <c r="E73" s="1"/>
      <c r="F73" s="1"/>
      <c r="G73" s="1"/>
      <c r="P73" s="43"/>
      <c r="S73" s="1"/>
      <c r="W73" s="1"/>
      <c r="X73" s="1"/>
    </row>
    <row r="74" spans="1:24" x14ac:dyDescent="0.25">
      <c r="A74" s="1"/>
      <c r="B74" s="1">
        <v>0.98185250000000002</v>
      </c>
      <c r="C74" s="1"/>
      <c r="E74" s="1"/>
      <c r="F74" s="1"/>
      <c r="G74" s="1"/>
      <c r="P74" s="43"/>
      <c r="S74" s="1"/>
      <c r="W74" s="1"/>
      <c r="X74" s="1"/>
    </row>
    <row r="75" spans="1:24" x14ac:dyDescent="0.25">
      <c r="A75" s="1"/>
      <c r="B75" s="1">
        <v>0.97702279999999997</v>
      </c>
      <c r="C75" s="1"/>
      <c r="E75" s="1"/>
      <c r="F75" s="1"/>
      <c r="G75" s="1"/>
      <c r="P75" s="43"/>
      <c r="S75" s="1"/>
      <c r="W75" s="1"/>
      <c r="X75" s="1"/>
    </row>
    <row r="76" spans="1:24" x14ac:dyDescent="0.25">
      <c r="A76" s="1"/>
      <c r="B76" s="1">
        <v>0.9779177</v>
      </c>
      <c r="C76" s="1"/>
      <c r="E76" s="1"/>
      <c r="F76" s="1"/>
      <c r="G76" s="1"/>
      <c r="P76" s="43"/>
      <c r="S76" s="1"/>
      <c r="W76" s="1"/>
      <c r="X76" s="1"/>
    </row>
    <row r="77" spans="1:24" x14ac:dyDescent="0.25">
      <c r="A77" s="1"/>
      <c r="B77" s="1">
        <v>1.0027489999999999</v>
      </c>
      <c r="C77" s="1"/>
      <c r="E77" s="1"/>
      <c r="F77" s="1"/>
      <c r="G77" s="1"/>
      <c r="P77" s="43"/>
      <c r="S77" s="1"/>
      <c r="W77" s="1"/>
      <c r="X77" s="1"/>
    </row>
    <row r="78" spans="1:24" x14ac:dyDescent="0.25">
      <c r="A78" s="1"/>
      <c r="B78" s="1">
        <v>1.0157750000000001</v>
      </c>
      <c r="C78" s="1"/>
      <c r="E78" s="1"/>
      <c r="F78" s="1"/>
      <c r="G78" s="1"/>
      <c r="P78" s="43"/>
      <c r="S78" s="1"/>
      <c r="W78" s="1"/>
      <c r="X78" s="1"/>
    </row>
    <row r="79" spans="1:24" x14ac:dyDescent="0.25">
      <c r="A79" s="1"/>
      <c r="B79" s="1">
        <v>0.99939929999999999</v>
      </c>
      <c r="C79" s="1"/>
      <c r="E79" s="1"/>
      <c r="F79" s="1"/>
      <c r="G79" s="1"/>
      <c r="P79" s="43"/>
      <c r="S79" s="1"/>
      <c r="W79" s="1"/>
      <c r="X79" s="1"/>
    </row>
    <row r="80" spans="1:24" x14ac:dyDescent="0.25">
      <c r="A80" s="1"/>
      <c r="B80" s="1">
        <v>0.98274349999999999</v>
      </c>
      <c r="C80" s="1"/>
      <c r="E80" s="1"/>
      <c r="F80" s="1"/>
      <c r="G80" s="1"/>
      <c r="P80" s="43"/>
      <c r="S80" s="1"/>
      <c r="W80" s="1"/>
      <c r="X80" s="1"/>
    </row>
    <row r="81" spans="1:24" x14ac:dyDescent="0.25">
      <c r="A81" s="1"/>
      <c r="B81" s="1">
        <v>0.98155349999999997</v>
      </c>
      <c r="C81" s="1"/>
      <c r="E81" s="1"/>
      <c r="F81" s="1"/>
      <c r="G81" s="1"/>
      <c r="P81" s="43"/>
      <c r="S81" s="1"/>
      <c r="W81" s="1"/>
      <c r="X81" s="1"/>
    </row>
    <row r="82" spans="1:24" x14ac:dyDescent="0.25">
      <c r="A82" s="1"/>
      <c r="B82" s="1">
        <v>0.97221659999999999</v>
      </c>
      <c r="C82" s="1"/>
      <c r="E82" s="1"/>
      <c r="F82" s="1"/>
      <c r="G82" s="1"/>
      <c r="P82" s="43"/>
      <c r="S82" s="1"/>
      <c r="W82" s="1"/>
      <c r="X82" s="1"/>
    </row>
    <row r="83" spans="1:24" x14ac:dyDescent="0.25">
      <c r="A83" s="1"/>
      <c r="B83" s="1">
        <v>0.97172080000000005</v>
      </c>
      <c r="C83" s="1"/>
      <c r="E83" s="1"/>
      <c r="F83" s="1"/>
      <c r="G83" s="1"/>
      <c r="P83" s="43"/>
      <c r="S83" s="1"/>
      <c r="W83" s="1"/>
      <c r="X83" s="1"/>
    </row>
    <row r="84" spans="1:24" x14ac:dyDescent="0.25">
      <c r="A84" s="1"/>
      <c r="C84" s="1"/>
      <c r="E84" s="1"/>
      <c r="G84" s="1"/>
      <c r="P84" s="43"/>
      <c r="S84" s="1"/>
    </row>
    <row r="85" spans="1:24" x14ac:dyDescent="0.25">
      <c r="A85" s="1"/>
      <c r="C85" s="1"/>
      <c r="E85" s="1"/>
      <c r="G85" s="1"/>
      <c r="P85" s="43"/>
      <c r="S85" s="1"/>
    </row>
    <row r="86" spans="1:24" x14ac:dyDescent="0.25">
      <c r="A86" s="1"/>
      <c r="C86" s="1"/>
      <c r="E86" s="1"/>
      <c r="G86" s="1"/>
      <c r="P86" s="43"/>
      <c r="S86" s="1"/>
    </row>
    <row r="87" spans="1:24" x14ac:dyDescent="0.25">
      <c r="A87" s="1"/>
      <c r="C87" s="1"/>
      <c r="E87" s="1"/>
      <c r="G87" s="1"/>
      <c r="P87" s="43"/>
      <c r="S87" s="1"/>
    </row>
    <row r="88" spans="1:24" x14ac:dyDescent="0.25">
      <c r="A88" s="1"/>
      <c r="C88" s="1"/>
      <c r="E88" s="1"/>
      <c r="G88" s="1"/>
      <c r="P88" s="43"/>
      <c r="S88" s="1"/>
    </row>
    <row r="89" spans="1:24" x14ac:dyDescent="0.25">
      <c r="A89" s="1"/>
      <c r="C89" s="1"/>
      <c r="E89" s="1"/>
      <c r="G89" s="1"/>
      <c r="P89" s="43"/>
      <c r="S89" s="1"/>
    </row>
    <row r="90" spans="1:24" x14ac:dyDescent="0.25">
      <c r="P90" s="43"/>
    </row>
    <row r="91" spans="1:24" x14ac:dyDescent="0.25">
      <c r="P91" s="43"/>
    </row>
    <row r="92" spans="1:24" x14ac:dyDescent="0.25">
      <c r="P92" s="43"/>
    </row>
    <row r="93" spans="1:24" x14ac:dyDescent="0.25">
      <c r="P93" s="43"/>
    </row>
  </sheetData>
  <mergeCells count="22">
    <mergeCell ref="Y30:AA30"/>
    <mergeCell ref="AB30:AD30"/>
    <mergeCell ref="AB2:AD2"/>
    <mergeCell ref="A29:AD29"/>
    <mergeCell ref="A30:C30"/>
    <mergeCell ref="D30:F30"/>
    <mergeCell ref="G30:I30"/>
    <mergeCell ref="J30:L30"/>
    <mergeCell ref="M30:O30"/>
    <mergeCell ref="P30:R30"/>
    <mergeCell ref="S30:U30"/>
    <mergeCell ref="V30:X30"/>
    <mergeCell ref="A1:AD1"/>
    <mergeCell ref="A2:C2"/>
    <mergeCell ref="D2:F2"/>
    <mergeCell ref="G2:I2"/>
    <mergeCell ref="J2:L2"/>
    <mergeCell ref="M2:O2"/>
    <mergeCell ref="P2:R2"/>
    <mergeCell ref="S2:U2"/>
    <mergeCell ref="V2:X2"/>
    <mergeCell ref="Y2:AA2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517D2-5E29-48E0-801F-CA5E414E3B33}">
  <dimension ref="B1:Q59"/>
  <sheetViews>
    <sheetView workbookViewId="0">
      <selection activeCell="D34" sqref="D34"/>
    </sheetView>
  </sheetViews>
  <sheetFormatPr baseColWidth="10" defaultColWidth="9.140625" defaultRowHeight="15" x14ac:dyDescent="0.25"/>
  <cols>
    <col min="4" max="4" width="9.28515625" bestFit="1" customWidth="1"/>
  </cols>
  <sheetData>
    <row r="1" spans="2:8" x14ac:dyDescent="0.25">
      <c r="B1" s="123" t="s">
        <v>385</v>
      </c>
      <c r="C1" s="123"/>
      <c r="D1" s="123"/>
      <c r="E1" s="123"/>
      <c r="F1" s="123"/>
      <c r="G1" s="123"/>
      <c r="H1" s="123"/>
    </row>
    <row r="2" spans="2:8" x14ac:dyDescent="0.25">
      <c r="B2" s="4"/>
      <c r="C2" s="46" t="s">
        <v>400</v>
      </c>
      <c r="D2" s="46"/>
      <c r="E2" s="46"/>
      <c r="F2" s="46" t="s">
        <v>401</v>
      </c>
      <c r="G2" s="46"/>
      <c r="H2" s="46"/>
    </row>
    <row r="3" spans="2:8" x14ac:dyDescent="0.25">
      <c r="B3" t="s">
        <v>396</v>
      </c>
      <c r="C3" t="s">
        <v>402</v>
      </c>
      <c r="D3" s="2" t="s">
        <v>403</v>
      </c>
      <c r="E3" t="s">
        <v>396</v>
      </c>
      <c r="F3" t="s">
        <v>402</v>
      </c>
      <c r="G3" s="2" t="s">
        <v>403</v>
      </c>
    </row>
    <row r="4" spans="2:8" x14ac:dyDescent="0.25">
      <c r="B4">
        <v>0.44118993135011297</v>
      </c>
      <c r="C4">
        <v>0.94418604651162696</v>
      </c>
    </row>
    <row r="5" spans="2:8" x14ac:dyDescent="0.25">
      <c r="B5">
        <v>0.54736842105262995</v>
      </c>
      <c r="C5">
        <v>0.92325581395348799</v>
      </c>
    </row>
    <row r="6" spans="2:8" x14ac:dyDescent="0.25">
      <c r="B6">
        <v>0.66086956521739004</v>
      </c>
      <c r="C6">
        <v>0.89302325581395303</v>
      </c>
    </row>
    <row r="7" spans="2:8" x14ac:dyDescent="0.25">
      <c r="B7">
        <v>0.77070938215102902</v>
      </c>
      <c r="C7">
        <v>0.84883720930232498</v>
      </c>
    </row>
    <row r="8" spans="2:8" x14ac:dyDescent="0.25">
      <c r="B8">
        <v>0.89336384439359096</v>
      </c>
      <c r="C8">
        <v>0.68372093023255698</v>
      </c>
    </row>
    <row r="9" spans="2:8" x14ac:dyDescent="0.25">
      <c r="B9">
        <v>1.00503432494279</v>
      </c>
      <c r="C9">
        <v>0.36511627906976601</v>
      </c>
    </row>
    <row r="10" spans="2:8" x14ac:dyDescent="0.25">
      <c r="B10">
        <v>1.1148741418764301</v>
      </c>
      <c r="C10">
        <v>0.27674418604651102</v>
      </c>
      <c r="E10">
        <v>1.1148741418764301</v>
      </c>
      <c r="F10">
        <v>0.27674418604651102</v>
      </c>
    </row>
    <row r="11" spans="2:8" x14ac:dyDescent="0.25">
      <c r="B11">
        <v>1.1588100686498799</v>
      </c>
      <c r="C11">
        <v>0.28139534883720801</v>
      </c>
      <c r="E11">
        <v>1.1588100686498799</v>
      </c>
      <c r="F11">
        <v>0.28139534883720801</v>
      </c>
    </row>
    <row r="12" spans="2:8" x14ac:dyDescent="0.25">
      <c r="B12">
        <v>1.2027459954233399</v>
      </c>
      <c r="C12">
        <v>0.27674418604651102</v>
      </c>
      <c r="E12">
        <v>1.2027459954233399</v>
      </c>
      <c r="F12">
        <v>0.27674418604651102</v>
      </c>
    </row>
    <row r="13" spans="2:8" x14ac:dyDescent="0.25">
      <c r="B13">
        <v>1.2503432494279101</v>
      </c>
      <c r="C13">
        <v>0.28372093023255701</v>
      </c>
      <c r="E13">
        <v>1.2503432494279101</v>
      </c>
      <c r="F13">
        <v>0.28372093023255701</v>
      </c>
    </row>
    <row r="14" spans="2:8" x14ac:dyDescent="0.25">
      <c r="B14">
        <v>1.29061784897025</v>
      </c>
      <c r="C14">
        <v>0.27441860465116202</v>
      </c>
      <c r="E14">
        <v>1.29061784897025</v>
      </c>
      <c r="F14">
        <v>0.27441860465116202</v>
      </c>
    </row>
    <row r="15" spans="2:8" x14ac:dyDescent="0.25">
      <c r="B15">
        <v>1.3363844393592601</v>
      </c>
      <c r="C15">
        <v>0.26511627906976698</v>
      </c>
      <c r="E15">
        <v>1.3363844393592601</v>
      </c>
      <c r="F15">
        <v>0.26511627906976698</v>
      </c>
    </row>
    <row r="16" spans="2:8" x14ac:dyDescent="0.25">
      <c r="B16">
        <v>1.37482837528604</v>
      </c>
      <c r="C16">
        <v>0.248837209302324</v>
      </c>
      <c r="E16">
        <v>1.37482837528604</v>
      </c>
      <c r="F16">
        <v>0.248837209302324</v>
      </c>
    </row>
    <row r="17" spans="2:17" x14ac:dyDescent="0.25">
      <c r="B17">
        <v>1.4205949656750501</v>
      </c>
      <c r="C17">
        <v>0.23720930232557999</v>
      </c>
      <c r="E17">
        <v>1.4205949656750501</v>
      </c>
      <c r="F17">
        <v>0.23720930232557999</v>
      </c>
    </row>
    <row r="18" spans="2:17" x14ac:dyDescent="0.25">
      <c r="B18">
        <v>1.4590389016018299</v>
      </c>
      <c r="C18">
        <v>0.230232558139534</v>
      </c>
      <c r="E18">
        <v>1.4590389016018299</v>
      </c>
      <c r="F18">
        <v>0.230232558139534</v>
      </c>
    </row>
    <row r="19" spans="2:17" x14ac:dyDescent="0.25">
      <c r="B19">
        <v>1.5084668192219599</v>
      </c>
      <c r="C19">
        <v>0.211627906976744</v>
      </c>
      <c r="E19">
        <v>1.5084668192219599</v>
      </c>
      <c r="F19">
        <v>0.211627906976744</v>
      </c>
    </row>
    <row r="20" spans="2:17" x14ac:dyDescent="0.25">
      <c r="B20">
        <v>1.5524027459954199</v>
      </c>
      <c r="C20">
        <v>0.20232558139534701</v>
      </c>
      <c r="E20">
        <v>1.5524027459954199</v>
      </c>
      <c r="F20">
        <v>0.20232558139534701</v>
      </c>
    </row>
    <row r="21" spans="2:17" x14ac:dyDescent="0.25">
      <c r="B21">
        <v>1.59084668192219</v>
      </c>
      <c r="C21">
        <v>0.29999999999999899</v>
      </c>
      <c r="E21">
        <v>1.58901601830663</v>
      </c>
      <c r="F21">
        <v>0.18139534883720901</v>
      </c>
    </row>
    <row r="22" spans="2:17" x14ac:dyDescent="0.25">
      <c r="B22">
        <v>1.6311212814645299</v>
      </c>
      <c r="C22">
        <v>0.32790697674418501</v>
      </c>
      <c r="E22">
        <v>1.6347826086956501</v>
      </c>
      <c r="F22">
        <v>0.165116279069767</v>
      </c>
    </row>
    <row r="23" spans="2:17" x14ac:dyDescent="0.25">
      <c r="B23">
        <v>1.67688787185354</v>
      </c>
      <c r="C23">
        <v>0.33720930232558199</v>
      </c>
      <c r="E23">
        <v>1.6732265446224199</v>
      </c>
      <c r="F23">
        <v>0.15581395348837199</v>
      </c>
    </row>
    <row r="24" spans="2:17" x14ac:dyDescent="0.25">
      <c r="B24">
        <v>1.7208237986270001</v>
      </c>
      <c r="C24">
        <v>0.34186046511627799</v>
      </c>
      <c r="E24">
        <v>1.71899313501144</v>
      </c>
      <c r="F24">
        <v>0.146511627906976</v>
      </c>
    </row>
    <row r="25" spans="2:17" x14ac:dyDescent="0.25">
      <c r="B25">
        <v>1.7647597254004499</v>
      </c>
      <c r="C25">
        <v>0.35116279069767398</v>
      </c>
      <c r="E25">
        <v>1.7592677345537699</v>
      </c>
      <c r="F25">
        <v>0.13720930232558001</v>
      </c>
    </row>
    <row r="26" spans="2:17" x14ac:dyDescent="0.25">
      <c r="B26">
        <v>1.85263157894736</v>
      </c>
      <c r="C26">
        <v>0.209302325581394</v>
      </c>
      <c r="E26">
        <v>1.8489702517162401</v>
      </c>
      <c r="F26">
        <v>0.12093023255813901</v>
      </c>
    </row>
    <row r="27" spans="2:17" x14ac:dyDescent="0.25">
      <c r="B27">
        <v>1.89656750572082</v>
      </c>
      <c r="C27">
        <v>0.209302325581394</v>
      </c>
      <c r="E27">
        <v>1.8910755148741401</v>
      </c>
      <c r="F27">
        <v>0.113953488372092</v>
      </c>
    </row>
    <row r="28" spans="2:17" x14ac:dyDescent="0.25">
      <c r="B28">
        <v>1.9350114416475901</v>
      </c>
      <c r="C28">
        <v>0.21395348837209199</v>
      </c>
      <c r="E28">
        <v>1.9368421052631499</v>
      </c>
      <c r="F28">
        <v>0.16046511627906901</v>
      </c>
    </row>
    <row r="29" spans="2:17" x14ac:dyDescent="0.25">
      <c r="B29">
        <v>1.98260869565217</v>
      </c>
      <c r="C29">
        <v>0.20465116279069701</v>
      </c>
      <c r="E29">
        <v>1.9771167048054901</v>
      </c>
      <c r="F29">
        <v>0.20232558139534701</v>
      </c>
    </row>
    <row r="31" spans="2:17" x14ac:dyDescent="0.25">
      <c r="B31" s="122" t="s">
        <v>398</v>
      </c>
      <c r="C31" s="122"/>
      <c r="D31" s="122"/>
      <c r="E31" s="122"/>
      <c r="F31" s="122"/>
      <c r="G31" s="122"/>
      <c r="H31" s="122"/>
      <c r="I31" s="44"/>
      <c r="J31" s="44"/>
      <c r="L31" s="4" t="s">
        <v>404</v>
      </c>
      <c r="M31" s="4">
        <v>2.2749999999999999</v>
      </c>
      <c r="N31" s="4" t="s">
        <v>322</v>
      </c>
      <c r="P31" t="s">
        <v>405</v>
      </c>
      <c r="Q31">
        <v>4.5999999999999996</v>
      </c>
    </row>
    <row r="32" spans="2:17" x14ac:dyDescent="0.25">
      <c r="B32" s="4"/>
      <c r="C32" s="137" t="s">
        <v>400</v>
      </c>
      <c r="D32" s="137"/>
      <c r="E32" s="137"/>
      <c r="F32" s="137" t="s">
        <v>401</v>
      </c>
      <c r="G32" s="137"/>
      <c r="H32" s="137"/>
      <c r="J32" s="44"/>
      <c r="K32" s="122" t="s">
        <v>406</v>
      </c>
      <c r="L32" s="122"/>
      <c r="M32" s="122"/>
    </row>
    <row r="33" spans="2:17" ht="75" x14ac:dyDescent="0.25">
      <c r="C33" t="s">
        <v>396</v>
      </c>
      <c r="D33" t="s">
        <v>402</v>
      </c>
      <c r="E33" s="2" t="s">
        <v>403</v>
      </c>
      <c r="F33" t="s">
        <v>396</v>
      </c>
      <c r="G33" t="s">
        <v>402</v>
      </c>
      <c r="H33" s="2" t="s">
        <v>403</v>
      </c>
      <c r="K33" s="5" t="s">
        <v>407</v>
      </c>
      <c r="L33" s="5" t="s">
        <v>408</v>
      </c>
      <c r="M33" s="5" t="s">
        <v>409</v>
      </c>
      <c r="N33" s="4"/>
      <c r="O33" s="4"/>
      <c r="P33" s="4"/>
      <c r="Q33" s="4"/>
    </row>
    <row r="34" spans="2:17" x14ac:dyDescent="0.25">
      <c r="B34">
        <v>1</v>
      </c>
      <c r="C34" s="6">
        <f t="shared" ref="C34:C58" si="0">L34/$M$31</f>
        <v>0.44118993135011292</v>
      </c>
      <c r="D34" s="1">
        <v>4.3871029999999998</v>
      </c>
      <c r="E34">
        <f t="shared" ref="E34:E58" si="1">D34/$Q$31</f>
        <v>0.95371804347826084</v>
      </c>
      <c r="F34" s="6">
        <f t="shared" ref="F34:F58" si="2">L34/$M$31</f>
        <v>0.44118993135011292</v>
      </c>
      <c r="G34">
        <v>4.3869999999999996</v>
      </c>
      <c r="H34">
        <f t="shared" ref="H34:H58" si="3">G34/$Q$31</f>
        <v>0.95369565217391306</v>
      </c>
      <c r="K34">
        <v>1</v>
      </c>
      <c r="L34" s="6">
        <f t="shared" ref="L34:L58" si="4">B4*$M$31</f>
        <v>1.0037070938215069</v>
      </c>
      <c r="M34">
        <v>1.1180000000000001</v>
      </c>
    </row>
    <row r="35" spans="2:17" x14ac:dyDescent="0.25">
      <c r="B35">
        <v>2</v>
      </c>
      <c r="C35" s="6">
        <f t="shared" si="0"/>
        <v>0.54736842105262995</v>
      </c>
      <c r="D35" s="1">
        <v>4.2946150000000003</v>
      </c>
      <c r="E35">
        <f t="shared" si="1"/>
        <v>0.93361195652173923</v>
      </c>
      <c r="F35" s="6">
        <f t="shared" si="2"/>
        <v>0.54736842105262995</v>
      </c>
      <c r="G35">
        <v>4.2949999999999999</v>
      </c>
      <c r="H35">
        <f t="shared" si="3"/>
        <v>0.93369565217391315</v>
      </c>
      <c r="K35">
        <v>2</v>
      </c>
      <c r="L35" s="6">
        <f t="shared" si="4"/>
        <v>1.2452631578947331</v>
      </c>
      <c r="M35">
        <v>0.99199999999999999</v>
      </c>
    </row>
    <row r="36" spans="2:17" x14ac:dyDescent="0.25">
      <c r="B36">
        <v>3</v>
      </c>
      <c r="C36" s="6">
        <f t="shared" si="0"/>
        <v>0.66086956521739004</v>
      </c>
      <c r="D36" s="1">
        <v>4.1784990000000004</v>
      </c>
      <c r="E36">
        <f t="shared" si="1"/>
        <v>0.90836934782608714</v>
      </c>
      <c r="F36" s="6">
        <f t="shared" si="2"/>
        <v>0.66086956521739004</v>
      </c>
      <c r="G36">
        <v>4.1779999999999999</v>
      </c>
      <c r="H36">
        <f t="shared" si="3"/>
        <v>0.90826086956521745</v>
      </c>
      <c r="K36">
        <v>3</v>
      </c>
      <c r="L36" s="6">
        <f t="shared" si="4"/>
        <v>1.5034782608695623</v>
      </c>
      <c r="M36">
        <v>0.86299999999999999</v>
      </c>
    </row>
    <row r="37" spans="2:17" x14ac:dyDescent="0.25">
      <c r="B37">
        <v>4</v>
      </c>
      <c r="C37" s="6">
        <f t="shared" si="0"/>
        <v>0.77070938215102902</v>
      </c>
      <c r="D37" s="1">
        <v>3.954907</v>
      </c>
      <c r="E37">
        <f t="shared" si="1"/>
        <v>0.85976239130434784</v>
      </c>
      <c r="F37" s="6">
        <f t="shared" si="2"/>
        <v>0.77070938215102902</v>
      </c>
      <c r="G37">
        <v>3.9550000000000001</v>
      </c>
      <c r="H37">
        <f t="shared" si="3"/>
        <v>0.85978260869565226</v>
      </c>
      <c r="K37">
        <v>4</v>
      </c>
      <c r="L37" s="6">
        <f t="shared" si="4"/>
        <v>1.7533638443935911</v>
      </c>
      <c r="M37">
        <v>0.73399999999999999</v>
      </c>
    </row>
    <row r="38" spans="2:17" x14ac:dyDescent="0.25">
      <c r="B38">
        <v>5</v>
      </c>
      <c r="C38" s="6">
        <f t="shared" si="0"/>
        <v>0.89336384439359107</v>
      </c>
      <c r="D38" s="1">
        <v>2.9647779999999999</v>
      </c>
      <c r="E38">
        <f t="shared" si="1"/>
        <v>0.64451695652173913</v>
      </c>
      <c r="F38" s="6">
        <f t="shared" si="2"/>
        <v>0.89336384439359107</v>
      </c>
      <c r="G38">
        <v>2.9620000000000002</v>
      </c>
      <c r="H38">
        <f t="shared" si="3"/>
        <v>0.64391304347826095</v>
      </c>
      <c r="K38">
        <v>5</v>
      </c>
      <c r="L38" s="6">
        <f t="shared" si="4"/>
        <v>2.0324027459954195</v>
      </c>
      <c r="M38">
        <v>0.59099999999999997</v>
      </c>
    </row>
    <row r="39" spans="2:17" x14ac:dyDescent="0.25">
      <c r="B39">
        <v>6</v>
      </c>
      <c r="C39" s="6">
        <f t="shared" si="0"/>
        <v>1.00503432494279</v>
      </c>
      <c r="D39" s="1">
        <v>1.703333</v>
      </c>
      <c r="E39">
        <f t="shared" si="1"/>
        <v>0.37028978260869566</v>
      </c>
      <c r="F39" s="6">
        <f t="shared" si="2"/>
        <v>1.00503432494279</v>
      </c>
      <c r="G39">
        <v>1.7030000000000001</v>
      </c>
      <c r="H39">
        <f t="shared" si="3"/>
        <v>0.37021739130434789</v>
      </c>
      <c r="K39">
        <v>6</v>
      </c>
      <c r="L39" s="6">
        <f t="shared" si="4"/>
        <v>2.2864530892448474</v>
      </c>
      <c r="M39">
        <v>0.54100000000000004</v>
      </c>
    </row>
    <row r="40" spans="2:17" x14ac:dyDescent="0.25">
      <c r="B40">
        <v>7</v>
      </c>
      <c r="C40" s="6">
        <f t="shared" si="0"/>
        <v>1.1148741418764301</v>
      </c>
      <c r="D40" s="1">
        <v>1.2638309999999999</v>
      </c>
      <c r="E40">
        <f t="shared" si="1"/>
        <v>0.2747458695652174</v>
      </c>
      <c r="F40" s="6">
        <f t="shared" si="2"/>
        <v>1.1148741418764301</v>
      </c>
      <c r="G40">
        <v>1.266</v>
      </c>
      <c r="H40">
        <f t="shared" si="3"/>
        <v>0.27521739130434786</v>
      </c>
      <c r="K40">
        <v>7</v>
      </c>
      <c r="L40" s="6">
        <f t="shared" si="4"/>
        <v>2.5363386727688781</v>
      </c>
      <c r="M40">
        <v>0.57899999999999996</v>
      </c>
    </row>
    <row r="41" spans="2:17" x14ac:dyDescent="0.25">
      <c r="B41">
        <v>8</v>
      </c>
      <c r="C41" s="6">
        <f t="shared" si="0"/>
        <v>1.1588100686498799</v>
      </c>
      <c r="D41" s="1">
        <v>1.31138</v>
      </c>
      <c r="E41">
        <f t="shared" si="1"/>
        <v>0.28508260869565222</v>
      </c>
      <c r="F41" s="6">
        <f t="shared" si="2"/>
        <v>1.1588100686498799</v>
      </c>
      <c r="G41">
        <v>1.3129999999999999</v>
      </c>
      <c r="H41">
        <f t="shared" si="3"/>
        <v>0.28543478260869565</v>
      </c>
      <c r="K41">
        <v>8</v>
      </c>
      <c r="L41" s="6">
        <f t="shared" si="4"/>
        <v>2.6362929061784768</v>
      </c>
      <c r="M41">
        <v>0.59899999999999998</v>
      </c>
    </row>
    <row r="42" spans="2:17" x14ac:dyDescent="0.25">
      <c r="B42">
        <v>9</v>
      </c>
      <c r="C42" s="6">
        <f t="shared" si="0"/>
        <v>1.2027459954233399</v>
      </c>
      <c r="D42" s="1">
        <v>1.313709</v>
      </c>
      <c r="E42">
        <f t="shared" si="1"/>
        <v>0.28558891304347828</v>
      </c>
      <c r="F42" s="6">
        <f t="shared" si="2"/>
        <v>1.2027459954233399</v>
      </c>
      <c r="G42">
        <v>1.3140000000000001</v>
      </c>
      <c r="H42">
        <f t="shared" si="3"/>
        <v>0.28565217391304354</v>
      </c>
      <c r="K42">
        <v>9</v>
      </c>
      <c r="L42" s="6">
        <f t="shared" si="4"/>
        <v>2.7362471395880981</v>
      </c>
      <c r="M42">
        <v>0.61799999999999999</v>
      </c>
    </row>
    <row r="43" spans="2:17" x14ac:dyDescent="0.25">
      <c r="B43">
        <v>10</v>
      </c>
      <c r="C43" s="6">
        <f t="shared" si="0"/>
        <v>1.2503432494279101</v>
      </c>
      <c r="D43" s="1">
        <v>1.2848710000000001</v>
      </c>
      <c r="E43">
        <f t="shared" si="1"/>
        <v>0.27931978260869572</v>
      </c>
      <c r="F43" s="6">
        <f t="shared" si="2"/>
        <v>1.2503432494279101</v>
      </c>
      <c r="G43">
        <v>1.2849999999999999</v>
      </c>
      <c r="H43">
        <f t="shared" si="3"/>
        <v>0.27934782608695652</v>
      </c>
      <c r="K43">
        <v>10</v>
      </c>
      <c r="L43" s="6">
        <f t="shared" si="4"/>
        <v>2.8445308924484953</v>
      </c>
      <c r="M43">
        <v>0.63800000000000001</v>
      </c>
    </row>
    <row r="44" spans="2:17" x14ac:dyDescent="0.25">
      <c r="B44">
        <v>11</v>
      </c>
      <c r="C44" s="6">
        <f t="shared" si="0"/>
        <v>1.29061784897025</v>
      </c>
      <c r="D44" s="1">
        <v>1.2445809999999999</v>
      </c>
      <c r="E44">
        <f t="shared" si="1"/>
        <v>0.27056108695652176</v>
      </c>
      <c r="F44" s="6">
        <f t="shared" si="2"/>
        <v>1.29061784897025</v>
      </c>
      <c r="G44">
        <v>1.2450000000000001</v>
      </c>
      <c r="H44">
        <f t="shared" si="3"/>
        <v>0.27065217391304353</v>
      </c>
      <c r="K44">
        <v>11</v>
      </c>
      <c r="L44" s="6">
        <f t="shared" si="4"/>
        <v>2.9361556064073184</v>
      </c>
      <c r="M44">
        <v>0.65700000000000003</v>
      </c>
    </row>
    <row r="45" spans="2:17" x14ac:dyDescent="0.25">
      <c r="B45">
        <v>12</v>
      </c>
      <c r="C45" s="6">
        <f t="shared" si="0"/>
        <v>1.3363844393592601</v>
      </c>
      <c r="D45" s="1">
        <v>1.1938500000000001</v>
      </c>
      <c r="E45">
        <f t="shared" si="1"/>
        <v>0.2595326086956522</v>
      </c>
      <c r="F45" s="6">
        <f t="shared" si="2"/>
        <v>1.3363844393592601</v>
      </c>
      <c r="G45">
        <v>1.1950000000000001</v>
      </c>
      <c r="H45">
        <f t="shared" si="3"/>
        <v>0.25978260869565223</v>
      </c>
      <c r="K45">
        <v>12</v>
      </c>
      <c r="L45" s="6">
        <f t="shared" si="4"/>
        <v>3.0402745995423168</v>
      </c>
      <c r="M45">
        <v>0.67500000000000004</v>
      </c>
    </row>
    <row r="46" spans="2:17" x14ac:dyDescent="0.25">
      <c r="B46">
        <v>13</v>
      </c>
      <c r="C46" s="6">
        <f t="shared" si="0"/>
        <v>1.37482837528604</v>
      </c>
      <c r="D46" s="1">
        <v>1.11822</v>
      </c>
      <c r="E46">
        <f t="shared" si="1"/>
        <v>0.24309130434782611</v>
      </c>
      <c r="F46" s="6">
        <f t="shared" si="2"/>
        <v>1.37482837528604</v>
      </c>
      <c r="G46">
        <v>1.1200000000000001</v>
      </c>
      <c r="H46">
        <f t="shared" si="3"/>
        <v>0.24347826086956526</v>
      </c>
      <c r="K46">
        <v>13</v>
      </c>
      <c r="L46" s="6">
        <f t="shared" si="4"/>
        <v>3.1277345537757406</v>
      </c>
      <c r="M46">
        <v>0.69399999999999995</v>
      </c>
    </row>
    <row r="47" spans="2:17" x14ac:dyDescent="0.25">
      <c r="B47">
        <v>14</v>
      </c>
      <c r="C47" s="6">
        <f t="shared" si="0"/>
        <v>1.4205949656750501</v>
      </c>
      <c r="D47" s="1">
        <v>1.001398</v>
      </c>
      <c r="E47">
        <f t="shared" si="1"/>
        <v>0.21769521739130437</v>
      </c>
      <c r="F47" s="6">
        <f t="shared" si="2"/>
        <v>1.4205949656750501</v>
      </c>
      <c r="G47">
        <v>1.0029999999999999</v>
      </c>
      <c r="H47">
        <f t="shared" si="3"/>
        <v>0.21804347826086956</v>
      </c>
      <c r="K47">
        <v>14</v>
      </c>
      <c r="L47" s="6">
        <f t="shared" si="4"/>
        <v>3.2318535469107386</v>
      </c>
      <c r="M47">
        <v>0.73099999999999998</v>
      </c>
    </row>
    <row r="48" spans="2:17" x14ac:dyDescent="0.25">
      <c r="B48">
        <v>15</v>
      </c>
      <c r="C48" s="6">
        <f t="shared" si="0"/>
        <v>1.4590389016018299</v>
      </c>
      <c r="D48" s="1">
        <v>0.92556510000000003</v>
      </c>
      <c r="E48">
        <f t="shared" si="1"/>
        <v>0.20120980434782612</v>
      </c>
      <c r="F48" s="6">
        <f t="shared" si="2"/>
        <v>1.4590389016018299</v>
      </c>
      <c r="G48">
        <v>0.92800000000000005</v>
      </c>
      <c r="H48">
        <f t="shared" si="3"/>
        <v>0.20173913043478264</v>
      </c>
      <c r="K48">
        <v>15</v>
      </c>
      <c r="L48" s="6">
        <f t="shared" si="4"/>
        <v>3.3193135011441628</v>
      </c>
      <c r="M48">
        <v>0.753</v>
      </c>
    </row>
    <row r="49" spans="2:13" x14ac:dyDescent="0.25">
      <c r="B49">
        <v>16</v>
      </c>
      <c r="C49" s="6">
        <f t="shared" si="0"/>
        <v>1.5084668192219599</v>
      </c>
      <c r="D49" s="1">
        <v>0.87200540000000004</v>
      </c>
      <c r="E49">
        <f t="shared" si="1"/>
        <v>0.18956639130434785</v>
      </c>
      <c r="F49" s="6">
        <f t="shared" si="2"/>
        <v>1.5084668192219599</v>
      </c>
      <c r="G49">
        <v>0.874</v>
      </c>
      <c r="H49">
        <f t="shared" si="3"/>
        <v>0.19</v>
      </c>
      <c r="K49">
        <v>16</v>
      </c>
      <c r="L49" s="6">
        <f t="shared" si="4"/>
        <v>3.4317620137299585</v>
      </c>
      <c r="M49">
        <v>0.77</v>
      </c>
    </row>
    <row r="50" spans="2:13" x14ac:dyDescent="0.25">
      <c r="B50">
        <v>17</v>
      </c>
      <c r="C50" s="6">
        <f t="shared" si="0"/>
        <v>1.5524027459954199</v>
      </c>
      <c r="D50" s="1">
        <v>0.82082670000000002</v>
      </c>
      <c r="E50">
        <f t="shared" si="1"/>
        <v>0.17844058695652176</v>
      </c>
      <c r="F50" s="6">
        <f t="shared" si="2"/>
        <v>1.5524027459954199</v>
      </c>
      <c r="G50">
        <v>0.80700000000000005</v>
      </c>
      <c r="H50">
        <f t="shared" si="3"/>
        <v>0.17543478260869569</v>
      </c>
      <c r="K50">
        <v>17</v>
      </c>
      <c r="L50" s="6">
        <f t="shared" si="4"/>
        <v>3.5317162471395802</v>
      </c>
      <c r="M50">
        <v>0.79</v>
      </c>
    </row>
    <row r="51" spans="2:13" x14ac:dyDescent="0.25">
      <c r="B51">
        <v>18</v>
      </c>
      <c r="C51" s="6">
        <f t="shared" si="0"/>
        <v>1.59084668192219</v>
      </c>
      <c r="D51" s="1">
        <v>1.152514</v>
      </c>
      <c r="E51">
        <f t="shared" si="1"/>
        <v>0.25054652173913045</v>
      </c>
      <c r="F51" s="6">
        <f t="shared" si="2"/>
        <v>1.59084668192219</v>
      </c>
      <c r="G51">
        <v>0.76</v>
      </c>
      <c r="H51">
        <f t="shared" si="3"/>
        <v>0.16521739130434784</v>
      </c>
      <c r="K51">
        <v>18</v>
      </c>
      <c r="L51" s="6">
        <f t="shared" si="4"/>
        <v>3.6191762013729822</v>
      </c>
      <c r="M51">
        <v>0.80900000000000005</v>
      </c>
    </row>
    <row r="52" spans="2:13" x14ac:dyDescent="0.25">
      <c r="B52">
        <v>19</v>
      </c>
      <c r="C52" s="6">
        <f t="shared" si="0"/>
        <v>1.6311212814645299</v>
      </c>
      <c r="D52" s="1">
        <v>1.4019630000000001</v>
      </c>
      <c r="E52">
        <f t="shared" si="1"/>
        <v>0.30477456521739132</v>
      </c>
      <c r="F52" s="6">
        <f t="shared" si="2"/>
        <v>1.6311212814645299</v>
      </c>
      <c r="G52">
        <v>0.70099999999999996</v>
      </c>
      <c r="H52">
        <f t="shared" si="3"/>
        <v>0.15239130434782608</v>
      </c>
      <c r="K52">
        <v>19</v>
      </c>
      <c r="L52" s="6">
        <f t="shared" si="4"/>
        <v>3.7108009153318053</v>
      </c>
      <c r="M52">
        <v>0.82799999999999996</v>
      </c>
    </row>
    <row r="53" spans="2:13" x14ac:dyDescent="0.25">
      <c r="B53">
        <v>20</v>
      </c>
      <c r="C53" s="6">
        <f t="shared" si="0"/>
        <v>1.67688787185354</v>
      </c>
      <c r="D53" s="1">
        <v>1.426796</v>
      </c>
      <c r="E53">
        <f t="shared" si="1"/>
        <v>0.31017304347826086</v>
      </c>
      <c r="F53" s="6">
        <f t="shared" si="2"/>
        <v>1.67688787185354</v>
      </c>
      <c r="G53">
        <v>0.66100000000000003</v>
      </c>
      <c r="H53">
        <f t="shared" si="3"/>
        <v>0.14369565217391306</v>
      </c>
      <c r="K53">
        <v>20</v>
      </c>
      <c r="L53" s="6">
        <f t="shared" si="4"/>
        <v>3.8149199084668033</v>
      </c>
      <c r="M53">
        <v>0.84599999999999997</v>
      </c>
    </row>
    <row r="54" spans="2:13" x14ac:dyDescent="0.25">
      <c r="B54">
        <v>21</v>
      </c>
      <c r="C54" s="6">
        <f t="shared" si="0"/>
        <v>1.7208237986270001</v>
      </c>
      <c r="D54" s="1">
        <v>1.48272</v>
      </c>
      <c r="E54">
        <f t="shared" si="1"/>
        <v>0.32233043478260875</v>
      </c>
      <c r="F54" s="6">
        <f t="shared" si="2"/>
        <v>1.7208237986270001</v>
      </c>
      <c r="G54">
        <v>0.623</v>
      </c>
      <c r="H54">
        <f t="shared" si="3"/>
        <v>0.13543478260869565</v>
      </c>
      <c r="K54">
        <v>21</v>
      </c>
      <c r="L54" s="6">
        <f t="shared" si="4"/>
        <v>3.914874141876425</v>
      </c>
      <c r="M54">
        <v>0.86499999999999999</v>
      </c>
    </row>
    <row r="55" spans="2:13" x14ac:dyDescent="0.25">
      <c r="B55">
        <v>22</v>
      </c>
      <c r="C55" s="6">
        <f t="shared" si="0"/>
        <v>1.7647597254004499</v>
      </c>
      <c r="D55">
        <v>1.7647597254004499</v>
      </c>
      <c r="E55">
        <f t="shared" si="1"/>
        <v>0.3836434185653152</v>
      </c>
      <c r="F55" s="6">
        <f t="shared" si="2"/>
        <v>1.7647597254004499</v>
      </c>
      <c r="G55">
        <v>0.54600000000000004</v>
      </c>
      <c r="H55">
        <f t="shared" si="3"/>
        <v>0.11869565217391306</v>
      </c>
      <c r="K55">
        <v>22</v>
      </c>
      <c r="L55" s="6">
        <f t="shared" si="4"/>
        <v>4.0148283752860232</v>
      </c>
      <c r="M55">
        <v>0.90400000000000003</v>
      </c>
    </row>
    <row r="56" spans="2:13" x14ac:dyDescent="0.25">
      <c r="B56">
        <v>23</v>
      </c>
      <c r="C56" s="6">
        <f t="shared" si="0"/>
        <v>1.85263157894736</v>
      </c>
      <c r="D56" s="1">
        <v>0.95364720000000003</v>
      </c>
      <c r="E56">
        <f t="shared" si="1"/>
        <v>0.20731460869565219</v>
      </c>
      <c r="F56" s="6">
        <f t="shared" si="2"/>
        <v>1.85263157894736</v>
      </c>
      <c r="G56">
        <v>0.51700000000000002</v>
      </c>
      <c r="H56">
        <f t="shared" si="3"/>
        <v>0.1123913043478261</v>
      </c>
      <c r="K56">
        <v>23</v>
      </c>
      <c r="L56" s="6">
        <f t="shared" si="4"/>
        <v>4.2147368421052436</v>
      </c>
      <c r="M56">
        <v>0.92400000000000004</v>
      </c>
    </row>
    <row r="57" spans="2:13" x14ac:dyDescent="0.25">
      <c r="B57">
        <v>24</v>
      </c>
      <c r="C57" s="6">
        <f t="shared" si="0"/>
        <v>1.89656750572082</v>
      </c>
      <c r="D57" s="1">
        <v>0.949874</v>
      </c>
      <c r="E57">
        <f t="shared" si="1"/>
        <v>0.20649434782608697</v>
      </c>
      <c r="F57" s="6">
        <f t="shared" si="2"/>
        <v>1.89656750572082</v>
      </c>
      <c r="G57">
        <v>0.48499999999999999</v>
      </c>
      <c r="H57">
        <f t="shared" si="3"/>
        <v>0.10543478260869565</v>
      </c>
      <c r="K57">
        <v>24</v>
      </c>
      <c r="L57" s="6">
        <f t="shared" si="4"/>
        <v>4.3146910755148653</v>
      </c>
      <c r="M57">
        <v>0.94299999999999995</v>
      </c>
    </row>
    <row r="58" spans="2:13" x14ac:dyDescent="0.25">
      <c r="B58">
        <v>25</v>
      </c>
      <c r="C58" s="6">
        <f t="shared" si="0"/>
        <v>1.9350114416475899</v>
      </c>
      <c r="D58" s="1">
        <v>0.9540537</v>
      </c>
      <c r="E58">
        <f t="shared" si="1"/>
        <v>0.20740297826086959</v>
      </c>
      <c r="F58" s="6">
        <f t="shared" si="2"/>
        <v>1.9350114416475899</v>
      </c>
      <c r="G58">
        <v>0.84899999999999998</v>
      </c>
      <c r="H58">
        <f t="shared" si="3"/>
        <v>0.18456521739130435</v>
      </c>
      <c r="K58">
        <v>25</v>
      </c>
      <c r="L58" s="6">
        <f t="shared" si="4"/>
        <v>4.4021510297482669</v>
      </c>
      <c r="M58">
        <v>0.96299999999999997</v>
      </c>
    </row>
    <row r="59" spans="2:13" x14ac:dyDescent="0.25">
      <c r="D59" s="1">
        <v>0.9516751</v>
      </c>
    </row>
  </sheetData>
  <mergeCells count="5">
    <mergeCell ref="B1:H1"/>
    <mergeCell ref="F32:H32"/>
    <mergeCell ref="C32:E32"/>
    <mergeCell ref="K32:M32"/>
    <mergeCell ref="B31:H3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867CC-DF5C-4117-9B5B-D057F16B0D82}">
  <dimension ref="A1:AB59"/>
  <sheetViews>
    <sheetView topLeftCell="A2" workbookViewId="0">
      <selection activeCell="B39" sqref="B39"/>
    </sheetView>
  </sheetViews>
  <sheetFormatPr baseColWidth="10" defaultColWidth="9.140625" defaultRowHeight="15" x14ac:dyDescent="0.25"/>
  <sheetData>
    <row r="1" spans="1:28" x14ac:dyDescent="0.25">
      <c r="A1" s="50"/>
      <c r="B1" s="141" t="s">
        <v>385</v>
      </c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</row>
    <row r="2" spans="1:28" x14ac:dyDescent="0.25">
      <c r="A2" s="50"/>
      <c r="B2" s="140" t="s">
        <v>410</v>
      </c>
      <c r="C2" s="140"/>
      <c r="D2" s="50"/>
      <c r="E2" s="140" t="s">
        <v>411</v>
      </c>
      <c r="F2" s="140"/>
      <c r="G2" s="50"/>
      <c r="H2" s="140" t="s">
        <v>412</v>
      </c>
      <c r="I2" s="140"/>
      <c r="J2" s="50"/>
      <c r="K2" s="140" t="s">
        <v>413</v>
      </c>
      <c r="L2" s="140"/>
      <c r="M2" s="36"/>
    </row>
    <row r="3" spans="1:28" x14ac:dyDescent="0.25">
      <c r="A3" s="50"/>
      <c r="B3" s="50" t="s">
        <v>396</v>
      </c>
      <c r="C3" s="50" t="s">
        <v>403</v>
      </c>
      <c r="D3" s="50"/>
      <c r="E3" s="50" t="s">
        <v>396</v>
      </c>
      <c r="F3" s="50" t="s">
        <v>403</v>
      </c>
      <c r="G3" s="50"/>
      <c r="H3" s="50" t="s">
        <v>396</v>
      </c>
      <c r="I3" s="50" t="s">
        <v>403</v>
      </c>
      <c r="J3" s="50"/>
      <c r="K3" s="50" t="s">
        <v>396</v>
      </c>
      <c r="L3" s="50" t="s">
        <v>403</v>
      </c>
      <c r="M3" s="36"/>
    </row>
    <row r="4" spans="1:28" x14ac:dyDescent="0.25">
      <c r="A4" s="36"/>
      <c r="B4" s="36">
        <v>0.44072899999999998</v>
      </c>
      <c r="C4" s="36">
        <v>0.95038400000000001</v>
      </c>
      <c r="D4" s="36"/>
      <c r="E4" s="36">
        <v>0.44214599999999998</v>
      </c>
      <c r="F4" s="36">
        <v>0.94696400000000003</v>
      </c>
      <c r="G4" s="36"/>
      <c r="H4" s="36">
        <v>0.44072099999999997</v>
      </c>
      <c r="I4" s="36">
        <v>0.94696499999999995</v>
      </c>
      <c r="J4" s="36"/>
      <c r="K4" s="36">
        <v>0.43873000000000001</v>
      </c>
      <c r="L4" s="36">
        <v>0.95042700000000002</v>
      </c>
      <c r="M4" s="36"/>
    </row>
    <row r="5" spans="1:28" x14ac:dyDescent="0.25">
      <c r="A5" s="36"/>
      <c r="B5" s="36">
        <v>0.55037800000000003</v>
      </c>
      <c r="C5" s="36">
        <v>0.92633500000000002</v>
      </c>
      <c r="D5" s="36"/>
      <c r="E5" s="36">
        <v>0.55037800000000003</v>
      </c>
      <c r="F5" s="36">
        <v>0.92633500000000002</v>
      </c>
      <c r="G5" s="36"/>
      <c r="H5" s="36">
        <v>0.55180700000000005</v>
      </c>
      <c r="I5" s="36">
        <v>0.92804299999999995</v>
      </c>
      <c r="J5" s="36"/>
      <c r="K5" s="36">
        <v>0.54836499999999999</v>
      </c>
      <c r="L5" s="36">
        <v>0.92820499999999995</v>
      </c>
      <c r="M5" s="36"/>
    </row>
    <row r="6" spans="1:28" x14ac:dyDescent="0.25">
      <c r="A6" s="36"/>
      <c r="B6" s="36">
        <v>0.66001500000000002</v>
      </c>
      <c r="C6" s="36">
        <v>0.89715800000000001</v>
      </c>
      <c r="D6" s="36"/>
      <c r="E6" s="36">
        <v>0.66144800000000004</v>
      </c>
      <c r="F6" s="36">
        <v>0.90057500000000001</v>
      </c>
      <c r="G6" s="36"/>
      <c r="H6" s="36">
        <v>0.66145200000000004</v>
      </c>
      <c r="I6" s="36">
        <v>0.902285</v>
      </c>
      <c r="J6" s="36"/>
      <c r="K6" s="36">
        <v>0.65942999999999996</v>
      </c>
      <c r="L6" s="36">
        <v>0.90085499999999996</v>
      </c>
      <c r="M6" s="36"/>
    </row>
    <row r="7" spans="1:28" x14ac:dyDescent="0.25">
      <c r="A7" s="36"/>
      <c r="B7" s="36">
        <v>0.77103999999999995</v>
      </c>
      <c r="C7" s="36">
        <v>0.85259499999999999</v>
      </c>
      <c r="D7" s="36"/>
      <c r="E7" s="36">
        <v>0.77388599999999996</v>
      </c>
      <c r="F7" s="36">
        <v>0.85088299999999994</v>
      </c>
      <c r="G7" s="36"/>
      <c r="H7" s="36">
        <v>0.76818299999999995</v>
      </c>
      <c r="I7" s="36">
        <v>0.84917900000000002</v>
      </c>
      <c r="J7" s="36"/>
      <c r="K7" s="36">
        <v>0.76766900000000005</v>
      </c>
      <c r="L7" s="36">
        <v>0.85470100000000004</v>
      </c>
      <c r="M7" s="36"/>
    </row>
    <row r="8" spans="1:28" x14ac:dyDescent="0.25">
      <c r="A8" s="36"/>
      <c r="B8" s="36">
        <v>0.88888900000000004</v>
      </c>
      <c r="C8" s="36">
        <v>0.68152900000000005</v>
      </c>
      <c r="D8" s="36"/>
      <c r="E8" s="36">
        <v>0.89033399999999996</v>
      </c>
      <c r="F8" s="36">
        <v>0.69007399999999997</v>
      </c>
      <c r="G8" s="36"/>
      <c r="H8" s="36">
        <v>0.88889300000000004</v>
      </c>
      <c r="I8" s="36">
        <v>0.68323800000000001</v>
      </c>
      <c r="J8" s="36"/>
      <c r="K8" s="36">
        <v>0.89028799999999997</v>
      </c>
      <c r="L8" s="36">
        <v>0.68717899999999998</v>
      </c>
      <c r="M8" s="36"/>
    </row>
    <row r="9" spans="1:28" x14ac:dyDescent="0.25">
      <c r="A9" s="36"/>
      <c r="B9" s="36">
        <v>0.99925200000000003</v>
      </c>
      <c r="C9" s="36">
        <v>0.35833399999999999</v>
      </c>
      <c r="D9" s="36"/>
      <c r="E9" s="36">
        <v>0.99925600000000003</v>
      </c>
      <c r="F9" s="36">
        <v>0.36004399999999998</v>
      </c>
      <c r="G9" s="36"/>
      <c r="H9" s="36">
        <v>0.99926000000000004</v>
      </c>
      <c r="I9" s="36">
        <v>0.36175299999999999</v>
      </c>
      <c r="J9" s="36"/>
      <c r="K9" s="36">
        <v>0.99885400000000002</v>
      </c>
      <c r="L9" s="36">
        <v>0.36581200000000003</v>
      </c>
      <c r="M9" s="36"/>
    </row>
    <row r="10" spans="1:28" x14ac:dyDescent="0.25">
      <c r="A10" s="36"/>
      <c r="B10" s="36">
        <v>1.110196</v>
      </c>
      <c r="C10" s="36">
        <v>0.27958300000000003</v>
      </c>
      <c r="D10" s="36"/>
      <c r="E10" s="36">
        <v>1.107351</v>
      </c>
      <c r="F10" s="36">
        <v>0.28129599999999999</v>
      </c>
      <c r="G10" s="36"/>
      <c r="H10" s="36">
        <v>1.1101920000000001</v>
      </c>
      <c r="I10" s="36">
        <v>0.27787400000000001</v>
      </c>
      <c r="J10" s="36"/>
      <c r="K10" s="36">
        <v>1.1099859999999999</v>
      </c>
      <c r="L10" s="36">
        <v>0.282051</v>
      </c>
      <c r="M10" s="36"/>
    </row>
    <row r="11" spans="1:28" x14ac:dyDescent="0.25">
      <c r="A11" s="36"/>
      <c r="B11" s="36">
        <v>1.15151</v>
      </c>
      <c r="C11" s="36">
        <v>0.27783000000000002</v>
      </c>
      <c r="D11" s="36"/>
      <c r="E11" s="36">
        <v>1.1529339999999999</v>
      </c>
      <c r="F11" s="36">
        <v>0.27782800000000002</v>
      </c>
      <c r="G11" s="36"/>
      <c r="H11" s="36">
        <v>1.1543589999999999</v>
      </c>
      <c r="I11" s="36">
        <v>0.27782699999999999</v>
      </c>
      <c r="J11" s="36"/>
      <c r="K11" s="36">
        <v>1.15411</v>
      </c>
      <c r="L11" s="36">
        <v>0.28547</v>
      </c>
      <c r="M11" s="36"/>
    </row>
    <row r="12" spans="1:28" x14ac:dyDescent="0.25">
      <c r="A12" s="36"/>
      <c r="B12" s="36">
        <v>1.197114</v>
      </c>
      <c r="C12" s="36">
        <v>0.28290900000000002</v>
      </c>
      <c r="D12" s="36"/>
      <c r="E12" s="36">
        <v>1.198539</v>
      </c>
      <c r="F12" s="36">
        <v>0.28290799999999999</v>
      </c>
      <c r="G12" s="36"/>
      <c r="H12" s="36">
        <v>1.199959</v>
      </c>
      <c r="I12" s="36">
        <v>0.28119699999999997</v>
      </c>
      <c r="J12" s="36"/>
      <c r="K12" s="36">
        <v>1.1982440000000001</v>
      </c>
      <c r="L12" s="36">
        <v>0.28034199999999998</v>
      </c>
      <c r="M12" s="36"/>
    </row>
    <row r="13" spans="1:28" x14ac:dyDescent="0.25">
      <c r="A13" s="36"/>
      <c r="B13" s="36">
        <v>1.238407</v>
      </c>
      <c r="C13" s="36">
        <v>0.27260899999999999</v>
      </c>
      <c r="D13" s="36"/>
      <c r="E13" s="36">
        <v>1.2412570000000001</v>
      </c>
      <c r="F13" s="36">
        <v>0.27260499999999999</v>
      </c>
      <c r="G13" s="36"/>
      <c r="H13" s="36">
        <v>1.239832</v>
      </c>
      <c r="I13" s="36">
        <v>0.27260699999999999</v>
      </c>
      <c r="J13" s="36"/>
      <c r="K13" s="36">
        <v>1.2395350000000001</v>
      </c>
      <c r="L13" s="36">
        <v>0.27179500000000001</v>
      </c>
      <c r="M13" s="36"/>
    </row>
    <row r="14" spans="1:28" x14ac:dyDescent="0.25">
      <c r="A14" s="36"/>
      <c r="B14" s="36">
        <v>1.283995</v>
      </c>
      <c r="C14" s="36">
        <v>0.27084999999999998</v>
      </c>
      <c r="D14" s="36"/>
      <c r="E14" s="36">
        <v>1.288262</v>
      </c>
      <c r="F14" s="36">
        <v>0.26742700000000003</v>
      </c>
      <c r="G14" s="36"/>
      <c r="H14" s="36">
        <v>1.2854159999999999</v>
      </c>
      <c r="I14" s="36">
        <v>0.26913999999999999</v>
      </c>
      <c r="J14" s="36"/>
      <c r="K14" s="36">
        <v>1.283663</v>
      </c>
      <c r="L14" s="36">
        <v>0.27179500000000001</v>
      </c>
      <c r="M14" s="36"/>
    </row>
    <row r="15" spans="1:28" x14ac:dyDescent="0.25">
      <c r="A15" s="36"/>
      <c r="B15" s="36">
        <v>1.3281419999999999</v>
      </c>
      <c r="C15" s="36">
        <v>0.26225599999999999</v>
      </c>
      <c r="D15" s="36"/>
      <c r="E15" s="36">
        <v>1.3267180000000001</v>
      </c>
      <c r="F15" s="36">
        <v>0.26225799999999999</v>
      </c>
      <c r="G15" s="36"/>
      <c r="H15" s="36">
        <v>1.3281419999999999</v>
      </c>
      <c r="I15" s="36">
        <v>0.26225599999999999</v>
      </c>
      <c r="J15" s="36"/>
      <c r="K15" s="36">
        <v>1.3263780000000001</v>
      </c>
      <c r="L15" s="36">
        <v>0.26324799999999998</v>
      </c>
      <c r="M15" s="36"/>
    </row>
    <row r="16" spans="1:28" x14ac:dyDescent="0.25">
      <c r="A16" s="36"/>
      <c r="B16" s="36">
        <v>1.3751310000000001</v>
      </c>
      <c r="C16" s="36">
        <v>0.25024000000000002</v>
      </c>
      <c r="D16" s="36"/>
      <c r="E16" s="36">
        <v>1.370852</v>
      </c>
      <c r="F16" s="36">
        <v>0.24853500000000001</v>
      </c>
      <c r="G16" s="36"/>
      <c r="H16" s="36">
        <v>1.369432</v>
      </c>
      <c r="I16" s="36">
        <v>0.25024600000000002</v>
      </c>
      <c r="J16" s="36"/>
      <c r="K16" s="36">
        <v>1.369095</v>
      </c>
      <c r="L16" s="36">
        <v>0.25299100000000002</v>
      </c>
      <c r="M16" s="36"/>
    </row>
    <row r="17" spans="1:19" x14ac:dyDescent="0.25">
      <c r="A17" s="36"/>
      <c r="B17" s="36">
        <v>1.4149830000000001</v>
      </c>
      <c r="C17" s="36">
        <v>0.23310400000000001</v>
      </c>
      <c r="D17" s="36"/>
      <c r="E17" s="36">
        <v>1.416412</v>
      </c>
      <c r="F17" s="36">
        <v>0.23481199999999999</v>
      </c>
      <c r="G17" s="36"/>
      <c r="H17" s="36">
        <v>1.4121300000000001</v>
      </c>
      <c r="I17" s="36">
        <v>0.23139699999999999</v>
      </c>
      <c r="J17" s="36"/>
      <c r="K17" s="36">
        <v>1.413243</v>
      </c>
      <c r="L17" s="36">
        <v>0.235897</v>
      </c>
      <c r="M17" s="36"/>
    </row>
    <row r="18" spans="1:19" x14ac:dyDescent="0.25">
      <c r="A18" s="36"/>
      <c r="B18" s="36">
        <v>1.456269</v>
      </c>
      <c r="C18" s="36">
        <v>0.219384</v>
      </c>
      <c r="D18" s="36"/>
      <c r="E18" s="36">
        <v>1.457697</v>
      </c>
      <c r="F18" s="36">
        <v>0.22109200000000001</v>
      </c>
      <c r="G18" s="36"/>
      <c r="H18" s="36">
        <v>1.456277</v>
      </c>
      <c r="I18" s="36">
        <v>0.222803</v>
      </c>
      <c r="J18" s="36"/>
      <c r="K18" s="36">
        <v>1.4573879999999999</v>
      </c>
      <c r="L18" s="36">
        <v>0.222222</v>
      </c>
      <c r="M18" s="36"/>
    </row>
    <row r="19" spans="1:19" x14ac:dyDescent="0.25">
      <c r="A19" s="36"/>
      <c r="B19" s="36">
        <v>1.500432</v>
      </c>
      <c r="C19" s="36">
        <v>0.21762799999999999</v>
      </c>
      <c r="D19" s="36"/>
      <c r="E19" s="36">
        <v>1.498991</v>
      </c>
      <c r="F19" s="36">
        <v>0.21079200000000001</v>
      </c>
      <c r="G19" s="36"/>
      <c r="H19" s="36">
        <v>1.5004029999999999</v>
      </c>
      <c r="I19" s="36">
        <v>0.20566200000000001</v>
      </c>
      <c r="J19" s="36"/>
      <c r="K19" s="36">
        <v>1.5001040000000001</v>
      </c>
      <c r="L19" s="36">
        <v>0.21196599999999999</v>
      </c>
      <c r="M19" s="36"/>
    </row>
    <row r="20" spans="1:19" x14ac:dyDescent="0.25">
      <c r="A20" s="36"/>
      <c r="B20" s="36">
        <v>1.5434460000000001</v>
      </c>
      <c r="C20" s="36">
        <v>0.33211200000000002</v>
      </c>
      <c r="D20" s="36"/>
      <c r="E20" s="36">
        <v>1.5445420000000001</v>
      </c>
      <c r="F20" s="36">
        <v>0.19364899999999999</v>
      </c>
      <c r="G20" s="36"/>
      <c r="H20" s="36">
        <v>1.5416890000000001</v>
      </c>
      <c r="I20" s="36">
        <v>0.191943</v>
      </c>
      <c r="J20" s="36"/>
      <c r="K20" s="36">
        <v>1.542829</v>
      </c>
      <c r="L20" s="36">
        <v>0.19487199999999999</v>
      </c>
      <c r="M20" s="36"/>
    </row>
    <row r="21" spans="1:19" x14ac:dyDescent="0.25">
      <c r="A21" s="36"/>
      <c r="B21" s="36">
        <v>1.5876539999999999</v>
      </c>
      <c r="C21" s="36">
        <v>0.34915800000000002</v>
      </c>
      <c r="D21" s="36"/>
      <c r="E21" s="36">
        <v>1.5861080000000001</v>
      </c>
      <c r="F21" s="36">
        <v>0.29787799999999998</v>
      </c>
      <c r="G21" s="36"/>
      <c r="H21" s="36">
        <v>1.5844069999999999</v>
      </c>
      <c r="I21" s="36">
        <v>0.181641</v>
      </c>
      <c r="J21" s="36"/>
      <c r="K21" s="36">
        <v>1.5827009999999999</v>
      </c>
      <c r="L21" s="36">
        <v>0.18290600000000001</v>
      </c>
      <c r="M21" s="36"/>
    </row>
    <row r="22" spans="1:19" x14ac:dyDescent="0.25">
      <c r="A22" s="36"/>
      <c r="B22" s="36">
        <v>1.6304209999999999</v>
      </c>
      <c r="C22" s="36">
        <v>0.35936899999999999</v>
      </c>
      <c r="D22" s="36"/>
      <c r="E22" s="36">
        <v>1.6289149999999999</v>
      </c>
      <c r="F22" s="36">
        <v>0.325183</v>
      </c>
      <c r="G22" s="36"/>
      <c r="H22" s="36">
        <v>1.6299619999999999</v>
      </c>
      <c r="I22" s="36">
        <v>0.16620699999999999</v>
      </c>
      <c r="J22" s="36"/>
      <c r="K22" s="36">
        <v>1.6296919999999999</v>
      </c>
      <c r="L22" s="36">
        <v>0.16923099999999999</v>
      </c>
      <c r="M22" s="36"/>
    </row>
    <row r="23" spans="1:19" x14ac:dyDescent="0.25">
      <c r="A23" s="36"/>
      <c r="B23" s="36">
        <v>1.674588</v>
      </c>
      <c r="C23" s="36">
        <v>0.35932199999999997</v>
      </c>
      <c r="D23" s="36"/>
      <c r="E23" s="36">
        <v>1.670253</v>
      </c>
      <c r="F23" s="36">
        <v>0.33368599999999998</v>
      </c>
      <c r="G23" s="36"/>
      <c r="H23" s="36">
        <v>1.667241</v>
      </c>
      <c r="I23" s="36">
        <v>0.26531300000000002</v>
      </c>
      <c r="J23" s="36"/>
      <c r="K23" s="36">
        <v>1.6724110000000001</v>
      </c>
      <c r="L23" s="36">
        <v>0.15726499999999999</v>
      </c>
      <c r="M23" s="36"/>
    </row>
    <row r="24" spans="1:19" x14ac:dyDescent="0.25">
      <c r="A24" s="36"/>
      <c r="B24" s="36">
        <v>1.7173350000000001</v>
      </c>
      <c r="C24" s="36">
        <v>0.36098599999999997</v>
      </c>
      <c r="D24" s="36"/>
      <c r="E24" s="36">
        <v>1.715849</v>
      </c>
      <c r="F24" s="36">
        <v>0.33534599999999998</v>
      </c>
      <c r="G24" s="36"/>
      <c r="H24" s="36">
        <v>1.714323</v>
      </c>
      <c r="I24" s="36">
        <v>0.29261300000000001</v>
      </c>
      <c r="J24" s="36"/>
      <c r="K24" s="36">
        <v>1.71655</v>
      </c>
      <c r="L24" s="36">
        <v>0.14871799999999999</v>
      </c>
      <c r="M24" s="36"/>
    </row>
    <row r="25" spans="1:19" x14ac:dyDescent="0.25">
      <c r="A25" s="36"/>
      <c r="B25" s="36">
        <v>1.7572650000000001</v>
      </c>
      <c r="C25" s="36">
        <v>0.376328</v>
      </c>
      <c r="D25" s="36"/>
      <c r="E25" s="36">
        <v>1.7557670000000001</v>
      </c>
      <c r="F25" s="36">
        <v>0.34555999999999998</v>
      </c>
      <c r="G25" s="36"/>
      <c r="H25" s="36">
        <v>1.76136</v>
      </c>
      <c r="I25" s="36">
        <v>0.30110999999999999</v>
      </c>
      <c r="J25" s="36"/>
      <c r="K25" s="36">
        <v>1.7577739999999999</v>
      </c>
      <c r="L25" s="36">
        <v>0.19658100000000001</v>
      </c>
      <c r="M25" s="36"/>
    </row>
    <row r="26" spans="1:19" x14ac:dyDescent="0.25">
      <c r="A26" s="36"/>
      <c r="B26" s="36">
        <v>1.842344</v>
      </c>
      <c r="C26" s="36">
        <v>0.20529700000000001</v>
      </c>
      <c r="D26" s="36"/>
      <c r="E26" s="36">
        <v>1.8451850000000001</v>
      </c>
      <c r="F26" s="36">
        <v>0.201875</v>
      </c>
      <c r="G26" s="36"/>
      <c r="H26" s="36">
        <v>1.8451610000000001</v>
      </c>
      <c r="I26" s="36">
        <v>0.19161800000000001</v>
      </c>
      <c r="J26" s="36"/>
      <c r="K26" s="36">
        <v>1.8431930000000001</v>
      </c>
      <c r="L26" s="36">
        <v>0.18803400000000001</v>
      </c>
      <c r="M26" s="36"/>
    </row>
    <row r="27" spans="1:19" x14ac:dyDescent="0.25">
      <c r="A27" s="36"/>
      <c r="B27" s="36">
        <v>1.88794</v>
      </c>
      <c r="C27" s="36">
        <v>0.206957</v>
      </c>
      <c r="D27" s="36"/>
      <c r="E27" s="36">
        <v>1.889356</v>
      </c>
      <c r="F27" s="36">
        <v>0.203537</v>
      </c>
      <c r="G27" s="36"/>
      <c r="H27" s="36">
        <v>1.8893279999999999</v>
      </c>
      <c r="I27" s="36">
        <v>0.19157099999999999</v>
      </c>
      <c r="J27" s="36"/>
      <c r="K27" s="36">
        <v>1.8858779999999999</v>
      </c>
      <c r="L27" s="36">
        <v>0.205128</v>
      </c>
      <c r="M27" s="36"/>
    </row>
    <row r="28" spans="1:19" x14ac:dyDescent="0.25">
      <c r="A28" s="36"/>
      <c r="B28" s="36">
        <v>1.933524</v>
      </c>
      <c r="C28" s="36">
        <v>0.20349</v>
      </c>
      <c r="D28" s="36"/>
      <c r="E28" s="36">
        <v>1.932091</v>
      </c>
      <c r="F28" s="36">
        <v>0.200073</v>
      </c>
      <c r="G28" s="36"/>
      <c r="H28" s="36">
        <v>1.936353</v>
      </c>
      <c r="I28" s="36">
        <v>0.19494</v>
      </c>
      <c r="J28" s="36"/>
      <c r="K28" s="36">
        <v>1.930002</v>
      </c>
      <c r="L28" s="36">
        <v>0.20854700000000001</v>
      </c>
      <c r="M28" s="36"/>
    </row>
    <row r="29" spans="1:19" x14ac:dyDescent="0.25">
      <c r="A29" s="36"/>
      <c r="B29" s="36">
        <v>1.9734130000000001</v>
      </c>
      <c r="C29" s="36">
        <v>0.201738</v>
      </c>
      <c r="D29" s="36"/>
      <c r="E29" s="36">
        <v>1.9748380000000001</v>
      </c>
      <c r="F29" s="36">
        <v>0.201736</v>
      </c>
      <c r="G29" s="36"/>
      <c r="H29" s="36">
        <v>1.9762580000000001</v>
      </c>
      <c r="I29" s="36">
        <v>0.20002500000000001</v>
      </c>
      <c r="J29" s="36"/>
      <c r="K29" s="36">
        <v>1.9726999999999999</v>
      </c>
      <c r="L29" s="36">
        <v>0.213675</v>
      </c>
      <c r="M29" s="36"/>
    </row>
    <row r="30" spans="1:19" x14ac:dyDescent="0.25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9" x14ac:dyDescent="0.25">
      <c r="A31" s="123" t="s">
        <v>398</v>
      </c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</row>
    <row r="32" spans="1:19" x14ac:dyDescent="0.25">
      <c r="B32" s="123" t="s">
        <v>414</v>
      </c>
      <c r="C32" s="123"/>
      <c r="D32" s="123"/>
      <c r="E32" s="139" t="s">
        <v>415</v>
      </c>
      <c r="F32" s="139"/>
      <c r="G32" s="139"/>
      <c r="H32" s="139" t="s">
        <v>416</v>
      </c>
      <c r="I32" s="139"/>
      <c r="J32" s="139"/>
      <c r="K32" s="139" t="s">
        <v>417</v>
      </c>
      <c r="L32" s="139"/>
      <c r="M32" s="139"/>
      <c r="N32" s="36"/>
      <c r="O32" s="36"/>
      <c r="P32" s="36"/>
      <c r="Q32" s="36"/>
      <c r="R32" s="36"/>
      <c r="S32" s="36"/>
    </row>
    <row r="33" spans="2:19" x14ac:dyDescent="0.25">
      <c r="B33" s="36" t="s">
        <v>396</v>
      </c>
      <c r="C33" s="50" t="s">
        <v>178</v>
      </c>
      <c r="D33" s="50" t="s">
        <v>403</v>
      </c>
      <c r="E33" s="49" t="s">
        <v>396</v>
      </c>
      <c r="F33" s="50" t="s">
        <v>178</v>
      </c>
      <c r="G33" s="50" t="s">
        <v>403</v>
      </c>
      <c r="H33" s="49" t="s">
        <v>396</v>
      </c>
      <c r="I33" s="50" t="s">
        <v>178</v>
      </c>
      <c r="J33" s="50" t="s">
        <v>403</v>
      </c>
      <c r="K33" s="49" t="s">
        <v>396</v>
      </c>
      <c r="L33" s="51" t="s">
        <v>178</v>
      </c>
      <c r="M33" s="51" t="s">
        <v>403</v>
      </c>
      <c r="P33" s="36"/>
      <c r="Q33" s="36"/>
      <c r="R33" s="36"/>
      <c r="S33" s="36"/>
    </row>
    <row r="34" spans="2:19" x14ac:dyDescent="0.25">
      <c r="B34" s="36">
        <v>0.44214599999999998</v>
      </c>
      <c r="C34" s="47">
        <v>4.3899999999999997</v>
      </c>
      <c r="D34" s="47">
        <v>0.95399999999999996</v>
      </c>
      <c r="E34" s="49">
        <v>0.44214599999999998</v>
      </c>
      <c r="F34" s="47">
        <v>4.3899999999999997</v>
      </c>
      <c r="G34" s="47">
        <v>0.95399999999999996</v>
      </c>
      <c r="H34" s="36">
        <v>0.44214599999999998</v>
      </c>
      <c r="I34" s="47">
        <v>4.3899999999999997</v>
      </c>
      <c r="J34" s="47">
        <v>0.95399999999999996</v>
      </c>
      <c r="K34" s="49">
        <v>0.44214599999999998</v>
      </c>
      <c r="L34" s="47">
        <v>4.3899999999999997</v>
      </c>
      <c r="M34" s="47">
        <v>0.95399999999999996</v>
      </c>
      <c r="P34" s="36"/>
      <c r="Q34" s="36"/>
    </row>
    <row r="35" spans="2:19" x14ac:dyDescent="0.25">
      <c r="B35" s="36">
        <v>0.55037800000000003</v>
      </c>
      <c r="C35" s="47">
        <v>4.29</v>
      </c>
      <c r="D35" s="47">
        <v>0.93400000000000005</v>
      </c>
      <c r="E35" s="49">
        <v>0.55037800000000003</v>
      </c>
      <c r="F35" s="47">
        <v>4.29</v>
      </c>
      <c r="G35" s="47">
        <v>0.93400000000000005</v>
      </c>
      <c r="H35" s="36">
        <v>0.55037800000000003</v>
      </c>
      <c r="I35" s="47">
        <v>4.29</v>
      </c>
      <c r="J35" s="47">
        <v>0.93400000000000005</v>
      </c>
      <c r="K35" s="49">
        <v>0.55037800000000003</v>
      </c>
      <c r="L35" s="47">
        <v>4.29</v>
      </c>
      <c r="M35" s="47">
        <v>0.93400000000000005</v>
      </c>
      <c r="P35" s="36"/>
      <c r="Q35" s="36"/>
    </row>
    <row r="36" spans="2:19" x14ac:dyDescent="0.25">
      <c r="B36" s="36">
        <v>0.66144800000000004</v>
      </c>
      <c r="C36" s="47">
        <v>4.18</v>
      </c>
      <c r="D36" s="47">
        <v>0.90800000000000003</v>
      </c>
      <c r="E36" s="49">
        <v>0.66144800000000004</v>
      </c>
      <c r="F36" s="47">
        <v>4.18</v>
      </c>
      <c r="G36" s="47">
        <v>0.90800000000000003</v>
      </c>
      <c r="H36" s="36">
        <v>0.66144800000000004</v>
      </c>
      <c r="I36" s="47">
        <v>4.18</v>
      </c>
      <c r="J36" s="47">
        <v>0.90800000000000003</v>
      </c>
      <c r="K36" s="49">
        <v>0.66144800000000004</v>
      </c>
      <c r="L36" s="47">
        <v>4.18</v>
      </c>
      <c r="M36" s="47">
        <v>0.90800000000000003</v>
      </c>
      <c r="P36" s="36"/>
      <c r="Q36" s="36"/>
    </row>
    <row r="37" spans="2:19" x14ac:dyDescent="0.25">
      <c r="B37" s="36">
        <v>0.77388599999999996</v>
      </c>
      <c r="C37" s="47">
        <v>3.95</v>
      </c>
      <c r="D37" s="47">
        <v>0.86</v>
      </c>
      <c r="E37" s="49">
        <v>0.77388599999999996</v>
      </c>
      <c r="F37" s="47">
        <v>3.95</v>
      </c>
      <c r="G37" s="47">
        <v>0.86</v>
      </c>
      <c r="H37" s="36">
        <v>0.77388599999999996</v>
      </c>
      <c r="I37" s="47">
        <v>3.95</v>
      </c>
      <c r="J37" s="47">
        <v>0.86</v>
      </c>
      <c r="K37" s="49">
        <v>0.77388599999999996</v>
      </c>
      <c r="L37" s="47">
        <v>3.95</v>
      </c>
      <c r="M37" s="47">
        <v>0.86</v>
      </c>
      <c r="P37" s="36"/>
      <c r="Q37" s="36"/>
    </row>
    <row r="38" spans="2:19" x14ac:dyDescent="0.25">
      <c r="B38" s="36">
        <v>0.89033399999999996</v>
      </c>
      <c r="C38" s="47">
        <v>2.96</v>
      </c>
      <c r="D38" s="47">
        <v>0.64500000000000002</v>
      </c>
      <c r="E38" s="49">
        <v>0.89033399999999996</v>
      </c>
      <c r="F38" s="47">
        <v>2.96</v>
      </c>
      <c r="G38" s="47">
        <v>0.64500000000000002</v>
      </c>
      <c r="H38" s="36">
        <v>0.89033399999999996</v>
      </c>
      <c r="I38" s="47">
        <v>2.97</v>
      </c>
      <c r="J38" s="47">
        <v>0.64500000000000002</v>
      </c>
      <c r="K38" s="49">
        <v>0.89033399999999996</v>
      </c>
      <c r="L38" s="47">
        <v>2.96</v>
      </c>
      <c r="M38" s="47">
        <v>0.64400000000000002</v>
      </c>
      <c r="P38" s="36"/>
      <c r="Q38" s="36"/>
    </row>
    <row r="39" spans="2:19" x14ac:dyDescent="0.25">
      <c r="B39" s="36">
        <v>0.99925600000000003</v>
      </c>
      <c r="C39" s="47">
        <v>1.7</v>
      </c>
      <c r="D39" s="47">
        <v>0.37</v>
      </c>
      <c r="E39" s="49">
        <v>0.99925600000000003</v>
      </c>
      <c r="F39" s="47">
        <v>1.7</v>
      </c>
      <c r="G39" s="47">
        <v>0.37</v>
      </c>
      <c r="H39" s="36">
        <v>0.99925600000000003</v>
      </c>
      <c r="I39" s="47">
        <v>1.7</v>
      </c>
      <c r="J39" s="47">
        <v>0.37</v>
      </c>
      <c r="K39" s="49">
        <v>0.99925600000000003</v>
      </c>
      <c r="L39" s="47">
        <v>1.7</v>
      </c>
      <c r="M39" s="47">
        <v>0.37</v>
      </c>
      <c r="P39" s="36"/>
      <c r="Q39" s="36"/>
    </row>
    <row r="40" spans="2:19" x14ac:dyDescent="0.25">
      <c r="B40" s="36">
        <v>1.107351</v>
      </c>
      <c r="C40" s="47">
        <v>1.26</v>
      </c>
      <c r="D40" s="47">
        <v>0.27500000000000002</v>
      </c>
      <c r="E40" s="49">
        <v>1.107351</v>
      </c>
      <c r="F40" s="47">
        <v>1.26</v>
      </c>
      <c r="G40" s="47">
        <v>0.27500000000000002</v>
      </c>
      <c r="H40" s="36">
        <v>1.107351</v>
      </c>
      <c r="I40" s="47">
        <v>1.26</v>
      </c>
      <c r="J40" s="47">
        <v>0.27500000000000002</v>
      </c>
      <c r="K40" s="49">
        <v>1.107351</v>
      </c>
      <c r="L40" s="47">
        <v>1.26</v>
      </c>
      <c r="M40" s="47">
        <v>0.27500000000000002</v>
      </c>
      <c r="P40" s="36"/>
      <c r="Q40" s="36"/>
    </row>
    <row r="41" spans="2:19" x14ac:dyDescent="0.25">
      <c r="B41" s="36">
        <v>1.1529339999999999</v>
      </c>
      <c r="C41" s="47">
        <v>1.31</v>
      </c>
      <c r="D41" s="47">
        <v>0.28499999999999998</v>
      </c>
      <c r="E41" s="49">
        <v>1.1529339999999999</v>
      </c>
      <c r="F41" s="47">
        <v>1.31</v>
      </c>
      <c r="G41" s="47">
        <v>0.28499999999999998</v>
      </c>
      <c r="H41" s="36">
        <v>1.1529339999999999</v>
      </c>
      <c r="I41" s="47">
        <v>1.31</v>
      </c>
      <c r="J41" s="47">
        <v>0.28499999999999998</v>
      </c>
      <c r="K41" s="49">
        <v>1.1529339999999999</v>
      </c>
      <c r="L41" s="47">
        <v>1.31</v>
      </c>
      <c r="M41" s="47">
        <v>0.28499999999999998</v>
      </c>
      <c r="P41" s="36"/>
      <c r="Q41" s="36"/>
    </row>
    <row r="42" spans="2:19" x14ac:dyDescent="0.25">
      <c r="B42" s="36">
        <v>1.198539</v>
      </c>
      <c r="C42" s="47">
        <v>1.31</v>
      </c>
      <c r="D42" s="47">
        <v>0.28599999999999998</v>
      </c>
      <c r="E42" s="49">
        <v>1.198539</v>
      </c>
      <c r="F42" s="47">
        <v>1.31</v>
      </c>
      <c r="G42" s="47">
        <v>0.28599999999999998</v>
      </c>
      <c r="H42" s="36">
        <v>1.198539</v>
      </c>
      <c r="I42" s="47">
        <v>1.31</v>
      </c>
      <c r="J42" s="47">
        <v>0.28599999999999998</v>
      </c>
      <c r="K42" s="49">
        <v>1.198539</v>
      </c>
      <c r="L42" s="47">
        <v>1.31</v>
      </c>
      <c r="M42" s="47">
        <v>0.28599999999999998</v>
      </c>
      <c r="P42" s="36"/>
      <c r="Q42" s="36"/>
    </row>
    <row r="43" spans="2:19" x14ac:dyDescent="0.25">
      <c r="B43" s="36">
        <v>1.2412570000000001</v>
      </c>
      <c r="C43" s="47">
        <v>1.28</v>
      </c>
      <c r="D43" s="47">
        <v>0.27900000000000003</v>
      </c>
      <c r="E43" s="49">
        <v>1.2412570000000001</v>
      </c>
      <c r="F43" s="47">
        <v>1.28</v>
      </c>
      <c r="G43" s="47">
        <v>0.27900000000000003</v>
      </c>
      <c r="H43" s="36">
        <v>1.2412570000000001</v>
      </c>
      <c r="I43" s="47">
        <v>1.28</v>
      </c>
      <c r="J43" s="47">
        <v>0.27900000000000003</v>
      </c>
      <c r="K43" s="49">
        <v>1.2412570000000001</v>
      </c>
      <c r="L43" s="47">
        <v>1.28</v>
      </c>
      <c r="M43" s="47">
        <v>0.27900000000000003</v>
      </c>
      <c r="P43" s="36"/>
      <c r="Q43" s="36"/>
    </row>
    <row r="44" spans="2:19" x14ac:dyDescent="0.25">
      <c r="B44" s="36">
        <v>1.288262</v>
      </c>
      <c r="C44" s="47">
        <v>1.24</v>
      </c>
      <c r="D44" s="47">
        <v>0.27100000000000002</v>
      </c>
      <c r="E44" s="49">
        <v>1.288262</v>
      </c>
      <c r="F44" s="47">
        <v>1.24</v>
      </c>
      <c r="G44" s="47">
        <v>0.27100000000000002</v>
      </c>
      <c r="H44" s="36">
        <v>1.288262</v>
      </c>
      <c r="I44" s="47">
        <v>1.24</v>
      </c>
      <c r="J44" s="47">
        <v>0.27</v>
      </c>
      <c r="K44" s="49">
        <v>1.288262</v>
      </c>
      <c r="L44" s="47">
        <v>1.24</v>
      </c>
      <c r="M44" s="47">
        <v>0.27100000000000002</v>
      </c>
      <c r="P44" s="36"/>
      <c r="Q44" s="36"/>
    </row>
    <row r="45" spans="2:19" x14ac:dyDescent="0.25">
      <c r="B45" s="36">
        <v>1.3267180000000001</v>
      </c>
      <c r="C45" s="47">
        <v>1.19</v>
      </c>
      <c r="D45" s="47">
        <v>0.26</v>
      </c>
      <c r="E45" s="49">
        <v>1.3267180000000001</v>
      </c>
      <c r="F45" s="47">
        <v>1.19</v>
      </c>
      <c r="G45" s="47">
        <v>0.26</v>
      </c>
      <c r="H45" s="36">
        <v>1.3267180000000001</v>
      </c>
      <c r="I45" s="47">
        <v>1.19</v>
      </c>
      <c r="J45" s="47">
        <v>0.26</v>
      </c>
      <c r="K45" s="49">
        <v>1.3267180000000001</v>
      </c>
      <c r="L45" s="47">
        <v>1.19</v>
      </c>
      <c r="M45" s="47">
        <v>0.26</v>
      </c>
      <c r="P45" s="36"/>
      <c r="Q45" s="36"/>
    </row>
    <row r="46" spans="2:19" x14ac:dyDescent="0.25">
      <c r="B46" s="36">
        <v>1.370852</v>
      </c>
      <c r="C46" s="47">
        <v>1.1200000000000001</v>
      </c>
      <c r="D46" s="47">
        <v>0.24299999999999999</v>
      </c>
      <c r="E46" s="49">
        <v>1.370852</v>
      </c>
      <c r="F46" s="47">
        <v>1.1200000000000001</v>
      </c>
      <c r="G46" s="47">
        <v>0.24299999999999999</v>
      </c>
      <c r="H46" s="36">
        <v>1.370852</v>
      </c>
      <c r="I46" s="47">
        <v>1.1200000000000001</v>
      </c>
      <c r="J46" s="47">
        <v>0.24299999999999999</v>
      </c>
      <c r="K46" s="49">
        <v>1.370852</v>
      </c>
      <c r="L46" s="47">
        <v>1.1200000000000001</v>
      </c>
      <c r="M46" s="47">
        <v>0.24299999999999999</v>
      </c>
      <c r="P46" s="36"/>
      <c r="Q46" s="36"/>
    </row>
    <row r="47" spans="2:19" x14ac:dyDescent="0.25">
      <c r="B47" s="36">
        <v>1.416412</v>
      </c>
      <c r="C47" s="47">
        <v>1</v>
      </c>
      <c r="D47" s="47">
        <v>0.218</v>
      </c>
      <c r="E47" s="49">
        <v>1.416412</v>
      </c>
      <c r="F47" s="47">
        <v>1</v>
      </c>
      <c r="G47" s="47">
        <v>0.218</v>
      </c>
      <c r="H47" s="36">
        <v>1.416412</v>
      </c>
      <c r="I47" s="47">
        <v>1</v>
      </c>
      <c r="J47" s="47">
        <v>0.218</v>
      </c>
      <c r="K47" s="49">
        <v>1.416412</v>
      </c>
      <c r="L47" s="47">
        <v>1</v>
      </c>
      <c r="M47" s="47">
        <v>0.218</v>
      </c>
      <c r="P47" s="36"/>
      <c r="Q47" s="36"/>
    </row>
    <row r="48" spans="2:19" x14ac:dyDescent="0.25">
      <c r="B48" s="36">
        <v>1.457697</v>
      </c>
      <c r="C48" s="47">
        <v>0.90900000000000003</v>
      </c>
      <c r="D48" s="47">
        <v>0.19800000000000001</v>
      </c>
      <c r="E48" s="49">
        <v>1.457697</v>
      </c>
      <c r="F48" s="47">
        <v>0.92600000000000005</v>
      </c>
      <c r="G48" s="47">
        <v>0.20100000000000001</v>
      </c>
      <c r="H48" s="36">
        <v>1.457697</v>
      </c>
      <c r="I48" s="47">
        <v>0.92500000000000004</v>
      </c>
      <c r="J48" s="47">
        <v>0.20100000000000001</v>
      </c>
      <c r="K48" s="49">
        <v>1.457697</v>
      </c>
      <c r="L48" s="47">
        <v>0.92500000000000004</v>
      </c>
      <c r="M48" s="47">
        <v>0.20100000000000001</v>
      </c>
      <c r="P48" s="36"/>
      <c r="Q48" s="36"/>
    </row>
    <row r="49" spans="2:17" x14ac:dyDescent="0.25">
      <c r="B49" s="36">
        <v>1.498991</v>
      </c>
      <c r="C49" s="47">
        <v>1.53</v>
      </c>
      <c r="D49" s="48">
        <v>0.33200000000000002</v>
      </c>
      <c r="E49" s="49">
        <v>1.498991</v>
      </c>
      <c r="F49" s="47">
        <v>0.872</v>
      </c>
      <c r="G49" s="47">
        <v>0.19</v>
      </c>
      <c r="H49" s="36">
        <v>1.498991</v>
      </c>
      <c r="I49" s="47">
        <v>0.872</v>
      </c>
      <c r="J49" s="47">
        <v>0.189</v>
      </c>
      <c r="K49" s="49">
        <v>1.498991</v>
      </c>
      <c r="L49" s="47">
        <v>0.872</v>
      </c>
      <c r="M49" s="47">
        <v>0.189</v>
      </c>
      <c r="P49" s="36"/>
      <c r="Q49" s="36"/>
    </row>
    <row r="50" spans="2:17" x14ac:dyDescent="0.25">
      <c r="B50" s="36">
        <v>1.5445420000000001</v>
      </c>
      <c r="C50" s="47">
        <v>1.64</v>
      </c>
      <c r="D50" s="47">
        <v>0.35699999999999998</v>
      </c>
      <c r="E50" s="49">
        <v>1.5445420000000001</v>
      </c>
      <c r="F50" s="47">
        <v>0.82099999999999995</v>
      </c>
      <c r="G50" s="47">
        <v>0.17799999999999999</v>
      </c>
      <c r="H50" s="36">
        <v>1.5445420000000001</v>
      </c>
      <c r="I50" s="47">
        <v>0.82099999999999995</v>
      </c>
      <c r="J50" s="47">
        <v>0.17799999999999999</v>
      </c>
      <c r="K50" s="49">
        <v>1.5445420000000001</v>
      </c>
      <c r="L50" s="47">
        <v>0.82099999999999995</v>
      </c>
      <c r="M50" s="47">
        <v>0.17799999999999999</v>
      </c>
      <c r="P50" s="36"/>
      <c r="Q50" s="36"/>
    </row>
    <row r="51" spans="2:17" x14ac:dyDescent="0.25">
      <c r="B51" s="36">
        <v>1.5861080000000001</v>
      </c>
      <c r="C51" s="47">
        <v>1.67</v>
      </c>
      <c r="D51" s="47">
        <v>0.36399999999999999</v>
      </c>
      <c r="E51" s="49">
        <v>1.5861080000000001</v>
      </c>
      <c r="F51" s="47">
        <v>1.1499999999999999</v>
      </c>
      <c r="G51" s="47">
        <v>0.251</v>
      </c>
      <c r="H51" s="36">
        <v>1.5861080000000001</v>
      </c>
      <c r="I51" s="47">
        <v>0.75800000000000001</v>
      </c>
      <c r="J51" s="47">
        <v>0.16500000000000001</v>
      </c>
      <c r="K51" s="49">
        <v>1.5861080000000001</v>
      </c>
      <c r="L51" s="47">
        <v>0.75800000000000001</v>
      </c>
      <c r="M51" s="47">
        <v>0.16500000000000001</v>
      </c>
      <c r="P51" s="36"/>
      <c r="Q51" s="36"/>
    </row>
    <row r="52" spans="2:17" x14ac:dyDescent="0.25">
      <c r="B52" s="36">
        <v>1.6289149999999999</v>
      </c>
      <c r="C52" s="47">
        <v>1.67</v>
      </c>
      <c r="D52" s="47">
        <v>0.36199999999999999</v>
      </c>
      <c r="E52" s="49">
        <v>1.6289149999999999</v>
      </c>
      <c r="F52" s="47">
        <v>1.4</v>
      </c>
      <c r="G52" s="47">
        <v>0.30499999999999999</v>
      </c>
      <c r="H52" s="36">
        <v>1.6289149999999999</v>
      </c>
      <c r="I52" s="47">
        <v>0.71399999999999997</v>
      </c>
      <c r="J52" s="47">
        <v>0.155</v>
      </c>
      <c r="K52" s="49">
        <v>1.6289149999999999</v>
      </c>
      <c r="L52" s="47">
        <v>0.71299999999999997</v>
      </c>
      <c r="M52" s="47">
        <v>0.155</v>
      </c>
      <c r="P52" s="36"/>
      <c r="Q52" s="36"/>
    </row>
    <row r="53" spans="2:17" x14ac:dyDescent="0.25">
      <c r="B53" s="36">
        <v>1.670253</v>
      </c>
      <c r="C53" s="47">
        <v>1.66</v>
      </c>
      <c r="D53" s="47">
        <v>0.36</v>
      </c>
      <c r="E53" s="49">
        <v>1.670253</v>
      </c>
      <c r="F53" s="47">
        <v>1.43</v>
      </c>
      <c r="G53" s="47">
        <v>0.31</v>
      </c>
      <c r="H53" s="36">
        <v>1.670253</v>
      </c>
      <c r="I53" s="47">
        <v>0.66900000000000004</v>
      </c>
      <c r="J53" s="48">
        <v>0.14499999999999999</v>
      </c>
      <c r="K53" s="49">
        <v>1.670253</v>
      </c>
      <c r="L53" s="47">
        <v>0.67300000000000004</v>
      </c>
      <c r="M53" s="47">
        <v>0.14599999999999999</v>
      </c>
      <c r="P53" s="36"/>
      <c r="Q53" s="36"/>
    </row>
    <row r="54" spans="2:17" x14ac:dyDescent="0.25">
      <c r="B54" s="36">
        <v>1.715849</v>
      </c>
      <c r="C54" s="47">
        <v>1.75</v>
      </c>
      <c r="D54" s="47">
        <v>0.38</v>
      </c>
      <c r="E54" s="49">
        <v>1.715849</v>
      </c>
      <c r="F54" s="47">
        <v>1.48</v>
      </c>
      <c r="G54" s="47">
        <v>0.32200000000000001</v>
      </c>
      <c r="H54" s="36">
        <v>1.715849</v>
      </c>
      <c r="I54" s="47">
        <v>1.24</v>
      </c>
      <c r="J54" s="47">
        <v>0.26900000000000002</v>
      </c>
      <c r="K54" s="49">
        <v>1.715849</v>
      </c>
      <c r="L54" s="47">
        <v>0.626</v>
      </c>
      <c r="M54" s="47">
        <v>0.13600000000000001</v>
      </c>
      <c r="P54" s="36"/>
      <c r="Q54" s="36"/>
    </row>
    <row r="55" spans="2:17" x14ac:dyDescent="0.25">
      <c r="B55" s="36">
        <v>1.7557670000000001</v>
      </c>
      <c r="C55" s="36">
        <v>1.7572650000000001</v>
      </c>
      <c r="D55" s="36">
        <v>0.376328</v>
      </c>
      <c r="E55" s="49">
        <v>1.7557670000000001</v>
      </c>
      <c r="F55" s="36">
        <v>1.7647600000000001</v>
      </c>
      <c r="G55" s="36">
        <v>0.351163</v>
      </c>
      <c r="H55" s="36">
        <v>1.7557670000000001</v>
      </c>
      <c r="I55" s="36"/>
      <c r="J55" s="36">
        <v>0.30110999999999999</v>
      </c>
      <c r="K55" s="49">
        <v>1.7557670000000001</v>
      </c>
      <c r="L55" s="36"/>
      <c r="M55" s="36">
        <v>0.19658100000000001</v>
      </c>
      <c r="P55" s="36"/>
      <c r="Q55" s="36"/>
    </row>
    <row r="56" spans="2:17" x14ac:dyDescent="0.25">
      <c r="B56" s="36">
        <v>1.8451850000000001</v>
      </c>
      <c r="C56" s="47">
        <v>0.94899999999999995</v>
      </c>
      <c r="D56" s="47">
        <v>0.20599999999999999</v>
      </c>
      <c r="E56" s="49">
        <v>1.8451850000000001</v>
      </c>
      <c r="F56" s="47">
        <v>0.95399999999999996</v>
      </c>
      <c r="G56" s="47">
        <v>0.20699999999999999</v>
      </c>
      <c r="H56" s="36">
        <v>1.8451850000000001</v>
      </c>
      <c r="I56" s="47">
        <v>0.94399999999999995</v>
      </c>
      <c r="J56" s="47">
        <v>0.20499999999999999</v>
      </c>
      <c r="K56" s="49">
        <v>1.8451850000000001</v>
      </c>
      <c r="L56" s="47">
        <v>0.84699999999999998</v>
      </c>
      <c r="M56" s="47">
        <v>0.184</v>
      </c>
      <c r="P56" s="36"/>
      <c r="Q56" s="36"/>
    </row>
    <row r="57" spans="2:17" x14ac:dyDescent="0.25">
      <c r="B57" s="36">
        <v>1.889356</v>
      </c>
      <c r="C57" s="47">
        <v>0.95099999999999996</v>
      </c>
      <c r="D57" s="47">
        <v>0.20699999999999999</v>
      </c>
      <c r="E57" s="49">
        <v>1.889356</v>
      </c>
      <c r="F57" s="47">
        <v>0.95</v>
      </c>
      <c r="G57" s="47">
        <v>0.20599999999999999</v>
      </c>
      <c r="H57" s="36">
        <v>1.889356</v>
      </c>
      <c r="I57" s="47">
        <v>0.96099999999999997</v>
      </c>
      <c r="J57" s="47">
        <v>0.20899999999999999</v>
      </c>
      <c r="K57" s="49">
        <v>1.889356</v>
      </c>
      <c r="L57" s="47">
        <v>0.90300000000000002</v>
      </c>
      <c r="M57" s="47">
        <v>0.19600000000000001</v>
      </c>
      <c r="P57" s="36"/>
      <c r="Q57" s="36"/>
    </row>
    <row r="58" spans="2:17" x14ac:dyDescent="0.25">
      <c r="B58" s="36">
        <v>1.932091</v>
      </c>
      <c r="C58" s="47">
        <v>0.94399999999999995</v>
      </c>
      <c r="D58" s="47">
        <v>0.20499999999999999</v>
      </c>
      <c r="E58" s="49">
        <v>1.932091</v>
      </c>
      <c r="F58" s="47">
        <v>0.95399999999999996</v>
      </c>
      <c r="G58" s="47">
        <v>0.20699999999999999</v>
      </c>
      <c r="H58" s="36">
        <v>1.932091</v>
      </c>
      <c r="I58" s="47">
        <v>0.96599999999999997</v>
      </c>
      <c r="J58" s="47">
        <v>0.21</v>
      </c>
      <c r="K58" s="49">
        <v>1.932091</v>
      </c>
      <c r="L58" s="47">
        <v>0.92200000000000004</v>
      </c>
      <c r="M58" s="47">
        <v>0.2</v>
      </c>
      <c r="P58" s="36"/>
      <c r="Q58" s="36"/>
    </row>
    <row r="59" spans="2:17" x14ac:dyDescent="0.25">
      <c r="B59" s="36">
        <v>1.9748380000000001</v>
      </c>
      <c r="C59" s="47">
        <v>0.93500000000000005</v>
      </c>
      <c r="D59" s="47">
        <v>0.20300000000000001</v>
      </c>
      <c r="E59" s="49">
        <v>1.9748380000000001</v>
      </c>
      <c r="F59" s="47">
        <v>0.95199999999999996</v>
      </c>
      <c r="G59" s="47">
        <v>0.20699999999999999</v>
      </c>
      <c r="H59" s="36">
        <v>1.9748380000000001</v>
      </c>
      <c r="I59" s="47">
        <v>0.96399999999999997</v>
      </c>
      <c r="J59" s="47">
        <v>0.21</v>
      </c>
      <c r="K59" s="49">
        <v>1.9748380000000001</v>
      </c>
      <c r="L59" s="47">
        <v>0.92200000000000004</v>
      </c>
      <c r="M59" s="47">
        <v>0.2</v>
      </c>
      <c r="P59" s="36"/>
      <c r="Q59" s="36"/>
    </row>
  </sheetData>
  <mergeCells count="10">
    <mergeCell ref="B2:C2"/>
    <mergeCell ref="E2:F2"/>
    <mergeCell ref="H2:I2"/>
    <mergeCell ref="K2:L2"/>
    <mergeCell ref="B1:M1"/>
    <mergeCell ref="E32:G32"/>
    <mergeCell ref="B32:D32"/>
    <mergeCell ref="H32:J32"/>
    <mergeCell ref="K32:M32"/>
    <mergeCell ref="A31:M3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099B8BBAB5894E92D9398CE73E01AE" ma:contentTypeVersion="13" ma:contentTypeDescription="Create a new document." ma:contentTypeScope="" ma:versionID="3c5aec6a56cb4945708b4d3bcb6c78d9">
  <xsd:schema xmlns:xsd="http://www.w3.org/2001/XMLSchema" xmlns:xs="http://www.w3.org/2001/XMLSchema" xmlns:p="http://schemas.microsoft.com/office/2006/metadata/properties" xmlns:ns2="db8fe56d-0b97-4feb-832f-5515b9f5ea97" xmlns:ns3="535b6947-f069-4307-9d47-195b1d47508e" targetNamespace="http://schemas.microsoft.com/office/2006/metadata/properties" ma:root="true" ma:fieldsID="f435eb561d4782180a3737129f60b783" ns2:_="" ns3:_="">
    <xsd:import namespace="db8fe56d-0b97-4feb-832f-5515b9f5ea97"/>
    <xsd:import namespace="535b6947-f069-4307-9d47-195b1d4750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8fe56d-0b97-4feb-832f-5515b9f5ea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9e8febd9-1a60-48e9-8815-db89d2f2e9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5b6947-f069-4307-9d47-195b1d47508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5718e63-5bec-48fd-adf0-6df5e1c13336}" ma:internalName="TaxCatchAll" ma:showField="CatchAllData" ma:web="535b6947-f069-4307-9d47-195b1d4750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35b6947-f069-4307-9d47-195b1d47508e" xsi:nil="true"/>
    <lcf76f155ced4ddcb4097134ff3c332f xmlns="db8fe56d-0b97-4feb-832f-5515b9f5ea9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F471BDC-B58F-43DD-9870-3E1A6C6228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8fe56d-0b97-4feb-832f-5515b9f5ea97"/>
    <ds:schemaRef ds:uri="535b6947-f069-4307-9d47-195b1d4750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1ED5AF-64C9-4B87-B969-9FE514A39E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3DA65D-BAD2-41A3-A9DA-C06ECA1CF326}">
  <ds:schemaRefs>
    <ds:schemaRef ds:uri="http://purl.org/dc/dcmitype/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535b6947-f069-4307-9d47-195b1d47508e"/>
    <ds:schemaRef ds:uri="db8fe56d-0b97-4feb-832f-5515b9f5ea97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Timetable</vt:lpstr>
      <vt:lpstr>Meeting Log</vt:lpstr>
      <vt:lpstr>Altitude Validation</vt:lpstr>
      <vt:lpstr>Thrust Validation</vt:lpstr>
      <vt:lpstr>Calculations</vt:lpstr>
      <vt:lpstr>new nozzle</vt:lpstr>
      <vt:lpstr>Figure 9</vt:lpstr>
      <vt:lpstr>Figure12</vt:lpstr>
      <vt:lpstr>Figure 13</vt:lpstr>
      <vt:lpstr>Figure14</vt:lpstr>
      <vt:lpstr>Figure 18a-d</vt:lpstr>
      <vt:lpstr>Figure 26</vt:lpstr>
      <vt:lpstr>Figure 25s</vt:lpstr>
      <vt:lpstr>Figure16</vt:lpstr>
      <vt:lpstr>Figure17</vt:lpstr>
      <vt:lpstr>Wall Y+ Nozzle Plot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NEIDLEIN</dc:creator>
  <cp:keywords/>
  <dc:description/>
  <cp:lastModifiedBy>Till SANDKÜHLER</cp:lastModifiedBy>
  <cp:revision/>
  <dcterms:created xsi:type="dcterms:W3CDTF">2023-03-13T13:10:26Z</dcterms:created>
  <dcterms:modified xsi:type="dcterms:W3CDTF">2023-05-22T16:10:57Z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0x0101009B099B8BBAB5894E92D9398CE73E01AE</vt:lpwstr>
  </property>
  <property fmtid="{D5CDD505-2E9C-101B-9397-08002B2CF9AE}" pid="3" name="MediaServiceImageTags">
    <vt:lpwstr/>
  </property>
</Properties>
</file>