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yuchenliu/Documents/Works/Papers/2. Effect of active-dormant transition on soil respiration modeling, a comparison between two models/"/>
    </mc:Choice>
  </mc:AlternateContent>
  <xr:revisionPtr revIDLastSave="0" documentId="13_ncr:1_{2C977861-199C-CD49-89EC-7D755F68585A}" xr6:coauthVersionLast="36" xr6:coauthVersionMax="36" xr10:uidLastSave="{00000000-0000-0000-0000-000000000000}"/>
  <bookViews>
    <workbookView xWindow="-30300" yWindow="4200" windowWidth="25600" windowHeight="14240" tabRatio="500" activeTab="3" xr2:uid="{00000000-000D-0000-FFFF-FFFF00000000}"/>
  </bookViews>
  <sheets>
    <sheet name="AIC value" sheetId="1" r:id="rId1"/>
    <sheet name="FO1 parameters" sheetId="2" r:id="rId2"/>
    <sheet name="DM2 parameters" sheetId="3" r:id="rId3"/>
    <sheet name="Respiration rate (low-res)" sheetId="5" r:id="rId4"/>
    <sheet name="Respiration rate (high-res)" sheetId="4" r:id="rId5"/>
  </sheets>
  <externalReferences>
    <externalReference r:id="rId6"/>
  </externalReferences>
  <calcPr calcId="162913" iterate="1" iterateCount="1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5" l="1"/>
  <c r="AK31" i="5"/>
  <c r="AK46" i="5" s="1"/>
  <c r="G31" i="5"/>
  <c r="AG29" i="5"/>
  <c r="AG44" i="5" s="1"/>
  <c r="M23" i="5"/>
  <c r="F21" i="5"/>
  <c r="G21" i="5" s="1"/>
  <c r="H21" i="5" s="1"/>
  <c r="I21" i="5" s="1"/>
  <c r="J21" i="5" s="1"/>
  <c r="K21" i="5" s="1"/>
  <c r="L21" i="5" s="1"/>
  <c r="M21" i="5" s="1"/>
  <c r="AK15" i="5"/>
  <c r="AI31" i="5" s="1"/>
  <c r="AI46" i="5" s="1"/>
  <c r="AG15" i="5"/>
  <c r="AB15" i="5"/>
  <c r="X15" i="5"/>
  <c r="T15" i="5"/>
  <c r="E34" i="5" s="1"/>
  <c r="S15" i="5"/>
  <c r="R15" i="5"/>
  <c r="H15" i="5"/>
  <c r="AL15" i="5" s="1"/>
  <c r="R14" i="5"/>
  <c r="S14" i="5" s="1"/>
  <c r="H14" i="5"/>
  <c r="AK14" i="5" s="1"/>
  <c r="AI30" i="5" s="1"/>
  <c r="AI45" i="5" s="1"/>
  <c r="AJ13" i="5"/>
  <c r="AI13" i="5"/>
  <c r="AF13" i="5"/>
  <c r="AE13" i="5"/>
  <c r="AA13" i="5"/>
  <c r="L32" i="5" s="1"/>
  <c r="Z13" i="5"/>
  <c r="W13" i="5"/>
  <c r="H32" i="5" s="1"/>
  <c r="V13" i="5"/>
  <c r="R13" i="5"/>
  <c r="S13" i="5" s="1"/>
  <c r="H13" i="5"/>
  <c r="AL13" i="5" s="1"/>
  <c r="AK29" i="5" s="1"/>
  <c r="AK44" i="5" s="1"/>
  <c r="AK12" i="5"/>
  <c r="AI28" i="5" s="1"/>
  <c r="AI43" i="5" s="1"/>
  <c r="AJ12" i="5"/>
  <c r="AG28" i="5" s="1"/>
  <c r="AG43" i="5" s="1"/>
  <c r="AI12" i="5"/>
  <c r="AG12" i="5"/>
  <c r="AF12" i="5"/>
  <c r="AE28" i="5" s="1"/>
  <c r="AE43" i="5" s="1"/>
  <c r="AE12" i="5"/>
  <c r="AB12" i="5"/>
  <c r="AA12" i="5"/>
  <c r="Z12" i="5"/>
  <c r="H48" i="5" s="1"/>
  <c r="X12" i="5"/>
  <c r="I31" i="5" s="1"/>
  <c r="W12" i="5"/>
  <c r="H31" i="5" s="1"/>
  <c r="V12" i="5"/>
  <c r="T12" i="5"/>
  <c r="S12" i="5"/>
  <c r="R12" i="5"/>
  <c r="H12" i="5"/>
  <c r="AL12" i="5" s="1"/>
  <c r="AK28" i="5" s="1"/>
  <c r="AK43" i="5" s="1"/>
  <c r="AK11" i="5"/>
  <c r="AI27" i="5" s="1"/>
  <c r="AI42" i="5" s="1"/>
  <c r="AJ11" i="5"/>
  <c r="AG27" i="5" s="1"/>
  <c r="AG42" i="5" s="1"/>
  <c r="AG11" i="5"/>
  <c r="AF11" i="5"/>
  <c r="AB11" i="5"/>
  <c r="AA11" i="5"/>
  <c r="L30" i="5" s="1"/>
  <c r="X11" i="5"/>
  <c r="W11" i="5"/>
  <c r="H30" i="5" s="1"/>
  <c r="T11" i="5"/>
  <c r="E30" i="5" s="1"/>
  <c r="S11" i="5"/>
  <c r="R11" i="5"/>
  <c r="H11" i="5"/>
  <c r="AI11" i="5" s="1"/>
  <c r="R10" i="5"/>
  <c r="S10" i="5" s="1"/>
  <c r="H10" i="5"/>
  <c r="AK10" i="5" s="1"/>
  <c r="AI26" i="5" s="1"/>
  <c r="AI41" i="5" s="1"/>
  <c r="AI9" i="5"/>
  <c r="AE9" i="5"/>
  <c r="Z9" i="5"/>
  <c r="V9" i="5"/>
  <c r="R9" i="5"/>
  <c r="S9" i="5" s="1"/>
  <c r="H9" i="5"/>
  <c r="AL9" i="5" s="1"/>
  <c r="AK25" i="5" s="1"/>
  <c r="AK40" i="5" s="1"/>
  <c r="AK8" i="5"/>
  <c r="AI24" i="5" s="1"/>
  <c r="AI39" i="5" s="1"/>
  <c r="AJ8" i="5"/>
  <c r="AG24" i="5" s="1"/>
  <c r="AG39" i="5" s="1"/>
  <c r="AI8" i="5"/>
  <c r="AG8" i="5"/>
  <c r="AF8" i="5"/>
  <c r="AE24" i="5" s="1"/>
  <c r="AE39" i="5" s="1"/>
  <c r="AE8" i="5"/>
  <c r="AB8" i="5"/>
  <c r="AA8" i="5"/>
  <c r="L27" i="5" s="1"/>
  <c r="Z8" i="5"/>
  <c r="X8" i="5"/>
  <c r="W8" i="5"/>
  <c r="H27" i="5" s="1"/>
  <c r="V8" i="5"/>
  <c r="T8" i="5"/>
  <c r="E27" i="5" s="1"/>
  <c r="S8" i="5"/>
  <c r="R8" i="5"/>
  <c r="H8" i="5"/>
  <c r="AL8" i="5" s="1"/>
  <c r="AK24" i="5" s="1"/>
  <c r="AK39" i="5" s="1"/>
  <c r="AK7" i="5"/>
  <c r="AI23" i="5" s="1"/>
  <c r="AI38" i="5" s="1"/>
  <c r="AJ7" i="5"/>
  <c r="AG23" i="5" s="1"/>
  <c r="AG38" i="5" s="1"/>
  <c r="AG7" i="5"/>
  <c r="AF7" i="5"/>
  <c r="AB7" i="5"/>
  <c r="AA7" i="5"/>
  <c r="L26" i="5" s="1"/>
  <c r="X7" i="5"/>
  <c r="W7" i="5"/>
  <c r="H26" i="5" s="1"/>
  <c r="T7" i="5"/>
  <c r="E26" i="5" s="1"/>
  <c r="S7" i="5"/>
  <c r="R7" i="5"/>
  <c r="H7" i="5"/>
  <c r="AI7" i="5" s="1"/>
  <c r="R6" i="5"/>
  <c r="S6" i="5" s="1"/>
  <c r="H6" i="5"/>
  <c r="AK6" i="5" s="1"/>
  <c r="AI22" i="5" s="1"/>
  <c r="AI37" i="5" s="1"/>
  <c r="AI5" i="5"/>
  <c r="AE5" i="5"/>
  <c r="AA5" i="5"/>
  <c r="L24" i="5" s="1"/>
  <c r="Z5" i="5"/>
  <c r="V5" i="5"/>
  <c r="R5" i="5"/>
  <c r="S5" i="5" s="1"/>
  <c r="H5" i="5"/>
  <c r="AL5" i="5" s="1"/>
  <c r="AK21" i="5" s="1"/>
  <c r="AK36" i="5" s="1"/>
  <c r="AK4" i="5"/>
  <c r="AI20" i="5" s="1"/>
  <c r="AI35" i="5" s="1"/>
  <c r="AJ4" i="5"/>
  <c r="AG20" i="5" s="1"/>
  <c r="AG35" i="5" s="1"/>
  <c r="AI4" i="5"/>
  <c r="AG4" i="5"/>
  <c r="AF4" i="5"/>
  <c r="AE20" i="5" s="1"/>
  <c r="AE35" i="5" s="1"/>
  <c r="AE4" i="5"/>
  <c r="AB4" i="5"/>
  <c r="J40" i="5" s="1"/>
  <c r="AA4" i="5"/>
  <c r="L23" i="5" s="1"/>
  <c r="Z4" i="5"/>
  <c r="X4" i="5"/>
  <c r="W4" i="5"/>
  <c r="H23" i="5" s="1"/>
  <c r="V4" i="5"/>
  <c r="T4" i="5"/>
  <c r="S4" i="5"/>
  <c r="R4" i="5"/>
  <c r="H4" i="5"/>
  <c r="AL4" i="5" s="1"/>
  <c r="AK20" i="5" s="1"/>
  <c r="AK35" i="5" s="1"/>
  <c r="H41" i="5" l="1"/>
  <c r="K24" i="5"/>
  <c r="Y6" i="5"/>
  <c r="J25" i="5" s="1"/>
  <c r="AH6" i="5"/>
  <c r="AL6" i="5"/>
  <c r="AK22" i="5" s="1"/>
  <c r="AK37" i="5" s="1"/>
  <c r="U10" i="5"/>
  <c r="F29" i="5" s="1"/>
  <c r="M30" i="5"/>
  <c r="J47" i="5"/>
  <c r="I48" i="5"/>
  <c r="L31" i="5"/>
  <c r="F49" i="5"/>
  <c r="G32" i="5"/>
  <c r="U6" i="5"/>
  <c r="F25" i="5" s="1"/>
  <c r="AD6" i="5"/>
  <c r="G43" i="5"/>
  <c r="I26" i="5"/>
  <c r="H45" i="5"/>
  <c r="K28" i="5"/>
  <c r="AD10" i="5"/>
  <c r="AL10" i="5"/>
  <c r="AK26" i="5" s="1"/>
  <c r="AK41" i="5" s="1"/>
  <c r="I30" i="5"/>
  <c r="H49" i="5"/>
  <c r="K32" i="5"/>
  <c r="U14" i="5"/>
  <c r="F33" i="5" s="1"/>
  <c r="AD14" i="5"/>
  <c r="AH14" i="5"/>
  <c r="AF30" i="5" s="1"/>
  <c r="AF45" i="5" s="1"/>
  <c r="I34" i="5"/>
  <c r="J51" i="5"/>
  <c r="M34" i="5"/>
  <c r="I40" i="5"/>
  <c r="E43" i="5"/>
  <c r="I44" i="5"/>
  <c r="E47" i="5"/>
  <c r="W5" i="5"/>
  <c r="H24" i="5" s="1"/>
  <c r="AF5" i="5"/>
  <c r="AJ5" i="5"/>
  <c r="AG21" i="5" s="1"/>
  <c r="AG36" i="5" s="1"/>
  <c r="V6" i="5"/>
  <c r="Z6" i="5"/>
  <c r="AE6" i="5"/>
  <c r="AI6" i="5"/>
  <c r="U7" i="5"/>
  <c r="F26" i="5" s="1"/>
  <c r="Y7" i="5"/>
  <c r="J26" i="5" s="1"/>
  <c r="AD7" i="5"/>
  <c r="AH7" i="5"/>
  <c r="AF23" i="5" s="1"/>
  <c r="AF38" i="5" s="1"/>
  <c r="AL7" i="5"/>
  <c r="AK23" i="5" s="1"/>
  <c r="AK38" i="5" s="1"/>
  <c r="I27" i="5"/>
  <c r="J44" i="5"/>
  <c r="M27" i="5"/>
  <c r="W9" i="5"/>
  <c r="H28" i="5" s="1"/>
  <c r="AA9" i="5"/>
  <c r="AF9" i="5"/>
  <c r="AE25" i="5" s="1"/>
  <c r="AE40" i="5" s="1"/>
  <c r="AJ9" i="5"/>
  <c r="AG25" i="5" s="1"/>
  <c r="AG40" i="5" s="1"/>
  <c r="V10" i="5"/>
  <c r="Z10" i="5"/>
  <c r="AE10" i="5"/>
  <c r="AI10" i="5"/>
  <c r="U11" i="5"/>
  <c r="F30" i="5" s="1"/>
  <c r="Y11" i="5"/>
  <c r="J30" i="5" s="1"/>
  <c r="AD11" i="5"/>
  <c r="AD27" i="5" s="1"/>
  <c r="AD42" i="5" s="1"/>
  <c r="AH11" i="5"/>
  <c r="AF27" i="5" s="1"/>
  <c r="AF42" i="5" s="1"/>
  <c r="AL11" i="5"/>
  <c r="AK27" i="5" s="1"/>
  <c r="AK42" i="5" s="1"/>
  <c r="E31" i="5"/>
  <c r="J48" i="5"/>
  <c r="M31" i="5"/>
  <c r="V14" i="5"/>
  <c r="Z14" i="5"/>
  <c r="AE14" i="5"/>
  <c r="AI14" i="5"/>
  <c r="U15" i="5"/>
  <c r="F34" i="5" s="1"/>
  <c r="Y15" i="5"/>
  <c r="J34" i="5" s="1"/>
  <c r="AD15" i="5"/>
  <c r="AH15" i="5"/>
  <c r="I43" i="5"/>
  <c r="I47" i="5"/>
  <c r="U4" i="5"/>
  <c r="F23" i="5" s="1"/>
  <c r="Y4" i="5"/>
  <c r="J23" i="5" s="1"/>
  <c r="AD4" i="5"/>
  <c r="AD20" i="5" s="1"/>
  <c r="AH4" i="5"/>
  <c r="AF20" i="5" s="1"/>
  <c r="AF35" i="5" s="1"/>
  <c r="T5" i="5"/>
  <c r="X5" i="5"/>
  <c r="AB5" i="5"/>
  <c r="AG5" i="5"/>
  <c r="AK5" i="5"/>
  <c r="AI21" i="5" s="1"/>
  <c r="AI36" i="5" s="1"/>
  <c r="W6" i="5"/>
  <c r="H25" i="5" s="1"/>
  <c r="AA6" i="5"/>
  <c r="AF6" i="5"/>
  <c r="AJ6" i="5"/>
  <c r="AG22" i="5" s="1"/>
  <c r="AG37" i="5" s="1"/>
  <c r="V7" i="5"/>
  <c r="Z7" i="5"/>
  <c r="AE7" i="5"/>
  <c r="U8" i="5"/>
  <c r="F27" i="5" s="1"/>
  <c r="Y8" i="5"/>
  <c r="J27" i="5" s="1"/>
  <c r="AD8" i="5"/>
  <c r="AD24" i="5" s="1"/>
  <c r="AH8" i="5"/>
  <c r="AF24" i="5" s="1"/>
  <c r="AF39" i="5" s="1"/>
  <c r="T9" i="5"/>
  <c r="X9" i="5"/>
  <c r="AB9" i="5"/>
  <c r="AG9" i="5"/>
  <c r="AK9" i="5"/>
  <c r="AI25" i="5" s="1"/>
  <c r="AI40" i="5" s="1"/>
  <c r="W10" i="5"/>
  <c r="H29" i="5" s="1"/>
  <c r="AA10" i="5"/>
  <c r="AF10" i="5"/>
  <c r="AJ10" i="5"/>
  <c r="AG26" i="5" s="1"/>
  <c r="AG41" i="5" s="1"/>
  <c r="V11" i="5"/>
  <c r="Z11" i="5"/>
  <c r="AE11" i="5"/>
  <c r="U12" i="5"/>
  <c r="F31" i="5" s="1"/>
  <c r="Y12" i="5"/>
  <c r="J31" i="5" s="1"/>
  <c r="AD12" i="5"/>
  <c r="AD28" i="5" s="1"/>
  <c r="AH12" i="5"/>
  <c r="AF28" i="5" s="1"/>
  <c r="AF43" i="5" s="1"/>
  <c r="T13" i="5"/>
  <c r="X13" i="5"/>
  <c r="AB13" i="5"/>
  <c r="AG13" i="5"/>
  <c r="AE29" i="5" s="1"/>
  <c r="AE44" i="5" s="1"/>
  <c r="AK13" i="5"/>
  <c r="AI29" i="5" s="1"/>
  <c r="AI44" i="5" s="1"/>
  <c r="W14" i="5"/>
  <c r="H33" i="5" s="1"/>
  <c r="AA14" i="5"/>
  <c r="AF14" i="5"/>
  <c r="AJ14" i="5"/>
  <c r="AG30" i="5" s="1"/>
  <c r="AG45" i="5" s="1"/>
  <c r="V15" i="5"/>
  <c r="Z15" i="5"/>
  <c r="AE15" i="5"/>
  <c r="AI15" i="5"/>
  <c r="E23" i="5"/>
  <c r="K31" i="5"/>
  <c r="G48" i="5"/>
  <c r="G24" i="5"/>
  <c r="F41" i="5"/>
  <c r="M26" i="5"/>
  <c r="J43" i="5"/>
  <c r="G28" i="5"/>
  <c r="F45" i="5"/>
  <c r="Y10" i="5"/>
  <c r="J29" i="5" s="1"/>
  <c r="AH10" i="5"/>
  <c r="AF26" i="5" s="1"/>
  <c r="AF41" i="5" s="1"/>
  <c r="Y14" i="5"/>
  <c r="J33" i="5" s="1"/>
  <c r="AL14" i="5"/>
  <c r="AK30" i="5" s="1"/>
  <c r="AK45" i="5" s="1"/>
  <c r="G23" i="5"/>
  <c r="F40" i="5"/>
  <c r="H40" i="5"/>
  <c r="K23" i="5"/>
  <c r="U5" i="5"/>
  <c r="F24" i="5" s="1"/>
  <c r="Y5" i="5"/>
  <c r="J24" i="5" s="1"/>
  <c r="AD5" i="5"/>
  <c r="AD21" i="5" s="1"/>
  <c r="AD36" i="5" s="1"/>
  <c r="AH5" i="5"/>
  <c r="AF21" i="5" s="1"/>
  <c r="AF36" i="5" s="1"/>
  <c r="T6" i="5"/>
  <c r="X6" i="5"/>
  <c r="AB6" i="5"/>
  <c r="AG6" i="5"/>
  <c r="AE23" i="5"/>
  <c r="AE38" i="5" s="1"/>
  <c r="G27" i="5"/>
  <c r="F44" i="5"/>
  <c r="H44" i="5"/>
  <c r="K27" i="5"/>
  <c r="U9" i="5"/>
  <c r="F28" i="5" s="1"/>
  <c r="Y9" i="5"/>
  <c r="J28" i="5" s="1"/>
  <c r="AD9" i="5"/>
  <c r="AD25" i="5" s="1"/>
  <c r="AD40" i="5" s="1"/>
  <c r="AH9" i="5"/>
  <c r="AF25" i="5" s="1"/>
  <c r="AF40" i="5" s="1"/>
  <c r="T10" i="5"/>
  <c r="X10" i="5"/>
  <c r="AB10" i="5"/>
  <c r="AG10" i="5"/>
  <c r="AE27" i="5"/>
  <c r="AE42" i="5" s="1"/>
  <c r="F48" i="5"/>
  <c r="U13" i="5"/>
  <c r="F32" i="5" s="1"/>
  <c r="Y13" i="5"/>
  <c r="J32" i="5" s="1"/>
  <c r="AD13" i="5"/>
  <c r="AD29" i="5" s="1"/>
  <c r="AD44" i="5" s="1"/>
  <c r="AH13" i="5"/>
  <c r="AF29" i="5" s="1"/>
  <c r="AF44" i="5" s="1"/>
  <c r="T14" i="5"/>
  <c r="X14" i="5"/>
  <c r="AB14" i="5"/>
  <c r="AG14" i="5"/>
  <c r="W15" i="5"/>
  <c r="H34" i="5" s="1"/>
  <c r="AA15" i="5"/>
  <c r="AF15" i="5"/>
  <c r="AE31" i="5" s="1"/>
  <c r="AE46" i="5" s="1"/>
  <c r="AJ15" i="5"/>
  <c r="AG31" i="5" s="1"/>
  <c r="AG46" i="5" s="1"/>
  <c r="I23" i="5"/>
  <c r="I41" i="5"/>
  <c r="E44" i="5"/>
  <c r="H51" i="5" l="1"/>
  <c r="K34" i="5"/>
  <c r="L33" i="5"/>
  <c r="I50" i="5"/>
  <c r="M32" i="5"/>
  <c r="J49" i="5"/>
  <c r="AD43" i="5"/>
  <c r="H47" i="5"/>
  <c r="K30" i="5"/>
  <c r="L29" i="5"/>
  <c r="I46" i="5"/>
  <c r="J45" i="5"/>
  <c r="M28" i="5"/>
  <c r="AD39" i="5"/>
  <c r="AL27" i="5"/>
  <c r="H43" i="5"/>
  <c r="K26" i="5"/>
  <c r="L25" i="5"/>
  <c r="I42" i="5"/>
  <c r="J41" i="5"/>
  <c r="M24" i="5"/>
  <c r="AD35" i="5"/>
  <c r="F50" i="5"/>
  <c r="G33" i="5"/>
  <c r="AD26" i="5"/>
  <c r="AD41" i="5" s="1"/>
  <c r="J46" i="5"/>
  <c r="M29" i="5"/>
  <c r="G46" i="5"/>
  <c r="I29" i="5"/>
  <c r="M25" i="5"/>
  <c r="J42" i="5"/>
  <c r="G34" i="5"/>
  <c r="F51" i="5"/>
  <c r="I32" i="5"/>
  <c r="G49" i="5"/>
  <c r="F47" i="5"/>
  <c r="G30" i="5"/>
  <c r="G45" i="5"/>
  <c r="I28" i="5"/>
  <c r="F43" i="5"/>
  <c r="G26" i="5"/>
  <c r="G41" i="5"/>
  <c r="I24" i="5"/>
  <c r="AF31" i="5"/>
  <c r="AF46" i="5" s="1"/>
  <c r="E48" i="5"/>
  <c r="H46" i="5"/>
  <c r="K29" i="5"/>
  <c r="I45" i="5"/>
  <c r="L28" i="5"/>
  <c r="AD23" i="5"/>
  <c r="AD38" i="5" s="1"/>
  <c r="AE21" i="5"/>
  <c r="AE36" i="5" s="1"/>
  <c r="AD30" i="5"/>
  <c r="AD45" i="5" s="1"/>
  <c r="G47" i="5"/>
  <c r="AD22" i="5"/>
  <c r="AD37" i="5" s="1"/>
  <c r="J50" i="5"/>
  <c r="M33" i="5"/>
  <c r="E46" i="5"/>
  <c r="E29" i="5"/>
  <c r="I25" i="5"/>
  <c r="G42" i="5"/>
  <c r="E51" i="5"/>
  <c r="E32" i="5"/>
  <c r="E49" i="5"/>
  <c r="E28" i="5"/>
  <c r="E45" i="5"/>
  <c r="E41" i="5"/>
  <c r="E24" i="5"/>
  <c r="AD31" i="5"/>
  <c r="AD46" i="5" s="1"/>
  <c r="G29" i="5"/>
  <c r="F46" i="5"/>
  <c r="G44" i="5"/>
  <c r="H42" i="5"/>
  <c r="K25" i="5"/>
  <c r="E50" i="5"/>
  <c r="E33" i="5"/>
  <c r="I51" i="5"/>
  <c r="L34" i="5"/>
  <c r="G50" i="5"/>
  <c r="I33" i="5"/>
  <c r="E25" i="5"/>
  <c r="E42" i="5"/>
  <c r="AE30" i="5"/>
  <c r="AE45" i="5" s="1"/>
  <c r="AE26" i="5"/>
  <c r="AE41" i="5" s="1"/>
  <c r="AE22" i="5"/>
  <c r="AE37" i="5" s="1"/>
  <c r="K33" i="5"/>
  <c r="H50" i="5"/>
  <c r="F42" i="5"/>
  <c r="G25" i="5"/>
  <c r="G40" i="5"/>
  <c r="G51" i="5"/>
  <c r="AF22" i="5"/>
  <c r="AF37" i="5" s="1"/>
  <c r="E40" i="5"/>
  <c r="AE51" i="5" l="1"/>
  <c r="AD51" i="5"/>
  <c r="AL31" i="5"/>
  <c r="AM31" i="5" s="1"/>
  <c r="AL23" i="5"/>
</calcChain>
</file>

<file path=xl/sharedStrings.xml><?xml version="1.0" encoding="utf-8"?>
<sst xmlns="http://schemas.openxmlformats.org/spreadsheetml/2006/main" count="256" uniqueCount="159">
  <si>
    <t>First-order model</t>
  </si>
  <si>
    <t>Dormancy model</t>
  </si>
  <si>
    <t>Shallow-66%Se</t>
  </si>
  <si>
    <t>Shallow-33%Se</t>
  </si>
  <si>
    <t>Intermediate-66%Se</t>
  </si>
  <si>
    <t>Intermediate-33%Se</t>
  </si>
  <si>
    <t>Deep-66%Se</t>
  </si>
  <si>
    <t>Deep-33%Se</t>
  </si>
  <si>
    <t>First incubation</t>
  </si>
  <si>
    <t>0-10 cm - 66%Se</t>
  </si>
  <si>
    <t>10-50 cm ave - 66%Se</t>
  </si>
  <si>
    <t>0-50 cm ave - 66%Se</t>
  </si>
  <si>
    <t>Second incubation</t>
  </si>
  <si>
    <t>PARAMETER</t>
  </si>
  <si>
    <t>INIT. CONDITION</t>
  </si>
  <si>
    <t>C (mass fraction)</t>
  </si>
  <si>
    <t>0-10 cm</t>
  </si>
  <si>
    <t>0-50 cm</t>
  </si>
  <si>
    <t>10-50 cm</t>
  </si>
  <si>
    <t>Discription</t>
  </si>
  <si>
    <t>Decomposition rate constant</t>
  </si>
  <si>
    <t>Proportion of carbon used for microbial growth</t>
  </si>
  <si>
    <t>Proportion of carbon used for microbial respiration</t>
  </si>
  <si>
    <t>Microbial uptake rate constant</t>
  </si>
  <si>
    <t>Mortality rate constant</t>
  </si>
  <si>
    <t>Threshold effective saturation</t>
  </si>
  <si>
    <t xml:space="preserve">Total carbon fraction </t>
  </si>
  <si>
    <t>Total carbon concentration</t>
  </si>
  <si>
    <t>Concentration for substration carbon</t>
  </si>
  <si>
    <t>Concentration for soluble carbon</t>
  </si>
  <si>
    <t>Concentration for biomass</t>
  </si>
  <si>
    <r>
      <t>k</t>
    </r>
    <r>
      <rPr>
        <vertAlign val="subscript"/>
        <sz val="12"/>
        <color theme="1"/>
        <rFont val="Times New Roman"/>
        <family val="1"/>
      </rPr>
      <t>sol</t>
    </r>
    <r>
      <rPr>
        <sz val="12"/>
        <color theme="1"/>
        <rFont val="Times New Roman"/>
        <family val="1"/>
      </rPr>
      <t xml:space="preserve"> (1/hour)</t>
    </r>
  </si>
  <si>
    <r>
      <t>5.0*10</t>
    </r>
    <r>
      <rPr>
        <vertAlign val="superscript"/>
        <sz val="12"/>
        <color theme="1"/>
        <rFont val="Times New Roman"/>
        <family val="1"/>
      </rPr>
      <t>-2</t>
    </r>
  </si>
  <si>
    <r>
      <t>f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(unitless)</t>
    </r>
  </si>
  <si>
    <r>
      <t>f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 (unitless)</t>
    </r>
  </si>
  <si>
    <r>
      <t>k</t>
    </r>
    <r>
      <rPr>
        <vertAlign val="subscript"/>
        <sz val="12"/>
        <color theme="1"/>
        <rFont val="Times New Roman"/>
        <family val="1"/>
      </rPr>
      <t>up</t>
    </r>
    <r>
      <rPr>
        <sz val="12"/>
        <color theme="1"/>
        <rFont val="Times New Roman"/>
        <family val="1"/>
      </rPr>
      <t xml:space="preserve"> (1/hour)</t>
    </r>
  </si>
  <si>
    <r>
      <t>k</t>
    </r>
    <r>
      <rPr>
        <vertAlign val="subscript"/>
        <sz val="12"/>
        <color theme="1"/>
        <rFont val="Times New Roman"/>
        <family val="1"/>
      </rPr>
      <t>mor</t>
    </r>
    <r>
      <rPr>
        <sz val="12"/>
        <color theme="1"/>
        <rFont val="Times New Roman"/>
        <family val="1"/>
      </rPr>
      <t xml:space="preserve"> (1/hour)</t>
    </r>
  </si>
  <si>
    <r>
      <t>4.17*10</t>
    </r>
    <r>
      <rPr>
        <vertAlign val="superscript"/>
        <sz val="12"/>
        <color theme="1"/>
        <rFont val="Times New Roman"/>
        <family val="1"/>
      </rPr>
      <t>-5</t>
    </r>
  </si>
  <si>
    <r>
      <t>Se</t>
    </r>
    <r>
      <rPr>
        <vertAlign val="subscript"/>
        <sz val="12"/>
        <color theme="1"/>
        <rFont val="Times New Roman"/>
        <family val="1"/>
      </rPr>
      <t>thres</t>
    </r>
    <r>
      <rPr>
        <sz val="12"/>
        <color theme="1"/>
        <rFont val="Times New Roman"/>
        <family val="1"/>
      </rPr>
      <t xml:space="preserve"> (unitless)</t>
    </r>
  </si>
  <si>
    <r>
      <t>C</t>
    </r>
    <r>
      <rPr>
        <vertAlign val="subscript"/>
        <sz val="12"/>
        <color theme="1"/>
        <rFont val="Times New Roman"/>
        <family val="1"/>
      </rPr>
      <t>total</t>
    </r>
    <r>
      <rPr>
        <sz val="12"/>
        <color theme="1"/>
        <rFont val="Times New Roman"/>
        <family val="1"/>
      </rPr>
      <t xml:space="preserve"> (gC/m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O)</t>
    </r>
  </si>
  <si>
    <r>
      <t>C</t>
    </r>
    <r>
      <rPr>
        <vertAlign val="subscript"/>
        <sz val="12"/>
        <color theme="1"/>
        <rFont val="Times New Roman"/>
        <family val="1"/>
      </rPr>
      <t>sub</t>
    </r>
    <r>
      <rPr>
        <sz val="12"/>
        <color theme="1"/>
        <rFont val="Times New Roman"/>
        <family val="1"/>
      </rPr>
      <t xml:space="preserve"> (gC/m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O)</t>
    </r>
  </si>
  <si>
    <r>
      <t>C</t>
    </r>
    <r>
      <rPr>
        <vertAlign val="subscript"/>
        <sz val="12"/>
        <color theme="1"/>
        <rFont val="Times New Roman"/>
        <family val="1"/>
      </rPr>
      <t>soluble</t>
    </r>
    <r>
      <rPr>
        <sz val="12"/>
        <color theme="1"/>
        <rFont val="Times New Roman"/>
        <family val="1"/>
      </rPr>
      <t xml:space="preserve"> (gC/m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O)</t>
    </r>
  </si>
  <si>
    <r>
      <t>Bio (gC/m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O)</t>
    </r>
  </si>
  <si>
    <r>
      <t>1.0*10</t>
    </r>
    <r>
      <rPr>
        <vertAlign val="superscript"/>
        <sz val="12"/>
        <color theme="1"/>
        <rFont val="Times New Roman"/>
        <family val="1"/>
      </rPr>
      <t>-6</t>
    </r>
  </si>
  <si>
    <t>C*1518720</t>
  </si>
  <si>
    <r>
      <t>0.88*C</t>
    </r>
    <r>
      <rPr>
        <vertAlign val="subscript"/>
        <sz val="12"/>
        <color theme="1"/>
        <rFont val="Times New Roman"/>
        <family val="1"/>
      </rPr>
      <t>total</t>
    </r>
  </si>
  <si>
    <r>
      <t>0.02*C</t>
    </r>
    <r>
      <rPr>
        <vertAlign val="subscript"/>
        <sz val="12"/>
        <color theme="1"/>
        <rFont val="Times New Roman"/>
        <family val="1"/>
      </rPr>
      <t>total</t>
    </r>
  </si>
  <si>
    <r>
      <t>0.10*C</t>
    </r>
    <r>
      <rPr>
        <vertAlign val="subscript"/>
        <sz val="12"/>
        <color theme="1"/>
        <rFont val="Times New Roman"/>
        <family val="1"/>
      </rPr>
      <t>total</t>
    </r>
  </si>
  <si>
    <t xml:space="preserve">Description </t>
  </si>
  <si>
    <t xml:space="preserve">PARAMETER </t>
  </si>
  <si>
    <t xml:space="preserve">a (unitless) </t>
  </si>
  <si>
    <t xml:space="preserve">Porportion of carbon used for microbial growth </t>
  </si>
  <si>
    <t xml:space="preserve">Porportion of carbon used for microbial respiration </t>
  </si>
  <si>
    <t xml:space="preserve">Microbial uptake rate constant for fast-responding biomass </t>
  </si>
  <si>
    <t xml:space="preserve">Microbial uptake rate constant for slow-responding biomass </t>
  </si>
  <si>
    <t xml:space="preserve">Half saturation for soluble carbon </t>
  </si>
  <si>
    <t xml:space="preserve">Transition rate constant between active and dormant biomass for fast-responding biomass </t>
  </si>
  <si>
    <t xml:space="preserve">Transition rate constant between active and dormant biomass for slow-responding biomass </t>
  </si>
  <si>
    <t xml:space="preserve">Half saturation for effective saturation for fast- responding biomass </t>
  </si>
  <si>
    <t xml:space="preserve">Half saturation for effective saturation for slow- responding biomass </t>
  </si>
  <si>
    <t xml:space="preserve">b (unitless) </t>
  </si>
  <si>
    <t xml:space="preserve">Pore size distribution parameter </t>
  </si>
  <si>
    <t xml:space="preserve">INIT. CONDITION </t>
  </si>
  <si>
    <t xml:space="preserve">Se </t>
  </si>
  <si>
    <t xml:space="preserve">C (mass fraction) </t>
  </si>
  <si>
    <t xml:space="preserve">Total carbon fraction (measured) </t>
  </si>
  <si>
    <t xml:space="preserve">C*1518720/Se </t>
  </si>
  <si>
    <t xml:space="preserve">Total carbon concentration (unit converted from C) </t>
  </si>
  <si>
    <t xml:space="preserve">Concentration for substration carbon </t>
  </si>
  <si>
    <t xml:space="preserve">Concentration for soluble carbon </t>
  </si>
  <si>
    <t xml:space="preserve">Concentration for fast-responding active biomass </t>
  </si>
  <si>
    <t xml:space="preserve">Concentration for slow-responding active biomass </t>
  </si>
  <si>
    <t xml:space="preserve">Concentration for fast-responding dormant biomass </t>
  </si>
  <si>
    <t xml:space="preserve">Concentration for slow-responding dormant biomass </t>
  </si>
  <si>
    <t xml:space="preserve">Transition coefficient (Manzoni et al. 2014) </t>
  </si>
  <si>
    <t xml:space="preserve">Decomposition rate constant (adjusted from Manzoni et al. 2014 </t>
  </si>
  <si>
    <t xml:space="preserve">Mortality rate constant (active) (Manzoni et al. 2014) </t>
  </si>
  <si>
    <t xml:space="preserve">Mortality rate constant (dormant) (Manzoni et al. 2014) </t>
  </si>
  <si>
    <t xml:space="preserve">1/4*0.1*Ctotal *Se </t>
  </si>
  <si>
    <t xml:space="preserve">3/4*0.1*Ctotal *Se </t>
  </si>
  <si>
    <r>
      <t>k</t>
    </r>
    <r>
      <rPr>
        <vertAlign val="subscript"/>
        <sz val="12"/>
        <color theme="1"/>
        <rFont val="Times New Roman"/>
        <family val="1"/>
      </rPr>
      <t>sol,1</t>
    </r>
    <r>
      <rPr>
        <sz val="12"/>
        <color theme="1"/>
        <rFont val="Times New Roman"/>
        <family val="1"/>
      </rPr>
      <t xml:space="preserve"> (1/hour) </t>
    </r>
  </si>
  <si>
    <r>
      <t>k</t>
    </r>
    <r>
      <rPr>
        <vertAlign val="subscript"/>
        <sz val="12"/>
        <color theme="1"/>
        <rFont val="Times New Roman"/>
        <family val="1"/>
      </rPr>
      <t>sol,2</t>
    </r>
    <r>
      <rPr>
        <sz val="12"/>
        <color theme="1"/>
        <rFont val="Times New Roman"/>
        <family val="1"/>
      </rPr>
      <t xml:space="preserve"> (1/hour) </t>
    </r>
  </si>
  <si>
    <r>
      <t>f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(unitless) </t>
    </r>
  </si>
  <si>
    <r>
      <t>f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 (unitless) </t>
    </r>
  </si>
  <si>
    <r>
      <t>k</t>
    </r>
    <r>
      <rPr>
        <vertAlign val="subscript"/>
        <sz val="12"/>
        <color theme="1"/>
        <rFont val="Times New Roman"/>
        <family val="1"/>
      </rPr>
      <t>up,1</t>
    </r>
    <r>
      <rPr>
        <sz val="12"/>
        <color theme="1"/>
        <rFont val="Times New Roman"/>
        <family val="1"/>
      </rPr>
      <t xml:space="preserve"> (1/hour) </t>
    </r>
  </si>
  <si>
    <r>
      <t>k</t>
    </r>
    <r>
      <rPr>
        <vertAlign val="subscript"/>
        <sz val="12"/>
        <color theme="1"/>
        <rFont val="Times New Roman"/>
        <family val="1"/>
      </rPr>
      <t>up,2</t>
    </r>
    <r>
      <rPr>
        <sz val="12"/>
        <color theme="1"/>
        <rFont val="Times New Roman"/>
        <family val="1"/>
      </rPr>
      <t xml:space="preserve"> (1/hour) </t>
    </r>
  </si>
  <si>
    <r>
      <t>k</t>
    </r>
    <r>
      <rPr>
        <vertAlign val="subscript"/>
        <sz val="12"/>
        <color theme="1"/>
        <rFont val="Times New Roman"/>
        <family val="1"/>
      </rPr>
      <t>tran,1</t>
    </r>
    <r>
      <rPr>
        <sz val="12"/>
        <color theme="1"/>
        <rFont val="Times New Roman"/>
        <family val="1"/>
      </rPr>
      <t xml:space="preserve"> (1/hour) </t>
    </r>
  </si>
  <si>
    <r>
      <t>k</t>
    </r>
    <r>
      <rPr>
        <vertAlign val="subscript"/>
        <sz val="12"/>
        <color theme="1"/>
        <rFont val="Times New Roman"/>
        <family val="1"/>
      </rPr>
      <t>tran,2</t>
    </r>
    <r>
      <rPr>
        <sz val="12"/>
        <color theme="1"/>
        <rFont val="Times New Roman"/>
        <family val="1"/>
      </rPr>
      <t xml:space="preserve"> (1/hour) </t>
    </r>
  </si>
  <si>
    <r>
      <t>Se</t>
    </r>
    <r>
      <rPr>
        <vertAlign val="subscript"/>
        <sz val="12"/>
        <color theme="1"/>
        <rFont val="Times New Roman"/>
        <family val="1"/>
      </rPr>
      <t>half,1</t>
    </r>
    <r>
      <rPr>
        <sz val="12"/>
        <color theme="1"/>
        <rFont val="Times New Roman"/>
        <family val="1"/>
      </rPr>
      <t xml:space="preserve"> (unitless) </t>
    </r>
  </si>
  <si>
    <r>
      <t>Se</t>
    </r>
    <r>
      <rPr>
        <vertAlign val="subscript"/>
        <sz val="12"/>
        <color theme="1"/>
        <rFont val="Times New Roman"/>
        <family val="1"/>
      </rPr>
      <t>half,2</t>
    </r>
    <r>
      <rPr>
        <sz val="12"/>
        <color theme="1"/>
        <rFont val="Times New Roman"/>
        <family val="1"/>
      </rPr>
      <t xml:space="preserve"> (unitless) </t>
    </r>
  </si>
  <si>
    <r>
      <t>k</t>
    </r>
    <r>
      <rPr>
        <vertAlign val="subscript"/>
        <sz val="12"/>
        <color theme="1"/>
        <rFont val="Times New Roman"/>
        <family val="1"/>
      </rPr>
      <t>mor-a</t>
    </r>
    <r>
      <rPr>
        <sz val="12"/>
        <color theme="1"/>
        <rFont val="Times New Roman"/>
        <family val="1"/>
      </rPr>
      <t xml:space="preserve"> </t>
    </r>
  </si>
  <si>
    <r>
      <t>k</t>
    </r>
    <r>
      <rPr>
        <vertAlign val="subscript"/>
        <sz val="12"/>
        <color theme="1"/>
        <rFont val="Times New Roman"/>
        <family val="1"/>
      </rPr>
      <t xml:space="preserve">mor-d </t>
    </r>
  </si>
  <si>
    <r>
      <t>C</t>
    </r>
    <r>
      <rPr>
        <vertAlign val="subscript"/>
        <sz val="12"/>
        <color theme="1"/>
        <rFont val="Times New Roman"/>
        <family val="1"/>
      </rPr>
      <t>sub,1</t>
    </r>
    <r>
      <rPr>
        <sz val="12"/>
        <color theme="1"/>
        <rFont val="Times New Roman"/>
        <family val="1"/>
      </rPr>
      <t xml:space="preserve"> (gC/m3H2O) </t>
    </r>
  </si>
  <si>
    <r>
      <t>C</t>
    </r>
    <r>
      <rPr>
        <vertAlign val="subscript"/>
        <sz val="12"/>
        <color theme="1"/>
        <rFont val="Times New Roman"/>
        <family val="1"/>
      </rPr>
      <t>sub,2</t>
    </r>
    <r>
      <rPr>
        <sz val="12"/>
        <color theme="1"/>
        <rFont val="Times New Roman"/>
        <family val="1"/>
      </rPr>
      <t xml:space="preserve"> (gC/m3H2O) </t>
    </r>
  </si>
  <si>
    <r>
      <t>C</t>
    </r>
    <r>
      <rPr>
        <vertAlign val="subscript"/>
        <sz val="12"/>
        <color theme="1"/>
        <rFont val="Times New Roman"/>
        <family val="1"/>
      </rPr>
      <t>soluble,1</t>
    </r>
    <r>
      <rPr>
        <sz val="12"/>
        <color theme="1"/>
        <rFont val="Times New Roman"/>
        <family val="1"/>
      </rPr>
      <t xml:space="preserve"> (gC/m3H2O) </t>
    </r>
  </si>
  <si>
    <r>
      <t>C</t>
    </r>
    <r>
      <rPr>
        <vertAlign val="subscript"/>
        <sz val="12"/>
        <color theme="1"/>
        <rFont val="Times New Roman"/>
        <family val="1"/>
      </rPr>
      <t>soluble,2</t>
    </r>
    <r>
      <rPr>
        <sz val="12"/>
        <color theme="1"/>
        <rFont val="Times New Roman"/>
        <family val="1"/>
      </rPr>
      <t xml:space="preserve"> (gC/m3H2O) </t>
    </r>
  </si>
  <si>
    <r>
      <t>Bio</t>
    </r>
    <r>
      <rPr>
        <vertAlign val="subscript"/>
        <sz val="12"/>
        <color theme="1"/>
        <rFont val="Times New Roman"/>
        <family val="1"/>
      </rPr>
      <t>active,1</t>
    </r>
    <r>
      <rPr>
        <sz val="12"/>
        <color theme="1"/>
        <rFont val="Times New Roman"/>
        <family val="1"/>
      </rPr>
      <t xml:space="preserve"> (gC/m3H2O) </t>
    </r>
  </si>
  <si>
    <r>
      <t>Bio</t>
    </r>
    <r>
      <rPr>
        <vertAlign val="subscript"/>
        <sz val="12"/>
        <color theme="1"/>
        <rFont val="Times New Roman"/>
        <family val="1"/>
      </rPr>
      <t>active,2</t>
    </r>
    <r>
      <rPr>
        <sz val="12"/>
        <color theme="1"/>
        <rFont val="Times New Roman"/>
        <family val="1"/>
      </rPr>
      <t xml:space="preserve"> (gC/m3H2O) </t>
    </r>
  </si>
  <si>
    <t>1/120</t>
  </si>
  <si>
    <t xml:space="preserve">1/4*0.012*Ctotal </t>
  </si>
  <si>
    <t xml:space="preserve">1/4*0.888*Ctotal </t>
  </si>
  <si>
    <t xml:space="preserve">3/4*0.888*Ctotal </t>
  </si>
  <si>
    <t xml:space="preserve">3/4*0.012*Ctotal </t>
  </si>
  <si>
    <r>
      <t>C</t>
    </r>
    <r>
      <rPr>
        <vertAlign val="subscript"/>
        <sz val="12"/>
        <color theme="1"/>
        <rFont val="Times New Roman"/>
        <family val="1"/>
      </rPr>
      <t>half,1</t>
    </r>
    <r>
      <rPr>
        <sz val="12"/>
        <color theme="1"/>
        <rFont val="Times New Roman"/>
        <family val="1"/>
      </rPr>
      <t xml:space="preserve"> (gC/m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) </t>
    </r>
  </si>
  <si>
    <r>
      <t>C</t>
    </r>
    <r>
      <rPr>
        <vertAlign val="subscript"/>
        <sz val="12"/>
        <color theme="1"/>
        <rFont val="Times New Roman"/>
        <family val="1"/>
      </rPr>
      <t>half,2</t>
    </r>
    <r>
      <rPr>
        <sz val="12"/>
        <color theme="1"/>
        <rFont val="Times New Roman"/>
        <family val="1"/>
      </rPr>
      <t xml:space="preserve"> (gC/m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) </t>
    </r>
  </si>
  <si>
    <r>
      <t>C</t>
    </r>
    <r>
      <rPr>
        <vertAlign val="subscript"/>
        <sz val="12"/>
        <color theme="1"/>
        <rFont val="Times New Roman"/>
        <family val="1"/>
      </rPr>
      <t>total</t>
    </r>
    <r>
      <rPr>
        <sz val="12"/>
        <color theme="1"/>
        <rFont val="Times New Roman"/>
        <family val="1"/>
      </rPr>
      <t xml:space="preserve"> (gC/m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O) </t>
    </r>
  </si>
  <si>
    <r>
      <t>Bio</t>
    </r>
    <r>
      <rPr>
        <vertAlign val="subscript"/>
        <sz val="12"/>
        <color theme="1"/>
        <rFont val="Times New Roman"/>
        <family val="1"/>
      </rPr>
      <t>dormant,1</t>
    </r>
    <r>
      <rPr>
        <sz val="12"/>
        <color theme="1"/>
        <rFont val="Times New Roman"/>
        <family val="1"/>
      </rPr>
      <t xml:space="preserve"> (gC/m3H2O-undiluted) </t>
    </r>
  </si>
  <si>
    <r>
      <t>Bio</t>
    </r>
    <r>
      <rPr>
        <vertAlign val="subscript"/>
        <sz val="12"/>
        <color theme="1"/>
        <rFont val="Times New Roman"/>
        <family val="1"/>
      </rPr>
      <t>dormant,2</t>
    </r>
    <r>
      <rPr>
        <sz val="12"/>
        <color theme="1"/>
        <rFont val="Times New Roman"/>
        <family val="1"/>
      </rPr>
      <t xml:space="preserve"> (gC/m3H2O-undiluted) </t>
    </r>
  </si>
  <si>
    <r>
      <t>1.35*10</t>
    </r>
    <r>
      <rPr>
        <vertAlign val="superscript"/>
        <sz val="12"/>
        <color theme="1"/>
        <rFont val="Times New Roman"/>
        <family val="1"/>
      </rPr>
      <t>-2</t>
    </r>
  </si>
  <si>
    <r>
      <t>1.2*10</t>
    </r>
    <r>
      <rPr>
        <vertAlign val="superscript"/>
        <sz val="12"/>
        <color theme="1"/>
        <rFont val="Times New Roman"/>
        <family val="1"/>
      </rPr>
      <t>-4</t>
    </r>
  </si>
  <si>
    <r>
      <t>8.0*10</t>
    </r>
    <r>
      <rPr>
        <vertAlign val="superscript"/>
        <sz val="12"/>
        <color theme="1"/>
        <rFont val="Times New Roman"/>
        <family val="1"/>
      </rPr>
      <t>-3</t>
    </r>
  </si>
  <si>
    <t>1/4*0.008*Ctotal</t>
  </si>
  <si>
    <t>3/4*0.008*Ctotal</t>
  </si>
  <si>
    <t xml:space="preserve">1/4*0.892*Ctotal </t>
  </si>
  <si>
    <t xml:space="preserve">3/4*0.892*Ctotal </t>
  </si>
  <si>
    <r>
      <t>3.4*10</t>
    </r>
    <r>
      <rPr>
        <vertAlign val="superscript"/>
        <sz val="12"/>
        <color theme="1"/>
        <rFont val="Times New Roman"/>
        <family val="1"/>
      </rPr>
      <t>-4</t>
    </r>
  </si>
  <si>
    <t>Time (hour)</t>
  </si>
  <si>
    <t>Respiration rate (ug-C/cm3-soil/hour)</t>
  </si>
  <si>
    <t>10-20 cm</t>
  </si>
  <si>
    <t>20-30 cm</t>
  </si>
  <si>
    <t>20-30 cm Replica</t>
  </si>
  <si>
    <t>30-40 cm</t>
  </si>
  <si>
    <t>40-50 cm</t>
  </si>
  <si>
    <t>0-50 cm aggregated</t>
  </si>
  <si>
    <t>Averaged respiration rate (ug-C/cm3-soil/hour)</t>
  </si>
  <si>
    <t>CO2 concentration (ppm)</t>
  </si>
  <si>
    <t>CO2 flux (umol/g soil)</t>
  </si>
  <si>
    <t>CO2 flux (gC/m3)</t>
  </si>
  <si>
    <t>Soil depth (cm)</t>
  </si>
  <si>
    <t>Soil mass (g)</t>
  </si>
  <si>
    <t>average %C</t>
  </si>
  <si>
    <t>Density (kg/L)</t>
  </si>
  <si>
    <t>Moisture content (%)</t>
  </si>
  <si>
    <t>Total volume (ml)</t>
  </si>
  <si>
    <t>Headspace volume(ml)</t>
  </si>
  <si>
    <t>Sum (ppm)</t>
  </si>
  <si>
    <t>Average(ppm/d)</t>
  </si>
  <si>
    <t>BCM-top-0</t>
  </si>
  <si>
    <t>0-52</t>
  </si>
  <si>
    <t>BCM-top-1</t>
  </si>
  <si>
    <t>BCM-top-2</t>
  </si>
  <si>
    <t>BCM-top-3</t>
  </si>
  <si>
    <t>BCM-mid-0</t>
  </si>
  <si>
    <t>63-108</t>
  </si>
  <si>
    <t>BCM-mid-1</t>
  </si>
  <si>
    <t>BCM-mid-2</t>
  </si>
  <si>
    <t>BCM-mid-3</t>
  </si>
  <si>
    <t>BCM-bot-0</t>
  </si>
  <si>
    <t>112-165</t>
  </si>
  <si>
    <t>BCM-bot-1</t>
  </si>
  <si>
    <t>BCM-bot-2</t>
  </si>
  <si>
    <t>BCM-bot-3</t>
  </si>
  <si>
    <t>Time spend (h)</t>
  </si>
  <si>
    <t>CO2 flux (gC/m3/day)</t>
  </si>
  <si>
    <t>Cumulated time spend (h)</t>
  </si>
  <si>
    <t>CO2 flux (umol/g soil/h)</t>
  </si>
  <si>
    <t>CO2 flux (gC/m3/hour)</t>
  </si>
  <si>
    <t>CO2 flux (umol/g soil/day)</t>
  </si>
  <si>
    <t>Respiration rate (umol/g C/day)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</si>
</sst>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/>
    <xf numFmtId="11" fontId="1" fillId="0" borderId="0" xfId="0" applyNumberFormat="1" applyFont="1" applyAlignmen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Respiration rate in different soil moisture on</a:t>
            </a:r>
            <a:r>
              <a:rPr lang="en-US" baseline="0"/>
              <a:t> the first day of incubation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7794228049699"/>
          <c:y val="0.14940716917427599"/>
          <c:w val="0.80743794012049797"/>
          <c:h val="0.67902845913894305"/>
        </c:manualLayout>
      </c:layout>
      <c:scatterChart>
        <c:scatterStyle val="smoothMarker"/>
        <c:varyColors val="0"/>
        <c:ser>
          <c:idx val="0"/>
          <c:order val="0"/>
          <c:tx>
            <c:v>Upper depth (0-52cm)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[1]incubation1!$F$4:$F$7</c:f>
              <c:numCache>
                <c:formatCode>General</c:formatCode>
                <c:ptCount val="4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100</c:v>
                </c:pt>
              </c:numCache>
            </c:numRef>
          </c:xVal>
          <c:yVal>
            <c:numRef>
              <c:f>[1]incubation1!$E$40:$E$43</c:f>
              <c:numCache>
                <c:formatCode>0.000</c:formatCode>
                <c:ptCount val="4"/>
                <c:pt idx="0">
                  <c:v>0.15131994047619046</c:v>
                </c:pt>
                <c:pt idx="1">
                  <c:v>3.1057797619047616</c:v>
                </c:pt>
                <c:pt idx="2">
                  <c:v>4.8075089285714281</c:v>
                </c:pt>
                <c:pt idx="3">
                  <c:v>2.584842261904762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C-414D-8F61-32AD22F61D8A}"/>
            </c:ext>
          </c:extLst>
        </c:ser>
        <c:ser>
          <c:idx val="1"/>
          <c:order val="1"/>
          <c:tx>
            <c:v>Mid depth (63-108cm)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[1]incubation1!$C$27:$C$30</c:f>
              <c:numCache>
                <c:formatCode>General</c:formatCode>
                <c:ptCount val="4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100</c:v>
                </c:pt>
              </c:numCache>
            </c:numRef>
          </c:xVal>
          <c:yVal>
            <c:numRef>
              <c:f>[1]incubation1!$E$44:$E$47</c:f>
              <c:numCache>
                <c:formatCode>0.000</c:formatCode>
                <c:ptCount val="4"/>
                <c:pt idx="0">
                  <c:v>0.30859345238095237</c:v>
                </c:pt>
                <c:pt idx="1">
                  <c:v>1.7047059523809525</c:v>
                </c:pt>
                <c:pt idx="2">
                  <c:v>2.2345738095238099</c:v>
                </c:pt>
                <c:pt idx="3">
                  <c:v>1.1807916666666667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0C-414D-8F61-32AD22F61D8A}"/>
            </c:ext>
          </c:extLst>
        </c:ser>
        <c:ser>
          <c:idx val="2"/>
          <c:order val="2"/>
          <c:tx>
            <c:v>Bot depth (112-165cm)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[1]incubation1!$C$31:$C$34</c:f>
              <c:numCache>
                <c:formatCode>General</c:formatCode>
                <c:ptCount val="4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100</c:v>
                </c:pt>
              </c:numCache>
            </c:numRef>
          </c:xVal>
          <c:yVal>
            <c:numRef>
              <c:f>[1]incubation1!$E$48:$E$51</c:f>
              <c:numCache>
                <c:formatCode>0.000</c:formatCode>
                <c:ptCount val="4"/>
                <c:pt idx="0">
                  <c:v>0.40633125000000003</c:v>
                </c:pt>
                <c:pt idx="1">
                  <c:v>1.2785294642857143</c:v>
                </c:pt>
                <c:pt idx="2">
                  <c:v>1.1396127976190478</c:v>
                </c:pt>
                <c:pt idx="3">
                  <c:v>0.61024107142857142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0C-414D-8F61-32AD22F6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8576896"/>
        <c:axId val="-1317699520"/>
      </c:scatterChart>
      <c:valAx>
        <c:axId val="-131857689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(%)</a:t>
                </a:r>
              </a:p>
            </c:rich>
          </c:tx>
          <c:layout>
            <c:manualLayout>
              <c:xMode val="edge"/>
              <c:yMode val="edge"/>
              <c:x val="0.48193777607067401"/>
              <c:y val="0.89545697632866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7699520"/>
        <c:crosses val="autoZero"/>
        <c:crossBetween val="midCat"/>
      </c:valAx>
      <c:valAx>
        <c:axId val="-13176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Respiration rate (umol/g C/day)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5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02711385023701"/>
          <c:y val="0.17127598486808901"/>
          <c:w val="0.30412416851441199"/>
          <c:h val="0.19995933606890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Respiration rate in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55078469882299"/>
          <c:y val="0.12608631730728501"/>
          <c:w val="0.75529919458008199"/>
          <c:h val="0.66980845078386697"/>
        </c:manualLayout>
      </c:layout>
      <c:scatterChart>
        <c:scatterStyle val="smoothMarker"/>
        <c:varyColors val="0"/>
        <c:ser>
          <c:idx val="0"/>
          <c:order val="0"/>
          <c:tx>
            <c:v>soil moisture 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[1]incubation1!$E$38:$J$38</c:f>
              <c:numCache>
                <c:formatCode>General</c:formatCode>
                <c:ptCount val="6"/>
                <c:pt idx="0">
                  <c:v>24</c:v>
                </c:pt>
                <c:pt idx="1">
                  <c:v>48.5</c:v>
                </c:pt>
                <c:pt idx="2">
                  <c:v>72.5</c:v>
                </c:pt>
                <c:pt idx="3">
                  <c:v>96</c:v>
                </c:pt>
                <c:pt idx="4">
                  <c:v>139.5</c:v>
                </c:pt>
                <c:pt idx="5">
                  <c:v>186.5</c:v>
                </c:pt>
              </c:numCache>
            </c:numRef>
          </c:xVal>
          <c:yVal>
            <c:numRef>
              <c:f>[1]incubation1!$E$40:$J$40</c:f>
              <c:numCache>
                <c:formatCode>0.000</c:formatCode>
                <c:ptCount val="6"/>
                <c:pt idx="0">
                  <c:v>0.15131994047619046</c:v>
                </c:pt>
                <c:pt idx="1">
                  <c:v>7.9704956268221577E-2</c:v>
                </c:pt>
                <c:pt idx="2">
                  <c:v>6.3504761904761897E-2</c:v>
                </c:pt>
                <c:pt idx="3">
                  <c:v>3.8001519756838908E-2</c:v>
                </c:pt>
                <c:pt idx="4">
                  <c:v>2.600410509031199E-2</c:v>
                </c:pt>
                <c:pt idx="5">
                  <c:v>2.78677811550152E-2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C-C24F-B35F-B4F23BE02A14}"/>
            </c:ext>
          </c:extLst>
        </c:ser>
        <c:ser>
          <c:idx val="1"/>
          <c:order val="1"/>
          <c:tx>
            <c:v>soil moisture 33%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[1]incubation1!$E$38:$J$38</c:f>
              <c:numCache>
                <c:formatCode>General</c:formatCode>
                <c:ptCount val="6"/>
                <c:pt idx="0">
                  <c:v>24</c:v>
                </c:pt>
                <c:pt idx="1">
                  <c:v>48.5</c:v>
                </c:pt>
                <c:pt idx="2">
                  <c:v>72.5</c:v>
                </c:pt>
                <c:pt idx="3">
                  <c:v>96</c:v>
                </c:pt>
                <c:pt idx="4">
                  <c:v>139.5</c:v>
                </c:pt>
                <c:pt idx="5">
                  <c:v>186.5</c:v>
                </c:pt>
              </c:numCache>
            </c:numRef>
          </c:xVal>
          <c:yVal>
            <c:numRef>
              <c:f>[1]incubation1!$E$41:$J$41</c:f>
              <c:numCache>
                <c:formatCode>0.000</c:formatCode>
                <c:ptCount val="6"/>
                <c:pt idx="0">
                  <c:v>3.1057797619047616</c:v>
                </c:pt>
                <c:pt idx="1">
                  <c:v>2.1894562682215746</c:v>
                </c:pt>
                <c:pt idx="2">
                  <c:v>1.6893258928571429</c:v>
                </c:pt>
                <c:pt idx="3">
                  <c:v>1.4491246200607901</c:v>
                </c:pt>
                <c:pt idx="4">
                  <c:v>1.1496551724137931</c:v>
                </c:pt>
                <c:pt idx="5">
                  <c:v>0.90190273556231026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C-C24F-B35F-B4F23BE02A14}"/>
            </c:ext>
          </c:extLst>
        </c:ser>
        <c:ser>
          <c:idx val="2"/>
          <c:order val="2"/>
          <c:tx>
            <c:v>soil moisture 66%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[1]incubation1!$E$38:$J$38</c:f>
              <c:numCache>
                <c:formatCode>General</c:formatCode>
                <c:ptCount val="6"/>
                <c:pt idx="0">
                  <c:v>24</c:v>
                </c:pt>
                <c:pt idx="1">
                  <c:v>48.5</c:v>
                </c:pt>
                <c:pt idx="2">
                  <c:v>72.5</c:v>
                </c:pt>
                <c:pt idx="3">
                  <c:v>96</c:v>
                </c:pt>
                <c:pt idx="4">
                  <c:v>139.5</c:v>
                </c:pt>
                <c:pt idx="5">
                  <c:v>186.5</c:v>
                </c:pt>
              </c:numCache>
            </c:numRef>
          </c:xVal>
          <c:yVal>
            <c:numRef>
              <c:f>[1]incubation1!$E$42:$J$42</c:f>
              <c:numCache>
                <c:formatCode>0.000</c:formatCode>
                <c:ptCount val="6"/>
                <c:pt idx="0">
                  <c:v>4.8075089285714281</c:v>
                </c:pt>
                <c:pt idx="1">
                  <c:v>5.3071836734693871</c:v>
                </c:pt>
                <c:pt idx="2">
                  <c:v>3.222370535714286</c:v>
                </c:pt>
                <c:pt idx="3">
                  <c:v>2.3104924012158059</c:v>
                </c:pt>
                <c:pt idx="4">
                  <c:v>1.6971100164203614</c:v>
                </c:pt>
                <c:pt idx="5">
                  <c:v>1.3173860182370822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C-C24F-B35F-B4F23BE02A14}"/>
            </c:ext>
          </c:extLst>
        </c:ser>
        <c:ser>
          <c:idx val="3"/>
          <c:order val="3"/>
          <c:tx>
            <c:v>soil moisture 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[1]incubation1!$E$38:$J$38</c:f>
              <c:numCache>
                <c:formatCode>General</c:formatCode>
                <c:ptCount val="6"/>
                <c:pt idx="0">
                  <c:v>24</c:v>
                </c:pt>
                <c:pt idx="1">
                  <c:v>48.5</c:v>
                </c:pt>
                <c:pt idx="2">
                  <c:v>72.5</c:v>
                </c:pt>
                <c:pt idx="3">
                  <c:v>96</c:v>
                </c:pt>
                <c:pt idx="4">
                  <c:v>139.5</c:v>
                </c:pt>
                <c:pt idx="5">
                  <c:v>186.5</c:v>
                </c:pt>
              </c:numCache>
            </c:numRef>
          </c:xVal>
          <c:yVal>
            <c:numRef>
              <c:f>[1]incubation1!$E$43:$J$43</c:f>
              <c:numCache>
                <c:formatCode>0.000</c:formatCode>
                <c:ptCount val="6"/>
                <c:pt idx="0">
                  <c:v>2.584842261904762</c:v>
                </c:pt>
                <c:pt idx="1">
                  <c:v>2.9063148688046647</c:v>
                </c:pt>
                <c:pt idx="2">
                  <c:v>2.6617425595238093</c:v>
                </c:pt>
                <c:pt idx="3">
                  <c:v>2.1179513677811554</c:v>
                </c:pt>
                <c:pt idx="4">
                  <c:v>1.7107963875205257</c:v>
                </c:pt>
                <c:pt idx="5">
                  <c:v>1.5631291793313069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C-C24F-B35F-B4F23BE0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943440"/>
        <c:axId val="-1315935344"/>
      </c:scatterChart>
      <c:valAx>
        <c:axId val="-1315943440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935344"/>
        <c:crosses val="autoZero"/>
        <c:crossBetween val="midCat"/>
      </c:valAx>
      <c:valAx>
        <c:axId val="-13159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Respiration</a:t>
                </a:r>
                <a:r>
                  <a:rPr lang="en-US" baseline="0"/>
                  <a:t> rate (umol/g C/day)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9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530478026631"/>
          <c:y val="0.155174656130282"/>
          <c:w val="0.27127011297500903"/>
          <c:h val="0.305862395566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Respiration rate in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55078469882299"/>
          <c:y val="0.12608631730728501"/>
          <c:w val="0.75529919458008199"/>
          <c:h val="0.669808450783866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[1]incubation1!$E$38:$J$38</c:f>
              <c:numCache>
                <c:formatCode>General</c:formatCode>
                <c:ptCount val="6"/>
                <c:pt idx="0">
                  <c:v>24</c:v>
                </c:pt>
                <c:pt idx="1">
                  <c:v>48.5</c:v>
                </c:pt>
                <c:pt idx="2">
                  <c:v>72.5</c:v>
                </c:pt>
                <c:pt idx="3">
                  <c:v>96</c:v>
                </c:pt>
                <c:pt idx="4">
                  <c:v>139.5</c:v>
                </c:pt>
                <c:pt idx="5">
                  <c:v>186.5</c:v>
                </c:pt>
              </c:numCache>
            </c:numRef>
          </c:xVal>
          <c:yVal>
            <c:numRef>
              <c:f>[1]incubation1!$E$48:$J$48</c:f>
              <c:numCache>
                <c:formatCode>0.000</c:formatCode>
                <c:ptCount val="6"/>
                <c:pt idx="0">
                  <c:v>0.40633125000000003</c:v>
                </c:pt>
                <c:pt idx="1">
                  <c:v>0.25320903790087468</c:v>
                </c:pt>
                <c:pt idx="2">
                  <c:v>0.17761488095238093</c:v>
                </c:pt>
                <c:pt idx="3">
                  <c:v>9.6270516717325241E-2</c:v>
                </c:pt>
                <c:pt idx="4">
                  <c:v>6.2957307060755349E-2</c:v>
                </c:pt>
                <c:pt idx="5">
                  <c:v>6.0802431610942252E-2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F-DB41-B995-12D576F3D9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[1]incubation1!$E$38:$J$38</c:f>
              <c:numCache>
                <c:formatCode>General</c:formatCode>
                <c:ptCount val="6"/>
                <c:pt idx="0">
                  <c:v>24</c:v>
                </c:pt>
                <c:pt idx="1">
                  <c:v>48.5</c:v>
                </c:pt>
                <c:pt idx="2">
                  <c:v>72.5</c:v>
                </c:pt>
                <c:pt idx="3">
                  <c:v>96</c:v>
                </c:pt>
                <c:pt idx="4">
                  <c:v>139.5</c:v>
                </c:pt>
                <c:pt idx="5">
                  <c:v>186.5</c:v>
                </c:pt>
              </c:numCache>
            </c:numRef>
          </c:xVal>
          <c:yVal>
            <c:numRef>
              <c:f>[1]incubation1!$E$49:$J$49</c:f>
              <c:numCache>
                <c:formatCode>0.000</c:formatCode>
                <c:ptCount val="6"/>
                <c:pt idx="0">
                  <c:v>1.2785294642857143</c:v>
                </c:pt>
                <c:pt idx="1">
                  <c:v>0.66680000000000006</c:v>
                </c:pt>
                <c:pt idx="2">
                  <c:v>0.46884375</c:v>
                </c:pt>
                <c:pt idx="3">
                  <c:v>0.25841033434650457</c:v>
                </c:pt>
                <c:pt idx="4">
                  <c:v>0.18339737274220036</c:v>
                </c:pt>
                <c:pt idx="5">
                  <c:v>0.17734042553191492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F-DB41-B995-12D576F3D91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[1]incubation1!$E$38:$J$38</c:f>
              <c:numCache>
                <c:formatCode>General</c:formatCode>
                <c:ptCount val="6"/>
                <c:pt idx="0">
                  <c:v>24</c:v>
                </c:pt>
                <c:pt idx="1">
                  <c:v>48.5</c:v>
                </c:pt>
                <c:pt idx="2">
                  <c:v>72.5</c:v>
                </c:pt>
                <c:pt idx="3">
                  <c:v>96</c:v>
                </c:pt>
                <c:pt idx="4">
                  <c:v>139.5</c:v>
                </c:pt>
                <c:pt idx="5">
                  <c:v>186.5</c:v>
                </c:pt>
              </c:numCache>
            </c:numRef>
          </c:xVal>
          <c:yVal>
            <c:numRef>
              <c:f>[1]incubation1!$E$50:$J$50</c:f>
              <c:numCache>
                <c:formatCode>0.000</c:formatCode>
                <c:ptCount val="6"/>
                <c:pt idx="0">
                  <c:v>1.1396127976190478</c:v>
                </c:pt>
                <c:pt idx="1">
                  <c:v>0.83398600583090365</c:v>
                </c:pt>
                <c:pt idx="2">
                  <c:v>0.66431934523809522</c:v>
                </c:pt>
                <c:pt idx="3">
                  <c:v>0.38508206686930097</c:v>
                </c:pt>
                <c:pt idx="4">
                  <c:v>0.30931198686371103</c:v>
                </c:pt>
                <c:pt idx="5">
                  <c:v>0.29641185410334348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F-DB41-B995-12D576F3D91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[1]incubation1!$E$38:$J$38</c:f>
              <c:numCache>
                <c:formatCode>General</c:formatCode>
                <c:ptCount val="6"/>
                <c:pt idx="0">
                  <c:v>24</c:v>
                </c:pt>
                <c:pt idx="1">
                  <c:v>48.5</c:v>
                </c:pt>
                <c:pt idx="2">
                  <c:v>72.5</c:v>
                </c:pt>
                <c:pt idx="3">
                  <c:v>96</c:v>
                </c:pt>
                <c:pt idx="4">
                  <c:v>139.5</c:v>
                </c:pt>
                <c:pt idx="5">
                  <c:v>186.5</c:v>
                </c:pt>
              </c:numCache>
            </c:numRef>
          </c:xVal>
          <c:yVal>
            <c:numRef>
              <c:f>[1]incubation1!$E$51:$J$51</c:f>
              <c:numCache>
                <c:formatCode>0.000</c:formatCode>
                <c:ptCount val="6"/>
                <c:pt idx="0">
                  <c:v>0.61024107142857142</c:v>
                </c:pt>
                <c:pt idx="1">
                  <c:v>0.55258862973760936</c:v>
                </c:pt>
                <c:pt idx="2">
                  <c:v>0.36564851190476189</c:v>
                </c:pt>
                <c:pt idx="3">
                  <c:v>0.36481458966565355</c:v>
                </c:pt>
                <c:pt idx="4">
                  <c:v>0.3175238095238096</c:v>
                </c:pt>
                <c:pt idx="5">
                  <c:v>0.29894528875379944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FF-DB41-B995-12D576F3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8325616"/>
        <c:axId val="-1318313760"/>
      </c:scatterChart>
      <c:valAx>
        <c:axId val="-1318325616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313760"/>
        <c:crosses val="autoZero"/>
        <c:crossBetween val="midCat"/>
      </c:valAx>
      <c:valAx>
        <c:axId val="-13183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3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530478026631"/>
          <c:y val="0.155174656130282"/>
          <c:w val="0.27127011297500903"/>
          <c:h val="0.305862395566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12700</xdr:colOff>
      <xdr:row>2</xdr:row>
      <xdr:rowOff>12700</xdr:rowOff>
    </xdr:to>
    <xdr:pic>
      <xdr:nvPicPr>
        <xdr:cNvPr id="2" name="Picture 1" descr="page1image112823216">
          <a:extLst>
            <a:ext uri="{FF2B5EF4-FFF2-40B4-BE49-F238E27FC236}">
              <a16:creationId xmlns:a16="http://schemas.microsoft.com/office/drawing/2014/main" id="{B537BA26-0BF8-1847-9FC2-6E0701C7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12700</xdr:colOff>
      <xdr:row>2</xdr:row>
      <xdr:rowOff>12700</xdr:rowOff>
    </xdr:to>
    <xdr:pic>
      <xdr:nvPicPr>
        <xdr:cNvPr id="3" name="Picture 2" descr="page1image16322400">
          <a:extLst>
            <a:ext uri="{FF2B5EF4-FFF2-40B4-BE49-F238E27FC236}">
              <a16:creationId xmlns:a16="http://schemas.microsoft.com/office/drawing/2014/main" id="{79DD68E2-FB0C-D949-A8B5-C882E75E5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12700</xdr:colOff>
      <xdr:row>4</xdr:row>
      <xdr:rowOff>12700</xdr:rowOff>
    </xdr:to>
    <xdr:pic>
      <xdr:nvPicPr>
        <xdr:cNvPr id="4" name="Picture 3" descr="page1image112819888">
          <a:extLst>
            <a:ext uri="{FF2B5EF4-FFF2-40B4-BE49-F238E27FC236}">
              <a16:creationId xmlns:a16="http://schemas.microsoft.com/office/drawing/2014/main" id="{CC885373-E6D9-2249-A25C-392DABB91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0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12700</xdr:colOff>
      <xdr:row>4</xdr:row>
      <xdr:rowOff>12700</xdr:rowOff>
    </xdr:to>
    <xdr:pic>
      <xdr:nvPicPr>
        <xdr:cNvPr id="5" name="Picture 4" descr="page1image112817808">
          <a:extLst>
            <a:ext uri="{FF2B5EF4-FFF2-40B4-BE49-F238E27FC236}">
              <a16:creationId xmlns:a16="http://schemas.microsoft.com/office/drawing/2014/main" id="{CAEB25A2-01F9-9246-9E93-5C3BB3224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0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12700</xdr:colOff>
      <xdr:row>7</xdr:row>
      <xdr:rowOff>12700</xdr:rowOff>
    </xdr:to>
    <xdr:pic>
      <xdr:nvPicPr>
        <xdr:cNvPr id="6" name="Picture 5" descr="page1image112809072">
          <a:extLst>
            <a:ext uri="{FF2B5EF4-FFF2-40B4-BE49-F238E27FC236}">
              <a16:creationId xmlns:a16="http://schemas.microsoft.com/office/drawing/2014/main" id="{B912AB60-414B-0446-96D2-C7EDAFEDC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3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12700</xdr:colOff>
      <xdr:row>7</xdr:row>
      <xdr:rowOff>12700</xdr:rowOff>
    </xdr:to>
    <xdr:pic>
      <xdr:nvPicPr>
        <xdr:cNvPr id="7" name="Picture 6" descr="page1image112808448">
          <a:extLst>
            <a:ext uri="{FF2B5EF4-FFF2-40B4-BE49-F238E27FC236}">
              <a16:creationId xmlns:a16="http://schemas.microsoft.com/office/drawing/2014/main" id="{31038C55-43FD-524B-BBC2-D4BE07764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3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12700</xdr:colOff>
      <xdr:row>11</xdr:row>
      <xdr:rowOff>12700</xdr:rowOff>
    </xdr:to>
    <xdr:pic>
      <xdr:nvPicPr>
        <xdr:cNvPr id="8" name="Picture 7" descr="page1image129616864">
          <a:extLst>
            <a:ext uri="{FF2B5EF4-FFF2-40B4-BE49-F238E27FC236}">
              <a16:creationId xmlns:a16="http://schemas.microsoft.com/office/drawing/2014/main" id="{43217902-77F8-354A-B8EF-530C9B6A6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6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25400</xdr:colOff>
      <xdr:row>11</xdr:row>
      <xdr:rowOff>0</xdr:rowOff>
    </xdr:from>
    <xdr:to>
      <xdr:col>3</xdr:col>
      <xdr:colOff>38100</xdr:colOff>
      <xdr:row>11</xdr:row>
      <xdr:rowOff>12700</xdr:rowOff>
    </xdr:to>
    <xdr:pic>
      <xdr:nvPicPr>
        <xdr:cNvPr id="9" name="Picture 8" descr="page1image129617696">
          <a:extLst>
            <a:ext uri="{FF2B5EF4-FFF2-40B4-BE49-F238E27FC236}">
              <a16:creationId xmlns:a16="http://schemas.microsoft.com/office/drawing/2014/main" id="{3597D23D-1C17-934D-9BB2-CC32AFFCC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576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12700</xdr:colOff>
      <xdr:row>11</xdr:row>
      <xdr:rowOff>12700</xdr:rowOff>
    </xdr:to>
    <xdr:pic>
      <xdr:nvPicPr>
        <xdr:cNvPr id="10" name="Picture 9" descr="page1image112821136">
          <a:extLst>
            <a:ext uri="{FF2B5EF4-FFF2-40B4-BE49-F238E27FC236}">
              <a16:creationId xmlns:a16="http://schemas.microsoft.com/office/drawing/2014/main" id="{938B1052-3508-2745-96F1-D00B780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6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25400</xdr:colOff>
      <xdr:row>11</xdr:row>
      <xdr:rowOff>0</xdr:rowOff>
    </xdr:from>
    <xdr:to>
      <xdr:col>4</xdr:col>
      <xdr:colOff>38100</xdr:colOff>
      <xdr:row>11</xdr:row>
      <xdr:rowOff>12700</xdr:rowOff>
    </xdr:to>
    <xdr:pic>
      <xdr:nvPicPr>
        <xdr:cNvPr id="11" name="Picture 10" descr="page1image112826544">
          <a:extLst>
            <a:ext uri="{FF2B5EF4-FFF2-40B4-BE49-F238E27FC236}">
              <a16:creationId xmlns:a16="http://schemas.microsoft.com/office/drawing/2014/main" id="{FCEFBB30-4042-824E-A0E6-A66729EA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900" y="576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14</xdr:row>
      <xdr:rowOff>152400</xdr:rowOff>
    </xdr:from>
    <xdr:to>
      <xdr:col>13</xdr:col>
      <xdr:colOff>317500</xdr:colOff>
      <xdr:row>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2F89A-AE43-A34A-A963-56144F7B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17</xdr:row>
      <xdr:rowOff>76200</xdr:rowOff>
    </xdr:from>
    <xdr:to>
      <xdr:col>20</xdr:col>
      <xdr:colOff>723900</xdr:colOff>
      <xdr:row>34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08C8F-8D1F-C641-8174-B443F5EBA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18</xdr:col>
      <xdr:colOff>596900</xdr:colOff>
      <xdr:row>58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A192A-BF5B-0E40-8D47-F50E02F8B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liu/Documents/Works/Soil%20respiration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ubation1"/>
      <sheetName val="data analysis"/>
      <sheetName val="incubation 2"/>
      <sheetName val="incubation 3"/>
      <sheetName val="Sheet1"/>
    </sheetNames>
    <sheetDataSet>
      <sheetData sheetId="0">
        <row r="4">
          <cell r="F4">
            <v>0</v>
          </cell>
        </row>
        <row r="5">
          <cell r="F5">
            <v>33</v>
          </cell>
        </row>
        <row r="6">
          <cell r="F6">
            <v>66</v>
          </cell>
        </row>
        <row r="7">
          <cell r="F7">
            <v>100</v>
          </cell>
        </row>
        <row r="27">
          <cell r="C27">
            <v>0</v>
          </cell>
        </row>
        <row r="28">
          <cell r="C28">
            <v>33</v>
          </cell>
        </row>
        <row r="29">
          <cell r="C29">
            <v>66</v>
          </cell>
        </row>
        <row r="30">
          <cell r="C30">
            <v>100</v>
          </cell>
        </row>
        <row r="31">
          <cell r="C31">
            <v>0</v>
          </cell>
        </row>
        <row r="32">
          <cell r="C32">
            <v>33</v>
          </cell>
        </row>
        <row r="33">
          <cell r="C33">
            <v>66</v>
          </cell>
        </row>
        <row r="34">
          <cell r="C34">
            <v>100</v>
          </cell>
        </row>
        <row r="38">
          <cell r="E38">
            <v>24</v>
          </cell>
          <cell r="F38">
            <v>48.5</v>
          </cell>
          <cell r="G38">
            <v>72.5</v>
          </cell>
          <cell r="H38">
            <v>96</v>
          </cell>
          <cell r="I38">
            <v>139.5</v>
          </cell>
          <cell r="J38">
            <v>186.5</v>
          </cell>
        </row>
        <row r="40">
          <cell r="E40">
            <v>0.15131994047619046</v>
          </cell>
          <cell r="F40">
            <v>7.9704956268221577E-2</v>
          </cell>
          <cell r="G40">
            <v>6.3504761904761897E-2</v>
          </cell>
          <cell r="H40">
            <v>3.8001519756838908E-2</v>
          </cell>
          <cell r="I40">
            <v>2.600410509031199E-2</v>
          </cell>
          <cell r="J40">
            <v>2.78677811550152E-2</v>
          </cell>
        </row>
        <row r="41">
          <cell r="E41">
            <v>3.1057797619047616</v>
          </cell>
          <cell r="F41">
            <v>2.1894562682215746</v>
          </cell>
          <cell r="G41">
            <v>1.6893258928571429</v>
          </cell>
          <cell r="H41">
            <v>1.4491246200607901</v>
          </cell>
          <cell r="I41">
            <v>1.1496551724137931</v>
          </cell>
          <cell r="J41">
            <v>0.90190273556231026</v>
          </cell>
        </row>
        <row r="42">
          <cell r="E42">
            <v>4.8075089285714281</v>
          </cell>
          <cell r="F42">
            <v>5.3071836734693871</v>
          </cell>
          <cell r="G42">
            <v>3.222370535714286</v>
          </cell>
          <cell r="H42">
            <v>2.3104924012158059</v>
          </cell>
          <cell r="I42">
            <v>1.6971100164203614</v>
          </cell>
          <cell r="J42">
            <v>1.3173860182370822</v>
          </cell>
        </row>
        <row r="43">
          <cell r="E43">
            <v>2.584842261904762</v>
          </cell>
          <cell r="F43">
            <v>2.9063148688046647</v>
          </cell>
          <cell r="G43">
            <v>2.6617425595238093</v>
          </cell>
          <cell r="H43">
            <v>2.1179513677811554</v>
          </cell>
          <cell r="I43">
            <v>1.7107963875205257</v>
          </cell>
          <cell r="J43">
            <v>1.5631291793313069</v>
          </cell>
        </row>
        <row r="44">
          <cell r="E44">
            <v>0.30859345238095237</v>
          </cell>
        </row>
        <row r="45">
          <cell r="E45">
            <v>1.7047059523809525</v>
          </cell>
        </row>
        <row r="46">
          <cell r="E46">
            <v>2.2345738095238099</v>
          </cell>
        </row>
        <row r="47">
          <cell r="E47">
            <v>1.1807916666666667</v>
          </cell>
        </row>
        <row r="48">
          <cell r="E48">
            <v>0.40633125000000003</v>
          </cell>
          <cell r="F48">
            <v>0.25320903790087468</v>
          </cell>
          <cell r="G48">
            <v>0.17761488095238093</v>
          </cell>
          <cell r="H48">
            <v>9.6270516717325241E-2</v>
          </cell>
          <cell r="I48">
            <v>6.2957307060755349E-2</v>
          </cell>
          <cell r="J48">
            <v>6.0802431610942252E-2</v>
          </cell>
        </row>
        <row r="49">
          <cell r="E49">
            <v>1.2785294642857143</v>
          </cell>
          <cell r="F49">
            <v>0.66680000000000006</v>
          </cell>
          <cell r="G49">
            <v>0.46884375</v>
          </cell>
          <cell r="H49">
            <v>0.25841033434650457</v>
          </cell>
          <cell r="I49">
            <v>0.18339737274220036</v>
          </cell>
          <cell r="J49">
            <v>0.17734042553191492</v>
          </cell>
        </row>
        <row r="50">
          <cell r="E50">
            <v>1.1396127976190478</v>
          </cell>
          <cell r="F50">
            <v>0.83398600583090365</v>
          </cell>
          <cell r="G50">
            <v>0.66431934523809522</v>
          </cell>
          <cell r="H50">
            <v>0.38508206686930097</v>
          </cell>
          <cell r="I50">
            <v>0.30931198686371103</v>
          </cell>
          <cell r="J50">
            <v>0.29641185410334348</v>
          </cell>
        </row>
        <row r="51">
          <cell r="E51">
            <v>0.61024107142857142</v>
          </cell>
          <cell r="F51">
            <v>0.55258862973760936</v>
          </cell>
          <cell r="G51">
            <v>0.36564851190476189</v>
          </cell>
          <cell r="H51">
            <v>0.36481458966565355</v>
          </cell>
          <cell r="I51">
            <v>0.3175238095238096</v>
          </cell>
          <cell r="J51">
            <v>0.29894528875379944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I19" sqref="I19"/>
    </sheetView>
  </sheetViews>
  <sheetFormatPr baseColWidth="10" defaultRowHeight="16" x14ac:dyDescent="0.2"/>
  <cols>
    <col min="2" max="2" width="19.5" bestFit="1" customWidth="1"/>
    <col min="3" max="3" width="15.33203125" bestFit="1" customWidth="1"/>
    <col min="4" max="4" width="15" bestFit="1" customWidth="1"/>
  </cols>
  <sheetData>
    <row r="3" spans="1:4" x14ac:dyDescent="0.2">
      <c r="C3" t="s">
        <v>0</v>
      </c>
      <c r="D3" t="s">
        <v>1</v>
      </c>
    </row>
    <row r="4" spans="1:4" x14ac:dyDescent="0.2">
      <c r="A4" s="7" t="s">
        <v>8</v>
      </c>
      <c r="B4" t="s">
        <v>2</v>
      </c>
      <c r="C4" s="1">
        <v>33.026899999999998</v>
      </c>
      <c r="D4" s="1">
        <v>21.823599999999999</v>
      </c>
    </row>
    <row r="5" spans="1:4" x14ac:dyDescent="0.2">
      <c r="A5" s="7"/>
      <c r="B5" t="s">
        <v>3</v>
      </c>
      <c r="C5" s="1">
        <v>25.989100000000001</v>
      </c>
      <c r="D5" s="1">
        <v>10.434699999999999</v>
      </c>
    </row>
    <row r="6" spans="1:4" x14ac:dyDescent="0.2">
      <c r="A6" s="7"/>
      <c r="B6" t="s">
        <v>4</v>
      </c>
      <c r="C6" s="1">
        <v>28.1768</v>
      </c>
      <c r="D6" s="1">
        <v>26.918600000000001</v>
      </c>
    </row>
    <row r="7" spans="1:4" x14ac:dyDescent="0.2">
      <c r="A7" s="7"/>
      <c r="B7" t="s">
        <v>5</v>
      </c>
      <c r="C7" s="1">
        <v>21.672499999999999</v>
      </c>
      <c r="D7" s="1">
        <v>9.0793999999999997</v>
      </c>
    </row>
    <row r="8" spans="1:4" x14ac:dyDescent="0.2">
      <c r="A8" s="7"/>
      <c r="B8" t="s">
        <v>6</v>
      </c>
      <c r="C8" s="1">
        <v>22.872299999999999</v>
      </c>
      <c r="D8" s="1">
        <v>34.313699999999997</v>
      </c>
    </row>
    <row r="9" spans="1:4" x14ac:dyDescent="0.2">
      <c r="A9" s="7"/>
      <c r="B9" t="s">
        <v>7</v>
      </c>
      <c r="C9" s="1">
        <v>16.541</v>
      </c>
      <c r="D9" s="1">
        <v>22.763999999999999</v>
      </c>
    </row>
    <row r="10" spans="1:4" x14ac:dyDescent="0.2">
      <c r="A10" s="7" t="s">
        <v>12</v>
      </c>
      <c r="B10" t="s">
        <v>9</v>
      </c>
      <c r="C10" s="1">
        <v>111.58920000000001</v>
      </c>
      <c r="D10" s="1">
        <v>27.846299999999999</v>
      </c>
    </row>
    <row r="11" spans="1:4" x14ac:dyDescent="0.2">
      <c r="A11" s="7"/>
      <c r="B11" t="s">
        <v>10</v>
      </c>
      <c r="C11" s="1">
        <v>41.260199999999998</v>
      </c>
      <c r="D11" s="1">
        <v>-1.6094999999999999</v>
      </c>
    </row>
    <row r="12" spans="1:4" x14ac:dyDescent="0.2">
      <c r="A12" s="7"/>
      <c r="B12" t="s">
        <v>11</v>
      </c>
      <c r="C12" s="1">
        <v>30.2545</v>
      </c>
      <c r="D12" s="1">
        <v>21.323599999999999</v>
      </c>
    </row>
  </sheetData>
  <mergeCells count="2">
    <mergeCell ref="A4:A9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DCD2-97EC-3740-A85D-03932F53F9C0}">
  <dimension ref="A1:F14"/>
  <sheetViews>
    <sheetView zoomScale="134" workbookViewId="0">
      <selection activeCell="B4" sqref="B4"/>
    </sheetView>
  </sheetViews>
  <sheetFormatPr baseColWidth="10" defaultRowHeight="16" x14ac:dyDescent="0.2"/>
  <cols>
    <col min="1" max="1" width="16.6640625" bestFit="1" customWidth="1"/>
  </cols>
  <sheetData>
    <row r="1" spans="1:6" x14ac:dyDescent="0.2">
      <c r="A1" s="2"/>
      <c r="B1" s="2" t="s">
        <v>16</v>
      </c>
      <c r="C1" s="2" t="s">
        <v>17</v>
      </c>
      <c r="D1" s="2" t="s">
        <v>18</v>
      </c>
      <c r="E1" s="2" t="s">
        <v>19</v>
      </c>
      <c r="F1" s="2"/>
    </row>
    <row r="2" spans="1:6" x14ac:dyDescent="0.2">
      <c r="A2" s="2" t="s">
        <v>13</v>
      </c>
      <c r="B2" s="2"/>
      <c r="C2" s="2"/>
      <c r="D2" s="2"/>
      <c r="E2" s="2"/>
      <c r="F2" s="2"/>
    </row>
    <row r="3" spans="1:6" ht="19" x14ac:dyDescent="0.25">
      <c r="A3" s="2" t="s">
        <v>31</v>
      </c>
      <c r="B3" s="2" t="s">
        <v>115</v>
      </c>
      <c r="C3" s="2" t="s">
        <v>109</v>
      </c>
      <c r="D3" s="2" t="s">
        <v>43</v>
      </c>
      <c r="E3" s="2" t="s">
        <v>20</v>
      </c>
      <c r="F3" s="2"/>
    </row>
    <row r="4" spans="1:6" ht="18" x14ac:dyDescent="0.25">
      <c r="A4" s="2" t="s">
        <v>33</v>
      </c>
      <c r="B4" s="2">
        <v>0.1</v>
      </c>
      <c r="C4" s="2">
        <v>0.1</v>
      </c>
      <c r="D4" s="2">
        <v>0.1</v>
      </c>
      <c r="E4" s="2" t="s">
        <v>21</v>
      </c>
      <c r="F4" s="2"/>
    </row>
    <row r="5" spans="1:6" ht="18" x14ac:dyDescent="0.25">
      <c r="A5" s="2" t="s">
        <v>34</v>
      </c>
      <c r="B5" s="2">
        <v>0.9</v>
      </c>
      <c r="C5" s="2">
        <v>0.9</v>
      </c>
      <c r="D5" s="2">
        <v>0.9</v>
      </c>
      <c r="E5" s="2" t="s">
        <v>22</v>
      </c>
      <c r="F5" s="2"/>
    </row>
    <row r="6" spans="1:6" ht="19" x14ac:dyDescent="0.25">
      <c r="A6" s="2" t="s">
        <v>35</v>
      </c>
      <c r="B6" s="2" t="s">
        <v>32</v>
      </c>
      <c r="C6" s="2" t="s">
        <v>108</v>
      </c>
      <c r="D6" s="2" t="s">
        <v>110</v>
      </c>
      <c r="E6" s="2" t="s">
        <v>23</v>
      </c>
      <c r="F6" s="2"/>
    </row>
    <row r="7" spans="1:6" ht="19" x14ac:dyDescent="0.25">
      <c r="A7" s="2" t="s">
        <v>36</v>
      </c>
      <c r="B7" s="2" t="s">
        <v>37</v>
      </c>
      <c r="C7" s="2" t="s">
        <v>37</v>
      </c>
      <c r="D7" s="2" t="s">
        <v>37</v>
      </c>
      <c r="E7" s="2" t="s">
        <v>24</v>
      </c>
      <c r="F7" s="2"/>
    </row>
    <row r="8" spans="1:6" ht="18" x14ac:dyDescent="0.25">
      <c r="A8" s="2" t="s">
        <v>38</v>
      </c>
      <c r="B8" s="2">
        <v>0.6</v>
      </c>
      <c r="C8" s="2">
        <v>0.6</v>
      </c>
      <c r="D8" s="2">
        <v>0.6</v>
      </c>
      <c r="E8" s="2" t="s">
        <v>25</v>
      </c>
      <c r="F8" s="2"/>
    </row>
    <row r="9" spans="1:6" x14ac:dyDescent="0.2">
      <c r="A9" s="2" t="s">
        <v>14</v>
      </c>
      <c r="B9" s="2"/>
      <c r="C9" s="2"/>
      <c r="D9" s="2"/>
      <c r="E9" s="2"/>
      <c r="F9" s="2"/>
    </row>
    <row r="10" spans="1:6" x14ac:dyDescent="0.2">
      <c r="A10" s="2" t="s">
        <v>15</v>
      </c>
      <c r="B10" s="2">
        <v>2.5000000000000001E-2</v>
      </c>
      <c r="C10" s="2">
        <v>0.02</v>
      </c>
      <c r="D10" s="2">
        <v>1.7000000000000001E-2</v>
      </c>
      <c r="E10" s="2" t="s">
        <v>26</v>
      </c>
      <c r="F10" s="2"/>
    </row>
    <row r="11" spans="1:6" ht="19" x14ac:dyDescent="0.25">
      <c r="A11" s="2" t="s">
        <v>39</v>
      </c>
      <c r="B11" s="2" t="s">
        <v>44</v>
      </c>
      <c r="C11" s="2" t="s">
        <v>44</v>
      </c>
      <c r="D11" s="2" t="s">
        <v>44</v>
      </c>
      <c r="E11" s="2" t="s">
        <v>27</v>
      </c>
      <c r="F11" s="2"/>
    </row>
    <row r="12" spans="1:6" ht="19" x14ac:dyDescent="0.25">
      <c r="A12" s="2" t="s">
        <v>40</v>
      </c>
      <c r="B12" s="2" t="s">
        <v>45</v>
      </c>
      <c r="C12" s="2" t="s">
        <v>45</v>
      </c>
      <c r="D12" s="2" t="s">
        <v>45</v>
      </c>
      <c r="E12" s="2" t="s">
        <v>28</v>
      </c>
      <c r="F12" s="2"/>
    </row>
    <row r="13" spans="1:6" ht="19" x14ac:dyDescent="0.25">
      <c r="A13" s="2" t="s">
        <v>41</v>
      </c>
      <c r="B13" s="2" t="s">
        <v>46</v>
      </c>
      <c r="C13" s="2" t="s">
        <v>46</v>
      </c>
      <c r="D13" s="2" t="s">
        <v>46</v>
      </c>
      <c r="E13" s="2" t="s">
        <v>29</v>
      </c>
      <c r="F13" s="2"/>
    </row>
    <row r="14" spans="1:6" ht="19" x14ac:dyDescent="0.25">
      <c r="A14" s="2" t="s">
        <v>42</v>
      </c>
      <c r="B14" s="2" t="s">
        <v>47</v>
      </c>
      <c r="C14" s="2" t="s">
        <v>47</v>
      </c>
      <c r="D14" s="2" t="s">
        <v>47</v>
      </c>
      <c r="E14" s="2" t="s">
        <v>30</v>
      </c>
      <c r="F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B3D6-DF70-AD45-B9C7-A0CC7AA2542D}">
  <dimension ref="A1:E32"/>
  <sheetViews>
    <sheetView zoomScale="137" workbookViewId="0">
      <selection activeCell="E18" sqref="E18"/>
    </sheetView>
  </sheetViews>
  <sheetFormatPr baseColWidth="10" defaultRowHeight="16" x14ac:dyDescent="0.2"/>
  <cols>
    <col min="1" max="1" width="29.1640625" style="2" bestFit="1" customWidth="1"/>
    <col min="2" max="4" width="17" style="2" bestFit="1" customWidth="1"/>
    <col min="5" max="5" width="79.1640625" style="2" bestFit="1" customWidth="1"/>
    <col min="6" max="16384" width="10.83203125" style="2"/>
  </cols>
  <sheetData>
    <row r="1" spans="1:5" x14ac:dyDescent="0.2">
      <c r="A1" s="3"/>
      <c r="B1" s="3" t="s">
        <v>16</v>
      </c>
      <c r="C1" s="3" t="s">
        <v>17</v>
      </c>
      <c r="D1" s="3" t="s">
        <v>18</v>
      </c>
      <c r="E1" s="3" t="s">
        <v>48</v>
      </c>
    </row>
    <row r="2" spans="1:5" x14ac:dyDescent="0.2">
      <c r="A2" s="3" t="s">
        <v>49</v>
      </c>
      <c r="B2" s="3"/>
      <c r="C2" s="3"/>
      <c r="D2" s="3"/>
      <c r="E2" s="3"/>
    </row>
    <row r="3" spans="1:5" x14ac:dyDescent="0.2">
      <c r="A3" s="3" t="s">
        <v>50</v>
      </c>
      <c r="B3" s="3">
        <v>20</v>
      </c>
      <c r="C3" s="3">
        <v>20</v>
      </c>
      <c r="D3" s="2">
        <v>20</v>
      </c>
      <c r="E3" s="2" t="s">
        <v>74</v>
      </c>
    </row>
    <row r="4" spans="1:5" ht="18" x14ac:dyDescent="0.25">
      <c r="A4" s="3" t="s">
        <v>80</v>
      </c>
      <c r="B4" s="4">
        <v>2.7799999999999998E-4</v>
      </c>
      <c r="C4" s="4">
        <v>8.6799999999999996E-5</v>
      </c>
      <c r="D4" s="4">
        <v>1.7400000000000001E-6</v>
      </c>
      <c r="E4" s="3" t="s">
        <v>75</v>
      </c>
    </row>
    <row r="5" spans="1:5" ht="18" x14ac:dyDescent="0.25">
      <c r="A5" s="3" t="s">
        <v>81</v>
      </c>
      <c r="B5" s="4">
        <v>1.3899999999999999E-4</v>
      </c>
      <c r="C5" s="4">
        <v>6.9400000000000006E-5</v>
      </c>
      <c r="D5" s="4">
        <v>3.4999999999999998E-7</v>
      </c>
      <c r="E5" s="3" t="s">
        <v>75</v>
      </c>
    </row>
    <row r="6" spans="1:5" ht="18" x14ac:dyDescent="0.25">
      <c r="A6" s="3" t="s">
        <v>82</v>
      </c>
      <c r="B6" s="3">
        <v>0.1</v>
      </c>
      <c r="C6" s="3">
        <v>0.1</v>
      </c>
      <c r="D6" s="3">
        <v>0.1</v>
      </c>
      <c r="E6" s="3" t="s">
        <v>51</v>
      </c>
    </row>
    <row r="7" spans="1:5" ht="18" x14ac:dyDescent="0.25">
      <c r="A7" s="3" t="s">
        <v>83</v>
      </c>
      <c r="B7" s="3">
        <v>0.9</v>
      </c>
      <c r="C7" s="3">
        <v>0.9</v>
      </c>
      <c r="D7" s="3">
        <v>0.9</v>
      </c>
      <c r="E7" s="3" t="s">
        <v>52</v>
      </c>
    </row>
    <row r="8" spans="1:5" ht="18" x14ac:dyDescent="0.25">
      <c r="A8" s="3" t="s">
        <v>84</v>
      </c>
      <c r="B8" s="3">
        <v>1</v>
      </c>
      <c r="C8" s="3">
        <v>0.55000000000000004</v>
      </c>
      <c r="D8" s="3">
        <v>1</v>
      </c>
      <c r="E8" s="3" t="s">
        <v>53</v>
      </c>
    </row>
    <row r="9" spans="1:5" ht="18" x14ac:dyDescent="0.25">
      <c r="A9" s="3" t="s">
        <v>85</v>
      </c>
      <c r="B9" s="3">
        <v>0.6</v>
      </c>
      <c r="C9" s="3">
        <v>0.2</v>
      </c>
      <c r="D9" s="3">
        <v>8</v>
      </c>
      <c r="E9" s="3" t="s">
        <v>54</v>
      </c>
    </row>
    <row r="10" spans="1:5" ht="19" x14ac:dyDescent="0.25">
      <c r="A10" s="3" t="s">
        <v>103</v>
      </c>
      <c r="B10" s="3">
        <v>15000</v>
      </c>
      <c r="C10" s="3">
        <v>15000</v>
      </c>
      <c r="D10" s="3">
        <v>15000</v>
      </c>
      <c r="E10" s="3" t="s">
        <v>55</v>
      </c>
    </row>
    <row r="11" spans="1:5" ht="19" x14ac:dyDescent="0.25">
      <c r="A11" s="3" t="s">
        <v>104</v>
      </c>
      <c r="B11" s="3">
        <v>45000</v>
      </c>
      <c r="C11" s="3">
        <v>45000</v>
      </c>
      <c r="D11" s="3">
        <v>45000</v>
      </c>
      <c r="E11" s="3" t="s">
        <v>55</v>
      </c>
    </row>
    <row r="12" spans="1:5" ht="18" x14ac:dyDescent="0.25">
      <c r="A12" s="3" t="s">
        <v>86</v>
      </c>
      <c r="B12" s="3">
        <v>1</v>
      </c>
      <c r="C12" s="3">
        <v>1</v>
      </c>
      <c r="D12" s="3">
        <v>1</v>
      </c>
      <c r="E12" s="3" t="s">
        <v>56</v>
      </c>
    </row>
    <row r="13" spans="1:5" ht="18" x14ac:dyDescent="0.25">
      <c r="A13" s="3" t="s">
        <v>87</v>
      </c>
      <c r="B13" s="3">
        <v>1</v>
      </c>
      <c r="C13" s="3">
        <v>1</v>
      </c>
      <c r="D13" s="3" t="s">
        <v>98</v>
      </c>
      <c r="E13" s="3" t="s">
        <v>57</v>
      </c>
    </row>
    <row r="14" spans="1:5" ht="18" x14ac:dyDescent="0.25">
      <c r="A14" s="3" t="s">
        <v>88</v>
      </c>
      <c r="B14" s="3">
        <v>0.25</v>
      </c>
      <c r="C14" s="3">
        <v>0.25</v>
      </c>
      <c r="D14" s="3">
        <v>0.25</v>
      </c>
      <c r="E14" s="3" t="s">
        <v>58</v>
      </c>
    </row>
    <row r="15" spans="1:5" ht="18" x14ac:dyDescent="0.25">
      <c r="A15" s="3" t="s">
        <v>89</v>
      </c>
      <c r="B15" s="3">
        <v>0.35</v>
      </c>
      <c r="C15" s="3">
        <v>0.35</v>
      </c>
      <c r="D15" s="3">
        <v>0.55000000000000004</v>
      </c>
      <c r="E15" s="3" t="s">
        <v>59</v>
      </c>
    </row>
    <row r="16" spans="1:5" x14ac:dyDescent="0.2">
      <c r="A16" s="3" t="s">
        <v>60</v>
      </c>
      <c r="B16" s="3">
        <v>4.9000000000000004</v>
      </c>
      <c r="C16" s="3">
        <v>4.9000000000000004</v>
      </c>
      <c r="D16" s="3">
        <v>4.9000000000000004</v>
      </c>
      <c r="E16" s="3" t="s">
        <v>61</v>
      </c>
    </row>
    <row r="17" spans="1:5" ht="18" x14ac:dyDescent="0.25">
      <c r="A17" s="3" t="s">
        <v>90</v>
      </c>
      <c r="B17" s="4">
        <v>4.1699999999999997E-5</v>
      </c>
      <c r="C17" s="4">
        <v>4.1699999999999997E-5</v>
      </c>
      <c r="D17" s="4">
        <v>4.1699999999999997E-5</v>
      </c>
      <c r="E17" s="3" t="s">
        <v>76</v>
      </c>
    </row>
    <row r="18" spans="1:5" ht="18" x14ac:dyDescent="0.25">
      <c r="A18" s="3" t="s">
        <v>91</v>
      </c>
      <c r="B18" s="4">
        <v>4.1699999999999999E-6</v>
      </c>
      <c r="C18" s="4">
        <v>4.1699999999999999E-6</v>
      </c>
      <c r="D18" s="4">
        <v>4.1699999999999999E-6</v>
      </c>
      <c r="E18" s="3" t="s">
        <v>77</v>
      </c>
    </row>
    <row r="19" spans="1:5" x14ac:dyDescent="0.2">
      <c r="A19" s="3" t="s">
        <v>62</v>
      </c>
      <c r="B19" s="3"/>
      <c r="C19" s="3"/>
      <c r="D19" s="3"/>
      <c r="E19" s="3"/>
    </row>
    <row r="20" spans="1:5" x14ac:dyDescent="0.2">
      <c r="A20" s="3" t="s">
        <v>63</v>
      </c>
      <c r="B20" s="3">
        <v>0.66</v>
      </c>
      <c r="C20" s="3">
        <v>0.66</v>
      </c>
      <c r="D20" s="3">
        <v>0.66</v>
      </c>
      <c r="E20" s="3"/>
    </row>
    <row r="21" spans="1:5" x14ac:dyDescent="0.2">
      <c r="A21" s="3" t="s">
        <v>64</v>
      </c>
      <c r="B21" s="3">
        <v>2.5000000000000001E-2</v>
      </c>
      <c r="C21" s="3">
        <v>0.02</v>
      </c>
      <c r="D21" s="3">
        <v>1.7000000000000001E-2</v>
      </c>
      <c r="E21" s="3" t="s">
        <v>65</v>
      </c>
    </row>
    <row r="22" spans="1:5" ht="19" x14ac:dyDescent="0.25">
      <c r="A22" s="3" t="s">
        <v>105</v>
      </c>
      <c r="B22" s="3" t="s">
        <v>66</v>
      </c>
      <c r="C22" s="3" t="s">
        <v>66</v>
      </c>
      <c r="D22" s="3" t="s">
        <v>66</v>
      </c>
      <c r="E22" s="3" t="s">
        <v>67</v>
      </c>
    </row>
    <row r="23" spans="1:5" ht="18" x14ac:dyDescent="0.25">
      <c r="A23" s="3" t="s">
        <v>92</v>
      </c>
      <c r="B23" s="3" t="s">
        <v>100</v>
      </c>
      <c r="C23" s="3" t="s">
        <v>100</v>
      </c>
      <c r="D23" s="3" t="s">
        <v>113</v>
      </c>
      <c r="E23" s="3" t="s">
        <v>68</v>
      </c>
    </row>
    <row r="24" spans="1:5" ht="18" x14ac:dyDescent="0.25">
      <c r="A24" s="3" t="s">
        <v>93</v>
      </c>
      <c r="B24" s="3" t="s">
        <v>101</v>
      </c>
      <c r="C24" s="3" t="s">
        <v>101</v>
      </c>
      <c r="D24" s="3" t="s">
        <v>114</v>
      </c>
      <c r="E24" s="3" t="s">
        <v>68</v>
      </c>
    </row>
    <row r="25" spans="1:5" ht="18" x14ac:dyDescent="0.25">
      <c r="A25" s="3" t="s">
        <v>94</v>
      </c>
      <c r="B25" s="3" t="s">
        <v>99</v>
      </c>
      <c r="C25" s="3" t="s">
        <v>99</v>
      </c>
      <c r="D25" s="3" t="s">
        <v>111</v>
      </c>
      <c r="E25" s="3" t="s">
        <v>69</v>
      </c>
    </row>
    <row r="26" spans="1:5" ht="18" x14ac:dyDescent="0.25">
      <c r="A26" s="3" t="s">
        <v>95</v>
      </c>
      <c r="B26" s="3" t="s">
        <v>102</v>
      </c>
      <c r="C26" s="3" t="s">
        <v>102</v>
      </c>
      <c r="D26" s="3" t="s">
        <v>112</v>
      </c>
      <c r="E26" s="3" t="s">
        <v>69</v>
      </c>
    </row>
    <row r="27" spans="1:5" ht="18" x14ac:dyDescent="0.25">
      <c r="A27" s="3" t="s">
        <v>96</v>
      </c>
      <c r="B27" s="3">
        <v>0</v>
      </c>
      <c r="C27" s="3">
        <v>0</v>
      </c>
      <c r="D27" s="3">
        <v>0</v>
      </c>
      <c r="E27" s="3" t="s">
        <v>70</v>
      </c>
    </row>
    <row r="28" spans="1:5" ht="18" x14ac:dyDescent="0.25">
      <c r="A28" s="3" t="s">
        <v>97</v>
      </c>
      <c r="B28" s="3">
        <v>0</v>
      </c>
      <c r="C28" s="3">
        <v>0</v>
      </c>
      <c r="D28" s="3">
        <v>0</v>
      </c>
      <c r="E28" s="3" t="s">
        <v>71</v>
      </c>
    </row>
    <row r="29" spans="1:5" ht="18" x14ac:dyDescent="0.25">
      <c r="A29" s="3" t="s">
        <v>106</v>
      </c>
      <c r="B29" s="3" t="s">
        <v>78</v>
      </c>
      <c r="C29" s="3" t="s">
        <v>78</v>
      </c>
      <c r="D29" s="3" t="s">
        <v>78</v>
      </c>
      <c r="E29" s="3" t="s">
        <v>72</v>
      </c>
    </row>
    <row r="30" spans="1:5" ht="18" x14ac:dyDescent="0.25">
      <c r="A30" s="3" t="s">
        <v>107</v>
      </c>
      <c r="B30" s="3" t="s">
        <v>79</v>
      </c>
      <c r="C30" s="3" t="s">
        <v>79</v>
      </c>
      <c r="D30" s="3" t="s">
        <v>79</v>
      </c>
      <c r="E30" s="3" t="s">
        <v>73</v>
      </c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091B-2C4E-274E-BAE9-903D61E2E04B}">
  <dimension ref="A1:AM51"/>
  <sheetViews>
    <sheetView tabSelected="1" workbookViewId="0">
      <selection activeCell="E19" sqref="E19"/>
    </sheetView>
  </sheetViews>
  <sheetFormatPr baseColWidth="10" defaultRowHeight="16" x14ac:dyDescent="0.2"/>
  <cols>
    <col min="2" max="2" width="13.33203125" bestFit="1" customWidth="1"/>
    <col min="3" max="3" width="18.33203125" bestFit="1" customWidth="1"/>
    <col min="4" max="4" width="10.5" bestFit="1" customWidth="1"/>
    <col min="5" max="5" width="12.1640625" bestFit="1" customWidth="1"/>
    <col min="6" max="6" width="18.33203125" bestFit="1" customWidth="1"/>
    <col min="7" max="7" width="15.5" bestFit="1" customWidth="1"/>
    <col min="8" max="8" width="19.6640625" bestFit="1" customWidth="1"/>
    <col min="19" max="19" width="14.5" bestFit="1" customWidth="1"/>
    <col min="29" max="29" width="13.33203125" bestFit="1" customWidth="1"/>
  </cols>
  <sheetData>
    <row r="1" spans="1:38" x14ac:dyDescent="0.2">
      <c r="I1" s="7" t="s">
        <v>125</v>
      </c>
      <c r="J1" s="7"/>
      <c r="K1" s="7"/>
      <c r="L1" s="7"/>
      <c r="M1" s="7"/>
      <c r="N1" s="7"/>
      <c r="O1" s="7"/>
      <c r="P1" s="7"/>
      <c r="Q1" s="6"/>
      <c r="T1" s="7" t="s">
        <v>126</v>
      </c>
      <c r="U1" s="7"/>
      <c r="V1" s="7"/>
      <c r="W1" s="7"/>
      <c r="X1" s="7"/>
      <c r="Y1" s="7"/>
      <c r="Z1" s="7"/>
      <c r="AA1" s="7"/>
      <c r="AB1" s="7"/>
      <c r="AC1" s="6"/>
      <c r="AD1" s="7" t="s">
        <v>127</v>
      </c>
      <c r="AE1" s="7"/>
      <c r="AF1" s="7"/>
      <c r="AG1" s="7"/>
      <c r="AH1" s="7"/>
      <c r="AI1" s="7"/>
      <c r="AJ1" s="7"/>
      <c r="AK1" s="7"/>
      <c r="AL1" s="7"/>
    </row>
    <row r="2" spans="1:38" x14ac:dyDescent="0.2">
      <c r="I2" s="8">
        <v>42389</v>
      </c>
      <c r="J2" s="8"/>
      <c r="K2" s="8">
        <v>42390</v>
      </c>
      <c r="L2" s="8"/>
      <c r="M2" s="8">
        <v>42391</v>
      </c>
      <c r="N2" s="8"/>
      <c r="O2" s="9">
        <v>42392</v>
      </c>
      <c r="P2" s="9">
        <v>42394</v>
      </c>
      <c r="Q2" s="9">
        <v>42396</v>
      </c>
      <c r="T2" s="8">
        <v>42389</v>
      </c>
      <c r="U2" s="8"/>
      <c r="V2" s="8">
        <v>42390</v>
      </c>
      <c r="W2" s="8"/>
      <c r="X2" s="8">
        <v>42391</v>
      </c>
      <c r="Y2" s="8"/>
      <c r="Z2" s="9">
        <v>42392</v>
      </c>
      <c r="AA2" s="9">
        <v>42394</v>
      </c>
      <c r="AB2" s="9">
        <v>42396</v>
      </c>
      <c r="AC2" s="9"/>
      <c r="AD2" s="8">
        <v>42389</v>
      </c>
      <c r="AE2" s="8"/>
      <c r="AF2" s="8">
        <v>42390</v>
      </c>
      <c r="AG2" s="8"/>
      <c r="AH2" s="8">
        <v>42391</v>
      </c>
      <c r="AI2" s="8"/>
      <c r="AJ2" s="9">
        <v>42392</v>
      </c>
      <c r="AK2" s="9">
        <v>42394</v>
      </c>
      <c r="AL2" s="9">
        <v>42396</v>
      </c>
    </row>
    <row r="3" spans="1:38" x14ac:dyDescent="0.2">
      <c r="B3" t="s">
        <v>128</v>
      </c>
      <c r="C3" t="s">
        <v>129</v>
      </c>
      <c r="D3" t="s">
        <v>130</v>
      </c>
      <c r="E3" t="s">
        <v>131</v>
      </c>
      <c r="F3" t="s">
        <v>132</v>
      </c>
      <c r="G3" t="s">
        <v>133</v>
      </c>
      <c r="H3" t="s">
        <v>134</v>
      </c>
      <c r="I3" s="10">
        <v>0.4375</v>
      </c>
      <c r="J3" s="10">
        <v>0.64583333333333337</v>
      </c>
      <c r="K3" s="10">
        <v>0.47916666666666669</v>
      </c>
      <c r="L3" s="10">
        <v>0.66666666666666663</v>
      </c>
      <c r="M3" s="10">
        <v>0.4375</v>
      </c>
      <c r="N3" s="10">
        <v>0.66666666666666663</v>
      </c>
      <c r="O3" s="10">
        <v>0.64583333333333337</v>
      </c>
      <c r="P3" s="10">
        <v>0.45833333333333331</v>
      </c>
      <c r="Q3" s="10">
        <v>0.41666666666666669</v>
      </c>
      <c r="R3" t="s">
        <v>135</v>
      </c>
      <c r="S3" t="s">
        <v>136</v>
      </c>
      <c r="T3" s="10">
        <v>0.4375</v>
      </c>
      <c r="U3" s="10">
        <v>0.64583333333333337</v>
      </c>
      <c r="V3" s="10">
        <v>0.47916666666666669</v>
      </c>
      <c r="W3" s="10">
        <v>0.66666666666666663</v>
      </c>
      <c r="X3" s="10">
        <v>0.4375</v>
      </c>
      <c r="Y3" s="10">
        <v>0.66666666666666663</v>
      </c>
      <c r="Z3" s="10">
        <v>0.64583333333333337</v>
      </c>
      <c r="AA3" s="10">
        <v>0.45833333333333331</v>
      </c>
      <c r="AB3" s="10">
        <v>0.41666666666666669</v>
      </c>
      <c r="AC3" s="10"/>
      <c r="AD3" s="10">
        <v>0.4375</v>
      </c>
      <c r="AE3" s="10">
        <v>0.64583333333333337</v>
      </c>
      <c r="AF3" s="10">
        <v>0.47916666666666669</v>
      </c>
      <c r="AG3" s="10">
        <v>0.66666666666666663</v>
      </c>
      <c r="AH3" s="10">
        <v>0.4375</v>
      </c>
      <c r="AI3" s="10">
        <v>0.66666666666666663</v>
      </c>
      <c r="AJ3" s="10">
        <v>0.64583333333333337</v>
      </c>
      <c r="AK3" s="10">
        <v>0.45833333333333331</v>
      </c>
      <c r="AL3" s="10">
        <v>0.41666666666666669</v>
      </c>
    </row>
    <row r="4" spans="1:38" x14ac:dyDescent="0.2">
      <c r="A4" t="s">
        <v>137</v>
      </c>
      <c r="B4" s="7" t="s">
        <v>138</v>
      </c>
      <c r="C4">
        <v>75</v>
      </c>
      <c r="D4" s="11">
        <v>2.3489593800323099</v>
      </c>
      <c r="E4">
        <v>1.5</v>
      </c>
      <c r="F4">
        <v>0</v>
      </c>
      <c r="G4">
        <v>946</v>
      </c>
      <c r="H4">
        <f>G4-C4*E4</f>
        <v>833.5</v>
      </c>
      <c r="I4">
        <v>220</v>
      </c>
      <c r="J4">
        <v>85</v>
      </c>
      <c r="K4">
        <v>102</v>
      </c>
      <c r="L4">
        <v>62</v>
      </c>
      <c r="M4">
        <v>78</v>
      </c>
      <c r="N4">
        <v>50</v>
      </c>
      <c r="O4">
        <v>75</v>
      </c>
      <c r="P4">
        <v>95</v>
      </c>
      <c r="Q4">
        <v>110</v>
      </c>
      <c r="R4">
        <f>SUM(I4:Q4)</f>
        <v>877</v>
      </c>
      <c r="S4" s="12">
        <f>R4/8</f>
        <v>109.625</v>
      </c>
      <c r="T4" s="11">
        <f>I4*$H4/1000/22.4/$C4</f>
        <v>0.10914880952380952</v>
      </c>
      <c r="U4" s="11">
        <f t="shared" ref="U4:AB15" si="0">J4*$H4/1000/22.4/$C4</f>
        <v>4.2171130952380953E-2</v>
      </c>
      <c r="V4" s="11">
        <f t="shared" si="0"/>
        <v>5.0605357142857139E-2</v>
      </c>
      <c r="W4" s="11">
        <f t="shared" si="0"/>
        <v>3.076011904761905E-2</v>
      </c>
      <c r="X4" s="11">
        <f t="shared" si="0"/>
        <v>3.8698214285714287E-2</v>
      </c>
      <c r="Y4" s="11">
        <f t="shared" si="0"/>
        <v>2.4806547619047617E-2</v>
      </c>
      <c r="Z4" s="11">
        <f t="shared" si="0"/>
        <v>3.7209821428571432E-2</v>
      </c>
      <c r="AA4" s="11">
        <f t="shared" si="0"/>
        <v>4.7132440476190481E-2</v>
      </c>
      <c r="AB4" s="11">
        <f t="shared" si="0"/>
        <v>5.4574404761904761E-2</v>
      </c>
      <c r="AC4" s="11"/>
      <c r="AD4" s="11">
        <f>I4*$H4/1000/22.4/($C4/2.7)*12</f>
        <v>3.5364214285714288</v>
      </c>
      <c r="AE4" s="11">
        <f t="shared" ref="AE4:AK15" si="1">J4*$H4/1000/22.4/($C4/2.7)*12</f>
        <v>1.3663446428571431</v>
      </c>
      <c r="AF4" s="11">
        <f t="shared" si="1"/>
        <v>1.6396135714285716</v>
      </c>
      <c r="AG4" s="11">
        <f t="shared" si="1"/>
        <v>0.99662785714285729</v>
      </c>
      <c r="AH4" s="11">
        <f t="shared" si="1"/>
        <v>1.2538221428571432</v>
      </c>
      <c r="AI4" s="11">
        <f t="shared" si="1"/>
        <v>0.80373214285714301</v>
      </c>
      <c r="AJ4" s="11">
        <f t="shared" si="1"/>
        <v>1.2055982142857147</v>
      </c>
      <c r="AK4" s="11">
        <f>P4*$H4/1000/22.4/($C4/2.7)*12</f>
        <v>1.5270910714285719</v>
      </c>
      <c r="AL4" s="11">
        <f t="shared" ref="AL4:AL15" si="2">Q4*$H4/1000/22.4/($C4/2.7)*12</f>
        <v>1.7682107142857144</v>
      </c>
    </row>
    <row r="5" spans="1:38" x14ac:dyDescent="0.2">
      <c r="A5" t="s">
        <v>139</v>
      </c>
      <c r="B5" s="7"/>
      <c r="C5">
        <v>75</v>
      </c>
      <c r="D5" s="11">
        <v>2.3489593800323121</v>
      </c>
      <c r="E5">
        <v>1.5</v>
      </c>
      <c r="F5">
        <v>33</v>
      </c>
      <c r="G5">
        <v>946</v>
      </c>
      <c r="H5">
        <f t="shared" ref="H5:H15" si="3">G5-C5*E5</f>
        <v>833.5</v>
      </c>
      <c r="I5">
        <v>5150</v>
      </c>
      <c r="J5">
        <v>1110</v>
      </c>
      <c r="K5">
        <v>3660</v>
      </c>
      <c r="L5">
        <v>845</v>
      </c>
      <c r="M5">
        <v>2650</v>
      </c>
      <c r="N5">
        <v>755</v>
      </c>
      <c r="O5">
        <v>2860</v>
      </c>
      <c r="P5">
        <v>4200</v>
      </c>
      <c r="Q5">
        <v>3560</v>
      </c>
      <c r="R5">
        <f t="shared" ref="R5:R15" si="4">SUM(I5:Q5)</f>
        <v>24790</v>
      </c>
      <c r="S5" s="12">
        <f t="shared" ref="S5:S15" si="5">R5/8</f>
        <v>3098.75</v>
      </c>
      <c r="T5" s="11">
        <f t="shared" ref="T5:T15" si="6">I5*$H5/1000/22.4/$C5</f>
        <v>2.5550744047619047</v>
      </c>
      <c r="U5" s="11">
        <f t="shared" si="0"/>
        <v>0.55070535714285707</v>
      </c>
      <c r="V5" s="11">
        <f t="shared" si="0"/>
        <v>1.815839285714286</v>
      </c>
      <c r="W5" s="11">
        <f t="shared" si="0"/>
        <v>0.4192306547619048</v>
      </c>
      <c r="X5" s="11">
        <f t="shared" si="0"/>
        <v>1.3147470238095238</v>
      </c>
      <c r="Y5" s="11">
        <f t="shared" si="0"/>
        <v>0.37457886904761906</v>
      </c>
      <c r="Z5" s="11">
        <f t="shared" si="0"/>
        <v>1.4189345238095237</v>
      </c>
      <c r="AA5" s="11">
        <f t="shared" si="0"/>
        <v>2.0837500000000002</v>
      </c>
      <c r="AB5" s="11">
        <f t="shared" si="0"/>
        <v>1.7662261904761909</v>
      </c>
      <c r="AC5" s="11"/>
      <c r="AD5" s="11">
        <f t="shared" ref="AD5:AD15" si="7">I5*$H5/1000/22.4/($C5/2.7)*12</f>
        <v>82.784410714285727</v>
      </c>
      <c r="AE5" s="11">
        <f t="shared" si="1"/>
        <v>17.84285357142857</v>
      </c>
      <c r="AF5" s="11">
        <f t="shared" si="1"/>
        <v>58.833192857142876</v>
      </c>
      <c r="AG5" s="11">
        <f t="shared" si="1"/>
        <v>13.583073214285717</v>
      </c>
      <c r="AH5" s="11">
        <f t="shared" si="1"/>
        <v>42.597803571428578</v>
      </c>
      <c r="AI5" s="11">
        <f t="shared" si="1"/>
        <v>12.136355357142859</v>
      </c>
      <c r="AJ5" s="11">
        <f t="shared" si="1"/>
        <v>45.973478571428579</v>
      </c>
      <c r="AK5" s="11">
        <f t="shared" si="1"/>
        <v>67.513500000000008</v>
      </c>
      <c r="AL5" s="11">
        <f t="shared" si="2"/>
        <v>57.22572857142859</v>
      </c>
    </row>
    <row r="6" spans="1:38" x14ac:dyDescent="0.2">
      <c r="A6" t="s">
        <v>140</v>
      </c>
      <c r="B6" s="7"/>
      <c r="C6">
        <v>75</v>
      </c>
      <c r="D6" s="11">
        <v>2.3489593800323121</v>
      </c>
      <c r="E6">
        <v>1.5</v>
      </c>
      <c r="F6">
        <v>66</v>
      </c>
      <c r="G6">
        <v>946</v>
      </c>
      <c r="H6">
        <f t="shared" si="3"/>
        <v>833.5</v>
      </c>
      <c r="I6">
        <v>7580</v>
      </c>
      <c r="J6">
        <v>2110</v>
      </c>
      <c r="K6">
        <v>8970</v>
      </c>
      <c r="L6">
        <v>1950</v>
      </c>
      <c r="M6">
        <v>5080</v>
      </c>
      <c r="N6">
        <v>1415</v>
      </c>
      <c r="O6">
        <v>4560</v>
      </c>
      <c r="P6">
        <v>6200</v>
      </c>
      <c r="Q6">
        <v>5200</v>
      </c>
      <c r="R6">
        <f t="shared" si="4"/>
        <v>43065</v>
      </c>
      <c r="S6" s="12">
        <f t="shared" si="5"/>
        <v>5383.125</v>
      </c>
      <c r="T6" s="11">
        <f t="shared" si="6"/>
        <v>3.760672619047619</v>
      </c>
      <c r="U6" s="11">
        <f t="shared" si="0"/>
        <v>1.0468363095238096</v>
      </c>
      <c r="V6" s="11">
        <f t="shared" si="0"/>
        <v>4.450294642857143</v>
      </c>
      <c r="W6" s="11">
        <f t="shared" si="0"/>
        <v>0.96745535714285724</v>
      </c>
      <c r="X6" s="11">
        <f t="shared" si="0"/>
        <v>2.5203452380952385</v>
      </c>
      <c r="Y6" s="11">
        <f t="shared" si="0"/>
        <v>0.70202529761904764</v>
      </c>
      <c r="Z6" s="11">
        <f t="shared" si="0"/>
        <v>2.2623571428571432</v>
      </c>
      <c r="AA6" s="11">
        <f t="shared" si="0"/>
        <v>3.0760119047619048</v>
      </c>
      <c r="AB6" s="11">
        <f t="shared" si="0"/>
        <v>2.5798809523809525</v>
      </c>
      <c r="AC6" s="11"/>
      <c r="AD6" s="11">
        <f t="shared" si="7"/>
        <v>121.84579285714287</v>
      </c>
      <c r="AE6" s="11">
        <f t="shared" si="1"/>
        <v>33.917496428571432</v>
      </c>
      <c r="AF6" s="11">
        <f t="shared" si="1"/>
        <v>144.18954642857145</v>
      </c>
      <c r="AG6" s="11">
        <f t="shared" si="1"/>
        <v>31.345553571428574</v>
      </c>
      <c r="AH6" s="11">
        <f t="shared" si="1"/>
        <v>81.659185714285726</v>
      </c>
      <c r="AI6" s="11">
        <f t="shared" si="1"/>
        <v>22.745619642857147</v>
      </c>
      <c r="AJ6" s="11">
        <f t="shared" si="1"/>
        <v>73.300371428571438</v>
      </c>
      <c r="AK6" s="11">
        <f t="shared" si="1"/>
        <v>99.662785714285718</v>
      </c>
      <c r="AL6" s="11">
        <f t="shared" si="2"/>
        <v>83.58814285714287</v>
      </c>
    </row>
    <row r="7" spans="1:38" x14ac:dyDescent="0.2">
      <c r="A7" t="s">
        <v>141</v>
      </c>
      <c r="B7" s="7"/>
      <c r="C7">
        <v>75</v>
      </c>
      <c r="D7" s="11">
        <v>2.3489593800323121</v>
      </c>
      <c r="E7">
        <v>1.5</v>
      </c>
      <c r="F7">
        <v>100</v>
      </c>
      <c r="G7">
        <v>946</v>
      </c>
      <c r="H7">
        <f t="shared" si="3"/>
        <v>833.5</v>
      </c>
      <c r="I7">
        <v>3980</v>
      </c>
      <c r="J7">
        <v>1230</v>
      </c>
      <c r="K7">
        <v>4750</v>
      </c>
      <c r="L7">
        <v>1230</v>
      </c>
      <c r="M7">
        <v>4190</v>
      </c>
      <c r="N7">
        <v>1175</v>
      </c>
      <c r="O7">
        <v>4180</v>
      </c>
      <c r="P7">
        <v>6250</v>
      </c>
      <c r="Q7">
        <v>6170</v>
      </c>
      <c r="R7">
        <f t="shared" si="4"/>
        <v>33155</v>
      </c>
      <c r="S7" s="12">
        <f t="shared" si="5"/>
        <v>4144.375</v>
      </c>
      <c r="T7" s="11">
        <f t="shared" si="6"/>
        <v>1.9746011904761906</v>
      </c>
      <c r="U7" s="11">
        <f t="shared" si="0"/>
        <v>0.61024107142857142</v>
      </c>
      <c r="V7" s="11">
        <f t="shared" si="0"/>
        <v>2.3566220238095239</v>
      </c>
      <c r="W7" s="11">
        <f t="shared" si="0"/>
        <v>0.61024107142857142</v>
      </c>
      <c r="X7" s="11">
        <f t="shared" si="0"/>
        <v>2.0787886904761903</v>
      </c>
      <c r="Y7" s="11">
        <f t="shared" si="0"/>
        <v>0.58295386904761903</v>
      </c>
      <c r="Z7" s="11">
        <f t="shared" si="0"/>
        <v>2.0738273809523813</v>
      </c>
      <c r="AA7" s="11">
        <f t="shared" si="0"/>
        <v>3.1008184523809526</v>
      </c>
      <c r="AB7" s="11">
        <f t="shared" si="0"/>
        <v>3.0611279761904759</v>
      </c>
      <c r="AC7" s="11"/>
      <c r="AD7" s="11">
        <f t="shared" si="7"/>
        <v>63.977078571428585</v>
      </c>
      <c r="AE7" s="11">
        <f t="shared" si="1"/>
        <v>19.771810714285714</v>
      </c>
      <c r="AF7" s="11">
        <f t="shared" si="1"/>
        <v>76.354553571428596</v>
      </c>
      <c r="AG7" s="11">
        <f t="shared" si="1"/>
        <v>19.771810714285714</v>
      </c>
      <c r="AH7" s="11">
        <f t="shared" si="1"/>
        <v>67.352753571428579</v>
      </c>
      <c r="AI7" s="11">
        <f t="shared" si="1"/>
        <v>18.88770535714286</v>
      </c>
      <c r="AJ7" s="11">
        <f t="shared" si="1"/>
        <v>67.192007142857165</v>
      </c>
      <c r="AK7" s="11">
        <f t="shared" si="1"/>
        <v>100.46651785714288</v>
      </c>
      <c r="AL7" s="11">
        <f t="shared" si="2"/>
        <v>99.180546428571432</v>
      </c>
    </row>
    <row r="8" spans="1:38" x14ac:dyDescent="0.2">
      <c r="A8" t="s">
        <v>142</v>
      </c>
      <c r="B8" s="7" t="s">
        <v>143</v>
      </c>
      <c r="C8">
        <v>75</v>
      </c>
      <c r="D8" s="11">
        <v>1.4566679278152972</v>
      </c>
      <c r="E8">
        <v>1.5</v>
      </c>
      <c r="F8">
        <v>0</v>
      </c>
      <c r="G8">
        <v>946</v>
      </c>
      <c r="H8">
        <f t="shared" si="3"/>
        <v>833.5</v>
      </c>
      <c r="I8">
        <v>427</v>
      </c>
      <c r="J8">
        <v>195</v>
      </c>
      <c r="K8">
        <v>307</v>
      </c>
      <c r="L8">
        <v>137</v>
      </c>
      <c r="M8">
        <v>230</v>
      </c>
      <c r="N8">
        <v>99</v>
      </c>
      <c r="O8">
        <v>200</v>
      </c>
      <c r="P8">
        <v>283</v>
      </c>
      <c r="Q8">
        <v>280</v>
      </c>
      <c r="R8">
        <f t="shared" si="4"/>
        <v>2158</v>
      </c>
      <c r="S8" s="12">
        <f t="shared" si="5"/>
        <v>269.75</v>
      </c>
      <c r="T8" s="11">
        <f t="shared" si="6"/>
        <v>0.21184791666666666</v>
      </c>
      <c r="U8" s="11">
        <f t="shared" si="0"/>
        <v>9.6745535714285721E-2</v>
      </c>
      <c r="V8" s="11">
        <f t="shared" si="0"/>
        <v>0.15231220238095239</v>
      </c>
      <c r="W8" s="11">
        <f t="shared" si="0"/>
        <v>6.7969940476190482E-2</v>
      </c>
      <c r="X8" s="11">
        <f t="shared" si="0"/>
        <v>0.11411011904761907</v>
      </c>
      <c r="Y8" s="11">
        <f t="shared" si="0"/>
        <v>4.9116964285714285E-2</v>
      </c>
      <c r="Z8" s="11">
        <f t="shared" si="0"/>
        <v>9.9226190476190468E-2</v>
      </c>
      <c r="AA8" s="11">
        <f t="shared" si="0"/>
        <v>0.14040505952380955</v>
      </c>
      <c r="AB8" s="11">
        <f t="shared" si="0"/>
        <v>0.13891666666666669</v>
      </c>
      <c r="AC8" s="11"/>
      <c r="AD8" s="11">
        <f t="shared" si="7"/>
        <v>6.8638725000000003</v>
      </c>
      <c r="AE8" s="11">
        <f t="shared" si="1"/>
        <v>3.1345553571428573</v>
      </c>
      <c r="AF8" s="11">
        <f t="shared" si="1"/>
        <v>4.9349153571428577</v>
      </c>
      <c r="AG8" s="11">
        <f t="shared" si="1"/>
        <v>2.2022260714285715</v>
      </c>
      <c r="AH8" s="11">
        <f t="shared" si="1"/>
        <v>3.6971678571428579</v>
      </c>
      <c r="AI8" s="11">
        <f t="shared" si="1"/>
        <v>1.5913896428571432</v>
      </c>
      <c r="AJ8" s="11">
        <f t="shared" si="1"/>
        <v>3.214928571428572</v>
      </c>
      <c r="AK8" s="11">
        <f t="shared" si="1"/>
        <v>4.5491239285714293</v>
      </c>
      <c r="AL8" s="11">
        <f t="shared" si="2"/>
        <v>4.5009000000000015</v>
      </c>
    </row>
    <row r="9" spans="1:38" x14ac:dyDescent="0.2">
      <c r="A9" t="s">
        <v>144</v>
      </c>
      <c r="B9" s="7"/>
      <c r="C9">
        <v>75</v>
      </c>
      <c r="D9" s="11">
        <v>1.4566679278152972</v>
      </c>
      <c r="E9">
        <v>1.5</v>
      </c>
      <c r="F9">
        <v>33</v>
      </c>
      <c r="G9">
        <v>946</v>
      </c>
      <c r="H9">
        <f t="shared" si="3"/>
        <v>833.5</v>
      </c>
      <c r="I9">
        <v>2680</v>
      </c>
      <c r="J9">
        <v>756</v>
      </c>
      <c r="K9">
        <v>2120</v>
      </c>
      <c r="L9">
        <v>745</v>
      </c>
      <c r="M9">
        <v>1630</v>
      </c>
      <c r="N9">
        <v>620</v>
      </c>
      <c r="O9">
        <v>1570</v>
      </c>
      <c r="P9">
        <v>2360</v>
      </c>
      <c r="Q9">
        <v>2220</v>
      </c>
      <c r="R9">
        <f t="shared" si="4"/>
        <v>14701</v>
      </c>
      <c r="S9" s="12">
        <f t="shared" si="5"/>
        <v>1837.625</v>
      </c>
      <c r="T9" s="11">
        <f t="shared" si="6"/>
        <v>1.3296309523809526</v>
      </c>
      <c r="U9" s="11">
        <f t="shared" si="0"/>
        <v>0.37507500000000005</v>
      </c>
      <c r="V9" s="11">
        <f t="shared" si="0"/>
        <v>1.051797619047619</v>
      </c>
      <c r="W9" s="11">
        <f t="shared" si="0"/>
        <v>0.36961755952380954</v>
      </c>
      <c r="X9" s="11">
        <f t="shared" si="0"/>
        <v>0.80869345238095247</v>
      </c>
      <c r="Y9" s="11">
        <f t="shared" si="0"/>
        <v>0.30760119047619044</v>
      </c>
      <c r="Z9" s="11">
        <f t="shared" si="0"/>
        <v>0.77892559523809535</v>
      </c>
      <c r="AA9" s="11">
        <f t="shared" si="0"/>
        <v>1.1708690476190478</v>
      </c>
      <c r="AB9" s="11">
        <f t="shared" si="0"/>
        <v>1.1014107142857141</v>
      </c>
      <c r="AC9" s="11"/>
      <c r="AD9" s="11">
        <f t="shared" si="7"/>
        <v>43.080042857142871</v>
      </c>
      <c r="AE9" s="11">
        <f t="shared" si="1"/>
        <v>12.152430000000003</v>
      </c>
      <c r="AF9" s="11">
        <f t="shared" si="1"/>
        <v>34.078242857142861</v>
      </c>
      <c r="AG9" s="11">
        <f t="shared" si="1"/>
        <v>11.975608928571431</v>
      </c>
      <c r="AH9" s="11">
        <f t="shared" si="1"/>
        <v>26.201667857142862</v>
      </c>
      <c r="AI9" s="11">
        <f t="shared" si="1"/>
        <v>9.9662785714285729</v>
      </c>
      <c r="AJ9" s="11">
        <f t="shared" si="1"/>
        <v>25.23718928571429</v>
      </c>
      <c r="AK9" s="11">
        <f t="shared" si="1"/>
        <v>37.936157142857148</v>
      </c>
      <c r="AL9" s="11">
        <f t="shared" si="2"/>
        <v>35.68570714285714</v>
      </c>
    </row>
    <row r="10" spans="1:38" x14ac:dyDescent="0.2">
      <c r="A10" t="s">
        <v>145</v>
      </c>
      <c r="B10" s="7"/>
      <c r="C10">
        <v>75</v>
      </c>
      <c r="D10" s="11">
        <v>1.4566679278153001</v>
      </c>
      <c r="E10">
        <v>1.5</v>
      </c>
      <c r="F10">
        <v>66</v>
      </c>
      <c r="G10">
        <v>946</v>
      </c>
      <c r="H10">
        <f t="shared" si="3"/>
        <v>833.5</v>
      </c>
      <c r="I10">
        <v>3420</v>
      </c>
      <c r="J10">
        <v>1084</v>
      </c>
      <c r="K10">
        <v>5020</v>
      </c>
      <c r="L10">
        <v>1540</v>
      </c>
      <c r="M10">
        <v>3140</v>
      </c>
      <c r="N10">
        <v>1060</v>
      </c>
      <c r="O10">
        <v>2480</v>
      </c>
      <c r="P10">
        <v>3320</v>
      </c>
      <c r="Q10">
        <v>3140</v>
      </c>
      <c r="R10">
        <f t="shared" si="4"/>
        <v>24204</v>
      </c>
      <c r="S10" s="12">
        <f t="shared" si="5"/>
        <v>3025.5</v>
      </c>
      <c r="T10" s="11">
        <f t="shared" si="6"/>
        <v>1.6967678571428573</v>
      </c>
      <c r="U10" s="11">
        <f t="shared" si="0"/>
        <v>0.53780595238095241</v>
      </c>
      <c r="V10" s="11">
        <f t="shared" si="0"/>
        <v>2.4905773809523812</v>
      </c>
      <c r="W10" s="11">
        <f t="shared" si="0"/>
        <v>0.76404166666666673</v>
      </c>
      <c r="X10" s="11">
        <f t="shared" si="0"/>
        <v>1.5578511904761907</v>
      </c>
      <c r="Y10" s="11">
        <f t="shared" si="0"/>
        <v>0.52589880952380952</v>
      </c>
      <c r="Z10" s="11">
        <f t="shared" si="0"/>
        <v>1.2304047619047618</v>
      </c>
      <c r="AA10" s="11">
        <f t="shared" si="0"/>
        <v>1.6471547619047617</v>
      </c>
      <c r="AB10" s="11">
        <f t="shared" si="0"/>
        <v>1.5578511904761907</v>
      </c>
      <c r="AC10" s="11"/>
      <c r="AD10" s="11">
        <f t="shared" si="7"/>
        <v>54.975278571428589</v>
      </c>
      <c r="AE10" s="11">
        <f t="shared" si="1"/>
        <v>17.424912857142861</v>
      </c>
      <c r="AF10" s="11">
        <f t="shared" si="1"/>
        <v>80.694707142857169</v>
      </c>
      <c r="AG10" s="11">
        <f t="shared" si="1"/>
        <v>24.754950000000004</v>
      </c>
      <c r="AH10" s="11">
        <f t="shared" si="1"/>
        <v>50.474378571428581</v>
      </c>
      <c r="AI10" s="11">
        <f t="shared" si="1"/>
        <v>17.039121428571431</v>
      </c>
      <c r="AJ10" s="11">
        <f t="shared" si="1"/>
        <v>39.865114285714291</v>
      </c>
      <c r="AK10" s="11">
        <f t="shared" si="1"/>
        <v>53.367814285714289</v>
      </c>
      <c r="AL10" s="11">
        <f t="shared" si="2"/>
        <v>50.474378571428581</v>
      </c>
    </row>
    <row r="11" spans="1:38" x14ac:dyDescent="0.2">
      <c r="A11" t="s">
        <v>146</v>
      </c>
      <c r="B11" s="7"/>
      <c r="C11">
        <v>75</v>
      </c>
      <c r="D11" s="11">
        <v>1.4566679278153001</v>
      </c>
      <c r="E11">
        <v>1.5</v>
      </c>
      <c r="F11">
        <v>100</v>
      </c>
      <c r="G11">
        <v>946</v>
      </c>
      <c r="H11">
        <f t="shared" si="3"/>
        <v>833.5</v>
      </c>
      <c r="I11">
        <v>1750</v>
      </c>
      <c r="J11">
        <v>630</v>
      </c>
      <c r="K11">
        <v>2700</v>
      </c>
      <c r="L11">
        <v>735</v>
      </c>
      <c r="M11">
        <v>2020</v>
      </c>
      <c r="N11">
        <v>640</v>
      </c>
      <c r="O11">
        <v>2040</v>
      </c>
      <c r="P11">
        <v>3180</v>
      </c>
      <c r="Q11">
        <v>3280</v>
      </c>
      <c r="R11">
        <f t="shared" si="4"/>
        <v>16975</v>
      </c>
      <c r="S11" s="12">
        <f t="shared" si="5"/>
        <v>2121.875</v>
      </c>
      <c r="T11" s="11">
        <f t="shared" si="6"/>
        <v>0.86822916666666672</v>
      </c>
      <c r="U11" s="11">
        <f t="shared" si="0"/>
        <v>0.31256250000000002</v>
      </c>
      <c r="V11" s="11">
        <f t="shared" si="0"/>
        <v>1.3395535714285716</v>
      </c>
      <c r="W11" s="11">
        <f t="shared" si="0"/>
        <v>0.36465624999999996</v>
      </c>
      <c r="X11" s="11">
        <f t="shared" si="0"/>
        <v>1.0021845238095239</v>
      </c>
      <c r="Y11" s="11">
        <f t="shared" si="0"/>
        <v>0.31752380952380954</v>
      </c>
      <c r="Z11" s="11">
        <f t="shared" si="0"/>
        <v>1.0121071428571429</v>
      </c>
      <c r="AA11" s="11">
        <f t="shared" si="0"/>
        <v>1.5776964285714288</v>
      </c>
      <c r="AB11" s="11">
        <f t="shared" si="0"/>
        <v>1.6273095238095239</v>
      </c>
      <c r="AC11" s="11"/>
      <c r="AD11" s="11">
        <f t="shared" si="7"/>
        <v>28.130625000000002</v>
      </c>
      <c r="AE11" s="11">
        <f t="shared" si="1"/>
        <v>10.127025000000001</v>
      </c>
      <c r="AF11" s="11">
        <f t="shared" si="1"/>
        <v>43.401535714285721</v>
      </c>
      <c r="AG11" s="11">
        <f t="shared" si="1"/>
        <v>11.8148625</v>
      </c>
      <c r="AH11" s="11">
        <f t="shared" si="1"/>
        <v>32.470778571428582</v>
      </c>
      <c r="AI11" s="11">
        <f t="shared" si="1"/>
        <v>10.287771428571432</v>
      </c>
      <c r="AJ11" s="11">
        <f t="shared" si="1"/>
        <v>32.792271428571432</v>
      </c>
      <c r="AK11" s="11">
        <f t="shared" si="1"/>
        <v>51.117364285714288</v>
      </c>
      <c r="AL11" s="11">
        <f t="shared" si="2"/>
        <v>52.724828571428588</v>
      </c>
    </row>
    <row r="12" spans="1:38" x14ac:dyDescent="0.2">
      <c r="A12" t="s">
        <v>147</v>
      </c>
      <c r="B12" s="7" t="s">
        <v>148</v>
      </c>
      <c r="C12">
        <v>75</v>
      </c>
      <c r="D12" s="11">
        <v>0.92005851173728592</v>
      </c>
      <c r="E12">
        <v>1.5</v>
      </c>
      <c r="F12">
        <v>0</v>
      </c>
      <c r="G12">
        <v>946</v>
      </c>
      <c r="H12">
        <f t="shared" si="3"/>
        <v>833.5</v>
      </c>
      <c r="I12">
        <v>520</v>
      </c>
      <c r="J12">
        <v>299</v>
      </c>
      <c r="K12">
        <v>331</v>
      </c>
      <c r="L12">
        <v>190</v>
      </c>
      <c r="M12">
        <v>219</v>
      </c>
      <c r="N12">
        <v>139</v>
      </c>
      <c r="O12">
        <v>190</v>
      </c>
      <c r="P12">
        <v>230</v>
      </c>
      <c r="Q12">
        <v>240</v>
      </c>
      <c r="R12">
        <f t="shared" si="4"/>
        <v>2358</v>
      </c>
      <c r="S12" s="12">
        <f t="shared" si="5"/>
        <v>294.75</v>
      </c>
      <c r="T12" s="11">
        <f t="shared" si="6"/>
        <v>0.25798809523809524</v>
      </c>
      <c r="U12" s="11">
        <f t="shared" si="0"/>
        <v>0.14834315476190477</v>
      </c>
      <c r="V12" s="11">
        <f t="shared" si="0"/>
        <v>0.16421934523809525</v>
      </c>
      <c r="W12" s="11">
        <f t="shared" si="0"/>
        <v>9.4264880952380961E-2</v>
      </c>
      <c r="X12" s="11">
        <f t="shared" si="0"/>
        <v>0.10865267857142856</v>
      </c>
      <c r="Y12" s="11">
        <f t="shared" si="0"/>
        <v>6.8962202380952381E-2</v>
      </c>
      <c r="Z12" s="11">
        <f t="shared" si="0"/>
        <v>9.4264880952380961E-2</v>
      </c>
      <c r="AA12" s="11">
        <f t="shared" si="0"/>
        <v>0.11411011904761907</v>
      </c>
      <c r="AB12" s="11">
        <f t="shared" si="0"/>
        <v>0.11907142857142858</v>
      </c>
      <c r="AC12" s="11"/>
      <c r="AD12" s="11">
        <f t="shared" si="7"/>
        <v>8.3588142857142866</v>
      </c>
      <c r="AE12" s="11">
        <f t="shared" si="1"/>
        <v>4.8063182142857155</v>
      </c>
      <c r="AF12" s="11">
        <f t="shared" si="1"/>
        <v>5.3207067857142869</v>
      </c>
      <c r="AG12" s="11">
        <f t="shared" si="1"/>
        <v>3.0541821428571438</v>
      </c>
      <c r="AH12" s="11">
        <f t="shared" si="1"/>
        <v>3.5203467857142861</v>
      </c>
      <c r="AI12" s="11">
        <f t="shared" si="1"/>
        <v>2.2343753571428571</v>
      </c>
      <c r="AJ12" s="11">
        <f t="shared" si="1"/>
        <v>3.0541821428571438</v>
      </c>
      <c r="AK12" s="11">
        <f t="shared" si="1"/>
        <v>3.6971678571428579</v>
      </c>
      <c r="AL12" s="11">
        <f t="shared" si="2"/>
        <v>3.8579142857142861</v>
      </c>
    </row>
    <row r="13" spans="1:38" x14ac:dyDescent="0.2">
      <c r="A13" t="s">
        <v>149</v>
      </c>
      <c r="B13" s="7"/>
      <c r="C13">
        <v>75</v>
      </c>
      <c r="D13" s="11">
        <v>0.92005851173728592</v>
      </c>
      <c r="E13">
        <v>1.5</v>
      </c>
      <c r="F13">
        <v>33</v>
      </c>
      <c r="G13">
        <v>946</v>
      </c>
      <c r="H13">
        <f t="shared" si="3"/>
        <v>833.5</v>
      </c>
      <c r="I13">
        <v>1790</v>
      </c>
      <c r="J13">
        <v>787</v>
      </c>
      <c r="K13">
        <v>884</v>
      </c>
      <c r="L13">
        <v>488</v>
      </c>
      <c r="M13">
        <v>565</v>
      </c>
      <c r="N13">
        <v>380</v>
      </c>
      <c r="O13">
        <v>510</v>
      </c>
      <c r="P13">
        <v>670</v>
      </c>
      <c r="Q13">
        <v>700</v>
      </c>
      <c r="R13">
        <f t="shared" si="4"/>
        <v>6774</v>
      </c>
      <c r="S13" s="12">
        <f t="shared" si="5"/>
        <v>846.75</v>
      </c>
      <c r="T13" s="11">
        <f t="shared" si="6"/>
        <v>0.88807440476190469</v>
      </c>
      <c r="U13" s="11">
        <f t="shared" si="0"/>
        <v>0.3904550595238096</v>
      </c>
      <c r="V13" s="11">
        <f t="shared" si="0"/>
        <v>0.43857976190476194</v>
      </c>
      <c r="W13" s="11">
        <f t="shared" si="0"/>
        <v>0.24211190476190475</v>
      </c>
      <c r="X13" s="11">
        <f t="shared" si="0"/>
        <v>0.28031398809523811</v>
      </c>
      <c r="Y13" s="11">
        <f t="shared" si="0"/>
        <v>0.18852976190476192</v>
      </c>
      <c r="Z13" s="11">
        <f t="shared" si="0"/>
        <v>0.25302678571428572</v>
      </c>
      <c r="AA13" s="11">
        <f t="shared" si="0"/>
        <v>0.33240773809523816</v>
      </c>
      <c r="AB13" s="11">
        <f t="shared" si="0"/>
        <v>0.34729166666666672</v>
      </c>
      <c r="AC13" s="11"/>
      <c r="AD13" s="11">
        <f t="shared" si="7"/>
        <v>28.773610714285716</v>
      </c>
      <c r="AE13" s="11">
        <f t="shared" si="1"/>
        <v>12.65074392857143</v>
      </c>
      <c r="AF13" s="11">
        <f t="shared" si="1"/>
        <v>14.209984285714288</v>
      </c>
      <c r="AG13" s="11">
        <f t="shared" si="1"/>
        <v>7.8444257142857143</v>
      </c>
      <c r="AH13" s="11">
        <f t="shared" si="1"/>
        <v>9.0821732142857172</v>
      </c>
      <c r="AI13" s="11">
        <f t="shared" si="1"/>
        <v>6.1083642857142877</v>
      </c>
      <c r="AJ13" s="11">
        <f t="shared" si="1"/>
        <v>8.198067857142858</v>
      </c>
      <c r="AK13" s="11">
        <f t="shared" si="1"/>
        <v>10.770010714285718</v>
      </c>
      <c r="AL13" s="11">
        <f t="shared" si="2"/>
        <v>11.252250000000004</v>
      </c>
    </row>
    <row r="14" spans="1:38" x14ac:dyDescent="0.2">
      <c r="A14" t="s">
        <v>150</v>
      </c>
      <c r="B14" s="7"/>
      <c r="C14">
        <v>75</v>
      </c>
      <c r="D14" s="11">
        <v>0.92005851173728603</v>
      </c>
      <c r="E14">
        <v>1.5</v>
      </c>
      <c r="F14">
        <v>66</v>
      </c>
      <c r="G14">
        <v>946</v>
      </c>
      <c r="H14">
        <f t="shared" si="3"/>
        <v>833.5</v>
      </c>
      <c r="I14">
        <v>1730</v>
      </c>
      <c r="J14">
        <v>567</v>
      </c>
      <c r="K14">
        <v>1276</v>
      </c>
      <c r="L14">
        <v>440</v>
      </c>
      <c r="M14">
        <v>949</v>
      </c>
      <c r="N14">
        <v>390</v>
      </c>
      <c r="O14">
        <v>760</v>
      </c>
      <c r="P14">
        <v>1130</v>
      </c>
      <c r="Q14">
        <v>1170</v>
      </c>
      <c r="R14">
        <f t="shared" si="4"/>
        <v>8412</v>
      </c>
      <c r="S14" s="12">
        <f t="shared" si="5"/>
        <v>1051.5</v>
      </c>
      <c r="T14" s="11">
        <f t="shared" si="6"/>
        <v>0.85830654761904768</v>
      </c>
      <c r="U14" s="11">
        <f t="shared" si="0"/>
        <v>0.28130624999999998</v>
      </c>
      <c r="V14" s="11">
        <f t="shared" si="0"/>
        <v>0.63306309523809523</v>
      </c>
      <c r="W14" s="11">
        <f t="shared" si="0"/>
        <v>0.21829761904761905</v>
      </c>
      <c r="X14" s="11">
        <f t="shared" si="0"/>
        <v>0.4708282738095238</v>
      </c>
      <c r="Y14" s="11">
        <f t="shared" si="0"/>
        <v>0.19349107142857144</v>
      </c>
      <c r="Z14" s="11">
        <f t="shared" si="0"/>
        <v>0.37705952380952384</v>
      </c>
      <c r="AA14" s="11">
        <f t="shared" si="0"/>
        <v>0.56062797619047622</v>
      </c>
      <c r="AB14" s="11">
        <f t="shared" si="0"/>
        <v>0.5804732142857143</v>
      </c>
      <c r="AC14" s="11"/>
      <c r="AD14" s="11">
        <f t="shared" si="7"/>
        <v>27.809132142857145</v>
      </c>
      <c r="AE14" s="11">
        <f t="shared" si="1"/>
        <v>9.1143225000000001</v>
      </c>
      <c r="AF14" s="11">
        <f t="shared" si="1"/>
        <v>20.511244285714287</v>
      </c>
      <c r="AG14" s="11">
        <f t="shared" si="1"/>
        <v>7.0728428571428577</v>
      </c>
      <c r="AH14" s="11">
        <f t="shared" si="1"/>
        <v>15.254836071428574</v>
      </c>
      <c r="AI14" s="11">
        <f t="shared" si="1"/>
        <v>6.2691107142857145</v>
      </c>
      <c r="AJ14" s="11">
        <f t="shared" si="1"/>
        <v>12.216728571428575</v>
      </c>
      <c r="AK14" s="11">
        <f t="shared" si="1"/>
        <v>18.164346428571434</v>
      </c>
      <c r="AL14" s="11">
        <f t="shared" si="2"/>
        <v>18.807332142857145</v>
      </c>
    </row>
    <row r="15" spans="1:38" x14ac:dyDescent="0.2">
      <c r="A15" t="s">
        <v>151</v>
      </c>
      <c r="B15" s="7"/>
      <c r="C15">
        <v>75</v>
      </c>
      <c r="D15" s="11">
        <v>0.92005851173728603</v>
      </c>
      <c r="E15">
        <v>1.5</v>
      </c>
      <c r="F15">
        <v>100</v>
      </c>
      <c r="G15">
        <v>946</v>
      </c>
      <c r="H15">
        <f t="shared" si="3"/>
        <v>833.5</v>
      </c>
      <c r="I15">
        <v>930</v>
      </c>
      <c r="J15">
        <v>300</v>
      </c>
      <c r="K15">
        <v>850</v>
      </c>
      <c r="L15">
        <v>287</v>
      </c>
      <c r="M15">
        <v>710</v>
      </c>
      <c r="N15">
        <v>27</v>
      </c>
      <c r="O15">
        <v>720</v>
      </c>
      <c r="P15">
        <v>1160</v>
      </c>
      <c r="Q15">
        <v>1180</v>
      </c>
      <c r="R15">
        <f t="shared" si="4"/>
        <v>6164</v>
      </c>
      <c r="S15" s="12">
        <f t="shared" si="5"/>
        <v>770.5</v>
      </c>
      <c r="T15" s="11">
        <f t="shared" si="6"/>
        <v>0.46140178571428569</v>
      </c>
      <c r="U15" s="11">
        <f t="shared" si="0"/>
        <v>0.14883928571428573</v>
      </c>
      <c r="V15" s="11">
        <f t="shared" si="0"/>
        <v>0.42171130952380959</v>
      </c>
      <c r="W15" s="11">
        <f t="shared" si="0"/>
        <v>0.14238958333333335</v>
      </c>
      <c r="X15" s="11">
        <f t="shared" si="0"/>
        <v>0.35225297619047619</v>
      </c>
      <c r="Y15" s="11">
        <f t="shared" si="0"/>
        <v>1.3395535714285716E-2</v>
      </c>
      <c r="Z15" s="11">
        <f t="shared" si="0"/>
        <v>0.35721428571428576</v>
      </c>
      <c r="AA15" s="11">
        <f t="shared" si="0"/>
        <v>0.57551190476190484</v>
      </c>
      <c r="AB15" s="11">
        <f t="shared" si="0"/>
        <v>0.58543452380952388</v>
      </c>
      <c r="AC15" s="11"/>
      <c r="AD15" s="11">
        <f t="shared" si="7"/>
        <v>14.949417857142857</v>
      </c>
      <c r="AE15" s="11">
        <f t="shared" si="1"/>
        <v>4.8223928571428587</v>
      </c>
      <c r="AF15" s="11">
        <f t="shared" si="1"/>
        <v>13.663446428571433</v>
      </c>
      <c r="AG15" s="11">
        <f t="shared" si="1"/>
        <v>4.6134225000000004</v>
      </c>
      <c r="AH15" s="11">
        <f t="shared" si="1"/>
        <v>11.412996428571429</v>
      </c>
      <c r="AI15" s="11">
        <f t="shared" si="1"/>
        <v>0.43401535714285722</v>
      </c>
      <c r="AJ15" s="11">
        <f t="shared" si="1"/>
        <v>11.573742857142859</v>
      </c>
      <c r="AK15" s="11">
        <f t="shared" si="1"/>
        <v>18.64658571428572</v>
      </c>
      <c r="AL15" s="11">
        <f t="shared" si="2"/>
        <v>18.968078571428574</v>
      </c>
    </row>
    <row r="16" spans="1:38" x14ac:dyDescent="0.2">
      <c r="S16" s="12"/>
    </row>
    <row r="17" spans="1:39" x14ac:dyDescent="0.2">
      <c r="S17" s="12"/>
    </row>
    <row r="18" spans="1:39" x14ac:dyDescent="0.2">
      <c r="C18" s="7" t="s">
        <v>152</v>
      </c>
      <c r="D18" s="7"/>
      <c r="E18" s="7"/>
      <c r="F18" s="7"/>
      <c r="G18" s="7"/>
      <c r="H18" s="7"/>
      <c r="I18" s="7"/>
      <c r="J18" s="7"/>
      <c r="K18" s="7"/>
      <c r="AD18" s="7" t="s">
        <v>153</v>
      </c>
      <c r="AE18" s="7"/>
      <c r="AF18" s="7"/>
      <c r="AG18" s="7"/>
      <c r="AH18" s="7"/>
      <c r="AI18" s="7"/>
      <c r="AJ18" s="7"/>
      <c r="AK18" s="7"/>
    </row>
    <row r="19" spans="1:39" x14ac:dyDescent="0.2">
      <c r="E19">
        <v>19</v>
      </c>
      <c r="F19">
        <v>5</v>
      </c>
      <c r="G19">
        <v>20</v>
      </c>
      <c r="H19">
        <v>4.5</v>
      </c>
      <c r="I19">
        <v>18.5</v>
      </c>
      <c r="J19">
        <v>5.5</v>
      </c>
      <c r="K19">
        <v>23.5</v>
      </c>
      <c r="L19">
        <v>43.5</v>
      </c>
      <c r="M19">
        <v>47</v>
      </c>
      <c r="AC19" t="s">
        <v>128</v>
      </c>
      <c r="AD19">
        <v>1</v>
      </c>
      <c r="AE19">
        <v>2</v>
      </c>
      <c r="AF19">
        <v>3</v>
      </c>
      <c r="AG19">
        <v>4</v>
      </c>
      <c r="AH19">
        <v>5</v>
      </c>
      <c r="AI19">
        <v>6</v>
      </c>
      <c r="AJ19">
        <v>7</v>
      </c>
      <c r="AK19">
        <v>8</v>
      </c>
    </row>
    <row r="20" spans="1:39" x14ac:dyDescent="0.2">
      <c r="E20" s="7" t="s">
        <v>154</v>
      </c>
      <c r="F20" s="7"/>
      <c r="G20" s="7"/>
      <c r="H20" s="7"/>
      <c r="I20" s="7"/>
      <c r="J20" s="7"/>
      <c r="K20" s="7"/>
      <c r="L20" s="7"/>
      <c r="AB20" t="s">
        <v>137</v>
      </c>
      <c r="AC20" s="7" t="s">
        <v>138</v>
      </c>
      <c r="AD20" s="11">
        <f>AD4+AE4</f>
        <v>4.9027660714285721</v>
      </c>
      <c r="AE20" s="11">
        <f>AF4+AG4</f>
        <v>2.6362414285714291</v>
      </c>
      <c r="AF20" s="11">
        <f>AH4+AI4</f>
        <v>2.0575542857142861</v>
      </c>
      <c r="AG20" s="11">
        <f>AJ4</f>
        <v>1.2055982142857147</v>
      </c>
      <c r="AI20" s="11">
        <f>AK4</f>
        <v>1.5270910714285719</v>
      </c>
      <c r="AK20" s="11">
        <f>AL4</f>
        <v>1.7682107142857144</v>
      </c>
    </row>
    <row r="21" spans="1:39" x14ac:dyDescent="0.2">
      <c r="E21">
        <v>19</v>
      </c>
      <c r="F21">
        <f>E19+F19</f>
        <v>24</v>
      </c>
      <c r="G21">
        <f t="shared" ref="G21:M21" si="8">G19+F21</f>
        <v>44</v>
      </c>
      <c r="H21">
        <f t="shared" si="8"/>
        <v>48.5</v>
      </c>
      <c r="I21">
        <f t="shared" si="8"/>
        <v>67</v>
      </c>
      <c r="J21">
        <f t="shared" si="8"/>
        <v>72.5</v>
      </c>
      <c r="K21">
        <f t="shared" si="8"/>
        <v>96</v>
      </c>
      <c r="L21">
        <f t="shared" si="8"/>
        <v>139.5</v>
      </c>
      <c r="M21">
        <f t="shared" si="8"/>
        <v>186.5</v>
      </c>
      <c r="AB21" t="s">
        <v>139</v>
      </c>
      <c r="AC21" s="7"/>
      <c r="AD21" s="11">
        <f t="shared" ref="AD21:AD31" si="9">AD5+AE5</f>
        <v>100.62726428571429</v>
      </c>
      <c r="AE21" s="11">
        <f t="shared" ref="AE21:AE31" si="10">AF5+AG5</f>
        <v>72.416266071428595</v>
      </c>
      <c r="AF21" s="11">
        <f t="shared" ref="AF21:AF31" si="11">AH5+AI5</f>
        <v>54.734158928571439</v>
      </c>
      <c r="AG21" s="11">
        <f t="shared" ref="AG21:AG31" si="12">AJ5</f>
        <v>45.973478571428579</v>
      </c>
      <c r="AI21" s="11">
        <f t="shared" ref="AI21:AI31" si="13">AK5</f>
        <v>67.513500000000008</v>
      </c>
      <c r="AK21" s="11">
        <f t="shared" ref="AK21:AK31" si="14">AL5</f>
        <v>57.22572857142859</v>
      </c>
    </row>
    <row r="22" spans="1:39" x14ac:dyDescent="0.2">
      <c r="B22" t="s">
        <v>128</v>
      </c>
      <c r="C22" t="s">
        <v>132</v>
      </c>
      <c r="E22" s="7" t="s">
        <v>155</v>
      </c>
      <c r="F22" s="7"/>
      <c r="G22" s="7"/>
      <c r="H22" s="7"/>
      <c r="I22" s="7"/>
      <c r="J22" s="7"/>
      <c r="K22" s="7"/>
      <c r="L22" s="7"/>
      <c r="AB22" t="s">
        <v>140</v>
      </c>
      <c r="AC22" s="7"/>
      <c r="AD22" s="11">
        <f t="shared" si="9"/>
        <v>155.76328928571431</v>
      </c>
      <c r="AE22" s="11">
        <f t="shared" si="10"/>
        <v>175.53510000000003</v>
      </c>
      <c r="AF22" s="11">
        <f t="shared" si="11"/>
        <v>104.40480535714288</v>
      </c>
      <c r="AG22" s="11">
        <f t="shared" si="12"/>
        <v>73.300371428571438</v>
      </c>
      <c r="AI22" s="11">
        <f t="shared" si="13"/>
        <v>99.662785714285718</v>
      </c>
      <c r="AK22" s="11">
        <f t="shared" si="14"/>
        <v>83.58814285714287</v>
      </c>
    </row>
    <row r="23" spans="1:39" x14ac:dyDescent="0.2">
      <c r="A23" t="s">
        <v>137</v>
      </c>
      <c r="B23" s="7" t="s">
        <v>138</v>
      </c>
      <c r="C23">
        <v>0</v>
      </c>
      <c r="E23" s="11">
        <f t="shared" ref="E23:M34" si="15">T4/E$19</f>
        <v>5.7446741854636591E-3</v>
      </c>
      <c r="F23" s="11">
        <f t="shared" si="15"/>
        <v>8.4342261904761899E-3</v>
      </c>
      <c r="G23" s="11">
        <f t="shared" si="15"/>
        <v>2.5302678571428568E-3</v>
      </c>
      <c r="H23" s="11">
        <f t="shared" si="15"/>
        <v>6.8355820105820107E-3</v>
      </c>
      <c r="I23" s="11">
        <f t="shared" si="15"/>
        <v>2.0917953667953667E-3</v>
      </c>
      <c r="J23" s="11">
        <f t="shared" si="15"/>
        <v>4.5102813852813846E-3</v>
      </c>
      <c r="K23" s="11">
        <f t="shared" si="15"/>
        <v>1.5833966565349546E-3</v>
      </c>
      <c r="L23" s="11">
        <f>AA4/L$19</f>
        <v>1.0835043787629996E-3</v>
      </c>
      <c r="M23" s="11">
        <f>AB4/M$19</f>
        <v>1.1611575481256333E-3</v>
      </c>
      <c r="AB23" t="s">
        <v>141</v>
      </c>
      <c r="AC23" s="7"/>
      <c r="AD23" s="11">
        <f t="shared" si="9"/>
        <v>83.748889285714299</v>
      </c>
      <c r="AE23" s="11">
        <f t="shared" si="10"/>
        <v>96.126364285714317</v>
      </c>
      <c r="AF23" s="11">
        <f t="shared" si="11"/>
        <v>86.240458928571442</v>
      </c>
      <c r="AG23" s="11">
        <f t="shared" si="12"/>
        <v>67.192007142857165</v>
      </c>
      <c r="AI23" s="11">
        <f t="shared" si="13"/>
        <v>100.46651785714288</v>
      </c>
      <c r="AK23" s="11">
        <f t="shared" si="14"/>
        <v>99.180546428571432</v>
      </c>
      <c r="AL23" s="11">
        <f>SUM(AD20:AK23)</f>
        <v>1637.7971367857147</v>
      </c>
    </row>
    <row r="24" spans="1:39" x14ac:dyDescent="0.2">
      <c r="A24" t="s">
        <v>139</v>
      </c>
      <c r="B24" s="7"/>
      <c r="C24">
        <v>33</v>
      </c>
      <c r="E24" s="11">
        <f t="shared" si="15"/>
        <v>0.13447760025062658</v>
      </c>
      <c r="F24" s="11">
        <f t="shared" si="15"/>
        <v>0.11014107142857141</v>
      </c>
      <c r="G24" s="11">
        <f t="shared" si="15"/>
        <v>9.0791964285714302E-2</v>
      </c>
      <c r="H24" s="11">
        <f t="shared" si="15"/>
        <v>9.3162367724867731E-2</v>
      </c>
      <c r="I24" s="11">
        <f t="shared" si="15"/>
        <v>7.1067406692406687E-2</v>
      </c>
      <c r="J24" s="11">
        <f t="shared" si="15"/>
        <v>6.8105248917748926E-2</v>
      </c>
      <c r="K24" s="11">
        <f t="shared" si="15"/>
        <v>6.0380192502532924E-2</v>
      </c>
      <c r="L24" s="11">
        <f t="shared" si="15"/>
        <v>4.7902298850574718E-2</v>
      </c>
      <c r="M24" s="11">
        <f t="shared" si="15"/>
        <v>3.7579280648429594E-2</v>
      </c>
      <c r="AB24" t="s">
        <v>142</v>
      </c>
      <c r="AC24" s="7" t="s">
        <v>143</v>
      </c>
      <c r="AD24" s="11">
        <f t="shared" si="9"/>
        <v>9.9984278571428575</v>
      </c>
      <c r="AE24" s="11">
        <f t="shared" si="10"/>
        <v>7.1371414285714287</v>
      </c>
      <c r="AF24" s="11">
        <f t="shared" si="11"/>
        <v>5.2885575000000014</v>
      </c>
      <c r="AG24" s="11">
        <f t="shared" si="12"/>
        <v>3.214928571428572</v>
      </c>
      <c r="AI24" s="11">
        <f t="shared" si="13"/>
        <v>4.5491239285714293</v>
      </c>
      <c r="AK24" s="11">
        <f t="shared" si="14"/>
        <v>4.5009000000000015</v>
      </c>
    </row>
    <row r="25" spans="1:39" x14ac:dyDescent="0.2">
      <c r="A25" t="s">
        <v>140</v>
      </c>
      <c r="B25" s="7"/>
      <c r="C25">
        <v>66</v>
      </c>
      <c r="E25" s="11">
        <f t="shared" si="15"/>
        <v>0.19793013784461153</v>
      </c>
      <c r="F25" s="11">
        <f t="shared" si="15"/>
        <v>0.2093672619047619</v>
      </c>
      <c r="G25" s="11">
        <f t="shared" si="15"/>
        <v>0.22251473214285716</v>
      </c>
      <c r="H25" s="11">
        <f t="shared" si="15"/>
        <v>0.21499007936507938</v>
      </c>
      <c r="I25" s="11">
        <f t="shared" si="15"/>
        <v>0.13623487773487775</v>
      </c>
      <c r="J25" s="11">
        <f t="shared" si="15"/>
        <v>0.12764096320346321</v>
      </c>
      <c r="K25" s="11">
        <f t="shared" si="15"/>
        <v>9.6270516717325241E-2</v>
      </c>
      <c r="L25" s="11">
        <f t="shared" si="15"/>
        <v>7.0712917350848392E-2</v>
      </c>
      <c r="M25" s="11">
        <f t="shared" si="15"/>
        <v>5.4891084093211757E-2</v>
      </c>
      <c r="AB25" t="s">
        <v>144</v>
      </c>
      <c r="AC25" s="7"/>
      <c r="AD25" s="11">
        <f t="shared" si="9"/>
        <v>55.232472857142874</v>
      </c>
      <c r="AE25" s="11">
        <f t="shared" si="10"/>
        <v>46.053851785714293</v>
      </c>
      <c r="AF25" s="11">
        <f t="shared" si="11"/>
        <v>36.167946428571433</v>
      </c>
      <c r="AG25" s="11">
        <f t="shared" si="12"/>
        <v>25.23718928571429</v>
      </c>
      <c r="AI25" s="11">
        <f t="shared" si="13"/>
        <v>37.936157142857148</v>
      </c>
      <c r="AK25" s="11">
        <f t="shared" si="14"/>
        <v>35.68570714285714</v>
      </c>
    </row>
    <row r="26" spans="1:39" x14ac:dyDescent="0.2">
      <c r="A26" t="s">
        <v>141</v>
      </c>
      <c r="B26" s="7"/>
      <c r="C26">
        <v>100</v>
      </c>
      <c r="E26" s="11">
        <f t="shared" si="15"/>
        <v>0.1039263784461153</v>
      </c>
      <c r="F26" s="11">
        <f t="shared" si="15"/>
        <v>0.12204821428571429</v>
      </c>
      <c r="G26" s="11">
        <f t="shared" si="15"/>
        <v>0.1178311011904762</v>
      </c>
      <c r="H26" s="11">
        <f t="shared" si="15"/>
        <v>0.13560912698412697</v>
      </c>
      <c r="I26" s="11">
        <f t="shared" si="15"/>
        <v>0.11236695624195624</v>
      </c>
      <c r="J26" s="11">
        <f t="shared" si="15"/>
        <v>0.10599161255411255</v>
      </c>
      <c r="K26" s="11">
        <f t="shared" si="15"/>
        <v>8.8247973657548134E-2</v>
      </c>
      <c r="L26" s="11">
        <f t="shared" si="15"/>
        <v>7.1283182813355231E-2</v>
      </c>
      <c r="M26" s="11">
        <f t="shared" si="15"/>
        <v>6.5130382472137788E-2</v>
      </c>
      <c r="AB26" t="s">
        <v>145</v>
      </c>
      <c r="AC26" s="7"/>
      <c r="AD26" s="11">
        <f t="shared" si="9"/>
        <v>72.400191428571446</v>
      </c>
      <c r="AE26" s="11">
        <f t="shared" si="10"/>
        <v>105.44965714285718</v>
      </c>
      <c r="AF26" s="11">
        <f t="shared" si="11"/>
        <v>67.513500000000008</v>
      </c>
      <c r="AG26" s="11">
        <f t="shared" si="12"/>
        <v>39.865114285714291</v>
      </c>
      <c r="AI26" s="11">
        <f t="shared" si="13"/>
        <v>53.367814285714289</v>
      </c>
      <c r="AK26" s="11">
        <f t="shared" si="14"/>
        <v>50.474378571428581</v>
      </c>
    </row>
    <row r="27" spans="1:39" x14ac:dyDescent="0.2">
      <c r="A27" t="s">
        <v>142</v>
      </c>
      <c r="B27" s="7" t="s">
        <v>143</v>
      </c>
      <c r="C27">
        <v>0</v>
      </c>
      <c r="E27" s="11">
        <f t="shared" si="15"/>
        <v>1.1149890350877193E-2</v>
      </c>
      <c r="F27" s="11">
        <f t="shared" si="15"/>
        <v>1.9349107142857144E-2</v>
      </c>
      <c r="G27" s="11">
        <f t="shared" si="15"/>
        <v>7.6156101190476191E-3</v>
      </c>
      <c r="H27" s="11">
        <f t="shared" si="15"/>
        <v>1.5104431216931218E-2</v>
      </c>
      <c r="I27" s="11">
        <f t="shared" si="15"/>
        <v>6.1681145431145444E-3</v>
      </c>
      <c r="J27" s="11">
        <f t="shared" si="15"/>
        <v>8.9303571428571427E-3</v>
      </c>
      <c r="K27" s="11">
        <f t="shared" si="15"/>
        <v>4.2223910840932114E-3</v>
      </c>
      <c r="L27" s="11">
        <f t="shared" si="15"/>
        <v>3.2277025177887254E-3</v>
      </c>
      <c r="M27" s="11">
        <f t="shared" si="15"/>
        <v>2.9556737588652487E-3</v>
      </c>
      <c r="AB27" t="s">
        <v>146</v>
      </c>
      <c r="AC27" s="7"/>
      <c r="AD27" s="11">
        <f t="shared" si="9"/>
        <v>38.257650000000005</v>
      </c>
      <c r="AE27" s="11">
        <f t="shared" si="10"/>
        <v>55.216398214285718</v>
      </c>
      <c r="AF27" s="11">
        <f t="shared" si="11"/>
        <v>42.758550000000014</v>
      </c>
      <c r="AG27" s="11">
        <f t="shared" si="12"/>
        <v>32.792271428571432</v>
      </c>
      <c r="AI27" s="11">
        <f t="shared" si="13"/>
        <v>51.117364285714288</v>
      </c>
      <c r="AK27" s="11">
        <f t="shared" si="14"/>
        <v>52.724828571428588</v>
      </c>
      <c r="AL27" s="11">
        <f>SUM(AD24:AK27)</f>
        <v>932.94012214285738</v>
      </c>
    </row>
    <row r="28" spans="1:39" x14ac:dyDescent="0.2">
      <c r="A28" t="s">
        <v>144</v>
      </c>
      <c r="B28" s="7"/>
      <c r="C28">
        <v>33</v>
      </c>
      <c r="E28" s="11">
        <f t="shared" si="15"/>
        <v>6.9980576441102768E-2</v>
      </c>
      <c r="F28" s="11">
        <f t="shared" si="15"/>
        <v>7.5015000000000012E-2</v>
      </c>
      <c r="G28" s="11">
        <f t="shared" si="15"/>
        <v>5.258988095238095E-2</v>
      </c>
      <c r="H28" s="11">
        <f t="shared" si="15"/>
        <v>8.2137235449735446E-2</v>
      </c>
      <c r="I28" s="11">
        <f t="shared" si="15"/>
        <v>4.3713159588159592E-2</v>
      </c>
      <c r="J28" s="11">
        <f t="shared" si="15"/>
        <v>5.5927489177489173E-2</v>
      </c>
      <c r="K28" s="11">
        <f t="shared" si="15"/>
        <v>3.314577001013172E-2</v>
      </c>
      <c r="L28" s="11">
        <f t="shared" si="15"/>
        <v>2.6916529830322937E-2</v>
      </c>
      <c r="M28" s="11">
        <f t="shared" si="15"/>
        <v>2.3434270516717322E-2</v>
      </c>
      <c r="AB28" t="s">
        <v>147</v>
      </c>
      <c r="AC28" s="7" t="s">
        <v>148</v>
      </c>
      <c r="AD28" s="11">
        <f t="shared" si="9"/>
        <v>13.165132500000002</v>
      </c>
      <c r="AE28" s="11">
        <f t="shared" si="10"/>
        <v>8.3748889285714299</v>
      </c>
      <c r="AF28" s="11">
        <f t="shared" si="11"/>
        <v>5.7547221428571431</v>
      </c>
      <c r="AG28" s="11">
        <f t="shared" si="12"/>
        <v>3.0541821428571438</v>
      </c>
      <c r="AI28" s="11">
        <f t="shared" si="13"/>
        <v>3.6971678571428579</v>
      </c>
      <c r="AK28" s="11">
        <f t="shared" si="14"/>
        <v>3.8579142857142861</v>
      </c>
    </row>
    <row r="29" spans="1:39" x14ac:dyDescent="0.2">
      <c r="A29" t="s">
        <v>145</v>
      </c>
      <c r="B29" s="7"/>
      <c r="C29">
        <v>66</v>
      </c>
      <c r="E29" s="11">
        <f t="shared" si="15"/>
        <v>8.930357142857144E-2</v>
      </c>
      <c r="F29" s="11">
        <f t="shared" si="15"/>
        <v>0.10756119047619048</v>
      </c>
      <c r="G29" s="11">
        <f t="shared" si="15"/>
        <v>0.12452886904761906</v>
      </c>
      <c r="H29" s="11">
        <f t="shared" si="15"/>
        <v>0.16978703703703704</v>
      </c>
      <c r="I29" s="11">
        <f t="shared" si="15"/>
        <v>8.420817245817247E-2</v>
      </c>
      <c r="J29" s="11">
        <f t="shared" si="15"/>
        <v>9.5617965367965366E-2</v>
      </c>
      <c r="K29" s="11">
        <f t="shared" si="15"/>
        <v>5.2357649442755817E-2</v>
      </c>
      <c r="L29" s="11">
        <f t="shared" si="15"/>
        <v>3.7865626710454292E-2</v>
      </c>
      <c r="M29" s="11">
        <f t="shared" si="15"/>
        <v>3.314577001013172E-2</v>
      </c>
      <c r="AB29" t="s">
        <v>149</v>
      </c>
      <c r="AC29" s="7"/>
      <c r="AD29" s="11">
        <f t="shared" si="9"/>
        <v>41.424354642857146</v>
      </c>
      <c r="AE29" s="11">
        <f t="shared" si="10"/>
        <v>22.054410000000004</v>
      </c>
      <c r="AF29" s="11">
        <f t="shared" si="11"/>
        <v>15.190537500000005</v>
      </c>
      <c r="AG29" s="11">
        <f t="shared" si="12"/>
        <v>8.198067857142858</v>
      </c>
      <c r="AI29" s="11">
        <f t="shared" si="13"/>
        <v>10.770010714285718</v>
      </c>
      <c r="AK29" s="11">
        <f t="shared" si="14"/>
        <v>11.252250000000004</v>
      </c>
    </row>
    <row r="30" spans="1:39" x14ac:dyDescent="0.2">
      <c r="A30" t="s">
        <v>146</v>
      </c>
      <c r="B30" s="7"/>
      <c r="C30">
        <v>100</v>
      </c>
      <c r="E30" s="11">
        <f t="shared" si="15"/>
        <v>4.5696271929824561E-2</v>
      </c>
      <c r="F30" s="11">
        <f t="shared" si="15"/>
        <v>6.2512499999999999E-2</v>
      </c>
      <c r="G30" s="11">
        <f t="shared" si="15"/>
        <v>6.6977678571428584E-2</v>
      </c>
      <c r="H30" s="11">
        <f t="shared" si="15"/>
        <v>8.1034722222222216E-2</v>
      </c>
      <c r="I30" s="11">
        <f t="shared" si="15"/>
        <v>5.4172136422136433E-2</v>
      </c>
      <c r="J30" s="11">
        <f t="shared" si="15"/>
        <v>5.7731601731601738E-2</v>
      </c>
      <c r="K30" s="11">
        <f t="shared" si="15"/>
        <v>4.3068389057750761E-2</v>
      </c>
      <c r="L30" s="11">
        <f t="shared" si="15"/>
        <v>3.6268883415435146E-2</v>
      </c>
      <c r="M30" s="11">
        <f t="shared" si="15"/>
        <v>3.462360688956434E-2</v>
      </c>
      <c r="AB30" t="s">
        <v>150</v>
      </c>
      <c r="AC30" s="7"/>
      <c r="AD30" s="11">
        <f t="shared" si="9"/>
        <v>36.923454642857145</v>
      </c>
      <c r="AE30" s="11">
        <f t="shared" si="10"/>
        <v>27.584087142857143</v>
      </c>
      <c r="AF30" s="11">
        <f t="shared" si="11"/>
        <v>21.523946785714287</v>
      </c>
      <c r="AG30" s="11">
        <f t="shared" si="12"/>
        <v>12.216728571428575</v>
      </c>
      <c r="AI30" s="11">
        <f t="shared" si="13"/>
        <v>18.164346428571434</v>
      </c>
      <c r="AK30" s="11">
        <f t="shared" si="14"/>
        <v>18.807332142857145</v>
      </c>
    </row>
    <row r="31" spans="1:39" x14ac:dyDescent="0.2">
      <c r="A31" t="s">
        <v>147</v>
      </c>
      <c r="B31" s="7" t="s">
        <v>148</v>
      </c>
      <c r="C31">
        <v>0</v>
      </c>
      <c r="E31" s="11">
        <f t="shared" si="15"/>
        <v>1.3578320802005012E-2</v>
      </c>
      <c r="F31" s="11">
        <f t="shared" si="15"/>
        <v>2.9668630952380953E-2</v>
      </c>
      <c r="G31" s="11">
        <f t="shared" si="15"/>
        <v>8.2109672619047631E-3</v>
      </c>
      <c r="H31" s="11">
        <f t="shared" si="15"/>
        <v>2.0947751322751326E-2</v>
      </c>
      <c r="I31" s="11">
        <f t="shared" si="15"/>
        <v>5.8731177606177604E-3</v>
      </c>
      <c r="J31" s="11">
        <f t="shared" si="15"/>
        <v>1.2538582251082252E-2</v>
      </c>
      <c r="K31" s="11">
        <f t="shared" si="15"/>
        <v>4.0112715298885517E-3</v>
      </c>
      <c r="L31" s="11">
        <f t="shared" si="15"/>
        <v>2.623221127531473E-3</v>
      </c>
      <c r="M31" s="11">
        <f t="shared" si="15"/>
        <v>2.5334346504559272E-3</v>
      </c>
      <c r="AB31" t="s">
        <v>151</v>
      </c>
      <c r="AC31" s="7"/>
      <c r="AD31" s="11">
        <f t="shared" si="9"/>
        <v>19.771810714285714</v>
      </c>
      <c r="AE31" s="11">
        <f t="shared" si="10"/>
        <v>18.276868928571432</v>
      </c>
      <c r="AF31" s="11">
        <f t="shared" si="11"/>
        <v>11.847011785714287</v>
      </c>
      <c r="AG31" s="11">
        <f t="shared" si="12"/>
        <v>11.573742857142859</v>
      </c>
      <c r="AI31" s="11">
        <f t="shared" si="13"/>
        <v>18.64658571428572</v>
      </c>
      <c r="AK31" s="11">
        <f t="shared" si="14"/>
        <v>18.968078571428574</v>
      </c>
      <c r="AL31" s="11">
        <f>SUM(AD28:AK31)</f>
        <v>381.09763285714291</v>
      </c>
      <c r="AM31">
        <f>AL31/(AL27+AL23+AL31)</f>
        <v>0.1291053350977221</v>
      </c>
    </row>
    <row r="32" spans="1:39" x14ac:dyDescent="0.2">
      <c r="A32" t="s">
        <v>149</v>
      </c>
      <c r="B32" s="7"/>
      <c r="C32">
        <v>33</v>
      </c>
      <c r="E32" s="11">
        <f t="shared" si="15"/>
        <v>4.6740758145363402E-2</v>
      </c>
      <c r="F32" s="11">
        <f t="shared" si="15"/>
        <v>7.809101190476192E-2</v>
      </c>
      <c r="G32" s="11">
        <f t="shared" si="15"/>
        <v>2.1928988095238099E-2</v>
      </c>
      <c r="H32" s="11">
        <f t="shared" si="15"/>
        <v>5.3802645502645498E-2</v>
      </c>
      <c r="I32" s="11">
        <f t="shared" si="15"/>
        <v>1.5152107464607465E-2</v>
      </c>
      <c r="J32" s="11">
        <f t="shared" si="15"/>
        <v>3.4278138528138533E-2</v>
      </c>
      <c r="K32" s="11">
        <f t="shared" si="15"/>
        <v>1.076709726443769E-2</v>
      </c>
      <c r="L32" s="11">
        <f t="shared" si="15"/>
        <v>7.6415571975916819E-3</v>
      </c>
      <c r="M32" s="11">
        <f t="shared" si="15"/>
        <v>7.3891843971631219E-3</v>
      </c>
    </row>
    <row r="33" spans="1:37" x14ac:dyDescent="0.2">
      <c r="A33" t="s">
        <v>150</v>
      </c>
      <c r="B33" s="7"/>
      <c r="C33">
        <v>66</v>
      </c>
      <c r="E33" s="11">
        <f t="shared" si="15"/>
        <v>4.5174028822055144E-2</v>
      </c>
      <c r="F33" s="11">
        <f t="shared" si="15"/>
        <v>5.6261249999999999E-2</v>
      </c>
      <c r="G33" s="11">
        <f t="shared" si="15"/>
        <v>3.1653154761904764E-2</v>
      </c>
      <c r="H33" s="11">
        <f t="shared" si="15"/>
        <v>4.8510582010582011E-2</v>
      </c>
      <c r="I33" s="11">
        <f t="shared" si="15"/>
        <v>2.5450176962676964E-2</v>
      </c>
      <c r="J33" s="11">
        <f t="shared" si="15"/>
        <v>3.5180194805194805E-2</v>
      </c>
      <c r="K33" s="11">
        <f t="shared" si="15"/>
        <v>1.6045086119554207E-2</v>
      </c>
      <c r="L33" s="11">
        <f t="shared" si="15"/>
        <v>1.2887999452654626E-2</v>
      </c>
      <c r="M33" s="11">
        <f t="shared" si="15"/>
        <v>1.2350493920972644E-2</v>
      </c>
      <c r="AD33" s="7" t="s">
        <v>156</v>
      </c>
      <c r="AE33" s="7"/>
      <c r="AF33" s="7"/>
      <c r="AG33" s="7"/>
      <c r="AH33" s="7"/>
      <c r="AI33" s="7"/>
      <c r="AJ33" s="7"/>
      <c r="AK33" s="7"/>
    </row>
    <row r="34" spans="1:37" x14ac:dyDescent="0.2">
      <c r="A34" t="s">
        <v>151</v>
      </c>
      <c r="B34" s="7"/>
      <c r="C34">
        <v>100</v>
      </c>
      <c r="E34" s="11">
        <f t="shared" si="15"/>
        <v>2.4284304511278193E-2</v>
      </c>
      <c r="F34" s="11">
        <f t="shared" si="15"/>
        <v>2.9767857142857145E-2</v>
      </c>
      <c r="G34" s="11">
        <f t="shared" si="15"/>
        <v>2.108556547619048E-2</v>
      </c>
      <c r="H34" s="11">
        <f t="shared" si="15"/>
        <v>3.1642129629629631E-2</v>
      </c>
      <c r="I34" s="11">
        <f t="shared" si="15"/>
        <v>1.9040701415701414E-2</v>
      </c>
      <c r="J34" s="11">
        <f t="shared" si="15"/>
        <v>2.4355519480519484E-3</v>
      </c>
      <c r="K34" s="11">
        <f t="shared" si="15"/>
        <v>1.5200607902735565E-2</v>
      </c>
      <c r="L34" s="11">
        <f t="shared" si="15"/>
        <v>1.3230158730158733E-2</v>
      </c>
      <c r="M34" s="11">
        <f t="shared" si="15"/>
        <v>1.2456053698074976E-2</v>
      </c>
      <c r="AC34" t="s">
        <v>128</v>
      </c>
      <c r="AD34">
        <v>1</v>
      </c>
      <c r="AE34">
        <v>2</v>
      </c>
      <c r="AF34">
        <v>3</v>
      </c>
      <c r="AG34">
        <v>4</v>
      </c>
      <c r="AH34">
        <v>5</v>
      </c>
      <c r="AI34">
        <v>6</v>
      </c>
      <c r="AJ34">
        <v>7</v>
      </c>
      <c r="AK34">
        <v>8</v>
      </c>
    </row>
    <row r="35" spans="1:37" x14ac:dyDescent="0.2">
      <c r="AB35" t="s">
        <v>137</v>
      </c>
      <c r="AC35" s="7" t="s">
        <v>138</v>
      </c>
      <c r="AD35" s="11">
        <f>AD20/24</f>
        <v>0.20428191964285716</v>
      </c>
      <c r="AE35" s="11">
        <f t="shared" ref="AE35:AG35" si="16">AE20/24</f>
        <v>0.10984339285714288</v>
      </c>
      <c r="AF35" s="11">
        <f t="shared" si="16"/>
        <v>8.5731428571428583E-2</v>
      </c>
      <c r="AG35" s="11">
        <f t="shared" si="16"/>
        <v>5.0233258928571445E-2</v>
      </c>
      <c r="AH35" s="11"/>
      <c r="AI35" s="11">
        <f>AI20/24/2</f>
        <v>3.1814397321428579E-2</v>
      </c>
      <c r="AJ35" s="11"/>
      <c r="AK35" s="11">
        <f>AK20/24/2</f>
        <v>3.6837723214285717E-2</v>
      </c>
    </row>
    <row r="36" spans="1:37" x14ac:dyDescent="0.2">
      <c r="AB36" t="s">
        <v>139</v>
      </c>
      <c r="AC36" s="7"/>
      <c r="AD36" s="11">
        <f t="shared" ref="AD36:AG46" si="17">AD21/24</f>
        <v>4.1928026785714287</v>
      </c>
      <c r="AE36" s="11">
        <f t="shared" si="17"/>
        <v>3.0173444196428583</v>
      </c>
      <c r="AF36" s="11">
        <f t="shared" si="17"/>
        <v>2.2805899553571432</v>
      </c>
      <c r="AG36" s="11">
        <f t="shared" si="17"/>
        <v>1.9155616071428574</v>
      </c>
      <c r="AH36" s="11"/>
      <c r="AI36" s="11">
        <f t="shared" ref="AI36:AI46" si="18">AI21/24/2</f>
        <v>1.4065312500000002</v>
      </c>
      <c r="AJ36" s="11"/>
      <c r="AK36" s="11">
        <f t="shared" ref="AK36:AK46" si="19">AK21/24/2</f>
        <v>1.192202678571429</v>
      </c>
    </row>
    <row r="37" spans="1:37" x14ac:dyDescent="0.2">
      <c r="D37" s="7" t="s">
        <v>154</v>
      </c>
      <c r="E37" s="7"/>
      <c r="F37" s="7"/>
      <c r="G37" s="7"/>
      <c r="H37" s="7"/>
      <c r="I37" s="7"/>
      <c r="J37" s="7"/>
      <c r="AB37" t="s">
        <v>140</v>
      </c>
      <c r="AC37" s="7"/>
      <c r="AD37" s="11">
        <f t="shared" si="17"/>
        <v>6.4901370535714298</v>
      </c>
      <c r="AE37" s="11">
        <f t="shared" si="17"/>
        <v>7.3139625000000015</v>
      </c>
      <c r="AF37" s="11">
        <f t="shared" si="17"/>
        <v>4.3502002232142862</v>
      </c>
      <c r="AG37" s="11">
        <f t="shared" si="17"/>
        <v>3.0541821428571434</v>
      </c>
      <c r="AH37" s="11"/>
      <c r="AI37" s="11">
        <f t="shared" si="18"/>
        <v>2.0763080357142858</v>
      </c>
      <c r="AJ37" s="11"/>
      <c r="AK37" s="11">
        <f t="shared" si="19"/>
        <v>1.7414196428571431</v>
      </c>
    </row>
    <row r="38" spans="1:37" x14ac:dyDescent="0.2">
      <c r="D38">
        <v>0</v>
      </c>
      <c r="E38">
        <v>24</v>
      </c>
      <c r="F38">
        <v>48.5</v>
      </c>
      <c r="G38">
        <v>72.5</v>
      </c>
      <c r="H38">
        <v>96</v>
      </c>
      <c r="I38">
        <v>139.5</v>
      </c>
      <c r="J38">
        <v>186.5</v>
      </c>
      <c r="AB38" t="s">
        <v>141</v>
      </c>
      <c r="AC38" s="7"/>
      <c r="AD38" s="11">
        <f t="shared" si="17"/>
        <v>3.489537053571429</v>
      </c>
      <c r="AE38" s="11">
        <f t="shared" si="17"/>
        <v>4.0052651785714302</v>
      </c>
      <c r="AF38" s="11">
        <f t="shared" si="17"/>
        <v>3.5933524553571434</v>
      </c>
      <c r="AG38" s="11">
        <f t="shared" si="17"/>
        <v>2.799666964285715</v>
      </c>
      <c r="AH38" s="11"/>
      <c r="AI38" s="11">
        <f t="shared" si="18"/>
        <v>2.0930524553571432</v>
      </c>
      <c r="AJ38" s="11"/>
      <c r="AK38" s="11">
        <f t="shared" si="19"/>
        <v>2.0662613839285715</v>
      </c>
    </row>
    <row r="39" spans="1:37" x14ac:dyDescent="0.2">
      <c r="B39" t="s">
        <v>128</v>
      </c>
      <c r="C39" t="s">
        <v>132</v>
      </c>
      <c r="D39" s="7" t="s">
        <v>157</v>
      </c>
      <c r="E39" s="7"/>
      <c r="F39" s="7"/>
      <c r="G39" s="7"/>
      <c r="H39" s="7"/>
      <c r="I39" s="7"/>
      <c r="J39" s="7"/>
      <c r="AB39" t="s">
        <v>142</v>
      </c>
      <c r="AC39" s="7" t="s">
        <v>143</v>
      </c>
      <c r="AD39" s="11">
        <f t="shared" si="17"/>
        <v>0.41660116071428571</v>
      </c>
      <c r="AE39" s="11">
        <f t="shared" si="17"/>
        <v>0.29738089285714286</v>
      </c>
      <c r="AF39" s="11">
        <f t="shared" si="17"/>
        <v>0.22035656250000005</v>
      </c>
      <c r="AG39" s="11">
        <f t="shared" si="17"/>
        <v>0.13395535714285717</v>
      </c>
      <c r="AH39" s="11"/>
      <c r="AI39" s="11">
        <f t="shared" si="18"/>
        <v>9.4773415178571449E-2</v>
      </c>
      <c r="AJ39" s="11"/>
      <c r="AK39" s="11">
        <f t="shared" si="19"/>
        <v>9.3768750000000026E-2</v>
      </c>
    </row>
    <row r="40" spans="1:37" x14ac:dyDescent="0.2">
      <c r="A40" t="s">
        <v>137</v>
      </c>
      <c r="B40" s="7" t="s">
        <v>138</v>
      </c>
      <c r="C40">
        <v>0</v>
      </c>
      <c r="D40">
        <v>0</v>
      </c>
      <c r="E40" s="11">
        <f t="shared" ref="E40:E51" si="20">(T4+U4)/24*24</f>
        <v>0.15131994047619046</v>
      </c>
      <c r="F40" s="11">
        <f t="shared" ref="F40:F51" si="21">(V4+W4)/24.5*24</f>
        <v>7.9704956268221577E-2</v>
      </c>
      <c r="G40" s="11">
        <f t="shared" ref="G40:G51" si="22">(X4+Y4)/24*24</f>
        <v>6.3504761904761897E-2</v>
      </c>
      <c r="H40" s="11">
        <f t="shared" ref="H40:H51" si="23">Z4/23.5*24</f>
        <v>3.8001519756838908E-2</v>
      </c>
      <c r="I40" s="11">
        <f t="shared" ref="I40:I51" si="24">AA4/43.5*24</f>
        <v>2.600410509031199E-2</v>
      </c>
      <c r="J40" s="11">
        <f>AB4/47*24</f>
        <v>2.78677811550152E-2</v>
      </c>
      <c r="AB40" t="s">
        <v>144</v>
      </c>
      <c r="AC40" s="7"/>
      <c r="AD40" s="11">
        <f t="shared" si="17"/>
        <v>2.3013530357142864</v>
      </c>
      <c r="AE40" s="11">
        <f t="shared" si="17"/>
        <v>1.918910491071429</v>
      </c>
      <c r="AF40" s="11">
        <f t="shared" si="17"/>
        <v>1.5069977678571431</v>
      </c>
      <c r="AG40" s="11">
        <f t="shared" si="17"/>
        <v>1.0515495535714288</v>
      </c>
      <c r="AH40" s="11"/>
      <c r="AI40" s="11">
        <f t="shared" si="18"/>
        <v>0.79033660714285725</v>
      </c>
      <c r="AJ40" s="11"/>
      <c r="AK40" s="11">
        <f t="shared" si="19"/>
        <v>0.74345223214285705</v>
      </c>
    </row>
    <row r="41" spans="1:37" x14ac:dyDescent="0.2">
      <c r="A41" t="s">
        <v>139</v>
      </c>
      <c r="B41" s="7"/>
      <c r="C41">
        <v>33</v>
      </c>
      <c r="D41">
        <v>0</v>
      </c>
      <c r="E41" s="11">
        <f t="shared" si="20"/>
        <v>3.1057797619047616</v>
      </c>
      <c r="F41" s="11">
        <f t="shared" si="21"/>
        <v>2.1894562682215746</v>
      </c>
      <c r="G41" s="11">
        <f t="shared" si="22"/>
        <v>1.6893258928571429</v>
      </c>
      <c r="H41" s="11">
        <f t="shared" si="23"/>
        <v>1.4491246200607901</v>
      </c>
      <c r="I41" s="11">
        <f t="shared" si="24"/>
        <v>1.1496551724137931</v>
      </c>
      <c r="J41" s="11">
        <f t="shared" ref="J41:J51" si="25">AB5/47*24</f>
        <v>0.90190273556231026</v>
      </c>
      <c r="P41" s="13" t="s">
        <v>158</v>
      </c>
      <c r="AB41" t="s">
        <v>145</v>
      </c>
      <c r="AC41" s="7"/>
      <c r="AD41" s="11">
        <f t="shared" si="17"/>
        <v>3.0166746428571436</v>
      </c>
      <c r="AE41" s="11">
        <f t="shared" si="17"/>
        <v>4.3937357142857154</v>
      </c>
      <c r="AF41" s="11">
        <f t="shared" si="17"/>
        <v>2.8130625000000005</v>
      </c>
      <c r="AG41" s="11">
        <f t="shared" si="17"/>
        <v>1.6610464285714288</v>
      </c>
      <c r="AH41" s="11"/>
      <c r="AI41" s="11">
        <f t="shared" si="18"/>
        <v>1.1118294642857143</v>
      </c>
      <c r="AJ41" s="11"/>
      <c r="AK41" s="11">
        <f t="shared" si="19"/>
        <v>1.0515495535714288</v>
      </c>
    </row>
    <row r="42" spans="1:37" x14ac:dyDescent="0.2">
      <c r="A42" t="s">
        <v>140</v>
      </c>
      <c r="B42" s="7"/>
      <c r="C42">
        <v>66</v>
      </c>
      <c r="D42">
        <v>0</v>
      </c>
      <c r="E42" s="11">
        <f t="shared" si="20"/>
        <v>4.8075089285714281</v>
      </c>
      <c r="F42" s="11">
        <f t="shared" si="21"/>
        <v>5.3071836734693871</v>
      </c>
      <c r="G42" s="11">
        <f t="shared" si="22"/>
        <v>3.222370535714286</v>
      </c>
      <c r="H42" s="11">
        <f t="shared" si="23"/>
        <v>2.3104924012158059</v>
      </c>
      <c r="I42" s="11">
        <f t="shared" si="24"/>
        <v>1.6971100164203614</v>
      </c>
      <c r="J42" s="11">
        <f t="shared" si="25"/>
        <v>1.3173860182370822</v>
      </c>
      <c r="AB42" t="s">
        <v>146</v>
      </c>
      <c r="AC42" s="7"/>
      <c r="AD42" s="11">
        <f t="shared" si="17"/>
        <v>1.5940687500000001</v>
      </c>
      <c r="AE42" s="11">
        <f t="shared" si="17"/>
        <v>2.3006832589285717</v>
      </c>
      <c r="AF42" s="11">
        <f t="shared" si="17"/>
        <v>1.7816062500000005</v>
      </c>
      <c r="AG42" s="11">
        <f t="shared" si="17"/>
        <v>1.3663446428571431</v>
      </c>
      <c r="AH42" s="11"/>
      <c r="AI42" s="11">
        <f t="shared" si="18"/>
        <v>1.0649450892857144</v>
      </c>
      <c r="AJ42" s="11"/>
      <c r="AK42" s="11">
        <f t="shared" si="19"/>
        <v>1.0984339285714289</v>
      </c>
    </row>
    <row r="43" spans="1:37" x14ac:dyDescent="0.2">
      <c r="A43" t="s">
        <v>141</v>
      </c>
      <c r="B43" s="7"/>
      <c r="C43">
        <v>100</v>
      </c>
      <c r="D43">
        <v>0</v>
      </c>
      <c r="E43" s="11">
        <f t="shared" si="20"/>
        <v>2.584842261904762</v>
      </c>
      <c r="F43" s="11">
        <f t="shared" si="21"/>
        <v>2.9063148688046647</v>
      </c>
      <c r="G43" s="11">
        <f t="shared" si="22"/>
        <v>2.6617425595238093</v>
      </c>
      <c r="H43" s="11">
        <f t="shared" si="23"/>
        <v>2.1179513677811554</v>
      </c>
      <c r="I43" s="11">
        <f t="shared" si="24"/>
        <v>1.7107963875205257</v>
      </c>
      <c r="J43" s="11">
        <f t="shared" si="25"/>
        <v>1.5631291793313069</v>
      </c>
      <c r="L43" s="11">
        <v>7.9991326314420208</v>
      </c>
      <c r="AB43" t="s">
        <v>147</v>
      </c>
      <c r="AC43" s="7" t="s">
        <v>148</v>
      </c>
      <c r="AD43" s="11">
        <f t="shared" si="17"/>
        <v>0.54854718750000009</v>
      </c>
      <c r="AE43" s="11">
        <f t="shared" si="17"/>
        <v>0.34895370535714293</v>
      </c>
      <c r="AF43" s="11">
        <f t="shared" si="17"/>
        <v>0.23978008928571429</v>
      </c>
      <c r="AG43" s="11">
        <f t="shared" si="17"/>
        <v>0.12725758928571432</v>
      </c>
      <c r="AH43" s="11"/>
      <c r="AI43" s="11">
        <f t="shared" si="18"/>
        <v>7.7024330357142873E-2</v>
      </c>
      <c r="AJ43" s="11"/>
      <c r="AK43" s="11">
        <f t="shared" si="19"/>
        <v>8.0373214285714298E-2</v>
      </c>
    </row>
    <row r="44" spans="1:37" x14ac:dyDescent="0.2">
      <c r="A44" t="s">
        <v>142</v>
      </c>
      <c r="B44" s="7" t="s">
        <v>143</v>
      </c>
      <c r="C44">
        <v>0</v>
      </c>
      <c r="D44">
        <v>0</v>
      </c>
      <c r="E44" s="11">
        <f t="shared" si="20"/>
        <v>0.30859345238095237</v>
      </c>
      <c r="F44" s="11">
        <f t="shared" si="21"/>
        <v>0.21578658892128283</v>
      </c>
      <c r="G44" s="11">
        <f t="shared" si="22"/>
        <v>0.16322708333333336</v>
      </c>
      <c r="H44" s="11">
        <f t="shared" si="23"/>
        <v>0.10133738601823708</v>
      </c>
      <c r="I44" s="11">
        <f t="shared" si="24"/>
        <v>7.7464860426929405E-2</v>
      </c>
      <c r="J44" s="11">
        <f t="shared" si="25"/>
        <v>7.0936170212765964E-2</v>
      </c>
      <c r="L44" s="11"/>
      <c r="AB44" t="s">
        <v>149</v>
      </c>
      <c r="AC44" s="7"/>
      <c r="AD44" s="11">
        <f t="shared" si="17"/>
        <v>1.7260147767857144</v>
      </c>
      <c r="AE44" s="11">
        <f t="shared" si="17"/>
        <v>0.91893375000000022</v>
      </c>
      <c r="AF44" s="11">
        <f t="shared" si="17"/>
        <v>0.6329390625000002</v>
      </c>
      <c r="AG44" s="11">
        <f t="shared" si="17"/>
        <v>0.34158616071428577</v>
      </c>
      <c r="AH44" s="11"/>
      <c r="AI44" s="11">
        <f t="shared" si="18"/>
        <v>0.2243752232142858</v>
      </c>
      <c r="AJ44" s="11"/>
      <c r="AK44" s="11">
        <f t="shared" si="19"/>
        <v>0.23442187500000009</v>
      </c>
    </row>
    <row r="45" spans="1:37" x14ac:dyDescent="0.2">
      <c r="A45" t="s">
        <v>144</v>
      </c>
      <c r="B45" s="7"/>
      <c r="C45">
        <v>33</v>
      </c>
      <c r="D45">
        <v>0</v>
      </c>
      <c r="E45" s="11">
        <f t="shared" si="20"/>
        <v>1.7047059523809525</v>
      </c>
      <c r="F45" s="11">
        <f t="shared" si="21"/>
        <v>1.3924067055393587</v>
      </c>
      <c r="G45" s="11">
        <f t="shared" si="22"/>
        <v>1.116294642857143</v>
      </c>
      <c r="H45" s="11">
        <f t="shared" si="23"/>
        <v>0.79549848024316128</v>
      </c>
      <c r="I45" s="11">
        <f t="shared" si="24"/>
        <v>0.64599671592775043</v>
      </c>
      <c r="J45" s="11">
        <f t="shared" si="25"/>
        <v>0.56242249240121578</v>
      </c>
      <c r="L45" s="11"/>
      <c r="AB45" t="s">
        <v>150</v>
      </c>
      <c r="AC45" s="7"/>
      <c r="AD45" s="11">
        <f t="shared" si="17"/>
        <v>1.5384772767857144</v>
      </c>
      <c r="AE45" s="11">
        <f t="shared" si="17"/>
        <v>1.1493369642857143</v>
      </c>
      <c r="AF45" s="11">
        <f t="shared" si="17"/>
        <v>0.89683111607142862</v>
      </c>
      <c r="AG45" s="11">
        <f t="shared" si="17"/>
        <v>0.50903035714285727</v>
      </c>
      <c r="AH45" s="11"/>
      <c r="AI45" s="11">
        <f t="shared" si="18"/>
        <v>0.37842388392857157</v>
      </c>
      <c r="AJ45" s="11"/>
      <c r="AK45" s="11">
        <f t="shared" si="19"/>
        <v>0.39181941964285721</v>
      </c>
    </row>
    <row r="46" spans="1:37" x14ac:dyDescent="0.2">
      <c r="A46" t="s">
        <v>145</v>
      </c>
      <c r="B46" s="7"/>
      <c r="C46">
        <v>66</v>
      </c>
      <c r="D46">
        <v>0</v>
      </c>
      <c r="E46" s="11">
        <f t="shared" si="20"/>
        <v>2.2345738095238099</v>
      </c>
      <c r="F46" s="11">
        <f t="shared" si="21"/>
        <v>3.1881982507288633</v>
      </c>
      <c r="G46" s="11">
        <f t="shared" si="22"/>
        <v>2.0837500000000002</v>
      </c>
      <c r="H46" s="11">
        <f t="shared" si="23"/>
        <v>1.2565835866261397</v>
      </c>
      <c r="I46" s="11">
        <f t="shared" si="24"/>
        <v>0.90877504105090301</v>
      </c>
      <c r="J46" s="11">
        <f t="shared" si="25"/>
        <v>0.79549848024316128</v>
      </c>
      <c r="L46" s="11"/>
      <c r="AB46" t="s">
        <v>151</v>
      </c>
      <c r="AC46" s="7"/>
      <c r="AD46" s="11">
        <f t="shared" si="17"/>
        <v>0.82382544642857136</v>
      </c>
      <c r="AE46" s="11">
        <f t="shared" si="17"/>
        <v>0.76153620535714295</v>
      </c>
      <c r="AF46" s="11">
        <f t="shared" si="17"/>
        <v>0.49362549107142861</v>
      </c>
      <c r="AG46" s="11">
        <f t="shared" si="17"/>
        <v>0.48223928571428581</v>
      </c>
      <c r="AH46" s="11"/>
      <c r="AI46" s="11">
        <f t="shared" si="18"/>
        <v>0.38847053571428586</v>
      </c>
      <c r="AJ46" s="11"/>
      <c r="AK46" s="11">
        <f t="shared" si="19"/>
        <v>0.39516830357142863</v>
      </c>
    </row>
    <row r="47" spans="1:37" x14ac:dyDescent="0.2">
      <c r="A47" t="s">
        <v>146</v>
      </c>
      <c r="B47" s="7"/>
      <c r="C47">
        <v>100</v>
      </c>
      <c r="D47">
        <v>0</v>
      </c>
      <c r="E47" s="11">
        <f t="shared" si="20"/>
        <v>1.1807916666666667</v>
      </c>
      <c r="F47" s="11">
        <f t="shared" si="21"/>
        <v>1.669430029154519</v>
      </c>
      <c r="G47" s="11">
        <f t="shared" si="22"/>
        <v>1.3197083333333335</v>
      </c>
      <c r="H47" s="11">
        <f t="shared" si="23"/>
        <v>1.0336413373860183</v>
      </c>
      <c r="I47" s="11">
        <f t="shared" si="24"/>
        <v>0.87045320197044351</v>
      </c>
      <c r="J47" s="11">
        <f t="shared" si="25"/>
        <v>0.83096656534954416</v>
      </c>
      <c r="L47" s="11">
        <v>4.7257480899402005</v>
      </c>
    </row>
    <row r="48" spans="1:37" x14ac:dyDescent="0.2">
      <c r="A48" t="s">
        <v>147</v>
      </c>
      <c r="B48" s="7" t="s">
        <v>148</v>
      </c>
      <c r="C48">
        <v>0</v>
      </c>
      <c r="D48">
        <v>0</v>
      </c>
      <c r="E48" s="11">
        <f t="shared" si="20"/>
        <v>0.40633125000000003</v>
      </c>
      <c r="F48" s="11">
        <f t="shared" si="21"/>
        <v>0.25320903790087468</v>
      </c>
      <c r="G48" s="11">
        <f t="shared" si="22"/>
        <v>0.17761488095238093</v>
      </c>
      <c r="H48" s="11">
        <f t="shared" si="23"/>
        <v>9.6270516717325241E-2</v>
      </c>
      <c r="I48" s="11">
        <f t="shared" si="24"/>
        <v>6.2957307060755349E-2</v>
      </c>
      <c r="J48" s="11">
        <f t="shared" si="25"/>
        <v>6.0802431610942252E-2</v>
      </c>
      <c r="L48" s="11"/>
    </row>
    <row r="49" spans="1:31" x14ac:dyDescent="0.2">
      <c r="A49" t="s">
        <v>149</v>
      </c>
      <c r="B49" s="7"/>
      <c r="C49">
        <v>33</v>
      </c>
      <c r="D49">
        <v>0</v>
      </c>
      <c r="E49" s="11">
        <f t="shared" si="20"/>
        <v>1.2785294642857143</v>
      </c>
      <c r="F49" s="11">
        <f t="shared" si="21"/>
        <v>0.66680000000000006</v>
      </c>
      <c r="G49" s="11">
        <f t="shared" si="22"/>
        <v>0.46884375</v>
      </c>
      <c r="H49" s="11">
        <f t="shared" si="23"/>
        <v>0.25841033434650457</v>
      </c>
      <c r="I49" s="11">
        <f t="shared" si="24"/>
        <v>0.18339737274220036</v>
      </c>
      <c r="J49" s="11">
        <f t="shared" si="25"/>
        <v>0.17734042553191492</v>
      </c>
      <c r="L49" s="11"/>
    </row>
    <row r="50" spans="1:31" x14ac:dyDescent="0.2">
      <c r="A50" t="s">
        <v>150</v>
      </c>
      <c r="B50" s="7"/>
      <c r="C50">
        <v>66</v>
      </c>
      <c r="D50">
        <v>0</v>
      </c>
      <c r="E50" s="11">
        <f t="shared" si="20"/>
        <v>1.1396127976190478</v>
      </c>
      <c r="F50" s="11">
        <f t="shared" si="21"/>
        <v>0.83398600583090365</v>
      </c>
      <c r="G50" s="11">
        <f t="shared" si="22"/>
        <v>0.66431934523809522</v>
      </c>
      <c r="H50" s="11">
        <f t="shared" si="23"/>
        <v>0.38508206686930097</v>
      </c>
      <c r="I50" s="11">
        <f t="shared" si="24"/>
        <v>0.30931198686371103</v>
      </c>
      <c r="J50" s="11">
        <f t="shared" si="25"/>
        <v>0.29641185410334348</v>
      </c>
      <c r="L50" s="11"/>
    </row>
    <row r="51" spans="1:31" x14ac:dyDescent="0.2">
      <c r="A51" t="s">
        <v>151</v>
      </c>
      <c r="B51" s="7"/>
      <c r="C51">
        <v>100</v>
      </c>
      <c r="D51">
        <v>0</v>
      </c>
      <c r="E51" s="11">
        <f t="shared" si="20"/>
        <v>0.61024107142857142</v>
      </c>
      <c r="F51" s="11">
        <f t="shared" si="21"/>
        <v>0.55258862973760936</v>
      </c>
      <c r="G51" s="11">
        <f t="shared" si="22"/>
        <v>0.36564851190476189</v>
      </c>
      <c r="H51" s="11">
        <f t="shared" si="23"/>
        <v>0.36481458966565355</v>
      </c>
      <c r="I51" s="11">
        <f t="shared" si="24"/>
        <v>0.3175238095238096</v>
      </c>
      <c r="J51" s="11">
        <f t="shared" si="25"/>
        <v>0.29894528875379944</v>
      </c>
      <c r="L51" s="11">
        <v>2.9139726961525323</v>
      </c>
      <c r="AD51" s="11">
        <f>MAX(AD35:AK46)</f>
        <v>7.3139625000000015</v>
      </c>
      <c r="AE51" s="11">
        <f>MIN(AD35:AK46)</f>
        <v>3.1814397321428579E-2</v>
      </c>
    </row>
  </sheetData>
  <mergeCells count="34">
    <mergeCell ref="B48:B51"/>
    <mergeCell ref="AD33:AK33"/>
    <mergeCell ref="AC35:AC38"/>
    <mergeCell ref="D37:J37"/>
    <mergeCell ref="D39:J39"/>
    <mergeCell ref="AC39:AC42"/>
    <mergeCell ref="B40:B43"/>
    <mergeCell ref="AC43:AC46"/>
    <mergeCell ref="B44:B47"/>
    <mergeCell ref="E20:L20"/>
    <mergeCell ref="AC20:AC23"/>
    <mergeCell ref="E22:L22"/>
    <mergeCell ref="B23:B26"/>
    <mergeCell ref="AC24:AC27"/>
    <mergeCell ref="B27:B30"/>
    <mergeCell ref="AC28:AC31"/>
    <mergeCell ref="B31:B34"/>
    <mergeCell ref="AF2:AG2"/>
    <mergeCell ref="AH2:AI2"/>
    <mergeCell ref="B4:B7"/>
    <mergeCell ref="B8:B11"/>
    <mergeCell ref="B12:B15"/>
    <mergeCell ref="C18:K18"/>
    <mergeCell ref="AD18:AK18"/>
    <mergeCell ref="I1:P1"/>
    <mergeCell ref="T1:AB1"/>
    <mergeCell ref="AD1:AL1"/>
    <mergeCell ref="I2:J2"/>
    <mergeCell ref="K2:L2"/>
    <mergeCell ref="M2:N2"/>
    <mergeCell ref="T2:U2"/>
    <mergeCell ref="V2:W2"/>
    <mergeCell ref="X2:Y2"/>
    <mergeCell ref="AD2:A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547E-599D-2743-A253-06CA76EABBFF}">
  <dimension ref="A2:AE11"/>
  <sheetViews>
    <sheetView workbookViewId="0">
      <selection activeCell="I17" sqref="I17"/>
    </sheetView>
  </sheetViews>
  <sheetFormatPr baseColWidth="10" defaultRowHeight="16" x14ac:dyDescent="0.2"/>
  <sheetData>
    <row r="2" spans="1:31" x14ac:dyDescent="0.2">
      <c r="B2" t="s">
        <v>116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9</v>
      </c>
      <c r="L2">
        <v>11</v>
      </c>
      <c r="M2">
        <v>13</v>
      </c>
      <c r="N2">
        <v>15</v>
      </c>
      <c r="O2">
        <v>17</v>
      </c>
      <c r="P2">
        <v>19</v>
      </c>
      <c r="Q2">
        <v>22</v>
      </c>
      <c r="R2">
        <v>25</v>
      </c>
      <c r="S2">
        <v>28</v>
      </c>
      <c r="T2">
        <v>31</v>
      </c>
      <c r="U2">
        <v>35</v>
      </c>
      <c r="V2">
        <v>39</v>
      </c>
      <c r="W2">
        <v>43</v>
      </c>
      <c r="X2">
        <v>47</v>
      </c>
      <c r="Y2">
        <v>51</v>
      </c>
      <c r="Z2">
        <v>55</v>
      </c>
      <c r="AA2">
        <v>59</v>
      </c>
      <c r="AB2">
        <v>63</v>
      </c>
      <c r="AC2">
        <v>67</v>
      </c>
      <c r="AD2">
        <v>71</v>
      </c>
      <c r="AE2">
        <v>75</v>
      </c>
    </row>
    <row r="3" spans="1:31" x14ac:dyDescent="0.2">
      <c r="A3" s="7" t="s">
        <v>117</v>
      </c>
      <c r="B3" t="s">
        <v>16</v>
      </c>
      <c r="C3">
        <v>0</v>
      </c>
      <c r="D3" s="1">
        <v>20.8183704918033</v>
      </c>
      <c r="E3" s="1">
        <v>26.4030937704918</v>
      </c>
      <c r="F3" s="1">
        <v>27.5683540983607</v>
      </c>
      <c r="G3" s="1">
        <v>26.289409836065602</v>
      </c>
      <c r="H3" s="1">
        <v>25.237833442623</v>
      </c>
      <c r="I3" s="1">
        <v>23.902047213114798</v>
      </c>
      <c r="J3" s="1">
        <v>23.589416393442601</v>
      </c>
      <c r="K3" s="1">
        <v>22.310472131147499</v>
      </c>
      <c r="L3" s="1">
        <v>22.3388931147541</v>
      </c>
      <c r="M3" s="1">
        <v>19.624689180327898</v>
      </c>
      <c r="N3" s="1">
        <v>18.544691803278699</v>
      </c>
      <c r="O3" s="1">
        <v>17.7631147540984</v>
      </c>
      <c r="P3" s="1">
        <v>17.123642622950801</v>
      </c>
      <c r="Q3" s="1">
        <v>15.4420677595628</v>
      </c>
      <c r="R3" s="1">
        <v>14.731543169398901</v>
      </c>
      <c r="S3" s="1">
        <v>13.5947038251366</v>
      </c>
      <c r="T3" s="1">
        <v>14.0683868852459</v>
      </c>
      <c r="U3" s="1">
        <v>12.6828639344262</v>
      </c>
      <c r="V3" s="1">
        <v>12.4341803278689</v>
      </c>
      <c r="W3" s="1">
        <v>12.729048032786899</v>
      </c>
      <c r="X3" s="1">
        <v>12.419969836065601</v>
      </c>
      <c r="Y3" s="1">
        <v>11.325761967213101</v>
      </c>
      <c r="Z3" s="1">
        <v>10.7715527868852</v>
      </c>
      <c r="AA3" s="1">
        <v>10.274185573770501</v>
      </c>
      <c r="AB3" s="1">
        <v>10.068133442622999</v>
      </c>
      <c r="AC3" s="1">
        <v>9.8052393442623007</v>
      </c>
      <c r="AD3" s="1">
        <v>9.1870829508196703</v>
      </c>
      <c r="AE3" s="1">
        <v>8.5831370491803298</v>
      </c>
    </row>
    <row r="4" spans="1:31" x14ac:dyDescent="0.2">
      <c r="A4" s="7"/>
      <c r="B4" t="s">
        <v>118</v>
      </c>
      <c r="C4">
        <v>0</v>
      </c>
      <c r="D4" s="1">
        <v>1.70525901639344</v>
      </c>
      <c r="E4" s="1">
        <v>1.2505232786885201</v>
      </c>
      <c r="F4" s="1">
        <v>1.30736524590164</v>
      </c>
      <c r="G4" s="1">
        <v>1.3357862295081999</v>
      </c>
      <c r="H4" s="1">
        <v>1.36420721311475</v>
      </c>
      <c r="I4" s="1">
        <v>1.5134173770491799</v>
      </c>
      <c r="J4" s="1">
        <v>1.66262754098361</v>
      </c>
      <c r="K4" s="1">
        <v>1.8118377049180301</v>
      </c>
      <c r="L4" s="1">
        <v>1.9681531147541</v>
      </c>
      <c r="M4" s="1">
        <v>2.0321003278688501</v>
      </c>
      <c r="N4" s="1">
        <v>2.6218357377049202</v>
      </c>
      <c r="O4" s="1">
        <v>3.3536760655737701</v>
      </c>
      <c r="P4" s="1">
        <v>4.0073586885245902</v>
      </c>
      <c r="Q4" s="1">
        <v>4.5663046994535499</v>
      </c>
      <c r="R4" s="1">
        <v>4.87419868852459</v>
      </c>
      <c r="S4" s="1">
        <v>4.8836723497267798</v>
      </c>
      <c r="T4" s="1">
        <v>5.1489348633879803</v>
      </c>
      <c r="U4" s="1">
        <v>4.9168301639344296</v>
      </c>
      <c r="V4" s="1">
        <v>5.1868295081967197</v>
      </c>
      <c r="W4" s="1">
        <v>5.4532762295081998</v>
      </c>
      <c r="X4" s="1">
        <v>5.3147239344262296</v>
      </c>
      <c r="Y4" s="1">
        <v>4.5828836065573801</v>
      </c>
      <c r="Z4" s="1">
        <v>4.3377526229508199</v>
      </c>
      <c r="AA4" s="1">
        <v>3.9078852459016402</v>
      </c>
      <c r="AB4" s="1">
        <v>3.5348598360655701</v>
      </c>
      <c r="AC4" s="1">
        <v>3.38920229508197</v>
      </c>
      <c r="AD4" s="1">
        <v>3.19025540983607</v>
      </c>
      <c r="AE4" s="1">
        <v>2.9735454098360701</v>
      </c>
    </row>
    <row r="5" spans="1:31" x14ac:dyDescent="0.2">
      <c r="A5" s="7"/>
      <c r="B5" t="s">
        <v>119</v>
      </c>
      <c r="C5">
        <v>0</v>
      </c>
      <c r="D5" s="1">
        <v>1.02315540983607</v>
      </c>
      <c r="E5" s="1">
        <v>1.17947081967213</v>
      </c>
      <c r="F5" s="1">
        <v>0.99473442622950803</v>
      </c>
      <c r="G5" s="1">
        <v>1.0089449180327901</v>
      </c>
      <c r="H5" s="1">
        <v>1.02315540983607</v>
      </c>
      <c r="I5" s="1">
        <v>1.16526032786885</v>
      </c>
      <c r="J5" s="1">
        <v>1.30736524590164</v>
      </c>
      <c r="K5" s="1">
        <v>1.3926281967213101</v>
      </c>
      <c r="L5" s="1">
        <v>1.4707859016393401</v>
      </c>
      <c r="M5" s="1">
        <v>1.5489436065573801</v>
      </c>
      <c r="N5" s="1">
        <v>1.86867967213115</v>
      </c>
      <c r="O5" s="1">
        <v>2.5294675409836098</v>
      </c>
      <c r="P5" s="1">
        <v>3.2328868852458998</v>
      </c>
      <c r="Q5" s="1">
        <v>3.9694640437158499</v>
      </c>
      <c r="R5" s="1">
        <v>4.5284100546448096</v>
      </c>
      <c r="S5" s="1">
        <v>4.5947256830601102</v>
      </c>
      <c r="T5" s="1">
        <v>5.1631453551912596</v>
      </c>
      <c r="U5" s="1">
        <v>5.2578819672131196</v>
      </c>
      <c r="V5" s="1">
        <v>5.8618278688524601</v>
      </c>
      <c r="W5" s="1">
        <v>6.0820904918032799</v>
      </c>
      <c r="X5" s="1">
        <v>5.4355131147540998</v>
      </c>
      <c r="Y5" s="1">
        <v>4.3732788524590198</v>
      </c>
      <c r="Z5" s="1">
        <v>3.8972273770491799</v>
      </c>
      <c r="AA5" s="1">
        <v>3.3678865573770498</v>
      </c>
      <c r="AB5" s="1">
        <v>3.03038737704918</v>
      </c>
      <c r="AC5" s="1">
        <v>2.8634140983606602</v>
      </c>
      <c r="AD5" s="1">
        <v>2.6289409836065598</v>
      </c>
      <c r="AE5" s="1">
        <v>2.3802573770491802</v>
      </c>
    </row>
    <row r="6" spans="1:31" x14ac:dyDescent="0.2">
      <c r="A6" s="7"/>
      <c r="B6" t="s">
        <v>120</v>
      </c>
      <c r="C6">
        <v>0</v>
      </c>
      <c r="D6" s="1">
        <v>1.02315540983607</v>
      </c>
      <c r="E6" s="1">
        <v>1.0942078688524599</v>
      </c>
      <c r="F6" s="1">
        <v>1.0657868852459</v>
      </c>
      <c r="G6" s="1">
        <v>1.06223426229508</v>
      </c>
      <c r="H6" s="1">
        <v>1.05868163934426</v>
      </c>
      <c r="I6" s="1">
        <v>1.1546024590163899</v>
      </c>
      <c r="J6" s="1">
        <v>1.2505232786885201</v>
      </c>
      <c r="K6" s="1">
        <v>1.27894426229508</v>
      </c>
      <c r="L6" s="1">
        <v>1.44236491803279</v>
      </c>
      <c r="M6" s="1">
        <v>1.5347331147540999</v>
      </c>
      <c r="N6" s="1">
        <v>1.8544691803278699</v>
      </c>
      <c r="O6" s="1">
        <v>2.4442045901639302</v>
      </c>
      <c r="P6" s="1">
        <v>3.19025540983607</v>
      </c>
      <c r="Q6" s="1">
        <v>3.8652537704918002</v>
      </c>
      <c r="R6" s="1">
        <v>4.4573575956284204</v>
      </c>
      <c r="S6" s="1">
        <v>4.5757783606557396</v>
      </c>
      <c r="T6" s="1">
        <v>5.1394612021857897</v>
      </c>
      <c r="U6" s="1">
        <v>5.1974873770491801</v>
      </c>
      <c r="V6" s="1">
        <v>5.75524918032787</v>
      </c>
      <c r="W6" s="1">
        <v>5.9790644262295096</v>
      </c>
      <c r="X6" s="1">
        <v>5.4710393442622998</v>
      </c>
      <c r="Y6" s="1">
        <v>4.4620944262295099</v>
      </c>
      <c r="Z6" s="1">
        <v>3.9398588524590199</v>
      </c>
      <c r="AA6" s="1">
        <v>3.4211759016393399</v>
      </c>
      <c r="AB6" s="1">
        <v>3.0552557377049201</v>
      </c>
      <c r="AC6" s="1">
        <v>2.88828245901639</v>
      </c>
      <c r="AD6" s="1">
        <v>2.6680198360655698</v>
      </c>
      <c r="AE6" s="1">
        <v>2.4228888524590202</v>
      </c>
    </row>
    <row r="7" spans="1:31" x14ac:dyDescent="0.2">
      <c r="A7" s="7"/>
      <c r="B7" t="s">
        <v>121</v>
      </c>
      <c r="C7">
        <v>0</v>
      </c>
      <c r="D7" s="1">
        <v>1.07999737704918</v>
      </c>
      <c r="E7" s="1">
        <v>1.02315540983607</v>
      </c>
      <c r="F7" s="1">
        <v>0.71052459016393399</v>
      </c>
      <c r="G7" s="1">
        <v>0.71762983606557396</v>
      </c>
      <c r="H7" s="1">
        <v>0.72473508196721304</v>
      </c>
      <c r="I7" s="1">
        <v>0.86328737704918002</v>
      </c>
      <c r="J7" s="1">
        <v>1.00183967213115</v>
      </c>
      <c r="K7" s="1">
        <v>0.86684000000000005</v>
      </c>
      <c r="L7" s="1">
        <v>0.98762918032786895</v>
      </c>
      <c r="M7" s="1">
        <v>1.14394459016393</v>
      </c>
      <c r="N7" s="1">
        <v>1.38552295081967</v>
      </c>
      <c r="O7" s="1">
        <v>1.80473245901639</v>
      </c>
      <c r="P7" s="1">
        <v>2.3660468852459</v>
      </c>
      <c r="Q7" s="1">
        <v>2.7947300546448099</v>
      </c>
      <c r="R7" s="1">
        <v>3.1784133333333302</v>
      </c>
      <c r="S7" s="1">
        <v>3.3252550819672102</v>
      </c>
      <c r="T7" s="1">
        <v>3.9647272131147502</v>
      </c>
      <c r="U7" s="1">
        <v>4.0499901639344298</v>
      </c>
      <c r="V7" s="1">
        <v>4.2986737704918001</v>
      </c>
      <c r="W7" s="1">
        <v>4.3270947540983604</v>
      </c>
      <c r="X7" s="1">
        <v>4.0926216393442596</v>
      </c>
      <c r="Y7" s="1">
        <v>3.3963075409836101</v>
      </c>
      <c r="Z7" s="1">
        <v>3.1192029508196701</v>
      </c>
      <c r="AA7" s="1">
        <v>2.7781511475409801</v>
      </c>
      <c r="AB7" s="1">
        <v>2.5045991803278702</v>
      </c>
      <c r="AC7" s="1">
        <v>2.3731521311475401</v>
      </c>
      <c r="AD7" s="1">
        <v>2.2203893442622902</v>
      </c>
      <c r="AE7" s="1">
        <v>2.0747318032786901</v>
      </c>
    </row>
    <row r="8" spans="1:31" x14ac:dyDescent="0.2">
      <c r="A8" s="7"/>
      <c r="B8" t="s">
        <v>122</v>
      </c>
      <c r="C8">
        <v>0</v>
      </c>
      <c r="D8" s="1">
        <v>1.0657868852459</v>
      </c>
      <c r="E8" s="1">
        <v>1.1084183606557401</v>
      </c>
      <c r="F8" s="1">
        <v>1.0373659016393399</v>
      </c>
      <c r="G8" s="1">
        <v>1.06223426229508</v>
      </c>
      <c r="H8" s="1">
        <v>1.0871026229508201</v>
      </c>
      <c r="I8" s="1">
        <v>1.22565491803279</v>
      </c>
      <c r="J8" s="1">
        <v>1.36420721311475</v>
      </c>
      <c r="K8" s="1">
        <v>1.32157573770492</v>
      </c>
      <c r="L8" s="1">
        <v>1.52762786885246</v>
      </c>
      <c r="M8" s="1">
        <v>1.66262754098361</v>
      </c>
      <c r="N8" s="1">
        <v>1.6910485245901601</v>
      </c>
      <c r="O8" s="1">
        <v>1.84025868852459</v>
      </c>
      <c r="P8" s="1">
        <v>1.8757849180327899</v>
      </c>
      <c r="Q8" s="1">
        <v>1.7289431693989099</v>
      </c>
      <c r="R8" s="1">
        <v>1.84736393442623</v>
      </c>
      <c r="S8" s="1">
        <v>2.1126264480874299</v>
      </c>
      <c r="T8" s="1">
        <v>2.9557822950819701</v>
      </c>
      <c r="U8" s="1">
        <v>3.4034127868852502</v>
      </c>
      <c r="V8" s="1">
        <v>3.6982804918032799</v>
      </c>
      <c r="W8" s="1">
        <v>3.58814918032787</v>
      </c>
      <c r="X8" s="1">
        <v>3.18315016393443</v>
      </c>
      <c r="Y8" s="1">
        <v>2.62538836065574</v>
      </c>
      <c r="Z8" s="1">
        <v>2.2701260655737698</v>
      </c>
      <c r="AA8" s="1">
        <v>1.9965740983606599</v>
      </c>
      <c r="AB8" s="1">
        <v>1.7088116393442601</v>
      </c>
      <c r="AC8" s="1">
        <v>1.6377591803278699</v>
      </c>
      <c r="AD8" s="1">
        <v>1.4921016393442601</v>
      </c>
      <c r="AE8" s="1">
        <v>1.37841770491803</v>
      </c>
    </row>
    <row r="9" spans="1:31" x14ac:dyDescent="0.2">
      <c r="A9" s="7"/>
      <c r="B9" t="s">
        <v>123</v>
      </c>
      <c r="C9">
        <v>0</v>
      </c>
      <c r="D9" s="1">
        <v>4.2063055737704902</v>
      </c>
      <c r="E9" s="1">
        <v>5.7126177049180296</v>
      </c>
      <c r="F9" s="1">
        <v>5.6841967213114799</v>
      </c>
      <c r="G9" s="1">
        <v>5.8405121311475403</v>
      </c>
      <c r="H9" s="1">
        <v>7.0057724590163897</v>
      </c>
      <c r="I9" s="1">
        <v>5.9684065573770502</v>
      </c>
      <c r="J9" s="1">
        <v>6.7784045901639303</v>
      </c>
      <c r="K9" s="1">
        <v>5.9257750819672097</v>
      </c>
      <c r="L9" s="1">
        <v>6.1176167213114798</v>
      </c>
      <c r="M9" s="1">
        <v>6.1318272131147502</v>
      </c>
      <c r="N9" s="1">
        <v>5.6202495081967196</v>
      </c>
      <c r="O9" s="1">
        <v>6.2241954098360699</v>
      </c>
      <c r="P9" s="1">
        <v>6.0536695081967196</v>
      </c>
      <c r="Q9" s="1">
        <v>5.7599860109289596</v>
      </c>
      <c r="R9" s="1">
        <v>5.7694596721311502</v>
      </c>
      <c r="S9" s="1">
        <v>5.7173545355191298</v>
      </c>
      <c r="T9" s="1">
        <v>6.2905110382513696</v>
      </c>
      <c r="U9" s="1">
        <v>5.6522231147540998</v>
      </c>
      <c r="V9" s="1">
        <v>6.4586685245901601</v>
      </c>
      <c r="W9" s="1">
        <v>6.1815639344262303</v>
      </c>
      <c r="X9" s="1">
        <v>6.2881426229508204</v>
      </c>
      <c r="Y9" s="1">
        <v>5.2649872131147601</v>
      </c>
      <c r="Z9" s="1">
        <v>5.1939347540983603</v>
      </c>
      <c r="AA9" s="1">
        <v>4.5402521311475397</v>
      </c>
      <c r="AB9" s="1">
        <v>4.2169634426229496</v>
      </c>
      <c r="AC9" s="1">
        <v>4.1139373770491803</v>
      </c>
      <c r="AD9" s="1">
        <v>4.08551639344262</v>
      </c>
      <c r="AE9" s="1">
        <v>3.8368327868852501</v>
      </c>
    </row>
    <row r="10" spans="1:31" x14ac:dyDescent="0.2">
      <c r="A10" s="7" t="s">
        <v>124</v>
      </c>
      <c r="B10" s="5" t="s">
        <v>18</v>
      </c>
      <c r="C10">
        <v>0</v>
      </c>
      <c r="D10" s="1">
        <v>1.21854967213115</v>
      </c>
      <c r="E10" s="1">
        <v>1.1297340983606601</v>
      </c>
      <c r="F10" s="1">
        <v>1.0213790983606601</v>
      </c>
      <c r="G10" s="1">
        <v>1.0378099795082001</v>
      </c>
      <c r="H10" s="1">
        <v>1.0542408606557401</v>
      </c>
      <c r="I10" s="1">
        <v>1.19057276639344</v>
      </c>
      <c r="J10" s="1">
        <v>1.3269046721311499</v>
      </c>
      <c r="K10" s="1">
        <v>1.33400991803279</v>
      </c>
      <c r="L10" s="1">
        <v>1.48499639344262</v>
      </c>
      <c r="M10" s="1">
        <v>1.5951277049180299</v>
      </c>
      <c r="N10" s="1">
        <v>1.8899954098360701</v>
      </c>
      <c r="O10" s="1">
        <v>2.3713758196721302</v>
      </c>
      <c r="P10" s="1">
        <v>2.8651904098360701</v>
      </c>
      <c r="Q10" s="1">
        <v>3.25183420765027</v>
      </c>
      <c r="R10" s="1">
        <v>3.5982149453551902</v>
      </c>
      <c r="S10" s="1">
        <v>3.7267014754098402</v>
      </c>
      <c r="T10" s="1">
        <v>4.3051869125683098</v>
      </c>
      <c r="U10" s="1">
        <v>4.3994794467213101</v>
      </c>
      <c r="V10" s="1">
        <v>4.7480805737704896</v>
      </c>
      <c r="W10" s="1">
        <v>4.8497744057377101</v>
      </c>
      <c r="X10" s="1">
        <v>4.5109429918032804</v>
      </c>
      <c r="Y10" s="1">
        <v>3.75556653688525</v>
      </c>
      <c r="Z10" s="1">
        <v>3.4114061885245901</v>
      </c>
      <c r="AA10" s="1">
        <v>3.0192854303278698</v>
      </c>
      <c r="AB10" s="1">
        <v>2.6977730532786901</v>
      </c>
      <c r="AC10" s="1">
        <v>2.56899047131148</v>
      </c>
      <c r="AD10" s="1">
        <v>2.3878067008196702</v>
      </c>
      <c r="AE10" s="1">
        <v>2.2070670081967201</v>
      </c>
    </row>
    <row r="11" spans="1:31" x14ac:dyDescent="0.2">
      <c r="A11" s="7"/>
      <c r="B11" t="s">
        <v>17</v>
      </c>
      <c r="C11">
        <v>0</v>
      </c>
      <c r="D11" s="1">
        <v>5.13851383606558</v>
      </c>
      <c r="E11" s="1">
        <v>6.1844060327868897</v>
      </c>
      <c r="F11" s="1">
        <v>6.33077409836066</v>
      </c>
      <c r="G11" s="1">
        <v>6.0881299508196696</v>
      </c>
      <c r="H11" s="1">
        <v>5.8909593770491799</v>
      </c>
      <c r="I11" s="1">
        <v>5.7328676557377101</v>
      </c>
      <c r="J11" s="1">
        <v>5.7794070163934403</v>
      </c>
      <c r="K11" s="1">
        <v>5.5293023606557403</v>
      </c>
      <c r="L11" s="1">
        <v>5.6557757377049196</v>
      </c>
      <c r="M11" s="1">
        <v>5.2010399999999999</v>
      </c>
      <c r="N11" s="1">
        <v>5.22093468852459</v>
      </c>
      <c r="O11" s="1">
        <v>5.44972360655738</v>
      </c>
      <c r="P11" s="1">
        <v>5.7168808524590196</v>
      </c>
      <c r="Q11" s="1">
        <v>5.6898809180327898</v>
      </c>
      <c r="R11" s="1">
        <v>5.8248805901639402</v>
      </c>
      <c r="S11" s="1">
        <v>5.7003019453551902</v>
      </c>
      <c r="T11" s="1">
        <v>6.2578269071038299</v>
      </c>
      <c r="U11" s="1">
        <v>6.0561563442623001</v>
      </c>
      <c r="V11" s="1">
        <v>6.2853005245901601</v>
      </c>
      <c r="W11" s="1">
        <v>6.4256291311475398</v>
      </c>
      <c r="X11" s="1">
        <v>6.0927483606557402</v>
      </c>
      <c r="Y11" s="1">
        <v>5.2696056229508201</v>
      </c>
      <c r="Z11" s="1">
        <v>4.8834355081967198</v>
      </c>
      <c r="AA11" s="1">
        <v>4.4702654590163897</v>
      </c>
      <c r="AB11" s="1">
        <v>4.1718451311475402</v>
      </c>
      <c r="AC11" s="1">
        <v>4.0162402459016402</v>
      </c>
      <c r="AD11" s="1">
        <v>3.74766195081967</v>
      </c>
      <c r="AE11" s="1">
        <v>3.4822810163934399</v>
      </c>
    </row>
  </sheetData>
  <mergeCells count="2">
    <mergeCell ref="A10:A11"/>
    <mergeCell ref="A3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AIC value</vt:lpstr>
      <vt:lpstr>FO1 parameters</vt:lpstr>
      <vt:lpstr>DM2 parameters</vt:lpstr>
      <vt:lpstr>Respiration rate (low-res)</vt:lpstr>
      <vt:lpstr>Respiration rate (high-res)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Liu</dc:creator>
  <cp:lastModifiedBy>Yuchen Liu</cp:lastModifiedBy>
  <dcterms:created xsi:type="dcterms:W3CDTF">2017-08-20T15:45:46Z</dcterms:created>
  <dcterms:modified xsi:type="dcterms:W3CDTF">2018-10-16T17:10:25Z</dcterms:modified>
</cp:coreProperties>
</file>