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0SummerTrip墾丁\"/>
    </mc:Choice>
  </mc:AlternateContent>
  <bookViews>
    <workbookView xWindow="0" yWindow="0" windowWidth="28800" windowHeight="12255" activeTab="2"/>
  </bookViews>
  <sheets>
    <sheet name="行程" sheetId="3" r:id="rId1"/>
    <sheet name="高鐵" sheetId="2" r:id="rId2"/>
    <sheet name="記帳表" sheetId="1" r:id="rId3"/>
  </sheets>
  <definedNames>
    <definedName name="_xlnm._FilterDatabase" localSheetId="2" hidden="1">記帳表!$C$1:$C$56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G59" i="1"/>
  <c r="H60" i="1"/>
  <c r="F54" i="1"/>
  <c r="H54" i="1" s="1"/>
  <c r="H50" i="1"/>
  <c r="H56" i="1"/>
  <c r="H55" i="1"/>
  <c r="F55" i="1"/>
  <c r="F5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0" i="1"/>
  <c r="G60" i="1" l="1"/>
  <c r="F50" i="1"/>
  <c r="F52" i="1" s="1"/>
  <c r="D5" i="1"/>
  <c r="J5" i="1" l="1"/>
  <c r="I5" i="1"/>
  <c r="D6" i="1" s="1"/>
  <c r="F6" i="1" s="1"/>
  <c r="F3" i="1"/>
  <c r="F4" i="1"/>
  <c r="F7" i="1"/>
  <c r="F56" i="1" s="1"/>
  <c r="H6" i="1" l="1"/>
  <c r="I29" i="2"/>
  <c r="I28" i="2"/>
  <c r="I27" i="2"/>
  <c r="I26" i="2"/>
  <c r="I25" i="2"/>
  <c r="H24" i="2"/>
  <c r="H29" i="2"/>
  <c r="H28" i="2"/>
  <c r="H27" i="2"/>
  <c r="H26" i="2"/>
  <c r="H25" i="2"/>
  <c r="I12" i="2"/>
  <c r="H14" i="2"/>
  <c r="H13" i="2"/>
  <c r="H12" i="2"/>
  <c r="I3" i="2"/>
  <c r="H9" i="2"/>
  <c r="H8" i="2"/>
  <c r="H7" i="2"/>
  <c r="H6" i="2"/>
  <c r="H5" i="2"/>
  <c r="I5" i="2" s="1"/>
  <c r="H4" i="2"/>
  <c r="I4" i="2" s="1"/>
  <c r="H3" i="2"/>
  <c r="H2" i="2"/>
  <c r="I2" i="2" s="1"/>
  <c r="F2" i="1" l="1"/>
  <c r="G2" i="1" s="1"/>
</calcChain>
</file>

<file path=xl/sharedStrings.xml><?xml version="1.0" encoding="utf-8"?>
<sst xmlns="http://schemas.openxmlformats.org/spreadsheetml/2006/main" count="212" uniqueCount="176">
  <si>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</si>
  <si>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</si>
  <si>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</si>
  <si>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</si>
  <si>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墾丁包棟民宿</t>
    <phoneticPr fontId="1" type="noConversion"/>
  </si>
  <si>
    <t>取消鹿角手續費</t>
    <phoneticPr fontId="1" type="noConversion"/>
  </si>
  <si>
    <t>出發時間</t>
    <phoneticPr fontId="1" type="noConversion"/>
  </si>
  <si>
    <t>車次編號</t>
    <phoneticPr fontId="1" type="noConversion"/>
  </si>
  <si>
    <t>折數</t>
    <phoneticPr fontId="1" type="noConversion"/>
  </si>
  <si>
    <t>價格</t>
    <phoneticPr fontId="1" type="noConversion"/>
  </si>
  <si>
    <t>抵達時間</t>
    <phoneticPr fontId="1" type="noConversion"/>
  </si>
  <si>
    <t>台北</t>
    <phoneticPr fontId="1" type="noConversion"/>
  </si>
  <si>
    <t>台北至左營</t>
    <phoneticPr fontId="1" type="noConversion"/>
  </si>
  <si>
    <t>0830</t>
    <phoneticPr fontId="1" type="noConversion"/>
  </si>
  <si>
    <t>0711</t>
    <phoneticPr fontId="1" type="noConversion"/>
  </si>
  <si>
    <t>台中至左營</t>
    <phoneticPr fontId="1" type="noConversion"/>
  </si>
  <si>
    <t>0925</t>
    <phoneticPr fontId="1" type="noConversion"/>
  </si>
  <si>
    <t>0911</t>
    <phoneticPr fontId="1" type="noConversion"/>
  </si>
  <si>
    <t>1125</t>
    <phoneticPr fontId="1" type="noConversion"/>
  </si>
  <si>
    <t>原價差距</t>
    <phoneticPr fontId="1" type="noConversion"/>
  </si>
  <si>
    <t>出發地點</t>
    <phoneticPr fontId="1" type="noConversion"/>
  </si>
  <si>
    <t>去程</t>
    <phoneticPr fontId="1" type="noConversion"/>
  </si>
  <si>
    <t>回程</t>
    <phoneticPr fontId="1" type="noConversion"/>
  </si>
  <si>
    <t>左營</t>
    <phoneticPr fontId="1" type="noConversion"/>
  </si>
  <si>
    <t>1825</t>
    <phoneticPr fontId="1" type="noConversion"/>
  </si>
  <si>
    <t>1725</t>
    <phoneticPr fontId="1" type="noConversion"/>
  </si>
  <si>
    <t>1900</t>
    <phoneticPr fontId="1" type="noConversion"/>
  </si>
  <si>
    <t>1925</t>
    <phoneticPr fontId="1" type="noConversion"/>
  </si>
  <si>
    <t>搶票順序</t>
    <phoneticPr fontId="1" type="noConversion"/>
  </si>
  <si>
    <t>2050</t>
    <phoneticPr fontId="1" type="noConversion"/>
  </si>
  <si>
    <t>2110</t>
    <phoneticPr fontId="1" type="noConversion"/>
  </si>
  <si>
    <t>2150</t>
    <phoneticPr fontId="1" type="noConversion"/>
  </si>
  <si>
    <t>日期</t>
    <phoneticPr fontId="1" type="noConversion"/>
  </si>
  <si>
    <t>金額試算</t>
    <phoneticPr fontId="1" type="noConversion"/>
  </si>
  <si>
    <t>80%+90%</t>
    <phoneticPr fontId="1" type="noConversion"/>
  </si>
  <si>
    <t>來回80%</t>
    <phoneticPr fontId="1" type="noConversion"/>
  </si>
  <si>
    <t>來回90%</t>
    <phoneticPr fontId="1" type="noConversion"/>
  </si>
  <si>
    <t>80%+65%</t>
    <phoneticPr fontId="1" type="noConversion"/>
  </si>
  <si>
    <t>90%+65%</t>
    <phoneticPr fontId="1" type="noConversion"/>
  </si>
  <si>
    <t>原價來回</t>
    <phoneticPr fontId="1" type="noConversion"/>
  </si>
  <si>
    <t>金額</t>
    <phoneticPr fontId="1" type="noConversion"/>
  </si>
  <si>
    <t>省下費用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</si>
  <si>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</si>
  <si>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</si>
  <si>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</si>
  <si>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</si>
  <si>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</si>
  <si>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</si>
  <si>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</si>
  <si>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左營高鐵站</t>
  </si>
  <si>
    <t>幸運星民宿</t>
    <phoneticPr fontId="1" type="noConversion"/>
  </si>
  <si>
    <t>946屏東縣恆春鎮墾丁路和平巷83號 
0938 637 735</t>
    <phoneticPr fontId="1" type="noConversion"/>
  </si>
  <si>
    <t>交通時間</t>
    <phoneticPr fontId="1" type="noConversion"/>
  </si>
  <si>
    <t>20分</t>
    <phoneticPr fontId="1" type="noConversion"/>
  </si>
  <si>
    <t>130分</t>
    <phoneticPr fontId="1" type="noConversion"/>
  </si>
  <si>
    <t>關山</t>
    <phoneticPr fontId="1" type="noConversion"/>
  </si>
  <si>
    <t>看夕陽</t>
    <phoneticPr fontId="1" type="noConversion"/>
  </si>
  <si>
    <t>鈕扣倉庫</t>
    <phoneticPr fontId="1" type="noConversion"/>
  </si>
  <si>
    <t>晚餐</t>
    <phoneticPr fontId="1" type="noConversion"/>
  </si>
  <si>
    <t>6分</t>
    <phoneticPr fontId="1" type="noConversion"/>
  </si>
  <si>
    <t>關山-阿三哥</t>
    <phoneticPr fontId="1" type="noConversion"/>
  </si>
  <si>
    <t>營業時間1800-0100</t>
    <phoneticPr fontId="1" type="noConversion"/>
  </si>
  <si>
    <t>水到魚行浮淺館</t>
    <phoneticPr fontId="1" type="noConversion"/>
  </si>
  <si>
    <t>浮淺</t>
    <phoneticPr fontId="1" type="noConversion"/>
  </si>
  <si>
    <t>350/人</t>
    <phoneticPr fontId="1" type="noConversion"/>
  </si>
  <si>
    <t>台北-左營1209</t>
    <phoneticPr fontId="1" type="noConversion"/>
  </si>
  <si>
    <t>0851~1030</t>
    <phoneticPr fontId="1" type="noConversion"/>
  </si>
  <si>
    <t>99分</t>
    <phoneticPr fontId="1" type="noConversion"/>
  </si>
  <si>
    <t>airbnb手續費</t>
    <phoneticPr fontId="1" type="noConversion"/>
  </si>
  <si>
    <t>台北至左營高鐵票</t>
    <phoneticPr fontId="1" type="noConversion"/>
  </si>
  <si>
    <t>付款人</t>
    <phoneticPr fontId="1" type="noConversion"/>
  </si>
  <si>
    <t>秦</t>
    <phoneticPr fontId="1" type="noConversion"/>
  </si>
  <si>
    <t>涂</t>
    <phoneticPr fontId="1" type="noConversion"/>
  </si>
  <si>
    <t>涂</t>
    <phoneticPr fontId="1" type="noConversion"/>
  </si>
  <si>
    <t>林</t>
    <phoneticPr fontId="1" type="noConversion"/>
  </si>
  <si>
    <t>租車</t>
    <phoneticPr fontId="1" type="noConversion"/>
  </si>
  <si>
    <t>龍虎塔</t>
    <phoneticPr fontId="1" type="noConversion"/>
  </si>
  <si>
    <t>西子灣</t>
    <phoneticPr fontId="1" type="noConversion"/>
  </si>
  <si>
    <t>丹丹漢堡</t>
    <phoneticPr fontId="1" type="noConversion"/>
  </si>
  <si>
    <t>午餐</t>
    <phoneticPr fontId="1" type="noConversion"/>
  </si>
  <si>
    <t>全票60元  小型車停車:50元/次
收費時間 9:00AM~7:00PM</t>
    <phoneticPr fontId="1" type="noConversion"/>
  </si>
  <si>
    <t>1030</t>
    <phoneticPr fontId="1" type="noConversion"/>
  </si>
  <si>
    <t>最終</t>
    <phoneticPr fontId="1" type="noConversion"/>
  </si>
  <si>
    <t>最終</t>
    <phoneticPr fontId="1" type="noConversion"/>
  </si>
  <si>
    <t>左營至台北高鐵票(65折)</t>
    <phoneticPr fontId="1" type="noConversion"/>
  </si>
  <si>
    <t>林</t>
    <phoneticPr fontId="1" type="noConversion"/>
  </si>
  <si>
    <t>四人單價</t>
    <phoneticPr fontId="1" type="noConversion"/>
  </si>
  <si>
    <t>五人單價(+yo)</t>
    <phoneticPr fontId="1" type="noConversion"/>
  </si>
  <si>
    <t>下午茶</t>
    <phoneticPr fontId="1" type="noConversion"/>
  </si>
  <si>
    <t>3分</t>
    <phoneticPr fontId="1" type="noConversion"/>
  </si>
  <si>
    <t>預約早上九點 八點二十需報到</t>
    <phoneticPr fontId="1" type="noConversion"/>
  </si>
  <si>
    <t>水蛙窟</t>
  </si>
  <si>
    <t>風吹砂</t>
  </si>
  <si>
    <t>龍磐草原公園</t>
  </si>
  <si>
    <t>晚餐</t>
    <phoneticPr fontId="1" type="noConversion"/>
  </si>
  <si>
    <t>紅柴坑 阿三哥海產店  (營業時間1700-2000)</t>
    <phoneticPr fontId="1" type="noConversion"/>
  </si>
  <si>
    <t>恆春夜市只有周日才有
紅柴坑 阿三哥海產店  (營業時間1700-2000)
鴨肉菜  (營業時間1730-2230)</t>
    <phoneticPr fontId="1" type="noConversion"/>
  </si>
  <si>
    <t>墾丁大街</t>
  </si>
  <si>
    <t>恆春夜市</t>
    <phoneticPr fontId="1" type="noConversion"/>
  </si>
  <si>
    <t>逛街</t>
    <phoneticPr fontId="1" type="noConversion"/>
  </si>
  <si>
    <t>0900-1000</t>
    <phoneticPr fontId="1" type="noConversion"/>
  </si>
  <si>
    <t>7分</t>
    <phoneticPr fontId="1" type="noConversion"/>
  </si>
  <si>
    <t>20分</t>
    <phoneticPr fontId="1" type="noConversion"/>
  </si>
  <si>
    <t>30分</t>
    <phoneticPr fontId="1" type="noConversion"/>
  </si>
  <si>
    <t>最南端</t>
    <phoneticPr fontId="1" type="noConversion"/>
  </si>
  <si>
    <t>鵝鑾鼻燈塔&amp;滄海亭</t>
    <phoneticPr fontId="1" type="noConversion"/>
  </si>
  <si>
    <t>sunrise us coffee</t>
    <phoneticPr fontId="1" type="noConversion"/>
  </si>
  <si>
    <t>營業時間1200-1800</t>
    <phoneticPr fontId="1" type="noConversion"/>
  </si>
  <si>
    <t>船帆石</t>
    <phoneticPr fontId="1" type="noConversion"/>
  </si>
  <si>
    <t>墾丁國家公園</t>
    <phoneticPr fontId="1" type="noConversion"/>
  </si>
  <si>
    <t>開放時間：8：00 ~ 18：00 
蓮池潭右手邊有公有停車場，海光停車場，計次三十元</t>
    <phoneticPr fontId="1" type="noConversion"/>
  </si>
  <si>
    <t>2分</t>
    <phoneticPr fontId="1" type="noConversion"/>
  </si>
  <si>
    <t>6分</t>
    <phoneticPr fontId="1" type="noConversion"/>
  </si>
  <si>
    <t>7分</t>
    <phoneticPr fontId="1" type="noConversion"/>
  </si>
  <si>
    <t>迷路小章魚</t>
    <phoneticPr fontId="1" type="noConversion"/>
  </si>
  <si>
    <t>午餐(餐酒館)</t>
    <phoneticPr fontId="1" type="noConversion"/>
  </si>
  <si>
    <t>如果時間太趕，可換到7/6早上去</t>
    <phoneticPr fontId="1" type="noConversion"/>
  </si>
  <si>
    <t>墾丁牧場合作社</t>
    <phoneticPr fontId="1" type="noConversion"/>
  </si>
  <si>
    <t>早餐</t>
    <phoneticPr fontId="1" type="noConversion"/>
  </si>
  <si>
    <t>濰克早午餐</t>
    <phoneticPr fontId="1" type="noConversion"/>
  </si>
  <si>
    <t>8分</t>
    <phoneticPr fontId="1" type="noConversion"/>
  </si>
  <si>
    <t>小杜包子</t>
    <phoneticPr fontId="1" type="noConversion"/>
  </si>
  <si>
    <t>4分</t>
    <phoneticPr fontId="1" type="noConversion"/>
  </si>
  <si>
    <t>砂島、砂島貝殼展示館</t>
    <phoneticPr fontId="1" type="noConversion"/>
  </si>
  <si>
    <t>抓九點出門</t>
    <phoneticPr fontId="1" type="noConversion"/>
  </si>
  <si>
    <t>龍磐公園</t>
    <phoneticPr fontId="1" type="noConversion"/>
  </si>
  <si>
    <t>夜景</t>
    <phoneticPr fontId="1" type="noConversion"/>
  </si>
  <si>
    <t>PIZZA ROCK</t>
    <phoneticPr fontId="1" type="noConversion"/>
  </si>
  <si>
    <t>屏東縣恆春鎮南灣路60號
營業時間：平日12:00–15:00, 18:00–21:00 周六日12:00–15:0</t>
    <phoneticPr fontId="1" type="noConversion"/>
  </si>
  <si>
    <t>單點主餐大概500UP 價格偏高</t>
    <phoneticPr fontId="1" type="noConversion"/>
  </si>
  <si>
    <t>連鎖店 價格較親民</t>
    <phoneticPr fontId="1" type="noConversion"/>
  </si>
  <si>
    <t>7分</t>
    <phoneticPr fontId="1" type="noConversion"/>
  </si>
  <si>
    <t>午餐(美式餐廳)</t>
    <phoneticPr fontId="1" type="noConversion"/>
  </si>
  <si>
    <t>1200-1400</t>
    <phoneticPr fontId="1" type="noConversion"/>
  </si>
  <si>
    <t>如果沒有去牧場合作社就去/去農場的話就去巷口大街吃早餐</t>
    <phoneticPr fontId="1" type="noConversion"/>
  </si>
  <si>
    <t>住宿總額</t>
    <phoneticPr fontId="1" type="noConversion"/>
  </si>
  <si>
    <t>住宿扣除阿蔡與折扣1000</t>
    <phoneticPr fontId="1" type="noConversion"/>
  </si>
  <si>
    <t>退款給阿蔡</t>
    <phoneticPr fontId="1" type="noConversion"/>
  </si>
  <si>
    <t>6人房費平均</t>
    <phoneticPr fontId="1" type="noConversion"/>
  </si>
  <si>
    <t>涂</t>
    <phoneticPr fontId="1" type="noConversion"/>
  </si>
  <si>
    <t>日期</t>
    <phoneticPr fontId="1" type="noConversion"/>
  </si>
  <si>
    <t>丹丹漢堡</t>
    <phoneticPr fontId="1" type="noConversion"/>
  </si>
  <si>
    <t>公款</t>
    <phoneticPr fontId="1" type="noConversion"/>
  </si>
  <si>
    <t>格上租車</t>
    <phoneticPr fontId="1" type="noConversion"/>
  </si>
  <si>
    <t>林</t>
    <phoneticPr fontId="1" type="noConversion"/>
  </si>
  <si>
    <t>格上租車訂金</t>
    <phoneticPr fontId="1" type="noConversion"/>
  </si>
  <si>
    <t>50嵐</t>
    <phoneticPr fontId="1" type="noConversion"/>
  </si>
  <si>
    <t>停車</t>
    <phoneticPr fontId="1" type="noConversion"/>
  </si>
  <si>
    <t>阿三哥晚餐</t>
    <phoneticPr fontId="1" type="noConversion"/>
  </si>
  <si>
    <t>7-eleven</t>
    <phoneticPr fontId="1" type="noConversion"/>
  </si>
  <si>
    <t>南灣停車費</t>
    <phoneticPr fontId="1" type="noConversion"/>
  </si>
  <si>
    <t>浮淺</t>
    <phoneticPr fontId="1" type="noConversion"/>
  </si>
  <si>
    <t>麋鹿小章魚</t>
    <phoneticPr fontId="1" type="noConversion"/>
  </si>
  <si>
    <t>涂</t>
    <phoneticPr fontId="1" type="noConversion"/>
  </si>
  <si>
    <t>墾丁國家公園</t>
    <phoneticPr fontId="1" type="noConversion"/>
  </si>
  <si>
    <t>關山門票</t>
    <phoneticPr fontId="1" type="noConversion"/>
  </si>
  <si>
    <t>墾丁大街(水果 香腸)</t>
    <phoneticPr fontId="1" type="noConversion"/>
  </si>
  <si>
    <t>恆春假日夜市-滷味</t>
    <phoneticPr fontId="1" type="noConversion"/>
  </si>
  <si>
    <t>恆春假日夜市-地瓜球</t>
    <phoneticPr fontId="1" type="noConversion"/>
  </si>
  <si>
    <t>恆春假日夜市-章魚燒</t>
    <phoneticPr fontId="1" type="noConversion"/>
  </si>
  <si>
    <t>恆春假日夜市-皮蛋臭豆腐</t>
    <phoneticPr fontId="1" type="noConversion"/>
  </si>
  <si>
    <t>恆春假日夜市-蚵仔煎</t>
    <phoneticPr fontId="1" type="noConversion"/>
  </si>
  <si>
    <t>紅茶</t>
    <phoneticPr fontId="1" type="noConversion"/>
  </si>
  <si>
    <t>愛玉</t>
    <phoneticPr fontId="1" type="noConversion"/>
  </si>
  <si>
    <t>濰克早餐</t>
    <phoneticPr fontId="1" type="noConversion"/>
  </si>
  <si>
    <t>墾丁牧場</t>
    <phoneticPr fontId="1" type="noConversion"/>
  </si>
  <si>
    <t>茶的魔手</t>
    <phoneticPr fontId="1" type="noConversion"/>
  </si>
  <si>
    <t>卡丁車</t>
    <phoneticPr fontId="1" type="noConversion"/>
  </si>
  <si>
    <t>公款總計</t>
    <phoneticPr fontId="1" type="noConversion"/>
  </si>
  <si>
    <t>公款收費</t>
    <phoneticPr fontId="1" type="noConversion"/>
  </si>
  <si>
    <t>公款剩餘</t>
    <phoneticPr fontId="1" type="noConversion"/>
  </si>
  <si>
    <t>涂刷卡總計</t>
    <phoneticPr fontId="1" type="noConversion"/>
  </si>
  <si>
    <t>林刷卡總計</t>
    <phoneticPr fontId="1" type="noConversion"/>
  </si>
  <si>
    <t>林刷卡總計高鐵(人)</t>
    <phoneticPr fontId="1" type="noConversion"/>
  </si>
  <si>
    <t>玩樂總金額</t>
    <phoneticPr fontId="1" type="noConversion"/>
  </si>
  <si>
    <t>刷卡補帳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</si>
</sst>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3C4043"/>
      <name val="微軟正黑體"/>
      <family val="2"/>
      <charset val="136"/>
    </font>
    <font>
      <sz val="12"/>
      <color theme="2" tint="-0.249977111117893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4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0" fontId="10" fillId="0" borderId="1" xfId="0" applyFont="1" applyBorder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76" fontId="4" fillId="0" borderId="15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opLeftCell="A7" workbookViewId="0">
      <selection activeCell="G15" sqref="G15"/>
    </sheetView>
  </sheetViews>
  <sheetFormatPr defaultRowHeight="15.75"/>
  <cols>
    <col min="1" max="1" width="9" style="24"/>
    <col min="2" max="2" width="12" style="32" customWidth="1"/>
    <col min="3" max="3" width="21.125" style="31" customWidth="1"/>
    <col min="4" max="4" width="10" style="32" customWidth="1"/>
    <col min="5" max="5" width="18.75" style="30" customWidth="1"/>
    <col min="6" max="6" width="16.75" style="25" customWidth="1"/>
    <col min="7" max="7" width="61.875" style="25" customWidth="1"/>
    <col min="8" max="16384" width="9" style="24"/>
  </cols>
  <sheetData>
    <row r="1" spans="1:7" s="23" customFormat="1">
      <c r="A1" s="52" t="s">
        <v>42</v>
      </c>
      <c r="B1" s="54" t="s">
        <v>43</v>
      </c>
      <c r="C1" s="54" t="s">
        <v>46</v>
      </c>
      <c r="D1" s="54" t="s">
        <v>52</v>
      </c>
      <c r="E1" s="52" t="s">
        <v>47</v>
      </c>
      <c r="F1" s="53" t="s">
        <v>45</v>
      </c>
      <c r="G1" s="53" t="s">
        <v>44</v>
      </c>
    </row>
    <row r="2" spans="1:7" s="23" customFormat="1">
      <c r="A2" s="57">
        <v>44016</v>
      </c>
      <c r="B2" s="38" t="s">
        <v>66</v>
      </c>
      <c r="C2" s="40" t="s">
        <v>65</v>
      </c>
      <c r="D2" s="41" t="s">
        <v>67</v>
      </c>
      <c r="E2" s="42" t="s">
        <v>48</v>
      </c>
      <c r="F2" s="43">
        <v>1490</v>
      </c>
      <c r="G2" s="43"/>
    </row>
    <row r="3" spans="1:7">
      <c r="A3" s="58"/>
      <c r="B3" s="38"/>
      <c r="C3" s="40" t="s">
        <v>49</v>
      </c>
      <c r="D3" s="41"/>
      <c r="E3" s="42" t="s">
        <v>75</v>
      </c>
      <c r="F3" s="44"/>
      <c r="G3" s="44"/>
    </row>
    <row r="4" spans="1:7" ht="31.5">
      <c r="A4" s="58"/>
      <c r="B4" s="37"/>
      <c r="C4" s="42" t="s">
        <v>76</v>
      </c>
      <c r="D4" s="41" t="s">
        <v>101</v>
      </c>
      <c r="E4" s="42"/>
      <c r="F4" s="44"/>
      <c r="G4" s="44" t="s">
        <v>110</v>
      </c>
    </row>
    <row r="5" spans="1:7">
      <c r="A5" s="58"/>
      <c r="B5" s="37"/>
      <c r="C5" s="42" t="s">
        <v>77</v>
      </c>
      <c r="D5" s="41"/>
      <c r="E5" s="42"/>
      <c r="F5" s="44"/>
      <c r="G5" s="44"/>
    </row>
    <row r="6" spans="1:7">
      <c r="A6" s="58"/>
      <c r="B6" s="37"/>
      <c r="C6" s="42" t="s">
        <v>78</v>
      </c>
      <c r="D6" s="41"/>
      <c r="E6" s="42" t="s">
        <v>79</v>
      </c>
      <c r="F6" s="44"/>
      <c r="G6" s="44"/>
    </row>
    <row r="7" spans="1:7" ht="31.5">
      <c r="A7" s="58"/>
      <c r="B7" s="38"/>
      <c r="C7" s="40" t="s">
        <v>50</v>
      </c>
      <c r="D7" s="41" t="s">
        <v>54</v>
      </c>
      <c r="E7" s="42"/>
      <c r="F7" s="44"/>
      <c r="G7" s="44" t="s">
        <v>51</v>
      </c>
    </row>
    <row r="8" spans="1:7">
      <c r="A8" s="58"/>
      <c r="B8" s="38"/>
      <c r="C8" s="46" t="s">
        <v>117</v>
      </c>
      <c r="D8" s="41" t="s">
        <v>89</v>
      </c>
      <c r="E8" s="42" t="s">
        <v>88</v>
      </c>
      <c r="F8" s="44"/>
      <c r="G8" s="44" t="s">
        <v>116</v>
      </c>
    </row>
    <row r="9" spans="1:7" ht="31.5">
      <c r="A9" s="58"/>
      <c r="B9" s="38"/>
      <c r="C9" s="40" t="s">
        <v>55</v>
      </c>
      <c r="D9" s="41" t="s">
        <v>53</v>
      </c>
      <c r="E9" s="42" t="s">
        <v>56</v>
      </c>
      <c r="F9" s="44"/>
      <c r="G9" s="44" t="s">
        <v>80</v>
      </c>
    </row>
    <row r="10" spans="1:7">
      <c r="A10" s="58"/>
      <c r="B10" s="38"/>
      <c r="C10" s="40" t="s">
        <v>60</v>
      </c>
      <c r="D10" s="41" t="s">
        <v>59</v>
      </c>
      <c r="E10" s="42" t="s">
        <v>58</v>
      </c>
      <c r="F10" s="44"/>
      <c r="G10" s="44" t="s">
        <v>95</v>
      </c>
    </row>
    <row r="11" spans="1:7">
      <c r="A11" s="58"/>
      <c r="B11" s="38"/>
      <c r="C11" s="40" t="s">
        <v>125</v>
      </c>
      <c r="D11" s="41"/>
      <c r="E11" s="42" t="s">
        <v>126</v>
      </c>
      <c r="F11" s="44"/>
      <c r="G11" s="44"/>
    </row>
    <row r="12" spans="1:7" ht="15.75" customHeight="1">
      <c r="A12" s="58"/>
      <c r="B12" s="38"/>
      <c r="C12" s="47" t="s">
        <v>97</v>
      </c>
      <c r="D12" s="37" t="s">
        <v>102</v>
      </c>
      <c r="E12" s="47" t="s">
        <v>99</v>
      </c>
      <c r="F12" s="48"/>
      <c r="G12" s="48"/>
    </row>
    <row r="13" spans="1:7">
      <c r="A13" s="49"/>
      <c r="B13" s="38"/>
      <c r="C13" s="39"/>
      <c r="D13" s="38"/>
      <c r="E13" s="47"/>
      <c r="F13" s="48"/>
      <c r="G13" s="48"/>
    </row>
    <row r="14" spans="1:7">
      <c r="A14" s="50">
        <v>44017</v>
      </c>
      <c r="B14" s="38" t="s">
        <v>100</v>
      </c>
      <c r="C14" s="39" t="s">
        <v>62</v>
      </c>
      <c r="D14" s="38" t="s">
        <v>53</v>
      </c>
      <c r="E14" s="47" t="s">
        <v>63</v>
      </c>
      <c r="F14" s="48" t="s">
        <v>64</v>
      </c>
      <c r="G14" s="48" t="s">
        <v>90</v>
      </c>
    </row>
    <row r="15" spans="1:7" ht="37.5" customHeight="1">
      <c r="A15" s="49"/>
      <c r="B15" s="59" t="s">
        <v>133</v>
      </c>
      <c r="C15" s="45" t="s">
        <v>114</v>
      </c>
      <c r="D15" s="38" t="s">
        <v>112</v>
      </c>
      <c r="E15" s="47" t="s">
        <v>115</v>
      </c>
      <c r="F15" s="48" t="s">
        <v>129</v>
      </c>
      <c r="G15" s="51" t="s">
        <v>128</v>
      </c>
    </row>
    <row r="16" spans="1:7" ht="37.5" customHeight="1">
      <c r="A16" s="49"/>
      <c r="B16" s="60"/>
      <c r="C16" s="45" t="s">
        <v>127</v>
      </c>
      <c r="D16" s="38" t="s">
        <v>131</v>
      </c>
      <c r="E16" s="47" t="s">
        <v>132</v>
      </c>
      <c r="F16" s="48" t="s">
        <v>130</v>
      </c>
      <c r="G16" s="51"/>
    </row>
    <row r="17" spans="1:7">
      <c r="A17" s="49"/>
      <c r="B17" s="38"/>
      <c r="C17" s="39" t="s">
        <v>109</v>
      </c>
      <c r="D17" s="38" t="s">
        <v>111</v>
      </c>
      <c r="E17" s="47"/>
      <c r="F17" s="48"/>
      <c r="G17" s="51"/>
    </row>
    <row r="18" spans="1:7">
      <c r="A18" s="49"/>
      <c r="B18" s="38"/>
      <c r="C18" s="39" t="s">
        <v>108</v>
      </c>
      <c r="D18" s="38" t="s">
        <v>113</v>
      </c>
      <c r="E18" s="47"/>
      <c r="F18" s="48"/>
      <c r="G18" s="51"/>
    </row>
    <row r="19" spans="1:7">
      <c r="A19" s="49"/>
      <c r="B19" s="38"/>
      <c r="C19" s="39" t="s">
        <v>123</v>
      </c>
      <c r="D19" s="38"/>
      <c r="E19" s="47"/>
      <c r="F19" s="48"/>
      <c r="G19" s="48"/>
    </row>
    <row r="20" spans="1:7">
      <c r="A20" s="49"/>
      <c r="B20" s="38"/>
      <c r="C20" s="39" t="s">
        <v>105</v>
      </c>
      <c r="D20" s="38"/>
      <c r="E20" s="47"/>
      <c r="F20" s="48"/>
      <c r="G20" s="48"/>
    </row>
    <row r="21" spans="1:7">
      <c r="A21" s="49"/>
      <c r="B21" s="38"/>
      <c r="C21" s="39" t="s">
        <v>104</v>
      </c>
      <c r="D21" s="38"/>
      <c r="E21" s="47"/>
      <c r="F21" s="48"/>
      <c r="G21" s="48"/>
    </row>
    <row r="22" spans="1:7">
      <c r="A22" s="49"/>
      <c r="B22" s="38"/>
      <c r="C22" s="39" t="s">
        <v>106</v>
      </c>
      <c r="D22" s="38"/>
      <c r="E22" s="47" t="s">
        <v>88</v>
      </c>
      <c r="F22" s="48"/>
      <c r="G22" s="48" t="s">
        <v>107</v>
      </c>
    </row>
    <row r="23" spans="1:7">
      <c r="A23" s="49"/>
      <c r="B23" s="38"/>
      <c r="C23" s="39" t="s">
        <v>93</v>
      </c>
      <c r="D23" s="38"/>
      <c r="E23" s="47"/>
      <c r="F23" s="48"/>
      <c r="G23" s="48"/>
    </row>
    <row r="24" spans="1:7">
      <c r="A24" s="49"/>
      <c r="B24" s="38"/>
      <c r="C24" s="39" t="s">
        <v>91</v>
      </c>
      <c r="D24" s="49"/>
      <c r="E24" s="49"/>
      <c r="F24" s="48"/>
      <c r="G24" s="48"/>
    </row>
    <row r="25" spans="1:7">
      <c r="A25" s="49"/>
      <c r="B25" s="38"/>
      <c r="C25" s="39" t="s">
        <v>92</v>
      </c>
      <c r="D25" s="38"/>
      <c r="E25" s="47"/>
      <c r="F25" s="48"/>
      <c r="G25" s="48"/>
    </row>
    <row r="26" spans="1:7" ht="47.25">
      <c r="A26" s="49"/>
      <c r="B26" s="38"/>
      <c r="C26" s="39" t="s">
        <v>98</v>
      </c>
      <c r="D26" s="38" t="s">
        <v>103</v>
      </c>
      <c r="E26" s="47" t="s">
        <v>94</v>
      </c>
      <c r="F26" s="48"/>
      <c r="G26" s="48" t="s">
        <v>96</v>
      </c>
    </row>
    <row r="27" spans="1:7">
      <c r="A27" s="49"/>
      <c r="B27" s="38"/>
      <c r="C27" s="47" t="s">
        <v>57</v>
      </c>
      <c r="D27" s="38"/>
      <c r="E27" s="47"/>
      <c r="F27" s="48"/>
      <c r="G27" s="48" t="s">
        <v>61</v>
      </c>
    </row>
    <row r="28" spans="1:7">
      <c r="A28" s="49"/>
      <c r="B28" s="38"/>
      <c r="C28" s="39"/>
      <c r="D28" s="38"/>
      <c r="E28" s="47"/>
      <c r="F28" s="48"/>
      <c r="G28" s="48"/>
    </row>
    <row r="29" spans="1:7">
      <c r="A29" s="50">
        <v>44018</v>
      </c>
      <c r="B29" s="38" t="s">
        <v>124</v>
      </c>
      <c r="C29" s="39" t="s">
        <v>119</v>
      </c>
      <c r="D29" s="38" t="s">
        <v>120</v>
      </c>
      <c r="E29" s="55" t="s">
        <v>118</v>
      </c>
      <c r="F29" s="48"/>
      <c r="G29" s="56" t="s">
        <v>134</v>
      </c>
    </row>
    <row r="30" spans="1:7">
      <c r="A30" s="49"/>
      <c r="B30" s="38"/>
      <c r="C30" s="39" t="s">
        <v>121</v>
      </c>
      <c r="D30" s="38" t="s">
        <v>122</v>
      </c>
      <c r="E30" s="55"/>
      <c r="F30" s="48"/>
      <c r="G30" s="56"/>
    </row>
    <row r="31" spans="1:7">
      <c r="A31" s="49"/>
      <c r="B31" s="38"/>
      <c r="C31" s="39"/>
      <c r="D31" s="38"/>
      <c r="E31" s="47"/>
      <c r="F31" s="48"/>
      <c r="G31" s="48"/>
    </row>
    <row r="32" spans="1:7">
      <c r="A32" s="49"/>
      <c r="B32" s="38"/>
      <c r="C32" s="39"/>
      <c r="D32" s="38"/>
      <c r="E32" s="47"/>
      <c r="F32" s="48"/>
      <c r="G32" s="48"/>
    </row>
  </sheetData>
  <mergeCells count="4">
    <mergeCell ref="E29:E30"/>
    <mergeCell ref="G29:G30"/>
    <mergeCell ref="A2:A12"/>
    <mergeCell ref="B15:B16"/>
  </mergeCells>
  <phoneticPr fontId="1" type="noConversion"/>
  <pageMargins left="0.25" right="0.25" top="0.75" bottom="0.75" header="0.3" footer="0.3"/>
  <pageSetup paperSize="9" scale="8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6" sqref="E26"/>
    </sheetView>
  </sheetViews>
  <sheetFormatPr defaultRowHeight="16.5"/>
  <cols>
    <col min="3" max="3" width="12" customWidth="1"/>
    <col min="4" max="4" width="9.25" style="1" customWidth="1"/>
    <col min="5" max="5" width="9" style="2"/>
    <col min="6" max="7" width="9" style="1"/>
    <col min="10" max="10" width="9" style="2"/>
    <col min="14" max="14" width="11.125" customWidth="1"/>
  </cols>
  <sheetData>
    <row r="1" spans="1:15" s="1" customFormat="1" ht="17.25" thickBot="1">
      <c r="A1" s="8"/>
      <c r="B1" s="8" t="s">
        <v>32</v>
      </c>
      <c r="C1" s="8" t="s">
        <v>20</v>
      </c>
      <c r="D1" s="8" t="s">
        <v>28</v>
      </c>
      <c r="E1" s="9" t="s">
        <v>6</v>
      </c>
      <c r="F1" s="8" t="s">
        <v>7</v>
      </c>
      <c r="G1" s="8" t="s">
        <v>8</v>
      </c>
      <c r="H1" s="8" t="s">
        <v>9</v>
      </c>
      <c r="I1" s="8" t="s">
        <v>19</v>
      </c>
      <c r="J1" s="9" t="s">
        <v>10</v>
      </c>
      <c r="N1" s="1" t="s">
        <v>12</v>
      </c>
      <c r="O1" s="1">
        <v>1490</v>
      </c>
    </row>
    <row r="2" spans="1:15" ht="17.25" thickBot="1">
      <c r="A2" s="73" t="s">
        <v>21</v>
      </c>
      <c r="B2" s="82">
        <v>44016</v>
      </c>
      <c r="C2" s="72" t="s">
        <v>11</v>
      </c>
      <c r="D2" s="72">
        <v>2</v>
      </c>
      <c r="E2" s="71" t="s">
        <v>14</v>
      </c>
      <c r="F2" s="72">
        <v>805</v>
      </c>
      <c r="G2" s="10">
        <v>0.8</v>
      </c>
      <c r="H2" s="11">
        <f>SUM(O1*G2)</f>
        <v>1192</v>
      </c>
      <c r="I2" s="11">
        <f>SUM(O1-H2)</f>
        <v>298</v>
      </c>
      <c r="J2" s="74" t="s">
        <v>16</v>
      </c>
      <c r="N2" t="s">
        <v>15</v>
      </c>
      <c r="O2">
        <v>790</v>
      </c>
    </row>
    <row r="3" spans="1:15" ht="17.25" thickBot="1">
      <c r="A3" s="73"/>
      <c r="B3" s="73"/>
      <c r="C3" s="72"/>
      <c r="D3" s="73"/>
      <c r="E3" s="72"/>
      <c r="F3" s="72"/>
      <c r="G3" s="10">
        <v>0.9</v>
      </c>
      <c r="H3" s="11">
        <f>SUM(O1*G3)</f>
        <v>1341</v>
      </c>
      <c r="I3" s="11">
        <f>SUM(O1-H3)</f>
        <v>149</v>
      </c>
      <c r="J3" s="74"/>
    </row>
    <row r="4" spans="1:15" ht="16.5" hidden="1" customHeight="1">
      <c r="A4" s="73"/>
      <c r="B4" s="73"/>
      <c r="C4" s="73"/>
      <c r="D4" s="11"/>
      <c r="E4" s="71" t="s">
        <v>13</v>
      </c>
      <c r="F4" s="72"/>
      <c r="G4" s="10">
        <v>0.8</v>
      </c>
      <c r="H4" s="11">
        <f>SUM(O2*G4)</f>
        <v>632</v>
      </c>
      <c r="I4" s="11">
        <f>SUM(O2-H4)</f>
        <v>158</v>
      </c>
      <c r="J4" s="74"/>
    </row>
    <row r="5" spans="1:15" ht="16.5" hidden="1" customHeight="1">
      <c r="A5" s="73"/>
      <c r="B5" s="73"/>
      <c r="C5" s="73"/>
      <c r="D5" s="11"/>
      <c r="E5" s="72"/>
      <c r="F5" s="72"/>
      <c r="G5" s="10">
        <v>0.9</v>
      </c>
      <c r="H5" s="11">
        <f>SUM(O2*G5)</f>
        <v>711</v>
      </c>
      <c r="I5" s="11">
        <f>SUM(O2-H5)</f>
        <v>79</v>
      </c>
      <c r="J5" s="74"/>
    </row>
    <row r="6" spans="1:15" ht="17.25" thickBot="1">
      <c r="A6" s="73"/>
      <c r="B6" s="73"/>
      <c r="C6" s="73"/>
      <c r="D6" s="70">
        <v>1</v>
      </c>
      <c r="E6" s="65" t="s">
        <v>17</v>
      </c>
      <c r="F6" s="69">
        <v>813</v>
      </c>
      <c r="G6" s="12">
        <v>0.8</v>
      </c>
      <c r="H6" s="13">
        <f>SUM(O1*G6)</f>
        <v>1192</v>
      </c>
      <c r="I6" s="13">
        <v>298</v>
      </c>
      <c r="J6" s="65" t="s">
        <v>18</v>
      </c>
    </row>
    <row r="7" spans="1:15" ht="17.25" thickBot="1">
      <c r="A7" s="73"/>
      <c r="B7" s="73"/>
      <c r="C7" s="73"/>
      <c r="D7" s="73"/>
      <c r="E7" s="70"/>
      <c r="F7" s="69"/>
      <c r="G7" s="12">
        <v>0.9</v>
      </c>
      <c r="H7" s="13">
        <f>SUM(O1*G7)</f>
        <v>1341</v>
      </c>
      <c r="I7" s="13">
        <v>149</v>
      </c>
      <c r="J7" s="65"/>
    </row>
    <row r="8" spans="1:15" ht="17.25" hidden="1" customHeight="1" thickBot="1">
      <c r="A8" s="73"/>
      <c r="B8" s="73"/>
      <c r="C8" s="73"/>
      <c r="D8" s="13"/>
      <c r="E8" s="70">
        <v>1017</v>
      </c>
      <c r="F8" s="69"/>
      <c r="G8" s="12">
        <v>0.8</v>
      </c>
      <c r="H8" s="13">
        <f>SUM(O2*G8)</f>
        <v>632</v>
      </c>
      <c r="I8" s="13">
        <v>158</v>
      </c>
      <c r="J8" s="65"/>
    </row>
    <row r="9" spans="1:15" ht="17.25" hidden="1" customHeight="1" thickBot="1">
      <c r="A9" s="73"/>
      <c r="B9" s="73"/>
      <c r="C9" s="73"/>
      <c r="D9" s="13"/>
      <c r="E9" s="70"/>
      <c r="F9" s="69"/>
      <c r="G9" s="12">
        <v>0.9</v>
      </c>
      <c r="H9" s="13">
        <f>SUM(O2*G9)</f>
        <v>711</v>
      </c>
      <c r="I9" s="13">
        <v>79</v>
      </c>
      <c r="J9" s="65"/>
    </row>
    <row r="10" spans="1:15" ht="17.25" thickBot="1">
      <c r="A10" s="73"/>
      <c r="B10" s="73"/>
      <c r="C10" s="73"/>
      <c r="D10" s="26" t="s">
        <v>82</v>
      </c>
      <c r="E10" s="26">
        <v>851</v>
      </c>
      <c r="F10" s="27">
        <v>1209</v>
      </c>
      <c r="G10" s="28">
        <v>1</v>
      </c>
      <c r="H10" s="26">
        <v>1490</v>
      </c>
      <c r="I10" s="26">
        <v>0</v>
      </c>
      <c r="J10" s="29" t="s">
        <v>81</v>
      </c>
    </row>
    <row r="11" spans="1:15" ht="17.25" thickBot="1">
      <c r="A11" s="1"/>
      <c r="B11" s="1"/>
      <c r="G11" s="4"/>
      <c r="H11" s="3"/>
      <c r="I11" s="3"/>
      <c r="J11" s="16"/>
    </row>
    <row r="12" spans="1:15" ht="17.25" thickBot="1">
      <c r="A12" s="73" t="s">
        <v>22</v>
      </c>
      <c r="B12" s="79">
        <v>44018</v>
      </c>
      <c r="C12" s="73" t="s">
        <v>23</v>
      </c>
      <c r="D12" s="76">
        <v>4</v>
      </c>
      <c r="E12" s="66" t="s">
        <v>25</v>
      </c>
      <c r="F12" s="63">
        <v>846</v>
      </c>
      <c r="G12" s="17">
        <v>0.65</v>
      </c>
      <c r="H12" s="18">
        <f>SUM(O1*G12)</f>
        <v>968.5</v>
      </c>
      <c r="I12" s="18">
        <f>SUM(O1-H12)</f>
        <v>521.5</v>
      </c>
      <c r="J12" s="86">
        <v>1942</v>
      </c>
    </row>
    <row r="13" spans="1:15" ht="17.25" thickBot="1">
      <c r="A13" s="73"/>
      <c r="B13" s="80"/>
      <c r="C13" s="73"/>
      <c r="D13" s="77"/>
      <c r="E13" s="60"/>
      <c r="F13" s="60"/>
      <c r="G13" s="6">
        <v>0.8</v>
      </c>
      <c r="H13" s="14">
        <f>SUM(O1*G13)</f>
        <v>1192</v>
      </c>
      <c r="I13" s="14">
        <v>298</v>
      </c>
      <c r="J13" s="87"/>
    </row>
    <row r="14" spans="1:15" ht="17.25" thickBot="1">
      <c r="A14" s="73"/>
      <c r="B14" s="80"/>
      <c r="C14" s="73"/>
      <c r="D14" s="77"/>
      <c r="E14" s="60"/>
      <c r="F14" s="60"/>
      <c r="G14" s="6">
        <v>0.9</v>
      </c>
      <c r="H14" s="14">
        <f>SUM(O1*G14)</f>
        <v>1341</v>
      </c>
      <c r="I14" s="14">
        <v>149</v>
      </c>
      <c r="J14" s="87"/>
    </row>
    <row r="15" spans="1:15" ht="17.25" thickBot="1">
      <c r="A15" s="73"/>
      <c r="B15" s="80"/>
      <c r="C15" s="73"/>
      <c r="D15" s="75" t="s">
        <v>83</v>
      </c>
      <c r="E15" s="67" t="s">
        <v>24</v>
      </c>
      <c r="F15" s="64">
        <v>850</v>
      </c>
      <c r="G15" s="33">
        <v>0.65</v>
      </c>
      <c r="H15" s="34">
        <v>968.5</v>
      </c>
      <c r="I15" s="34">
        <v>521.5</v>
      </c>
      <c r="J15" s="88" t="s">
        <v>29</v>
      </c>
    </row>
    <row r="16" spans="1:15" ht="17.25" thickBot="1">
      <c r="A16" s="73"/>
      <c r="B16" s="80"/>
      <c r="C16" s="73"/>
      <c r="D16" s="75"/>
      <c r="E16" s="68"/>
      <c r="F16" s="64"/>
      <c r="G16" s="35">
        <v>0.8</v>
      </c>
      <c r="H16" s="36">
        <v>1192</v>
      </c>
      <c r="I16" s="36">
        <v>298</v>
      </c>
      <c r="J16" s="88"/>
    </row>
    <row r="17" spans="1:10" ht="17.25" thickBot="1">
      <c r="A17" s="73"/>
      <c r="B17" s="80"/>
      <c r="C17" s="73"/>
      <c r="D17" s="75"/>
      <c r="E17" s="68"/>
      <c r="F17" s="64"/>
      <c r="G17" s="35">
        <v>0.9</v>
      </c>
      <c r="H17" s="36">
        <v>1341</v>
      </c>
      <c r="I17" s="36">
        <v>149</v>
      </c>
      <c r="J17" s="88"/>
    </row>
    <row r="18" spans="1:10" ht="17.25" thickBot="1">
      <c r="A18" s="73"/>
      <c r="B18" s="80"/>
      <c r="C18" s="73"/>
      <c r="D18" s="77">
        <v>2</v>
      </c>
      <c r="E18" s="61" t="s">
        <v>26</v>
      </c>
      <c r="F18" s="60">
        <v>678</v>
      </c>
      <c r="G18" s="6">
        <v>0.8</v>
      </c>
      <c r="H18" s="14">
        <v>1192</v>
      </c>
      <c r="I18" s="14">
        <v>298</v>
      </c>
      <c r="J18" s="87" t="s">
        <v>30</v>
      </c>
    </row>
    <row r="19" spans="1:10" ht="17.25" thickBot="1">
      <c r="A19" s="73"/>
      <c r="B19" s="80"/>
      <c r="C19" s="73"/>
      <c r="D19" s="77"/>
      <c r="E19" s="60"/>
      <c r="F19" s="60"/>
      <c r="G19" s="6">
        <v>0.9</v>
      </c>
      <c r="H19" s="14">
        <v>1341</v>
      </c>
      <c r="I19" s="14">
        <v>149</v>
      </c>
      <c r="J19" s="87"/>
    </row>
    <row r="20" spans="1:10" ht="17.25" thickBot="1">
      <c r="A20" s="73"/>
      <c r="B20" s="80"/>
      <c r="C20" s="73"/>
      <c r="D20" s="77">
        <v>3</v>
      </c>
      <c r="E20" s="61" t="s">
        <v>27</v>
      </c>
      <c r="F20" s="60">
        <v>854</v>
      </c>
      <c r="G20" s="6">
        <v>0.8</v>
      </c>
      <c r="H20" s="14">
        <v>1192</v>
      </c>
      <c r="I20" s="14">
        <v>298</v>
      </c>
      <c r="J20" s="87" t="s">
        <v>31</v>
      </c>
    </row>
    <row r="21" spans="1:10" ht="17.25" thickBot="1">
      <c r="A21" s="73"/>
      <c r="B21" s="81"/>
      <c r="C21" s="73"/>
      <c r="D21" s="78"/>
      <c r="E21" s="62"/>
      <c r="F21" s="62"/>
      <c r="G21" s="7">
        <v>0.9</v>
      </c>
      <c r="H21" s="15">
        <v>1341</v>
      </c>
      <c r="I21" s="15">
        <v>149</v>
      </c>
      <c r="J21" s="89"/>
    </row>
    <row r="22" spans="1:10">
      <c r="A22" s="4"/>
      <c r="B22" s="4"/>
      <c r="C22" s="4"/>
      <c r="D22" s="4"/>
      <c r="E22" s="4"/>
      <c r="F22" s="4"/>
      <c r="G22" s="20"/>
      <c r="H22" s="3"/>
      <c r="I22" s="3"/>
      <c r="J22" s="16"/>
    </row>
    <row r="23" spans="1:10">
      <c r="F23" s="83" t="s">
        <v>33</v>
      </c>
      <c r="G23" s="5"/>
      <c r="H23" s="5" t="s">
        <v>40</v>
      </c>
      <c r="I23" s="5" t="s">
        <v>41</v>
      </c>
    </row>
    <row r="24" spans="1:10">
      <c r="F24" s="84"/>
      <c r="G24" s="21" t="s">
        <v>39</v>
      </c>
      <c r="H24" s="22">
        <f>SUM(O1*2)</f>
        <v>2980</v>
      </c>
      <c r="I24" s="5"/>
    </row>
    <row r="25" spans="1:10">
      <c r="F25" s="84"/>
      <c r="G25" s="14" t="s">
        <v>35</v>
      </c>
      <c r="H25" s="5">
        <f>SUM(H2+H13)</f>
        <v>2384</v>
      </c>
      <c r="I25" s="5">
        <f>SUM(H24-H25)</f>
        <v>596</v>
      </c>
      <c r="J25" s="19"/>
    </row>
    <row r="26" spans="1:10">
      <c r="F26" s="84"/>
      <c r="G26" s="14" t="s">
        <v>34</v>
      </c>
      <c r="H26" s="5">
        <f>SUM(H2+H3)</f>
        <v>2533</v>
      </c>
      <c r="I26" s="5">
        <f>SUM(H24-H26)</f>
        <v>447</v>
      </c>
    </row>
    <row r="27" spans="1:10">
      <c r="F27" s="84"/>
      <c r="G27" s="14" t="s">
        <v>36</v>
      </c>
      <c r="H27" s="5">
        <f>SUM(H3+H7)</f>
        <v>2682</v>
      </c>
      <c r="I27" s="5">
        <f>SUM(H24-H27)</f>
        <v>298</v>
      </c>
    </row>
    <row r="28" spans="1:10">
      <c r="F28" s="84"/>
      <c r="G28" s="14" t="s">
        <v>37</v>
      </c>
      <c r="H28" s="5">
        <f>SUM(H2+H12)</f>
        <v>2160.5</v>
      </c>
      <c r="I28" s="5">
        <f>SUM(H24-H28)</f>
        <v>819.5</v>
      </c>
    </row>
    <row r="29" spans="1:10">
      <c r="F29" s="85"/>
      <c r="G29" s="14" t="s">
        <v>38</v>
      </c>
      <c r="H29" s="5">
        <f>SUM(H7+H12)</f>
        <v>2309.5</v>
      </c>
      <c r="I29" s="5">
        <f>SUM(H24-H29)</f>
        <v>670.5</v>
      </c>
    </row>
  </sheetData>
  <mergeCells count="33">
    <mergeCell ref="F23:F29"/>
    <mergeCell ref="J12:J14"/>
    <mergeCell ref="J15:J17"/>
    <mergeCell ref="J18:J19"/>
    <mergeCell ref="J20:J21"/>
    <mergeCell ref="C2:C10"/>
    <mergeCell ref="C12:C21"/>
    <mergeCell ref="A12:A21"/>
    <mergeCell ref="D6:D7"/>
    <mergeCell ref="D15:D17"/>
    <mergeCell ref="D12:D14"/>
    <mergeCell ref="D18:D19"/>
    <mergeCell ref="D20:D21"/>
    <mergeCell ref="B12:B21"/>
    <mergeCell ref="B2:B10"/>
    <mergeCell ref="A2:A10"/>
    <mergeCell ref="E2:E3"/>
    <mergeCell ref="D2:D3"/>
    <mergeCell ref="J2:J5"/>
    <mergeCell ref="F2:F5"/>
    <mergeCell ref="E4:E5"/>
    <mergeCell ref="J6:J9"/>
    <mergeCell ref="E12:E14"/>
    <mergeCell ref="E15:E17"/>
    <mergeCell ref="E18:E19"/>
    <mergeCell ref="F6:F9"/>
    <mergeCell ref="E6:E7"/>
    <mergeCell ref="E8:E9"/>
    <mergeCell ref="E20:E21"/>
    <mergeCell ref="F12:F14"/>
    <mergeCell ref="F15:F17"/>
    <mergeCell ref="F18:F19"/>
    <mergeCell ref="F20:F2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34" workbookViewId="0">
      <selection activeCell="H60" sqref="H60"/>
    </sheetView>
  </sheetViews>
  <sheetFormatPr defaultRowHeight="15.75"/>
  <cols>
    <col min="1" max="1" width="9" style="24"/>
    <col min="2" max="2" width="28.125" style="24" customWidth="1"/>
    <col min="3" max="3" width="21.125" style="23" customWidth="1"/>
    <col min="4" max="4" width="21.125" style="24" customWidth="1"/>
    <col min="5" max="5" width="6.875" style="23" customWidth="1"/>
    <col min="6" max="6" width="9" style="24"/>
    <col min="7" max="7" width="12.25" style="104" customWidth="1"/>
    <col min="8" max="9" width="16.625" style="24" customWidth="1"/>
    <col min="10" max="10" width="15.25" style="24" customWidth="1"/>
    <col min="11" max="16384" width="9" style="24"/>
  </cols>
  <sheetData>
    <row r="1" spans="1:11" s="23" customFormat="1">
      <c r="A1" s="37" t="s">
        <v>140</v>
      </c>
      <c r="B1" s="37" t="s">
        <v>0</v>
      </c>
      <c r="C1" s="37" t="s">
        <v>70</v>
      </c>
      <c r="D1" s="37" t="s">
        <v>2</v>
      </c>
      <c r="E1" s="37" t="s">
        <v>3</v>
      </c>
      <c r="F1" s="37" t="s">
        <v>1</v>
      </c>
      <c r="G1" s="37" t="s">
        <v>86</v>
      </c>
      <c r="H1" s="37" t="s">
        <v>87</v>
      </c>
      <c r="I1" s="37" t="s">
        <v>138</v>
      </c>
      <c r="J1" s="37" t="s">
        <v>137</v>
      </c>
      <c r="K1" s="37"/>
    </row>
    <row r="2" spans="1:11">
      <c r="A2" s="49"/>
      <c r="B2" s="49" t="s">
        <v>5</v>
      </c>
      <c r="C2" s="37" t="s">
        <v>71</v>
      </c>
      <c r="D2" s="49">
        <v>50</v>
      </c>
      <c r="E2" s="37">
        <v>1</v>
      </c>
      <c r="F2" s="49">
        <f>SUM(D2*E2)</f>
        <v>50</v>
      </c>
      <c r="G2" s="90">
        <f>SUM(F2/5)</f>
        <v>10</v>
      </c>
      <c r="H2" s="37"/>
      <c r="I2" s="37"/>
      <c r="J2" s="49"/>
      <c r="K2" s="49"/>
    </row>
    <row r="3" spans="1:11">
      <c r="A3" s="49"/>
      <c r="B3" s="91" t="s">
        <v>4</v>
      </c>
      <c r="C3" s="92" t="s">
        <v>72</v>
      </c>
      <c r="D3" s="91">
        <v>14618</v>
      </c>
      <c r="E3" s="92">
        <v>1</v>
      </c>
      <c r="F3" s="91">
        <f t="shared" ref="F3:F7" si="0">SUM(D3*E3)</f>
        <v>14618</v>
      </c>
      <c r="G3" s="93"/>
      <c r="H3" s="91"/>
      <c r="I3" s="91"/>
      <c r="J3" s="49"/>
      <c r="K3" s="49"/>
    </row>
    <row r="4" spans="1:11">
      <c r="A4" s="49"/>
      <c r="B4" s="91" t="s">
        <v>68</v>
      </c>
      <c r="C4" s="92" t="s">
        <v>73</v>
      </c>
      <c r="D4" s="91">
        <v>171</v>
      </c>
      <c r="E4" s="92">
        <v>1</v>
      </c>
      <c r="F4" s="91">
        <f t="shared" si="0"/>
        <v>171</v>
      </c>
      <c r="G4" s="93"/>
      <c r="H4" s="91"/>
      <c r="I4" s="91"/>
      <c r="J4" s="49"/>
      <c r="K4" s="49"/>
    </row>
    <row r="5" spans="1:11">
      <c r="A5" s="49"/>
      <c r="B5" s="49" t="s">
        <v>135</v>
      </c>
      <c r="C5" s="37" t="s">
        <v>139</v>
      </c>
      <c r="D5" s="49">
        <f>SUM(D3:D4)</f>
        <v>14789</v>
      </c>
      <c r="E5" s="37"/>
      <c r="F5" s="49"/>
      <c r="G5" s="90"/>
      <c r="H5" s="49"/>
      <c r="I5" s="49">
        <f>SUM(D5/6)</f>
        <v>2464.8333333333335</v>
      </c>
      <c r="J5" s="49">
        <f>SUM(3000-(D5/6))</f>
        <v>535.16666666666652</v>
      </c>
      <c r="K5" s="49"/>
    </row>
    <row r="6" spans="1:11">
      <c r="A6" s="49"/>
      <c r="B6" s="49" t="s">
        <v>136</v>
      </c>
      <c r="C6" s="37" t="s">
        <v>153</v>
      </c>
      <c r="D6" s="49">
        <f>SUM(D5-I5-1000)</f>
        <v>11324.166666666666</v>
      </c>
      <c r="E6" s="37"/>
      <c r="F6" s="94">
        <f>SUM(D6*1)</f>
        <v>11324.166666666666</v>
      </c>
      <c r="G6" s="90"/>
      <c r="H6" s="94">
        <f>SUM(F6/5)</f>
        <v>2264.833333333333</v>
      </c>
      <c r="I6" s="49"/>
      <c r="J6" s="49"/>
      <c r="K6" s="49"/>
    </row>
    <row r="7" spans="1:11">
      <c r="A7" s="49"/>
      <c r="B7" s="49" t="s">
        <v>69</v>
      </c>
      <c r="C7" s="37" t="s">
        <v>74</v>
      </c>
      <c r="D7" s="49">
        <v>1490</v>
      </c>
      <c r="E7" s="37">
        <v>1</v>
      </c>
      <c r="F7" s="49">
        <f t="shared" si="0"/>
        <v>1490</v>
      </c>
      <c r="G7" s="90">
        <v>1490</v>
      </c>
      <c r="H7" s="49"/>
      <c r="I7" s="49"/>
      <c r="J7" s="49"/>
      <c r="K7" s="49"/>
    </row>
    <row r="8" spans="1:11">
      <c r="A8" s="49"/>
      <c r="B8" s="49" t="s">
        <v>84</v>
      </c>
      <c r="C8" s="37" t="s">
        <v>85</v>
      </c>
      <c r="D8" s="49">
        <v>965</v>
      </c>
      <c r="E8" s="37">
        <v>1</v>
      </c>
      <c r="F8" s="49">
        <v>965</v>
      </c>
      <c r="G8" s="90">
        <v>965</v>
      </c>
      <c r="H8" s="49"/>
      <c r="I8" s="49"/>
      <c r="J8" s="49"/>
      <c r="K8" s="49"/>
    </row>
    <row r="9" spans="1:11">
      <c r="A9" s="95"/>
      <c r="B9" s="96"/>
      <c r="C9" s="96"/>
      <c r="D9" s="96"/>
      <c r="E9" s="96"/>
      <c r="F9" s="96"/>
      <c r="G9" s="96"/>
      <c r="H9" s="96"/>
      <c r="I9" s="96"/>
      <c r="J9" s="96"/>
      <c r="K9" s="97"/>
    </row>
    <row r="10" spans="1:11">
      <c r="A10" s="98">
        <v>44016</v>
      </c>
      <c r="B10" s="49" t="s">
        <v>141</v>
      </c>
      <c r="C10" s="37" t="s">
        <v>142</v>
      </c>
      <c r="D10" s="49">
        <v>186</v>
      </c>
      <c r="E10" s="37">
        <v>1</v>
      </c>
      <c r="F10" s="49">
        <f>SUM(D10*E10)</f>
        <v>186</v>
      </c>
      <c r="G10" s="90"/>
      <c r="H10" s="49"/>
      <c r="I10" s="49"/>
      <c r="J10" s="49"/>
      <c r="K10" s="49"/>
    </row>
    <row r="11" spans="1:11">
      <c r="A11" s="99"/>
      <c r="B11" s="49" t="s">
        <v>141</v>
      </c>
      <c r="C11" s="37" t="s">
        <v>142</v>
      </c>
      <c r="D11" s="49">
        <v>471</v>
      </c>
      <c r="E11" s="37">
        <v>1</v>
      </c>
      <c r="F11" s="49">
        <f t="shared" ref="F11:F39" si="1">SUM(D11*E11)</f>
        <v>471</v>
      </c>
      <c r="G11" s="90"/>
      <c r="H11" s="49"/>
      <c r="I11" s="49"/>
      <c r="J11" s="49"/>
      <c r="K11" s="49"/>
    </row>
    <row r="12" spans="1:11">
      <c r="A12" s="99"/>
      <c r="B12" s="49" t="s">
        <v>147</v>
      </c>
      <c r="C12" s="37" t="s">
        <v>142</v>
      </c>
      <c r="D12" s="49">
        <v>20</v>
      </c>
      <c r="E12" s="37">
        <v>1</v>
      </c>
      <c r="F12" s="49">
        <f t="shared" si="1"/>
        <v>20</v>
      </c>
      <c r="G12" s="90"/>
      <c r="H12" s="49"/>
      <c r="I12" s="49"/>
      <c r="J12" s="49"/>
      <c r="K12" s="49"/>
    </row>
    <row r="13" spans="1:11">
      <c r="A13" s="99"/>
      <c r="B13" s="49" t="s">
        <v>143</v>
      </c>
      <c r="C13" s="100" t="s">
        <v>144</v>
      </c>
      <c r="D13" s="101">
        <v>3200</v>
      </c>
      <c r="E13" s="100">
        <v>1</v>
      </c>
      <c r="F13" s="101">
        <f t="shared" si="1"/>
        <v>3200</v>
      </c>
      <c r="G13" s="90"/>
      <c r="H13" s="49"/>
      <c r="I13" s="49"/>
      <c r="J13" s="49"/>
      <c r="K13" s="49"/>
    </row>
    <row r="14" spans="1:11">
      <c r="A14" s="99"/>
      <c r="B14" s="49" t="s">
        <v>145</v>
      </c>
      <c r="C14" s="100" t="s">
        <v>144</v>
      </c>
      <c r="D14" s="101">
        <v>1200</v>
      </c>
      <c r="E14" s="100">
        <v>1</v>
      </c>
      <c r="F14" s="101">
        <f t="shared" si="1"/>
        <v>1200</v>
      </c>
      <c r="G14" s="90"/>
      <c r="H14" s="49"/>
      <c r="I14" s="49"/>
      <c r="J14" s="49"/>
      <c r="K14" s="49"/>
    </row>
    <row r="15" spans="1:11">
      <c r="A15" s="99"/>
      <c r="B15" s="49" t="s">
        <v>146</v>
      </c>
      <c r="C15" s="37" t="s">
        <v>142</v>
      </c>
      <c r="D15" s="49">
        <v>60</v>
      </c>
      <c r="E15" s="37">
        <v>1</v>
      </c>
      <c r="F15" s="49">
        <f t="shared" si="1"/>
        <v>60</v>
      </c>
      <c r="G15" s="90"/>
      <c r="H15" s="49"/>
      <c r="I15" s="49"/>
      <c r="J15" s="49"/>
      <c r="K15" s="49"/>
    </row>
    <row r="16" spans="1:11">
      <c r="A16" s="99"/>
      <c r="B16" s="50" t="s">
        <v>149</v>
      </c>
      <c r="C16" s="37" t="s">
        <v>142</v>
      </c>
      <c r="D16" s="49">
        <v>235</v>
      </c>
      <c r="E16" s="37">
        <v>1</v>
      </c>
      <c r="F16" s="49">
        <f t="shared" si="1"/>
        <v>235</v>
      </c>
      <c r="G16" s="90"/>
      <c r="H16" s="49"/>
      <c r="I16" s="49"/>
      <c r="J16" s="49"/>
      <c r="K16" s="49"/>
    </row>
    <row r="17" spans="1:11">
      <c r="A17" s="99"/>
      <c r="B17" s="50" t="s">
        <v>155</v>
      </c>
      <c r="C17" s="37" t="s">
        <v>142</v>
      </c>
      <c r="D17" s="49">
        <v>270</v>
      </c>
      <c r="E17" s="37">
        <v>1</v>
      </c>
      <c r="F17" s="49">
        <f t="shared" si="1"/>
        <v>270</v>
      </c>
      <c r="G17" s="90"/>
      <c r="H17" s="49"/>
      <c r="I17" s="49"/>
      <c r="J17" s="49"/>
      <c r="K17" s="49"/>
    </row>
    <row r="18" spans="1:11">
      <c r="A18" s="99"/>
      <c r="B18" s="50" t="s">
        <v>156</v>
      </c>
      <c r="C18" s="37" t="s">
        <v>142</v>
      </c>
      <c r="D18" s="49">
        <v>150</v>
      </c>
      <c r="E18" s="37">
        <v>1</v>
      </c>
      <c r="F18" s="49">
        <f t="shared" si="1"/>
        <v>150</v>
      </c>
      <c r="G18" s="90"/>
      <c r="H18" s="49"/>
      <c r="I18" s="49"/>
      <c r="J18" s="49"/>
      <c r="K18" s="49"/>
    </row>
    <row r="19" spans="1:11">
      <c r="A19" s="102"/>
      <c r="B19" s="49" t="s">
        <v>148</v>
      </c>
      <c r="C19" s="37" t="s">
        <v>142</v>
      </c>
      <c r="D19" s="49">
        <v>1310</v>
      </c>
      <c r="E19" s="37">
        <v>1</v>
      </c>
      <c r="F19" s="49">
        <f t="shared" si="1"/>
        <v>1310</v>
      </c>
      <c r="G19" s="90"/>
      <c r="H19" s="49"/>
      <c r="I19" s="49"/>
      <c r="J19" s="49"/>
      <c r="K19" s="49"/>
    </row>
    <row r="20" spans="1:11">
      <c r="A20" s="98">
        <v>44017</v>
      </c>
      <c r="B20" s="49" t="s">
        <v>147</v>
      </c>
      <c r="C20" s="37" t="s">
        <v>142</v>
      </c>
      <c r="D20" s="49">
        <v>50</v>
      </c>
      <c r="E20" s="37">
        <v>1</v>
      </c>
      <c r="F20" s="49">
        <f t="shared" si="1"/>
        <v>50</v>
      </c>
      <c r="G20" s="90"/>
      <c r="H20" s="49"/>
      <c r="I20" s="49"/>
      <c r="J20" s="49"/>
      <c r="K20" s="49"/>
    </row>
    <row r="21" spans="1:11">
      <c r="A21" s="99"/>
      <c r="B21" s="50" t="s">
        <v>149</v>
      </c>
      <c r="C21" s="37" t="s">
        <v>142</v>
      </c>
      <c r="D21" s="49">
        <v>240</v>
      </c>
      <c r="E21" s="37">
        <v>1</v>
      </c>
      <c r="F21" s="49">
        <f t="shared" si="1"/>
        <v>240</v>
      </c>
      <c r="G21" s="90"/>
      <c r="H21" s="49"/>
      <c r="I21" s="49"/>
      <c r="J21" s="49"/>
      <c r="K21" s="49"/>
    </row>
    <row r="22" spans="1:11">
      <c r="A22" s="99"/>
      <c r="B22" s="50" t="s">
        <v>149</v>
      </c>
      <c r="C22" s="37" t="s">
        <v>142</v>
      </c>
      <c r="D22" s="49">
        <v>50</v>
      </c>
      <c r="E22" s="37">
        <v>1</v>
      </c>
      <c r="F22" s="49">
        <f t="shared" si="1"/>
        <v>50</v>
      </c>
      <c r="G22" s="90"/>
      <c r="H22" s="49"/>
      <c r="I22" s="49"/>
      <c r="J22" s="49"/>
      <c r="K22" s="49"/>
    </row>
    <row r="23" spans="1:11">
      <c r="A23" s="99"/>
      <c r="B23" s="50" t="s">
        <v>149</v>
      </c>
      <c r="C23" s="37" t="s">
        <v>142</v>
      </c>
      <c r="D23" s="49">
        <v>151</v>
      </c>
      <c r="E23" s="37">
        <v>1</v>
      </c>
      <c r="F23" s="49">
        <f t="shared" si="1"/>
        <v>151</v>
      </c>
      <c r="G23" s="90"/>
      <c r="H23" s="49"/>
      <c r="I23" s="49"/>
      <c r="J23" s="49"/>
      <c r="K23" s="49"/>
    </row>
    <row r="24" spans="1:11">
      <c r="A24" s="99"/>
      <c r="B24" s="49" t="s">
        <v>150</v>
      </c>
      <c r="C24" s="37" t="s">
        <v>142</v>
      </c>
      <c r="D24" s="49">
        <v>100</v>
      </c>
      <c r="E24" s="37">
        <v>1</v>
      </c>
      <c r="F24" s="49">
        <f t="shared" si="1"/>
        <v>100</v>
      </c>
      <c r="G24" s="90"/>
      <c r="H24" s="49"/>
      <c r="I24" s="49"/>
      <c r="J24" s="49"/>
      <c r="K24" s="49"/>
    </row>
    <row r="25" spans="1:11">
      <c r="A25" s="99"/>
      <c r="B25" s="49" t="s">
        <v>151</v>
      </c>
      <c r="C25" s="37" t="s">
        <v>142</v>
      </c>
      <c r="D25" s="49">
        <v>350</v>
      </c>
      <c r="E25" s="37">
        <v>5</v>
      </c>
      <c r="F25" s="49">
        <f t="shared" si="1"/>
        <v>1750</v>
      </c>
      <c r="G25" s="90"/>
      <c r="H25" s="49"/>
      <c r="I25" s="49"/>
      <c r="J25" s="49"/>
      <c r="K25" s="49"/>
    </row>
    <row r="26" spans="1:11">
      <c r="A26" s="99"/>
      <c r="B26" s="49" t="s">
        <v>152</v>
      </c>
      <c r="C26" s="103" t="s">
        <v>153</v>
      </c>
      <c r="D26" s="94">
        <v>2662</v>
      </c>
      <c r="E26" s="103">
        <v>1</v>
      </c>
      <c r="F26" s="94">
        <f t="shared" si="1"/>
        <v>2662</v>
      </c>
      <c r="G26" s="90"/>
      <c r="H26" s="49"/>
      <c r="I26" s="49"/>
      <c r="J26" s="49"/>
      <c r="K26" s="49"/>
    </row>
    <row r="27" spans="1:11">
      <c r="A27" s="99"/>
      <c r="B27" s="49" t="s">
        <v>157</v>
      </c>
      <c r="C27" s="37" t="s">
        <v>142</v>
      </c>
      <c r="D27" s="49">
        <v>350</v>
      </c>
      <c r="E27" s="37">
        <v>1</v>
      </c>
      <c r="F27" s="49">
        <f t="shared" si="1"/>
        <v>350</v>
      </c>
      <c r="G27" s="90"/>
      <c r="H27" s="49"/>
      <c r="I27" s="49"/>
      <c r="J27" s="49"/>
      <c r="K27" s="49"/>
    </row>
    <row r="28" spans="1:11">
      <c r="A28" s="99"/>
      <c r="B28" s="49" t="s">
        <v>158</v>
      </c>
      <c r="C28" s="37" t="s">
        <v>142</v>
      </c>
      <c r="D28" s="49">
        <v>20</v>
      </c>
      <c r="E28" s="37">
        <v>1</v>
      </c>
      <c r="F28" s="49">
        <f t="shared" si="1"/>
        <v>20</v>
      </c>
      <c r="G28" s="90"/>
      <c r="H28" s="49"/>
      <c r="I28" s="49"/>
      <c r="J28" s="49"/>
      <c r="K28" s="49"/>
    </row>
    <row r="29" spans="1:11">
      <c r="A29" s="99"/>
      <c r="B29" s="49" t="s">
        <v>159</v>
      </c>
      <c r="C29" s="37" t="s">
        <v>142</v>
      </c>
      <c r="D29" s="49">
        <v>40</v>
      </c>
      <c r="E29" s="37">
        <v>1</v>
      </c>
      <c r="F29" s="49">
        <f t="shared" si="1"/>
        <v>40</v>
      </c>
      <c r="G29" s="90"/>
      <c r="H29" s="49"/>
      <c r="I29" s="49"/>
      <c r="J29" s="49"/>
      <c r="K29" s="49"/>
    </row>
    <row r="30" spans="1:11">
      <c r="A30" s="99"/>
      <c r="B30" s="49" t="s">
        <v>160</v>
      </c>
      <c r="C30" s="37" t="s">
        <v>142</v>
      </c>
      <c r="D30" s="49">
        <v>65</v>
      </c>
      <c r="E30" s="37">
        <v>1</v>
      </c>
      <c r="F30" s="49">
        <f t="shared" si="1"/>
        <v>65</v>
      </c>
      <c r="G30" s="90"/>
      <c r="H30" s="49"/>
      <c r="I30" s="49"/>
      <c r="J30" s="49"/>
      <c r="K30" s="49"/>
    </row>
    <row r="31" spans="1:11">
      <c r="A31" s="99"/>
      <c r="B31" s="49" t="s">
        <v>161</v>
      </c>
      <c r="C31" s="37" t="s">
        <v>142</v>
      </c>
      <c r="D31" s="49">
        <v>120</v>
      </c>
      <c r="E31" s="37">
        <v>1</v>
      </c>
      <c r="F31" s="49">
        <f t="shared" si="1"/>
        <v>120</v>
      </c>
      <c r="G31" s="90"/>
      <c r="H31" s="49"/>
      <c r="I31" s="49"/>
      <c r="J31" s="49"/>
      <c r="K31" s="49"/>
    </row>
    <row r="32" spans="1:11">
      <c r="A32" s="99"/>
      <c r="B32" s="49" t="s">
        <v>162</v>
      </c>
      <c r="C32" s="37" t="s">
        <v>142</v>
      </c>
      <c r="D32" s="49">
        <v>25</v>
      </c>
      <c r="E32" s="37">
        <v>1</v>
      </c>
      <c r="F32" s="49">
        <f t="shared" si="1"/>
        <v>25</v>
      </c>
      <c r="G32" s="90"/>
      <c r="H32" s="49"/>
      <c r="I32" s="49"/>
      <c r="J32" s="49"/>
      <c r="K32" s="49"/>
    </row>
    <row r="33" spans="1:11">
      <c r="A33" s="99"/>
      <c r="B33" s="49" t="s">
        <v>163</v>
      </c>
      <c r="C33" s="37" t="s">
        <v>142</v>
      </c>
      <c r="D33" s="49">
        <v>100</v>
      </c>
      <c r="E33" s="37">
        <v>1</v>
      </c>
      <c r="F33" s="49">
        <f t="shared" si="1"/>
        <v>100</v>
      </c>
      <c r="G33" s="90"/>
      <c r="H33" s="49"/>
      <c r="I33" s="49"/>
      <c r="J33" s="49"/>
      <c r="K33" s="49"/>
    </row>
    <row r="34" spans="1:11">
      <c r="A34" s="102"/>
      <c r="B34" s="49" t="s">
        <v>154</v>
      </c>
      <c r="C34" s="103" t="s">
        <v>153</v>
      </c>
      <c r="D34" s="94">
        <v>75</v>
      </c>
      <c r="E34" s="103">
        <v>5</v>
      </c>
      <c r="F34" s="94">
        <f t="shared" si="1"/>
        <v>375</v>
      </c>
      <c r="G34" s="90"/>
      <c r="H34" s="49"/>
      <c r="I34" s="49"/>
      <c r="J34" s="49"/>
      <c r="K34" s="49"/>
    </row>
    <row r="35" spans="1:11">
      <c r="A35" s="98">
        <v>44018</v>
      </c>
      <c r="B35" s="49" t="s">
        <v>164</v>
      </c>
      <c r="C35" s="37" t="s">
        <v>142</v>
      </c>
      <c r="D35" s="49">
        <v>894</v>
      </c>
      <c r="E35" s="37">
        <v>1</v>
      </c>
      <c r="F35" s="49">
        <f t="shared" si="1"/>
        <v>894</v>
      </c>
      <c r="G35" s="90"/>
      <c r="H35" s="49"/>
      <c r="I35" s="49"/>
      <c r="J35" s="49"/>
      <c r="K35" s="49"/>
    </row>
    <row r="36" spans="1:11">
      <c r="A36" s="99"/>
      <c r="B36" s="49" t="s">
        <v>165</v>
      </c>
      <c r="C36" s="37" t="s">
        <v>142</v>
      </c>
      <c r="D36" s="49">
        <v>228</v>
      </c>
      <c r="E36" s="37">
        <v>1</v>
      </c>
      <c r="F36" s="49">
        <f t="shared" si="1"/>
        <v>228</v>
      </c>
      <c r="G36" s="90"/>
      <c r="H36" s="49"/>
      <c r="I36" s="49"/>
      <c r="J36" s="49"/>
      <c r="K36" s="49"/>
    </row>
    <row r="37" spans="1:11">
      <c r="A37" s="99"/>
      <c r="B37" s="49" t="s">
        <v>166</v>
      </c>
      <c r="C37" s="37" t="s">
        <v>142</v>
      </c>
      <c r="D37" s="49">
        <v>180</v>
      </c>
      <c r="E37" s="37">
        <v>1</v>
      </c>
      <c r="F37" s="49">
        <f t="shared" si="1"/>
        <v>180</v>
      </c>
      <c r="G37" s="90"/>
      <c r="H37" s="49"/>
      <c r="I37" s="49"/>
      <c r="J37" s="49"/>
      <c r="K37" s="49"/>
    </row>
    <row r="38" spans="1:11">
      <c r="A38" s="99"/>
      <c r="B38" s="49" t="s">
        <v>143</v>
      </c>
      <c r="C38" s="100" t="s">
        <v>144</v>
      </c>
      <c r="D38" s="101">
        <v>1604</v>
      </c>
      <c r="E38" s="100">
        <v>1</v>
      </c>
      <c r="F38" s="101">
        <f t="shared" si="1"/>
        <v>1604</v>
      </c>
      <c r="G38" s="90"/>
      <c r="H38" s="49"/>
      <c r="I38" s="49"/>
      <c r="J38" s="49"/>
      <c r="K38" s="49"/>
    </row>
    <row r="39" spans="1:11">
      <c r="A39" s="102"/>
      <c r="B39" s="49" t="s">
        <v>167</v>
      </c>
      <c r="C39" s="37" t="s">
        <v>142</v>
      </c>
      <c r="D39" s="49">
        <v>180</v>
      </c>
      <c r="E39" s="37">
        <v>5</v>
      </c>
      <c r="F39" s="49">
        <f t="shared" si="1"/>
        <v>900</v>
      </c>
      <c r="G39" s="90"/>
      <c r="H39" s="49"/>
      <c r="I39" s="49"/>
      <c r="J39" s="49"/>
      <c r="K39" s="49"/>
    </row>
    <row r="40" spans="1:11">
      <c r="A40" s="49"/>
      <c r="B40" s="49"/>
      <c r="C40" s="37"/>
      <c r="D40" s="49"/>
      <c r="E40" s="37"/>
      <c r="F40" s="49"/>
      <c r="G40" s="90"/>
      <c r="H40" s="49"/>
      <c r="I40" s="49"/>
      <c r="J40" s="49"/>
      <c r="K40" s="49"/>
    </row>
    <row r="41" spans="1:11">
      <c r="A41" s="49"/>
      <c r="B41" s="49"/>
      <c r="C41" s="37"/>
      <c r="D41" s="49"/>
      <c r="E41" s="37"/>
      <c r="F41" s="49"/>
      <c r="G41" s="90"/>
      <c r="H41" s="49"/>
      <c r="I41" s="49"/>
      <c r="J41" s="49"/>
      <c r="K41" s="49"/>
    </row>
    <row r="42" spans="1:11">
      <c r="A42" s="49"/>
      <c r="B42" s="49"/>
      <c r="C42" s="37"/>
      <c r="D42" s="49"/>
      <c r="E42" s="37"/>
      <c r="F42" s="49"/>
      <c r="G42" s="90"/>
      <c r="H42" s="49"/>
      <c r="I42" s="49"/>
      <c r="J42" s="49"/>
      <c r="K42" s="49"/>
    </row>
    <row r="43" spans="1:11">
      <c r="A43" s="49"/>
      <c r="B43" s="49"/>
      <c r="C43" s="37"/>
      <c r="D43" s="49"/>
      <c r="E43" s="37"/>
      <c r="F43" s="49"/>
      <c r="G43" s="90"/>
      <c r="H43" s="49"/>
      <c r="I43" s="49"/>
      <c r="J43" s="49"/>
      <c r="K43" s="49"/>
    </row>
    <row r="50" spans="3:8">
      <c r="C50" s="23" t="s">
        <v>168</v>
      </c>
      <c r="F50" s="24">
        <f>SUM(F10+F11+F12+F15+F16+F17+F18+F19+F20+F21+F22+F23+F24+F25+F27+F28+F29+F30+F31+F32+F33+F35+F36+F37+F39)</f>
        <v>7965</v>
      </c>
      <c r="H50" s="24">
        <f>SUM(F50/5)</f>
        <v>1593</v>
      </c>
    </row>
    <row r="51" spans="3:8">
      <c r="C51" s="23" t="s">
        <v>169</v>
      </c>
      <c r="D51" s="24">
        <v>2000</v>
      </c>
      <c r="E51" s="23">
        <v>5</v>
      </c>
      <c r="F51" s="24">
        <f>SUM(D51*E51)</f>
        <v>10000</v>
      </c>
    </row>
    <row r="52" spans="3:8">
      <c r="C52" s="23" t="s">
        <v>170</v>
      </c>
      <c r="F52" s="24">
        <f>SUM(F51-F50)</f>
        <v>2035</v>
      </c>
    </row>
    <row r="54" spans="3:8">
      <c r="C54" s="23" t="s">
        <v>171</v>
      </c>
      <c r="F54" s="24">
        <f>SUM(F6+F26+F34)</f>
        <v>14361.166666666666</v>
      </c>
      <c r="H54" s="24">
        <f>SUM(F54/5)</f>
        <v>2872.2333333333331</v>
      </c>
    </row>
    <row r="55" spans="3:8">
      <c r="C55" s="23" t="s">
        <v>172</v>
      </c>
      <c r="F55" s="24">
        <f>SUM(F13+F14+F38)</f>
        <v>6004</v>
      </c>
      <c r="H55" s="24">
        <f>SUM(F55/5)</f>
        <v>1200.8</v>
      </c>
    </row>
    <row r="56" spans="3:8">
      <c r="C56" s="23" t="s">
        <v>173</v>
      </c>
      <c r="F56" s="24">
        <f>SUM(F7+F8)</f>
        <v>2455</v>
      </c>
      <c r="H56" s="24">
        <f>SUM(G7+F8)</f>
        <v>2455</v>
      </c>
    </row>
    <row r="59" spans="3:8">
      <c r="C59" s="23" t="s">
        <v>175</v>
      </c>
      <c r="G59" s="104">
        <f>SUM(H54+H55+H56)</f>
        <v>6528.0333333333328</v>
      </c>
      <c r="H59" s="24">
        <f>SUM(H54+H55)</f>
        <v>4073.0333333333328</v>
      </c>
    </row>
    <row r="60" spans="3:8">
      <c r="C60" s="23" t="s">
        <v>174</v>
      </c>
      <c r="G60" s="104">
        <f>SUM(H54+H55+H56+H50)</f>
        <v>8121.0333333333328</v>
      </c>
      <c r="H60" s="24">
        <f>SUM(H50+H54+H55)</f>
        <v>5666.0333333333338</v>
      </c>
    </row>
  </sheetData>
  <autoFilter ref="C1:C56"/>
  <mergeCells count="4">
    <mergeCell ref="A10:A19"/>
    <mergeCell ref="A9:K9"/>
    <mergeCell ref="A20:A34"/>
    <mergeCell ref="A35:A3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行程</vt:lpstr>
      <vt:lpstr>高鐵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2020-07-07T08:22:30Z</dcterms:modified>
</cp:coreProperties>
</file>