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0" windowWidth="19140" windowHeight="1203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BTP!$J$6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" l="1"/>
  <c r="M47" i="2" l="1"/>
  <c r="N47" i="2"/>
  <c r="M48" i="2"/>
  <c r="M49" i="2"/>
  <c r="N49" i="2"/>
  <c r="M50" i="2"/>
  <c r="N50" i="2"/>
  <c r="M51" i="2"/>
  <c r="M52" i="2"/>
  <c r="N52" i="2"/>
  <c r="M53" i="2"/>
  <c r="M54" i="2"/>
  <c r="N54" i="2"/>
  <c r="M55" i="2"/>
  <c r="M56" i="2"/>
  <c r="N56" i="2"/>
  <c r="M57" i="2"/>
  <c r="M58" i="2"/>
  <c r="N58" i="2"/>
  <c r="J49" i="2"/>
  <c r="J55" i="2"/>
  <c r="J47" i="2"/>
  <c r="J50" i="2"/>
  <c r="J58" i="2"/>
  <c r="J53" i="2"/>
  <c r="J48" i="2"/>
  <c r="J54" i="2"/>
  <c r="I55" i="2"/>
  <c r="I47" i="2"/>
  <c r="I50" i="2"/>
  <c r="I54" i="2"/>
  <c r="I49" i="2"/>
  <c r="J56" i="2"/>
  <c r="I58" i="2"/>
  <c r="I53" i="2"/>
  <c r="J57" i="2"/>
  <c r="I57" i="2" s="1"/>
  <c r="I48" i="2"/>
  <c r="J52" i="2"/>
  <c r="I52" i="2" s="1"/>
  <c r="I56" i="2"/>
  <c r="J51" i="2"/>
  <c r="I51" i="2"/>
  <c r="K49" i="2" l="1"/>
  <c r="L49" i="2" s="1"/>
  <c r="K54" i="2"/>
  <c r="L54" i="2" s="1"/>
  <c r="K56" i="2"/>
  <c r="L56" i="2" s="1"/>
  <c r="K48" i="2"/>
  <c r="K53" i="2"/>
  <c r="K51" i="2"/>
  <c r="K52" i="2"/>
  <c r="L52" i="2" s="1"/>
  <c r="K57" i="2"/>
  <c r="K58" i="2"/>
  <c r="K50" i="2"/>
  <c r="K47" i="2"/>
  <c r="L47" i="2" s="1"/>
  <c r="K55" i="2"/>
  <c r="L58" i="2"/>
  <c r="L50" i="2"/>
  <c r="M64" i="2"/>
  <c r="N64" i="2"/>
  <c r="J64" i="2"/>
  <c r="I64" i="2"/>
  <c r="K64" i="2" l="1"/>
  <c r="L64" i="2" s="1"/>
  <c r="M73" i="2"/>
  <c r="N73" i="2"/>
  <c r="M9" i="2"/>
  <c r="N9" i="2"/>
  <c r="L9" i="2" s="1"/>
  <c r="M10" i="2"/>
  <c r="N10" i="2"/>
  <c r="M11" i="2"/>
  <c r="N11" i="2"/>
  <c r="N12" i="2"/>
  <c r="M13" i="2"/>
  <c r="N13" i="2"/>
  <c r="M14" i="2"/>
  <c r="N14" i="2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M59" i="2"/>
  <c r="N59" i="2"/>
  <c r="M60" i="2"/>
  <c r="M61" i="2"/>
  <c r="N61" i="2"/>
  <c r="M62" i="2"/>
  <c r="N62" i="2"/>
  <c r="M63" i="2"/>
  <c r="N63" i="2"/>
  <c r="M65" i="2"/>
  <c r="M66" i="2"/>
  <c r="N66" i="2"/>
  <c r="M67" i="2"/>
  <c r="N67" i="2"/>
  <c r="M68" i="2"/>
  <c r="N68" i="2"/>
  <c r="M69" i="2"/>
  <c r="N69" i="2"/>
  <c r="M70" i="2"/>
  <c r="N70" i="2"/>
  <c r="M71" i="2"/>
  <c r="N72" i="2"/>
  <c r="M74" i="2"/>
  <c r="N74" i="2"/>
  <c r="M75" i="2"/>
  <c r="N75" i="2"/>
  <c r="N76" i="2"/>
  <c r="N77" i="2"/>
  <c r="M78" i="2"/>
  <c r="N78" i="2"/>
  <c r="N79" i="2"/>
  <c r="N80" i="2"/>
  <c r="M81" i="2"/>
  <c r="M82" i="2"/>
  <c r="M83" i="2"/>
  <c r="M84" i="2"/>
  <c r="M86" i="2"/>
  <c r="N86" i="2"/>
  <c r="M8" i="2"/>
  <c r="N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22" i="12"/>
  <c r="B35" i="12"/>
  <c r="B17" i="12"/>
  <c r="C10" i="8"/>
  <c r="B36" i="12"/>
  <c r="B23" i="12"/>
  <c r="C8" i="8"/>
  <c r="B11" i="12"/>
  <c r="B3" i="12"/>
  <c r="B24" i="12"/>
  <c r="B4" i="12"/>
  <c r="B25" i="12"/>
  <c r="C5" i="10"/>
  <c r="B5" i="12"/>
  <c r="B26" i="12"/>
  <c r="B10" i="12"/>
  <c r="B6" i="12"/>
  <c r="B27" i="12"/>
  <c r="B7" i="12"/>
  <c r="B28" i="12"/>
  <c r="B31" i="12"/>
  <c r="B8" i="12"/>
  <c r="B29" i="12"/>
  <c r="B9" i="12"/>
  <c r="B30" i="12"/>
  <c r="B32" i="12"/>
  <c r="B20" i="12"/>
  <c r="B2" i="12"/>
  <c r="B13" i="12"/>
  <c r="B19" i="12"/>
  <c r="C11" i="8"/>
  <c r="B18" i="12"/>
  <c r="B37" i="12"/>
  <c r="B21" i="12"/>
  <c r="B34" i="12"/>
  <c r="B14" i="12"/>
  <c r="B15" i="12"/>
  <c r="B33" i="12"/>
  <c r="B12" i="12"/>
  <c r="C5" i="6"/>
  <c r="B16" i="12"/>
  <c r="M37" i="3"/>
  <c r="J69" i="2"/>
  <c r="J76" i="2"/>
  <c r="M72" i="7"/>
  <c r="J40" i="2"/>
  <c r="AD21" i="11"/>
  <c r="M32" i="7"/>
  <c r="M17" i="3"/>
  <c r="J33" i="2"/>
  <c r="M60" i="7"/>
  <c r="M56" i="3"/>
  <c r="M41" i="3"/>
  <c r="J24" i="2"/>
  <c r="M46" i="7"/>
  <c r="M18" i="3"/>
  <c r="J25" i="2"/>
  <c r="J41" i="2"/>
  <c r="M62" i="7"/>
  <c r="M20" i="7"/>
  <c r="M21" i="7"/>
  <c r="J78" i="2"/>
  <c r="B78" i="2" s="1"/>
  <c r="J84" i="2"/>
  <c r="J11" i="2"/>
  <c r="M27" i="7"/>
  <c r="C18" i="3"/>
  <c r="J71" i="2"/>
  <c r="M48" i="7"/>
  <c r="J82" i="2"/>
  <c r="M17" i="7"/>
  <c r="J80" i="2"/>
  <c r="B1" i="1"/>
  <c r="M33" i="7"/>
  <c r="M56" i="7"/>
  <c r="J39" i="2"/>
  <c r="M74" i="7"/>
  <c r="M49" i="7"/>
  <c r="J26" i="2"/>
  <c r="M51" i="3"/>
  <c r="M29" i="7"/>
  <c r="J8" i="2"/>
  <c r="M43" i="7"/>
  <c r="M67" i="7"/>
  <c r="M25" i="7"/>
  <c r="J13" i="2"/>
  <c r="M84" i="7"/>
  <c r="AC12" i="11"/>
  <c r="AC10" i="11"/>
  <c r="M52" i="3"/>
  <c r="J27" i="2"/>
  <c r="J35" i="2"/>
  <c r="M12" i="8"/>
  <c r="AC16" i="11"/>
  <c r="M51" i="7"/>
  <c r="M26" i="7"/>
  <c r="J63" i="2"/>
  <c r="J68" i="2"/>
  <c r="M11" i="7"/>
  <c r="M59" i="7"/>
  <c r="I82" i="2"/>
  <c r="J38" i="2"/>
  <c r="J36" i="2"/>
  <c r="J17" i="2"/>
  <c r="J42" i="2"/>
  <c r="J18" i="2"/>
  <c r="B50" i="2"/>
  <c r="M38" i="7"/>
  <c r="B40" i="2"/>
  <c r="J31" i="2"/>
  <c r="B31" i="2" s="1"/>
  <c r="J60" i="2"/>
  <c r="M23" i="3"/>
  <c r="M58" i="7"/>
  <c r="M38" i="3"/>
  <c r="AC13" i="11"/>
  <c r="M36" i="7"/>
  <c r="J20" i="2"/>
  <c r="M12" i="7"/>
  <c r="M34" i="7"/>
  <c r="C17" i="3"/>
  <c r="M70" i="7"/>
  <c r="B51" i="2"/>
  <c r="M65" i="7"/>
  <c r="M19" i="3"/>
  <c r="B49" i="2"/>
  <c r="J73" i="2"/>
  <c r="M78" i="7"/>
  <c r="M31" i="7"/>
  <c r="J59" i="2"/>
  <c r="M31" i="3"/>
  <c r="M57" i="7"/>
  <c r="M9" i="3"/>
  <c r="M10" i="3"/>
  <c r="M16" i="7"/>
  <c r="M88" i="7"/>
  <c r="M40" i="3"/>
  <c r="J61" i="2"/>
  <c r="M76" i="7"/>
  <c r="M13" i="3"/>
  <c r="B24" i="2"/>
  <c r="M40" i="7"/>
  <c r="J22" i="2"/>
  <c r="B22" i="2" s="1"/>
  <c r="J81" i="2"/>
  <c r="M30" i="7"/>
  <c r="M50" i="3"/>
  <c r="J9" i="2"/>
  <c r="AC18" i="11"/>
  <c r="AC9" i="11"/>
  <c r="M23" i="7"/>
  <c r="C23" i="7" s="1"/>
  <c r="M63" i="7"/>
  <c r="B58" i="2"/>
  <c r="M45" i="3"/>
  <c r="M50" i="7"/>
  <c r="M27" i="3"/>
  <c r="M71" i="7"/>
  <c r="J85" i="2"/>
  <c r="M35" i="7"/>
  <c r="J72" i="2"/>
  <c r="M30" i="3"/>
  <c r="M25" i="3"/>
  <c r="M32" i="3"/>
  <c r="M80" i="7"/>
  <c r="M16" i="3"/>
  <c r="M57" i="3"/>
  <c r="M22" i="3"/>
  <c r="I40" i="2"/>
  <c r="M61" i="7"/>
  <c r="M48" i="3"/>
  <c r="B55" i="2"/>
  <c r="M35" i="3"/>
  <c r="J15" i="2"/>
  <c r="I15" i="2" s="1"/>
  <c r="M39" i="7"/>
  <c r="M68" i="7"/>
  <c r="M44" i="3"/>
  <c r="M22" i="7"/>
  <c r="M69" i="7"/>
  <c r="M54" i="3"/>
  <c r="M44" i="7"/>
  <c r="M8" i="7"/>
  <c r="AC19" i="11"/>
  <c r="M49" i="3"/>
  <c r="J19" i="2"/>
  <c r="J28" i="2"/>
  <c r="M21" i="3"/>
  <c r="I17" i="2"/>
  <c r="B53" i="2"/>
  <c r="B8" i="2"/>
  <c r="M13" i="7"/>
  <c r="AD17" i="11"/>
  <c r="J34" i="2"/>
  <c r="I34" i="2" s="1"/>
  <c r="AC8" i="11"/>
  <c r="AC11" i="11"/>
  <c r="M47" i="3"/>
  <c r="M54" i="7"/>
  <c r="J79" i="2"/>
  <c r="M87" i="7"/>
  <c r="J86" i="2"/>
  <c r="B86" i="2" s="1"/>
  <c r="M28" i="3"/>
  <c r="AC15" i="11"/>
  <c r="M83" i="7"/>
  <c r="M66" i="7"/>
  <c r="M43" i="3"/>
  <c r="M8" i="3"/>
  <c r="B15" i="2"/>
  <c r="J32" i="2"/>
  <c r="B32" i="2" s="1"/>
  <c r="J23" i="2"/>
  <c r="B23" i="2" s="1"/>
  <c r="M26" i="3"/>
  <c r="J43" i="2"/>
  <c r="I22" i="2"/>
  <c r="I38" i="2"/>
  <c r="I24" i="2"/>
  <c r="M24" i="3"/>
  <c r="M14" i="7"/>
  <c r="B48" i="2"/>
  <c r="M42" i="7"/>
  <c r="C42" i="7" s="1"/>
  <c r="M64" i="7"/>
  <c r="AD20" i="11"/>
  <c r="M24" i="7"/>
  <c r="C24" i="7" s="1"/>
  <c r="M46" i="3"/>
  <c r="B25" i="2"/>
  <c r="J67" i="2"/>
  <c r="J44" i="2"/>
  <c r="I44" i="2" s="1"/>
  <c r="J10" i="2"/>
  <c r="M19" i="7"/>
  <c r="J16" i="2"/>
  <c r="I78" i="2"/>
  <c r="J14" i="2"/>
  <c r="J75" i="2"/>
  <c r="I79" i="2"/>
  <c r="J66" i="2"/>
  <c r="I66" i="2" s="1"/>
  <c r="J29" i="2"/>
  <c r="I29" i="2" s="1"/>
  <c r="M11" i="3"/>
  <c r="M53" i="7"/>
  <c r="M79" i="7"/>
  <c r="M55" i="3"/>
  <c r="M52" i="7"/>
  <c r="I19" i="2"/>
  <c r="M77" i="7"/>
  <c r="M15" i="7"/>
  <c r="J30" i="2"/>
  <c r="M9" i="7"/>
  <c r="J65" i="2"/>
  <c r="M36" i="3"/>
  <c r="M53" i="3"/>
  <c r="M10" i="7"/>
  <c r="C29" i="7"/>
  <c r="M33" i="3"/>
  <c r="M29" i="3"/>
  <c r="C29" i="3" s="1"/>
  <c r="M45" i="7"/>
  <c r="M47" i="7"/>
  <c r="M20" i="3"/>
  <c r="I68" i="2"/>
  <c r="M75" i="7"/>
  <c r="M73" i="7"/>
  <c r="I25" i="2"/>
  <c r="J77" i="2"/>
  <c r="J37" i="2"/>
  <c r="I86" i="2"/>
  <c r="M18" i="7"/>
  <c r="B14" i="2"/>
  <c r="C16" i="3"/>
  <c r="M15" i="3"/>
  <c r="J70" i="2"/>
  <c r="B70" i="2" s="1"/>
  <c r="J46" i="2"/>
  <c r="M37" i="7"/>
  <c r="J83" i="2"/>
  <c r="I83" i="2"/>
  <c r="M34" i="3"/>
  <c r="I71" i="2"/>
  <c r="B28" i="2"/>
  <c r="M12" i="3"/>
  <c r="M55" i="7"/>
  <c r="M81" i="7"/>
  <c r="M39" i="3"/>
  <c r="M41" i="7"/>
  <c r="M86" i="7"/>
  <c r="B83" i="2"/>
  <c r="M42" i="3"/>
  <c r="M82" i="7"/>
  <c r="J62" i="2"/>
  <c r="J21" i="2"/>
  <c r="AC14" i="11"/>
  <c r="J74" i="2"/>
  <c r="I65" i="2"/>
  <c r="M85" i="7"/>
  <c r="J12" i="2"/>
  <c r="J45" i="2"/>
  <c r="J6" i="2"/>
  <c r="O23" i="7"/>
  <c r="O11" i="7"/>
  <c r="O16" i="7"/>
  <c r="I36" i="2"/>
  <c r="B42" i="2"/>
  <c r="B81" i="2"/>
  <c r="I81" i="2"/>
  <c r="O8" i="7"/>
  <c r="O24" i="7"/>
  <c r="O21" i="7"/>
  <c r="O17" i="7"/>
  <c r="O13" i="7"/>
  <c r="O12" i="7"/>
  <c r="O25" i="7"/>
  <c r="O22" i="7"/>
  <c r="M89" i="7"/>
  <c r="I10" i="2"/>
  <c r="I30" i="2"/>
  <c r="O9" i="7"/>
  <c r="O15" i="7"/>
  <c r="O26" i="7"/>
  <c r="O14" i="7"/>
  <c r="O27" i="7"/>
  <c r="O8" i="3"/>
  <c r="M58" i="3"/>
  <c r="O18" i="7"/>
  <c r="O20" i="7"/>
  <c r="J89" i="2"/>
  <c r="O12" i="3"/>
  <c r="O10" i="3"/>
  <c r="O9" i="3"/>
  <c r="O11" i="3"/>
  <c r="O13" i="3"/>
  <c r="N53" i="2" l="1"/>
  <c r="L53" i="2" s="1"/>
  <c r="N51" i="2"/>
  <c r="L51" i="2" s="1"/>
  <c r="N48" i="2"/>
  <c r="L48" i="2" s="1"/>
  <c r="N55" i="2"/>
  <c r="L55" i="2" s="1"/>
  <c r="N57" i="2"/>
  <c r="L57" i="2" s="1"/>
  <c r="L17" i="2"/>
  <c r="L73" i="2"/>
  <c r="L13" i="2"/>
  <c r="L16" i="2"/>
  <c r="L11" i="2"/>
  <c r="L8" i="2"/>
  <c r="K32" i="2"/>
  <c r="L32" i="2" s="1"/>
  <c r="N60" i="2"/>
  <c r="N24" i="2"/>
  <c r="K65" i="2"/>
  <c r="K61" i="2"/>
  <c r="L61" i="2" s="1"/>
  <c r="K25" i="2"/>
  <c r="L25" i="2" s="1"/>
  <c r="N27" i="2"/>
  <c r="N33" i="2"/>
  <c r="K60" i="2"/>
  <c r="K83" i="2"/>
  <c r="M77" i="2"/>
  <c r="K20" i="2"/>
  <c r="L20" i="2" s="1"/>
  <c r="K22" i="2"/>
  <c r="L22" i="2" s="1"/>
  <c r="N82" i="2"/>
  <c r="K37" i="2"/>
  <c r="L37" i="2" s="1"/>
  <c r="K81" i="2"/>
  <c r="K21" i="2"/>
  <c r="L21" i="2" s="1"/>
  <c r="K38" i="2"/>
  <c r="L38" i="2" s="1"/>
  <c r="K41" i="2"/>
  <c r="L41" i="2" s="1"/>
  <c r="M79" i="2"/>
  <c r="K34" i="2"/>
  <c r="L34" i="2" s="1"/>
  <c r="M12" i="2"/>
  <c r="L12" i="2" s="1"/>
  <c r="K19" i="2"/>
  <c r="K82" i="2"/>
  <c r="K40" i="2"/>
  <c r="K75" i="2"/>
  <c r="L75" i="2" s="1"/>
  <c r="K36" i="2"/>
  <c r="L36" i="2" s="1"/>
  <c r="N71" i="2"/>
  <c r="K85" i="2"/>
  <c r="N65" i="2"/>
  <c r="K39" i="2"/>
  <c r="L39" i="2" s="1"/>
  <c r="K33" i="2"/>
  <c r="K86" i="2"/>
  <c r="L86" i="2" s="1"/>
  <c r="K79" i="2"/>
  <c r="M72" i="2"/>
  <c r="K72" i="2"/>
  <c r="K35" i="2"/>
  <c r="K31" i="2"/>
  <c r="L31" i="2" s="1"/>
  <c r="K27" i="2"/>
  <c r="K44" i="2"/>
  <c r="L44" i="2" s="1"/>
  <c r="K29" i="2"/>
  <c r="L29" i="2" s="1"/>
  <c r="K74" i="2"/>
  <c r="L74" i="2" s="1"/>
  <c r="K80" i="2"/>
  <c r="K26" i="2"/>
  <c r="L26" i="2" s="1"/>
  <c r="K43" i="2"/>
  <c r="L43" i="2" s="1"/>
  <c r="K69" i="2"/>
  <c r="L69" i="2" s="1"/>
  <c r="M80" i="2"/>
  <c r="N18" i="2"/>
  <c r="L18" i="2" s="1"/>
  <c r="K24" i="2"/>
  <c r="K68" i="2"/>
  <c r="L68" i="2" s="1"/>
  <c r="K66" i="2"/>
  <c r="L66" i="2" s="1"/>
  <c r="K77" i="2"/>
  <c r="K28" i="2"/>
  <c r="L28" i="2" s="1"/>
  <c r="K45" i="2"/>
  <c r="K67" i="2"/>
  <c r="L67" i="2" s="1"/>
  <c r="K63" i="2"/>
  <c r="L63" i="2" s="1"/>
  <c r="K62" i="2"/>
  <c r="L62" i="2" s="1"/>
  <c r="K23" i="2"/>
  <c r="L23" i="2" s="1"/>
  <c r="K30" i="2"/>
  <c r="L30" i="2" s="1"/>
  <c r="K84" i="2"/>
  <c r="N84" i="2"/>
  <c r="K42" i="2"/>
  <c r="L42" i="2" s="1"/>
  <c r="K70" i="2"/>
  <c r="L70" i="2" s="1"/>
  <c r="N45" i="2"/>
  <c r="K78" i="2"/>
  <c r="L78" i="2" s="1"/>
  <c r="N15" i="2"/>
  <c r="L15" i="2" s="1"/>
  <c r="N40" i="2"/>
  <c r="K46" i="2"/>
  <c r="L46" i="2" s="1"/>
  <c r="N35" i="2"/>
  <c r="N81" i="2"/>
  <c r="M76" i="2"/>
  <c r="N83" i="2"/>
  <c r="K76" i="2"/>
  <c r="K71" i="2"/>
  <c r="K59" i="2"/>
  <c r="L59" i="2" s="1"/>
  <c r="L14" i="2"/>
  <c r="L10" i="2"/>
  <c r="B19" i="13"/>
  <c r="B25" i="13"/>
  <c r="B4" i="13"/>
  <c r="B11" i="13"/>
  <c r="B21" i="13"/>
  <c r="B10" i="13"/>
  <c r="B63" i="13"/>
  <c r="B38" i="13"/>
  <c r="B33" i="13"/>
  <c r="B41" i="13"/>
  <c r="B51" i="13"/>
  <c r="B36" i="13"/>
  <c r="B12" i="13"/>
  <c r="B37" i="13"/>
  <c r="B44" i="13"/>
  <c r="B7" i="13"/>
  <c r="B16" i="13"/>
  <c r="B49" i="13"/>
  <c r="B34" i="13"/>
  <c r="B26" i="13"/>
  <c r="B27" i="13"/>
  <c r="B52" i="13"/>
  <c r="B45" i="13"/>
  <c r="B54" i="13"/>
  <c r="B23" i="13"/>
  <c r="B32" i="13"/>
  <c r="B59" i="13"/>
  <c r="B53" i="13"/>
  <c r="B70" i="13"/>
  <c r="B39" i="13"/>
  <c r="B48" i="13"/>
  <c r="B50" i="13"/>
  <c r="B69" i="13"/>
  <c r="B15" i="13"/>
  <c r="B46" i="13"/>
  <c r="B56" i="13"/>
  <c r="B57" i="13"/>
  <c r="B47" i="13"/>
  <c r="B8" i="13"/>
  <c r="B6" i="13"/>
  <c r="B13" i="13"/>
  <c r="B17" i="13"/>
  <c r="B18" i="13"/>
  <c r="B40" i="13"/>
  <c r="B35" i="13"/>
  <c r="B42" i="13"/>
  <c r="B20" i="13"/>
  <c r="B43" i="13"/>
  <c r="B67" i="13"/>
  <c r="B68" i="13"/>
  <c r="B62" i="13"/>
  <c r="B31" i="13"/>
  <c r="B65" i="13"/>
  <c r="B28" i="13"/>
  <c r="B60" i="13"/>
  <c r="B24" i="13"/>
  <c r="B55" i="13"/>
  <c r="B64" i="13"/>
  <c r="B29" i="13"/>
  <c r="B58" i="13"/>
  <c r="B5" i="13"/>
  <c r="B14" i="13"/>
  <c r="B9" i="13"/>
  <c r="B2" i="13"/>
  <c r="B22" i="13"/>
  <c r="B66" i="13"/>
  <c r="B3" i="13"/>
  <c r="B30" i="13"/>
  <c r="B61" i="13"/>
  <c r="B12" i="2"/>
  <c r="I42" i="2"/>
  <c r="B41" i="2"/>
  <c r="C37" i="7"/>
  <c r="C12" i="8"/>
  <c r="B18" i="2"/>
  <c r="I21" i="2"/>
  <c r="C25" i="3"/>
  <c r="C14" i="7"/>
  <c r="B11" i="2"/>
  <c r="C40" i="7"/>
  <c r="C34" i="7"/>
  <c r="B34" i="2"/>
  <c r="C82" i="7"/>
  <c r="C38" i="7"/>
  <c r="C43" i="7"/>
  <c r="AD11" i="11"/>
  <c r="C44" i="7"/>
  <c r="AD13" i="11"/>
  <c r="I9" i="2"/>
  <c r="I76" i="2"/>
  <c r="C66" i="7"/>
  <c r="I26" i="2"/>
  <c r="C83" i="7"/>
  <c r="C62" i="7"/>
  <c r="C56" i="7"/>
  <c r="C54" i="7"/>
  <c r="C71" i="7"/>
  <c r="B10" i="2"/>
  <c r="B67" i="2"/>
  <c r="C53" i="3"/>
  <c r="I28" i="2"/>
  <c r="B35" i="2"/>
  <c r="C22" i="7"/>
  <c r="B69" i="2"/>
  <c r="C45" i="3"/>
  <c r="I45" i="2"/>
  <c r="C79" i="7"/>
  <c r="I32" i="2"/>
  <c r="B20" i="2"/>
  <c r="AB20" i="11"/>
  <c r="C44" i="3"/>
  <c r="C9" i="7"/>
  <c r="I59" i="2"/>
  <c r="C49" i="7"/>
  <c r="I62" i="2"/>
  <c r="B17" i="2"/>
  <c r="C78" i="7"/>
  <c r="I61" i="2"/>
  <c r="AD19" i="11"/>
  <c r="C84" i="7"/>
  <c r="D35" i="13" a="1"/>
  <c r="I16" i="2"/>
  <c r="I20" i="2"/>
  <c r="C33" i="7"/>
  <c r="M14" i="3"/>
  <c r="I33" i="2"/>
  <c r="C8" i="3"/>
  <c r="C10" i="7"/>
  <c r="C19" i="7"/>
  <c r="C48" i="7"/>
  <c r="C50" i="7"/>
  <c r="C25" i="7"/>
  <c r="C55" i="7"/>
  <c r="I60" i="2"/>
  <c r="I12" i="2"/>
  <c r="B33" i="2"/>
  <c r="B26" i="2"/>
  <c r="C52" i="3"/>
  <c r="B54" i="2"/>
  <c r="B9" i="2"/>
  <c r="C88" i="7"/>
  <c r="C53" i="7"/>
  <c r="AD18" i="11"/>
  <c r="I74" i="2"/>
  <c r="B72" i="2"/>
  <c r="I80" i="2"/>
  <c r="C43" i="3"/>
  <c r="C52" i="7"/>
  <c r="B59" i="2"/>
  <c r="I75" i="2"/>
  <c r="C69" i="7"/>
  <c r="C47" i="3"/>
  <c r="C46" i="3"/>
  <c r="C34" i="3"/>
  <c r="I84" i="2"/>
  <c r="C41" i="3"/>
  <c r="B66" i="2"/>
  <c r="C65" i="7"/>
  <c r="I46" i="2"/>
  <c r="B61" i="2"/>
  <c r="B43" i="2"/>
  <c r="C50" i="3"/>
  <c r="C8" i="7"/>
  <c r="C67" i="7"/>
  <c r="I72" i="2"/>
  <c r="C86" i="7"/>
  <c r="C40" i="3"/>
  <c r="C63" i="7"/>
  <c r="B60" i="2"/>
  <c r="C57" i="3"/>
  <c r="C23" i="3"/>
  <c r="C30" i="3"/>
  <c r="C80" i="7"/>
  <c r="B77" i="2"/>
  <c r="C20" i="7"/>
  <c r="O19" i="7"/>
  <c r="B36" i="2"/>
  <c r="B13" i="2"/>
  <c r="C49" i="3"/>
  <c r="B37" i="2"/>
  <c r="C68" i="7"/>
  <c r="C19" i="3"/>
  <c r="B57" i="2"/>
  <c r="C54" i="3"/>
  <c r="C35" i="3"/>
  <c r="C76" i="7"/>
  <c r="C31" i="3"/>
  <c r="C33" i="3"/>
  <c r="C36" i="3"/>
  <c r="C56" i="3"/>
  <c r="C36" i="7"/>
  <c r="B71" i="2"/>
  <c r="I23" i="2"/>
  <c r="C32" i="3"/>
  <c r="C24" i="3"/>
  <c r="B16" i="2"/>
  <c r="C58" i="7"/>
  <c r="C13" i="3"/>
  <c r="C16" i="7"/>
  <c r="C15" i="7"/>
  <c r="C59" i="7"/>
  <c r="C31" i="7"/>
  <c r="AB17" i="11"/>
  <c r="B63" i="2"/>
  <c r="C47" i="7"/>
  <c r="C45" i="7"/>
  <c r="C77" i="7"/>
  <c r="C39" i="7"/>
  <c r="B39" i="2"/>
  <c r="I18" i="2"/>
  <c r="C22" i="3"/>
  <c r="B76" i="2"/>
  <c r="I27" i="2"/>
  <c r="AD16" i="11"/>
  <c r="C48" i="3"/>
  <c r="I77" i="2"/>
  <c r="I39" i="2"/>
  <c r="C30" i="7"/>
  <c r="C64" i="7"/>
  <c r="C26" i="3"/>
  <c r="AD8" i="11"/>
  <c r="I73" i="2"/>
  <c r="C74" i="7"/>
  <c r="C11" i="3"/>
  <c r="AD12" i="11"/>
  <c r="C17" i="7"/>
  <c r="I37" i="2"/>
  <c r="I11" i="2"/>
  <c r="AD15" i="11"/>
  <c r="C26" i="7"/>
  <c r="C10" i="3"/>
  <c r="I85" i="2"/>
  <c r="C55" i="3"/>
  <c r="C42" i="3"/>
  <c r="C38" i="3"/>
  <c r="B46" i="2"/>
  <c r="B27" i="2"/>
  <c r="M28" i="7"/>
  <c r="I13" i="2"/>
  <c r="B65" i="2"/>
  <c r="I8" i="2"/>
  <c r="B75" i="2"/>
  <c r="B80" i="2"/>
  <c r="O10" i="7"/>
  <c r="B52" i="2"/>
  <c r="C27" i="3"/>
  <c r="C21" i="3"/>
  <c r="C18" i="7"/>
  <c r="C75" i="7"/>
  <c r="C37" i="3"/>
  <c r="C28" i="3"/>
  <c r="C41" i="7"/>
  <c r="B38" i="2"/>
  <c r="C70" i="7"/>
  <c r="B45" i="2"/>
  <c r="I43" i="2"/>
  <c r="B82" i="2"/>
  <c r="B79" i="2"/>
  <c r="B29" i="2"/>
  <c r="C81" i="7"/>
  <c r="C35" i="7"/>
  <c r="C72" i="7"/>
  <c r="B19" i="2"/>
  <c r="AB21" i="11"/>
  <c r="C12" i="7"/>
  <c r="C11" i="7"/>
  <c r="I14" i="2"/>
  <c r="I70" i="2"/>
  <c r="C9" i="3"/>
  <c r="C57" i="7"/>
  <c r="C20" i="3"/>
  <c r="B84" i="2"/>
  <c r="I69" i="2"/>
  <c r="C21" i="7"/>
  <c r="C46" i="7"/>
  <c r="I31" i="2"/>
  <c r="C60" i="7"/>
  <c r="C32" i="7"/>
  <c r="C39" i="3"/>
  <c r="C87" i="7"/>
  <c r="I67" i="2"/>
  <c r="C15" i="3"/>
  <c r="C12" i="3"/>
  <c r="C13" i="7"/>
  <c r="C51" i="3"/>
  <c r="B30" i="2"/>
  <c r="I41" i="2"/>
  <c r="B68" i="2"/>
  <c r="B62" i="2"/>
  <c r="AD14" i="11"/>
  <c r="C73" i="7"/>
  <c r="B44" i="2"/>
  <c r="C85" i="7"/>
  <c r="C61" i="7"/>
  <c r="AD9" i="11"/>
  <c r="I63" i="2"/>
  <c r="C51" i="7"/>
  <c r="I35" i="2"/>
  <c r="B21" i="2"/>
  <c r="B74" i="2"/>
  <c r="J88" i="2"/>
  <c r="C27" i="7"/>
  <c r="AD10" i="11"/>
  <c r="P9" i="7"/>
  <c r="P12" i="3"/>
  <c r="P21" i="7"/>
  <c r="P12" i="7"/>
  <c r="P8" i="7"/>
  <c r="P23" i="7"/>
  <c r="P8" i="3"/>
  <c r="P26" i="7"/>
  <c r="P9" i="3"/>
  <c r="P15" i="7"/>
  <c r="P19" i="7"/>
  <c r="P10" i="3"/>
  <c r="P24" i="7"/>
  <c r="P16" i="7"/>
  <c r="P17" i="7"/>
  <c r="P18" i="7"/>
  <c r="P13" i="3"/>
  <c r="P10" i="7"/>
  <c r="P25" i="7"/>
  <c r="P11" i="7"/>
  <c r="P22" i="7"/>
  <c r="P20" i="7"/>
  <c r="P14" i="7"/>
  <c r="P13" i="7"/>
  <c r="P11" i="3"/>
  <c r="P27" i="7"/>
  <c r="C4" i="3"/>
  <c r="B4" i="2"/>
  <c r="C4" i="7"/>
  <c r="C4" i="8"/>
  <c r="D80" i="13" l="1"/>
  <c r="L79" i="13"/>
  <c r="I42" i="13"/>
  <c r="K35" i="13"/>
  <c r="M55" i="13"/>
  <c r="N92" i="13"/>
  <c r="G57" i="13"/>
  <c r="O64" i="13"/>
  <c r="Q45" i="13"/>
  <c r="K55" i="13"/>
  <c r="K87" i="13"/>
  <c r="Q90" i="13"/>
  <c r="O61" i="13"/>
  <c r="L58" i="13"/>
  <c r="Q91" i="13"/>
  <c r="K69" i="13"/>
  <c r="O37" i="13"/>
  <c r="F47" i="13"/>
  <c r="L75" i="13"/>
  <c r="I39" i="13"/>
  <c r="N85" i="13"/>
  <c r="F71" i="13"/>
  <c r="J39" i="13"/>
  <c r="Q52" i="13"/>
  <c r="M99" i="13"/>
  <c r="E87" i="13"/>
  <c r="Q60" i="13"/>
  <c r="F53" i="13"/>
  <c r="Q43" i="13"/>
  <c r="E42" i="13"/>
  <c r="F81" i="13"/>
  <c r="F83" i="13"/>
  <c r="F61" i="13"/>
  <c r="H66" i="13"/>
  <c r="M70" i="13"/>
  <c r="P48" i="13"/>
  <c r="F98" i="13"/>
  <c r="G79" i="13"/>
  <c r="P55" i="13"/>
  <c r="K67" i="13"/>
  <c r="K47" i="13"/>
  <c r="P72" i="13"/>
  <c r="L57" i="13"/>
  <c r="L38" i="13"/>
  <c r="F58" i="13"/>
  <c r="H90" i="13"/>
  <c r="L36" i="13"/>
  <c r="K43" i="13"/>
  <c r="N80" i="13"/>
  <c r="P82" i="13"/>
  <c r="J68" i="13"/>
  <c r="G37" i="13"/>
  <c r="L39" i="13"/>
  <c r="P76" i="13"/>
  <c r="L73" i="13"/>
  <c r="E82" i="13"/>
  <c r="H44" i="13"/>
  <c r="L37" i="13"/>
  <c r="D82" i="13"/>
  <c r="K81" i="13"/>
  <c r="G47" i="13"/>
  <c r="O81" i="13"/>
  <c r="E63" i="13"/>
  <c r="O92" i="13"/>
  <c r="P45" i="13"/>
  <c r="L47" i="13"/>
  <c r="G62" i="13"/>
  <c r="L74" i="13"/>
  <c r="J86" i="13"/>
  <c r="H46" i="13"/>
  <c r="N91" i="13"/>
  <c r="N48" i="13"/>
  <c r="O90" i="13"/>
  <c r="P70" i="13"/>
  <c r="I71" i="13"/>
  <c r="K37" i="13"/>
  <c r="N65" i="13"/>
  <c r="I72" i="13"/>
  <c r="E98" i="13"/>
  <c r="N90" i="13"/>
  <c r="M72" i="13"/>
  <c r="D56" i="13"/>
  <c r="M79" i="13"/>
  <c r="D58" i="13"/>
  <c r="H84" i="13"/>
  <c r="N87" i="13"/>
  <c r="G55" i="13"/>
  <c r="N38" i="13"/>
  <c r="P88" i="13"/>
  <c r="H76" i="13"/>
  <c r="F38" i="13"/>
  <c r="H98" i="13"/>
  <c r="P49" i="13"/>
  <c r="E50" i="13"/>
  <c r="I95" i="13"/>
  <c r="L62" i="13"/>
  <c r="I60" i="13"/>
  <c r="Q92" i="13"/>
  <c r="M71" i="13"/>
  <c r="M62" i="13"/>
  <c r="L65" i="13"/>
  <c r="E74" i="13"/>
  <c r="I37" i="13"/>
  <c r="N61" i="13"/>
  <c r="M56" i="13"/>
  <c r="D38" i="13"/>
  <c r="Q97" i="13"/>
  <c r="D93" i="13"/>
  <c r="M87" i="13"/>
  <c r="Q53" i="13"/>
  <c r="J100" i="13"/>
  <c r="H77" i="13"/>
  <c r="P51" i="13"/>
  <c r="D42" i="13"/>
  <c r="Q39" i="13"/>
  <c r="M60" i="13"/>
  <c r="J45" i="13"/>
  <c r="Q67" i="13"/>
  <c r="H63" i="13"/>
  <c r="O99" i="13"/>
  <c r="Q37" i="13"/>
  <c r="P62" i="13"/>
  <c r="Q62" i="13"/>
  <c r="M49" i="13"/>
  <c r="N37" i="13"/>
  <c r="J41" i="13"/>
  <c r="D49" i="13"/>
  <c r="P74" i="13"/>
  <c r="G88" i="13"/>
  <c r="H85" i="13"/>
  <c r="L76" i="13"/>
  <c r="I69" i="13"/>
  <c r="G80" i="13"/>
  <c r="Q88" i="13"/>
  <c r="K92" i="13"/>
  <c r="P57" i="13"/>
  <c r="M61" i="13"/>
  <c r="D99" i="13"/>
  <c r="M57" i="13"/>
  <c r="G81" i="13"/>
  <c r="G96" i="13"/>
  <c r="N54" i="13"/>
  <c r="J75" i="13"/>
  <c r="O84" i="13"/>
  <c r="G42" i="13"/>
  <c r="K100" i="13"/>
  <c r="E65" i="13"/>
  <c r="H100" i="13"/>
  <c r="D51" i="13"/>
  <c r="L90" i="13"/>
  <c r="K60" i="13"/>
  <c r="G71" i="13"/>
  <c r="N82" i="13"/>
  <c r="L98" i="13"/>
  <c r="J65" i="13"/>
  <c r="J44" i="13"/>
  <c r="M77" i="13"/>
  <c r="Q86" i="13"/>
  <c r="I56" i="13"/>
  <c r="Q50" i="13"/>
  <c r="P92" i="13"/>
  <c r="P67" i="13"/>
  <c r="D87" i="13"/>
  <c r="D73" i="13"/>
  <c r="E49" i="13"/>
  <c r="M82" i="13"/>
  <c r="J48" i="13"/>
  <c r="G49" i="13"/>
  <c r="I78" i="13"/>
  <c r="L99" i="13"/>
  <c r="L80" i="13"/>
  <c r="J54" i="13"/>
  <c r="E72" i="13"/>
  <c r="Q98" i="13"/>
  <c r="P91" i="13"/>
  <c r="G92" i="13"/>
  <c r="E44" i="13"/>
  <c r="H40" i="13"/>
  <c r="K38" i="13"/>
  <c r="H82" i="13"/>
  <c r="O94" i="13"/>
  <c r="Q79" i="13"/>
  <c r="N100" i="13"/>
  <c r="M54" i="13"/>
  <c r="Q54" i="13"/>
  <c r="K83" i="13"/>
  <c r="I86" i="13"/>
  <c r="I93" i="13"/>
  <c r="E80" i="13"/>
  <c r="K58" i="13"/>
  <c r="M65" i="13"/>
  <c r="P79" i="13"/>
  <c r="P87" i="13"/>
  <c r="E47" i="13"/>
  <c r="D36" i="13"/>
  <c r="H86" i="13"/>
  <c r="Q81" i="13"/>
  <c r="M74" i="13"/>
  <c r="L91" i="13"/>
  <c r="O70" i="13"/>
  <c r="P41" i="13"/>
  <c r="F45" i="13"/>
  <c r="J87" i="13"/>
  <c r="L77" i="13"/>
  <c r="F70" i="13"/>
  <c r="O83" i="13"/>
  <c r="O72" i="13"/>
  <c r="P43" i="13"/>
  <c r="Q73" i="13"/>
  <c r="L72" i="13"/>
  <c r="O35" i="13"/>
  <c r="H68" i="13"/>
  <c r="L59" i="13"/>
  <c r="L87" i="13"/>
  <c r="N79" i="13"/>
  <c r="L88" i="13"/>
  <c r="L85" i="13"/>
  <c r="G82" i="13"/>
  <c r="L70" i="13"/>
  <c r="L89" i="13"/>
  <c r="L82" i="13"/>
  <c r="F41" i="13"/>
  <c r="N35" i="13"/>
  <c r="D37" i="13"/>
  <c r="O45" i="13"/>
  <c r="Q77" i="13"/>
  <c r="G91" i="13"/>
  <c r="L48" i="13"/>
  <c r="H64" i="13"/>
  <c r="L92" i="13"/>
  <c r="G45" i="13"/>
  <c r="O95" i="13"/>
  <c r="K85" i="13"/>
  <c r="F42" i="13"/>
  <c r="I53" i="13"/>
  <c r="Q51" i="13"/>
  <c r="O58" i="13"/>
  <c r="H60" i="13"/>
  <c r="I43" i="13"/>
  <c r="I48" i="13"/>
  <c r="P84" i="13"/>
  <c r="P35" i="13"/>
  <c r="E61" i="13"/>
  <c r="J90" i="13"/>
  <c r="H81" i="13"/>
  <c r="J50" i="13"/>
  <c r="G61" i="13"/>
  <c r="G99" i="13"/>
  <c r="O71" i="13"/>
  <c r="J52" i="13"/>
  <c r="G35" i="13"/>
  <c r="K99" i="13"/>
  <c r="D45" i="13"/>
  <c r="L35" i="13"/>
  <c r="E88" i="13"/>
  <c r="I49" i="13"/>
  <c r="O36" i="13"/>
  <c r="P69" i="13"/>
  <c r="M66" i="13"/>
  <c r="P98" i="13"/>
  <c r="K50" i="13"/>
  <c r="M86" i="13"/>
  <c r="N88" i="13"/>
  <c r="K73" i="13"/>
  <c r="H54" i="13"/>
  <c r="Q96" i="13"/>
  <c r="Q49" i="13"/>
  <c r="K64" i="13"/>
  <c r="J92" i="13"/>
  <c r="Q99" i="13"/>
  <c r="K68" i="13"/>
  <c r="F72" i="13"/>
  <c r="L53" i="13"/>
  <c r="H74" i="13"/>
  <c r="G52" i="13"/>
  <c r="H47" i="13"/>
  <c r="M89" i="13"/>
  <c r="G70" i="13"/>
  <c r="D92" i="13"/>
  <c r="N47" i="13"/>
  <c r="G39" i="13"/>
  <c r="K89" i="13"/>
  <c r="D39" i="13"/>
  <c r="Q63" i="13"/>
  <c r="D52" i="13"/>
  <c r="K65" i="13"/>
  <c r="F44" i="13"/>
  <c r="D91" i="13"/>
  <c r="G67" i="13"/>
  <c r="M58" i="13"/>
  <c r="M83" i="13"/>
  <c r="Q100" i="13"/>
  <c r="I35" i="13"/>
  <c r="F46" i="13"/>
  <c r="O43" i="13"/>
  <c r="Q41" i="13"/>
  <c r="K79" i="13"/>
  <c r="D71" i="13"/>
  <c r="Q44" i="13"/>
  <c r="K82" i="13"/>
  <c r="Q68" i="13"/>
  <c r="K42" i="13"/>
  <c r="E100" i="13"/>
  <c r="F51" i="13"/>
  <c r="Q65" i="13"/>
  <c r="N70" i="13"/>
  <c r="K71" i="13"/>
  <c r="D75" i="13"/>
  <c r="E45" i="13"/>
  <c r="J94" i="13"/>
  <c r="D62" i="13"/>
  <c r="L42" i="13"/>
  <c r="M85" i="13"/>
  <c r="J99" i="13"/>
  <c r="J81" i="13"/>
  <c r="M94" i="13"/>
  <c r="H87" i="13"/>
  <c r="M67" i="13"/>
  <c r="J79" i="13"/>
  <c r="Q89" i="13"/>
  <c r="K44" i="13"/>
  <c r="E96" i="13"/>
  <c r="I52" i="13"/>
  <c r="I46" i="13"/>
  <c r="P44" i="13"/>
  <c r="Q72" i="13"/>
  <c r="J71" i="13"/>
  <c r="O78" i="13"/>
  <c r="K48" i="13"/>
  <c r="K46" i="13"/>
  <c r="L45" i="13"/>
  <c r="D86" i="13"/>
  <c r="K78" i="13"/>
  <c r="M43" i="13"/>
  <c r="E81" i="13"/>
  <c r="O63" i="13"/>
  <c r="F64" i="13"/>
  <c r="H99" i="13"/>
  <c r="Q84" i="13"/>
  <c r="D100" i="13"/>
  <c r="P38" i="13"/>
  <c r="I58" i="13"/>
  <c r="Q66" i="13"/>
  <c r="J66" i="13"/>
  <c r="D61" i="13"/>
  <c r="P80" i="13"/>
  <c r="P78" i="13"/>
  <c r="J80" i="13"/>
  <c r="D48" i="13"/>
  <c r="G87" i="13"/>
  <c r="D50" i="13"/>
  <c r="N45" i="13"/>
  <c r="K49" i="13"/>
  <c r="D69" i="13"/>
  <c r="H88" i="13"/>
  <c r="N93" i="13"/>
  <c r="F100" i="13"/>
  <c r="N41" i="13"/>
  <c r="O57" i="13"/>
  <c r="K61" i="13"/>
  <c r="I81" i="13"/>
  <c r="K90" i="13"/>
  <c r="E66" i="13"/>
  <c r="D70" i="13"/>
  <c r="F43" i="13"/>
  <c r="D96" i="13"/>
  <c r="O96" i="13"/>
  <c r="I92" i="13"/>
  <c r="M42" i="13"/>
  <c r="P90" i="13"/>
  <c r="Q70" i="13"/>
  <c r="G50" i="13"/>
  <c r="J62" i="13"/>
  <c r="J83" i="13"/>
  <c r="K36" i="13"/>
  <c r="J91" i="13"/>
  <c r="H95" i="13"/>
  <c r="J38" i="13"/>
  <c r="J84" i="13"/>
  <c r="K63" i="13"/>
  <c r="K52" i="13"/>
  <c r="N36" i="13"/>
  <c r="L43" i="13"/>
  <c r="F37" i="13"/>
  <c r="I99" i="13"/>
  <c r="M96" i="13"/>
  <c r="N44" i="13"/>
  <c r="Q69" i="13"/>
  <c r="E59" i="13"/>
  <c r="D46" i="13"/>
  <c r="M91" i="13"/>
  <c r="M68" i="13"/>
  <c r="F85" i="13"/>
  <c r="P40" i="13"/>
  <c r="H94" i="13"/>
  <c r="O38" i="13"/>
  <c r="E46" i="13"/>
  <c r="I76" i="13"/>
  <c r="D67" i="13"/>
  <c r="G54" i="13"/>
  <c r="E95" i="13"/>
  <c r="P86" i="13"/>
  <c r="F57" i="13"/>
  <c r="Q57" i="13"/>
  <c r="D85" i="13"/>
  <c r="G58" i="13"/>
  <c r="O75" i="13"/>
  <c r="L51" i="13"/>
  <c r="O67" i="13"/>
  <c r="F93" i="13"/>
  <c r="P61" i="13"/>
  <c r="O73" i="13"/>
  <c r="J69" i="13"/>
  <c r="P71" i="13"/>
  <c r="M40" i="13"/>
  <c r="E71" i="13"/>
  <c r="P81" i="13"/>
  <c r="Q80" i="13"/>
  <c r="J67" i="13"/>
  <c r="D97" i="13"/>
  <c r="M52" i="13"/>
  <c r="F73" i="13"/>
  <c r="L97" i="13"/>
  <c r="M98" i="13"/>
  <c r="F78" i="13"/>
  <c r="F79" i="13"/>
  <c r="H56" i="13"/>
  <c r="N97" i="13"/>
  <c r="M90" i="13"/>
  <c r="O59" i="13"/>
  <c r="H37" i="13"/>
  <c r="I36" i="13"/>
  <c r="Q64" i="13"/>
  <c r="F50" i="13"/>
  <c r="I68" i="13"/>
  <c r="K62" i="13"/>
  <c r="M93" i="13"/>
  <c r="F40" i="13"/>
  <c r="I94" i="13"/>
  <c r="N66" i="13"/>
  <c r="D88" i="13"/>
  <c r="D79" i="13"/>
  <c r="G43" i="13"/>
  <c r="F56" i="13"/>
  <c r="P42" i="13"/>
  <c r="M76" i="13"/>
  <c r="K95" i="13"/>
  <c r="H79" i="13"/>
  <c r="P59" i="13"/>
  <c r="O50" i="13"/>
  <c r="O88" i="13"/>
  <c r="I41" i="13"/>
  <c r="I40" i="13"/>
  <c r="L61" i="13"/>
  <c r="J42" i="13"/>
  <c r="E36" i="13"/>
  <c r="G75" i="13"/>
  <c r="M69" i="13"/>
  <c r="Q35" i="13"/>
  <c r="P65" i="13"/>
  <c r="G97" i="13"/>
  <c r="H36" i="13"/>
  <c r="E73" i="13"/>
  <c r="F91" i="13"/>
  <c r="J74" i="13"/>
  <c r="O47" i="13"/>
  <c r="E64" i="13"/>
  <c r="I87" i="13"/>
  <c r="G76" i="13"/>
  <c r="K66" i="13"/>
  <c r="H62" i="13"/>
  <c r="H48" i="13"/>
  <c r="O44" i="13"/>
  <c r="N50" i="13"/>
  <c r="I91" i="13"/>
  <c r="E94" i="13"/>
  <c r="P47" i="13"/>
  <c r="F52" i="13"/>
  <c r="H72" i="13"/>
  <c r="Q56" i="13"/>
  <c r="N59" i="13"/>
  <c r="N68" i="13"/>
  <c r="K91" i="13"/>
  <c r="E40" i="13"/>
  <c r="I62" i="13"/>
  <c r="G73" i="13"/>
  <c r="G85" i="13"/>
  <c r="I44" i="13"/>
  <c r="D47" i="13"/>
  <c r="M46" i="13"/>
  <c r="N58" i="13"/>
  <c r="J58" i="13"/>
  <c r="J49" i="13"/>
  <c r="I80" i="13"/>
  <c r="L67" i="13"/>
  <c r="P100" i="13"/>
  <c r="D35" i="13"/>
  <c r="P53" i="13"/>
  <c r="O46" i="13"/>
  <c r="N56" i="13"/>
  <c r="G69" i="13"/>
  <c r="G38" i="13"/>
  <c r="N73" i="13"/>
  <c r="J89" i="13"/>
  <c r="L95" i="13"/>
  <c r="E77" i="13"/>
  <c r="N95" i="13"/>
  <c r="Q87" i="13"/>
  <c r="M38" i="13"/>
  <c r="E89" i="13"/>
  <c r="F82" i="13"/>
  <c r="J51" i="13"/>
  <c r="O89" i="13"/>
  <c r="L94" i="13"/>
  <c r="K56" i="13"/>
  <c r="N46" i="13"/>
  <c r="H71" i="13"/>
  <c r="I64" i="13"/>
  <c r="N98" i="13"/>
  <c r="H93" i="13"/>
  <c r="I84" i="13"/>
  <c r="D57" i="13"/>
  <c r="F55" i="13"/>
  <c r="Q82" i="13"/>
  <c r="Q83" i="13"/>
  <c r="Q85" i="13"/>
  <c r="K97" i="13"/>
  <c r="I77" i="13"/>
  <c r="I51" i="13"/>
  <c r="M53" i="13"/>
  <c r="L50" i="13"/>
  <c r="D72" i="13"/>
  <c r="F76" i="13"/>
  <c r="K76" i="13"/>
  <c r="O91" i="13"/>
  <c r="Q71" i="13"/>
  <c r="K96" i="13"/>
  <c r="J35" i="13"/>
  <c r="E99" i="13"/>
  <c r="P36" i="13"/>
  <c r="Q58" i="13"/>
  <c r="I83" i="13"/>
  <c r="J40" i="13"/>
  <c r="J97" i="13"/>
  <c r="H73" i="13"/>
  <c r="G74" i="13"/>
  <c r="J36" i="13"/>
  <c r="N74" i="13"/>
  <c r="J98" i="13"/>
  <c r="O76" i="13"/>
  <c r="I61" i="13"/>
  <c r="E84" i="13"/>
  <c r="M37" i="13"/>
  <c r="N55" i="13"/>
  <c r="I98" i="13"/>
  <c r="F49" i="13"/>
  <c r="P39" i="13"/>
  <c r="O51" i="13"/>
  <c r="J55" i="13"/>
  <c r="E57" i="13"/>
  <c r="G90" i="13"/>
  <c r="M59" i="13"/>
  <c r="F63" i="13"/>
  <c r="M97" i="13"/>
  <c r="Q76" i="13"/>
  <c r="K80" i="13"/>
  <c r="G56" i="13"/>
  <c r="M84" i="13"/>
  <c r="N63" i="13"/>
  <c r="F54" i="13"/>
  <c r="M81" i="13"/>
  <c r="I75" i="13"/>
  <c r="I88" i="13"/>
  <c r="E68" i="13"/>
  <c r="K88" i="13"/>
  <c r="L100" i="13"/>
  <c r="E78" i="13"/>
  <c r="Q61" i="13"/>
  <c r="F94" i="13"/>
  <c r="M64" i="13"/>
  <c r="H35" i="13"/>
  <c r="I63" i="13"/>
  <c r="D63" i="13"/>
  <c r="N43" i="13"/>
  <c r="I70" i="13"/>
  <c r="L66" i="13"/>
  <c r="H92" i="13"/>
  <c r="I50" i="13"/>
  <c r="J73" i="13"/>
  <c r="G60" i="13"/>
  <c r="F59" i="13"/>
  <c r="K84" i="13"/>
  <c r="P60" i="13"/>
  <c r="N86" i="13"/>
  <c r="P63" i="13"/>
  <c r="E39" i="13"/>
  <c r="D76" i="13"/>
  <c r="P77" i="13"/>
  <c r="O56" i="13"/>
  <c r="O85" i="13"/>
  <c r="O93" i="13"/>
  <c r="P85" i="13"/>
  <c r="G83" i="13"/>
  <c r="F62" i="13"/>
  <c r="E52" i="13"/>
  <c r="M63" i="13"/>
  <c r="F95" i="13"/>
  <c r="E79" i="13"/>
  <c r="L83" i="13"/>
  <c r="D43" i="13"/>
  <c r="E62" i="13"/>
  <c r="H69" i="13"/>
  <c r="K94" i="13"/>
  <c r="F77" i="13"/>
  <c r="G77" i="13"/>
  <c r="J64" i="13"/>
  <c r="L96" i="13"/>
  <c r="K51" i="13"/>
  <c r="F48" i="13"/>
  <c r="O86" i="13"/>
  <c r="G51" i="13"/>
  <c r="F60" i="13"/>
  <c r="D65" i="13"/>
  <c r="M73" i="13"/>
  <c r="D89" i="13"/>
  <c r="F65" i="13"/>
  <c r="M45" i="13"/>
  <c r="F68" i="13"/>
  <c r="J53" i="13"/>
  <c r="P58" i="13"/>
  <c r="N96" i="13"/>
  <c r="D84" i="13"/>
  <c r="M39" i="13"/>
  <c r="G46" i="13"/>
  <c r="D74" i="13"/>
  <c r="O68" i="13"/>
  <c r="D60" i="13"/>
  <c r="O52" i="13"/>
  <c r="P52" i="13"/>
  <c r="M95" i="13"/>
  <c r="H51" i="13"/>
  <c r="H80" i="13"/>
  <c r="H52" i="13"/>
  <c r="J93" i="13"/>
  <c r="D53" i="13"/>
  <c r="G48" i="13"/>
  <c r="P96" i="13"/>
  <c r="D54" i="13"/>
  <c r="N67" i="13"/>
  <c r="G64" i="13"/>
  <c r="G53" i="13"/>
  <c r="O60" i="13"/>
  <c r="O42" i="13"/>
  <c r="O82" i="13"/>
  <c r="F86" i="13"/>
  <c r="O98" i="13"/>
  <c r="N77" i="13"/>
  <c r="O79" i="13"/>
  <c r="E97" i="13"/>
  <c r="G100" i="13"/>
  <c r="P97" i="13"/>
  <c r="L78" i="13"/>
  <c r="L71" i="13"/>
  <c r="E91" i="13"/>
  <c r="F84" i="13"/>
  <c r="H65" i="13"/>
  <c r="H41" i="13"/>
  <c r="L60" i="13"/>
  <c r="F99" i="13"/>
  <c r="N94" i="13"/>
  <c r="I65" i="13"/>
  <c r="I79" i="13"/>
  <c r="L55" i="13"/>
  <c r="O80" i="13"/>
  <c r="N99" i="13"/>
  <c r="J37" i="13"/>
  <c r="N52" i="13"/>
  <c r="E70" i="13"/>
  <c r="G78" i="13"/>
  <c r="K54" i="13"/>
  <c r="N81" i="13"/>
  <c r="L69" i="13"/>
  <c r="G40" i="13"/>
  <c r="F66" i="13"/>
  <c r="I74" i="13"/>
  <c r="J72" i="13"/>
  <c r="I100" i="13"/>
  <c r="D77" i="13"/>
  <c r="H83" i="13"/>
  <c r="H53" i="13"/>
  <c r="J78" i="13"/>
  <c r="N40" i="13"/>
  <c r="L52" i="13"/>
  <c r="G41" i="13"/>
  <c r="E67" i="13"/>
  <c r="I57" i="13"/>
  <c r="I96" i="13"/>
  <c r="O65" i="13"/>
  <c r="H38" i="13"/>
  <c r="E76" i="13"/>
  <c r="N51" i="13"/>
  <c r="I89" i="13"/>
  <c r="J95" i="13"/>
  <c r="K74" i="13"/>
  <c r="Q48" i="13"/>
  <c r="E58" i="13"/>
  <c r="D40" i="13"/>
  <c r="L41" i="13"/>
  <c r="J61" i="13"/>
  <c r="G68" i="13"/>
  <c r="J47" i="13"/>
  <c r="M75" i="13"/>
  <c r="H42" i="13"/>
  <c r="P46" i="13"/>
  <c r="H57" i="13"/>
  <c r="Q42" i="13"/>
  <c r="N60" i="13"/>
  <c r="E38" i="13"/>
  <c r="I85" i="13"/>
  <c r="M36" i="13"/>
  <c r="J57" i="13"/>
  <c r="F35" i="13"/>
  <c r="K39" i="13"/>
  <c r="I90" i="13"/>
  <c r="J76" i="13"/>
  <c r="E85" i="13"/>
  <c r="M47" i="13"/>
  <c r="Q74" i="13"/>
  <c r="G65" i="13"/>
  <c r="H91" i="13"/>
  <c r="E55" i="13"/>
  <c r="H96" i="13"/>
  <c r="J96" i="13"/>
  <c r="E83" i="13"/>
  <c r="Q59" i="13"/>
  <c r="H55" i="13"/>
  <c r="L68" i="13"/>
  <c r="N83" i="13"/>
  <c r="F74" i="13"/>
  <c r="K86" i="13"/>
  <c r="O69" i="13"/>
  <c r="M35" i="13"/>
  <c r="E75" i="13"/>
  <c r="P68" i="13"/>
  <c r="E43" i="13"/>
  <c r="D81" i="13"/>
  <c r="E51" i="13"/>
  <c r="I67" i="13"/>
  <c r="K75" i="13"/>
  <c r="H97" i="13"/>
  <c r="L44" i="13"/>
  <c r="P56" i="13"/>
  <c r="H78" i="13"/>
  <c r="L64" i="13"/>
  <c r="D94" i="13"/>
  <c r="F90" i="13"/>
  <c r="H45" i="13"/>
  <c r="E53" i="13"/>
  <c r="E41" i="13"/>
  <c r="K77" i="13"/>
  <c r="L54" i="13"/>
  <c r="H58" i="13"/>
  <c r="F96" i="13"/>
  <c r="G94" i="13"/>
  <c r="P54" i="13"/>
  <c r="P94" i="13"/>
  <c r="J56" i="13"/>
  <c r="M78" i="13"/>
  <c r="I66" i="13"/>
  <c r="E69" i="13"/>
  <c r="J85" i="13"/>
  <c r="K53" i="13"/>
  <c r="N53" i="13"/>
  <c r="L81" i="13"/>
  <c r="O87" i="13"/>
  <c r="E56" i="13"/>
  <c r="G89" i="13"/>
  <c r="Q36" i="13"/>
  <c r="P37" i="13"/>
  <c r="E54" i="13"/>
  <c r="J63" i="13"/>
  <c r="M80" i="13"/>
  <c r="Q75" i="13"/>
  <c r="D66" i="13"/>
  <c r="K93" i="13"/>
  <c r="H89" i="13"/>
  <c r="J59" i="13"/>
  <c r="E48" i="13"/>
  <c r="M100" i="13"/>
  <c r="L86" i="13"/>
  <c r="D68" i="13"/>
  <c r="K59" i="13"/>
  <c r="I73" i="13"/>
  <c r="Q94" i="13"/>
  <c r="M44" i="13"/>
  <c r="G98" i="13"/>
  <c r="N62" i="13"/>
  <c r="G63" i="13"/>
  <c r="G93" i="13"/>
  <c r="P93" i="13"/>
  <c r="E93" i="13"/>
  <c r="Q46" i="13"/>
  <c r="H49" i="13"/>
  <c r="E86" i="13"/>
  <c r="N57" i="13"/>
  <c r="I55" i="13"/>
  <c r="P99" i="13"/>
  <c r="D90" i="13"/>
  <c r="F67" i="13"/>
  <c r="D83" i="13"/>
  <c r="E92" i="13"/>
  <c r="Q78" i="13"/>
  <c r="K41" i="13"/>
  <c r="I97" i="13"/>
  <c r="M88" i="13"/>
  <c r="P89" i="13"/>
  <c r="N71" i="13"/>
  <c r="J70" i="13"/>
  <c r="F36" i="13"/>
  <c r="O55" i="13"/>
  <c r="I82" i="13"/>
  <c r="I47" i="13"/>
  <c r="L49" i="13"/>
  <c r="F80" i="13"/>
  <c r="N72" i="13"/>
  <c r="D59" i="13"/>
  <c r="L63" i="13"/>
  <c r="N39" i="13"/>
  <c r="N42" i="13"/>
  <c r="G84" i="13"/>
  <c r="D64" i="13"/>
  <c r="H67" i="13"/>
  <c r="H70" i="13"/>
  <c r="F69" i="13"/>
  <c r="F97" i="13"/>
  <c r="Q55" i="13"/>
  <c r="M48" i="13"/>
  <c r="G36" i="13"/>
  <c r="H75" i="13"/>
  <c r="P50" i="13"/>
  <c r="D78" i="13"/>
  <c r="J46" i="13"/>
  <c r="J60" i="13"/>
  <c r="P66" i="13"/>
  <c r="N76" i="13"/>
  <c r="M41" i="13"/>
  <c r="I45" i="13"/>
  <c r="N75" i="13"/>
  <c r="H50" i="13"/>
  <c r="L40" i="13"/>
  <c r="E90" i="13"/>
  <c r="F39" i="13"/>
  <c r="Q95" i="13"/>
  <c r="G95" i="13"/>
  <c r="E35" i="13"/>
  <c r="D44" i="13"/>
  <c r="I38" i="13"/>
  <c r="O54" i="13"/>
  <c r="N78" i="13"/>
  <c r="J88" i="13"/>
  <c r="O53" i="13"/>
  <c r="L84" i="13"/>
  <c r="N84" i="13"/>
  <c r="D95" i="13"/>
  <c r="G66" i="13"/>
  <c r="G86" i="13"/>
  <c r="I59" i="13"/>
  <c r="O66" i="13"/>
  <c r="E60" i="13"/>
  <c r="Q93" i="13"/>
  <c r="Q40" i="13"/>
  <c r="K98" i="13"/>
  <c r="K40" i="13"/>
  <c r="Q38" i="13"/>
  <c r="O40" i="13"/>
  <c r="N89" i="13"/>
  <c r="F89" i="13"/>
  <c r="G44" i="13"/>
  <c r="P83" i="13"/>
  <c r="J82" i="13"/>
  <c r="O48" i="13"/>
  <c r="D55" i="13"/>
  <c r="O77" i="13"/>
  <c r="J43" i="13"/>
  <c r="O62" i="13"/>
  <c r="F88" i="13"/>
  <c r="O100" i="13"/>
  <c r="F92" i="13"/>
  <c r="J77" i="13"/>
  <c r="D41" i="13"/>
  <c r="O74" i="13"/>
  <c r="O49" i="13"/>
  <c r="P75" i="13"/>
  <c r="H39" i="13"/>
  <c r="O97" i="13"/>
  <c r="P73" i="13"/>
  <c r="F87" i="13"/>
  <c r="K72" i="13"/>
  <c r="L56" i="13"/>
  <c r="K70" i="13"/>
  <c r="G59" i="13"/>
  <c r="I54" i="13"/>
  <c r="G72" i="13"/>
  <c r="M92" i="13"/>
  <c r="N69" i="13"/>
  <c r="N64" i="13"/>
  <c r="L93" i="13"/>
  <c r="K45" i="13"/>
  <c r="P64" i="13"/>
  <c r="H43" i="13"/>
  <c r="P95" i="13"/>
  <c r="O41" i="13"/>
  <c r="N49" i="13"/>
  <c r="M50" i="13"/>
  <c r="Q47" i="13"/>
  <c r="D98" i="13"/>
  <c r="H61" i="13"/>
  <c r="E37" i="13"/>
  <c r="L46" i="13"/>
  <c r="M51" i="13"/>
  <c r="H59" i="13"/>
  <c r="F75" i="13"/>
  <c r="O39" i="13"/>
  <c r="K57" i="13"/>
  <c r="L80" i="2"/>
  <c r="L45" i="2"/>
  <c r="L72" i="2"/>
  <c r="L33" i="2"/>
  <c r="L27" i="2"/>
  <c r="L65" i="2"/>
  <c r="L60" i="2"/>
  <c r="L71" i="2"/>
  <c r="L76" i="2"/>
  <c r="L81" i="2"/>
  <c r="L35" i="2"/>
  <c r="L84" i="2"/>
  <c r="L83" i="2"/>
  <c r="L77" i="2"/>
  <c r="L24" i="2"/>
  <c r="L40" i="2"/>
  <c r="L79" i="2"/>
  <c r="L82" i="2"/>
  <c r="L19" i="2"/>
  <c r="AD23" i="11"/>
  <c r="AD22" i="11"/>
  <c r="B4" i="11"/>
  <c r="C5" i="8"/>
  <c r="C5" i="7"/>
  <c r="C5" i="3"/>
  <c r="B5" i="2"/>
  <c r="B5" i="11" l="1"/>
</calcChain>
</file>

<file path=xl/sharedStrings.xml><?xml version="1.0" encoding="utf-8"?>
<sst xmlns="http://schemas.openxmlformats.org/spreadsheetml/2006/main" count="1127" uniqueCount="446">
  <si>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</si>
  <si>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</si>
  <si>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</si>
  <si>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</si>
  <si>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</si>
  <si>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</si>
  <si>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</si>
  <si>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</si>
  <si>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</si>
  <si>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</si>
  <si>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</si>
  <si>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</si>
  <si>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</si>
  <si>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</si>
  <si>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</si>
  <si>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</si>
  <si>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</si>
  <si>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</si>
  <si>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</si>
  <si>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</si>
  <si>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</si>
  <si>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</si>
  <si>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</si>
  <si>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</si>
  <si>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</si>
  <si>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</si>
  <si>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</si>
  <si>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</si>
  <si>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</si>
  <si>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</si>
  <si>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</si>
  <si>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</si>
  <si>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</si>
  <si>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</si>
  <si>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</si>
  <si>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</si>
  <si>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</si>
  <si>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</si>
  <si>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</si>
  <si>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</si>
  <si>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</si>
  <si>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</si>
  <si>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</si>
  <si>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</si>
  <si>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</si>
  <si>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</si>
  <si>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</si>
  <si>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</si>
  <si>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</si>
  <si>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</si>
  <si>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</si>
  <si>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</si>
  <si>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</si>
  <si>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</si>
  <si>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</si>
  <si>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</si>
  <si>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</si>
  <si>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</si>
  <si>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</si>
  <si>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</si>
  <si>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</si>
  <si>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</si>
  <si>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</si>
  <si>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</si>
  <si>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</si>
  <si>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</si>
  <si>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</si>
  <si>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</si>
  <si>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</si>
  <si>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</si>
  <si>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</si>
  <si>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</si>
  <si>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</si>
  <si>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</si>
  <si>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</si>
  <si>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</si>
  <si>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</si>
  <si>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</si>
  <si>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</si>
  <si>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</si>
  <si>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</si>
  <si>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</si>
  <si>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</si>
  <si>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</si>
  <si>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</si>
  <si>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</si>
  <si>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</si>
  <si>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</si>
  <si>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</si>
  <si>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</si>
  <si>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</si>
  <si>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</si>
  <si>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</si>
  <si>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</si>
  <si>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</si>
  <si>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</si>
  <si>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</si>
  <si>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</si>
  <si>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</si>
  <si>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</si>
  <si>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</si>
  <si>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</si>
  <si>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</si>
  <si>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</si>
  <si>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</si>
  <si>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</si>
  <si>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</si>
  <si>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</si>
  <si>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</si>
  <si>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</si>
  <si>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</si>
  <si>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</si>
  <si>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</si>
  <si>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</si>
  <si>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</si>
  <si>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</si>
  <si>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</si>
  <si>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</si>
  <si>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</si>
  <si>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</si>
  <si>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</si>
  <si>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</si>
  <si>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</si>
  <si>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</si>
  <si>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</si>
  <si>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</si>
  <si>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</si>
  <si>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</si>
  <si>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</si>
  <si>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</si>
  <si>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</si>
  <si>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</si>
  <si>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</si>
  <si>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</si>
  <si>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</si>
  <si>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</si>
  <si>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</si>
  <si>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</si>
  <si>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</si>
  <si>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</si>
  <si>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</si>
  <si>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</si>
  <si>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</si>
  <si>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</si>
  <si>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</si>
  <si>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</si>
  <si>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</si>
  <si>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</si>
  <si>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</si>
  <si>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</si>
  <si>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</si>
  <si>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</si>
  <si>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</si>
  <si>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</si>
  <si>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</si>
  <si>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</si>
  <si>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</si>
  <si>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</si>
  <si>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</si>
  <si>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</si>
  <si>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</si>
  <si>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</si>
  <si>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</si>
  <si>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</si>
  <si>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</si>
  <si>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</si>
  <si>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</si>
  <si>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</si>
  <si>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</si>
  <si>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</si>
  <si>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</si>
  <si>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</si>
  <si>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</si>
  <si>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</si>
  <si>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</si>
  <si>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</si>
  <si>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</si>
  <si>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</si>
  <si>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</si>
  <si>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</si>
  <si>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</si>
  <si>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</si>
  <si>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</si>
  <si>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</si>
  <si>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</si>
  <si>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</si>
  <si>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</si>
  <si>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</si>
  <si>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</si>
  <si>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</si>
  <si>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</si>
  <si>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</si>
  <si>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</si>
  <si>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</si>
  <si>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</si>
  <si>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</si>
  <si>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</si>
  <si>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</si>
  <si>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</si>
  <si>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</si>
  <si>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</si>
  <si>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</si>
  <si>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</si>
  <si>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</si>
  <si>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</si>
  <si>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</si>
  <si>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</si>
  <si>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</si>
  <si>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</si>
  <si>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</si>
  <si>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</si>
  <si>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</si>
  <si>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</si>
  <si>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</si>
  <si>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</si>
  <si>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</si>
  <si>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</si>
  <si>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</si>
  <si>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</si>
  <si>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</si>
  <si>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</si>
  <si>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</si>
  <si>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</si>
  <si>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</si>
  <si>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</si>
  <si>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</si>
  <si>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</si>
  <si>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</si>
  <si>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</si>
  <si>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</si>
  <si>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</si>
  <si>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</si>
  <si>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</si>
  <si>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</si>
  <si>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</si>
  <si>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</si>
  <si>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</si>
  <si>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</si>
  <si>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</si>
  <si>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</si>
  <si>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</si>
  <si>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</si>
  <si>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</si>
  <si>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</si>
  <si>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</si>
  <si>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</si>
  <si>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</si>
  <si>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</si>
  <si>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</si>
  <si>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</si>
  <si>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</si>
  <si>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</si>
  <si>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</si>
  <si>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</si>
  <si>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</si>
  <si>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</si>
  <si>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</si>
  <si>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</si>
  <si>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</si>
  <si>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</si>
  <si>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</si>
  <si>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</si>
  <si>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</si>
  <si>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</si>
  <si>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</si>
  <si>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</si>
  <si>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</si>
  <si>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</si>
  <si>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</si>
  <si>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</si>
  <si>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</si>
  <si>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</si>
  <si>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</si>
  <si>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</si>
  <si>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</si>
  <si>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</si>
  <si>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</si>
  <si>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</si>
  <si>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</si>
  <si>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</si>
  <si>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</si>
  <si>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</si>
  <si>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</si>
  <si>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</si>
  <si>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</si>
  <si>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</si>
  <si>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</si>
  <si>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</si>
  <si>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</si>
  <si>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</si>
  <si>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</si>
  <si>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</si>
  <si>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</si>
  <si>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</si>
  <si>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</si>
  <si>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</si>
  <si>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</si>
  <si>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</si>
  <si>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</si>
  <si>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</si>
  <si>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</si>
  <si>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</si>
  <si>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</si>
  <si>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</si>
  <si>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</si>
  <si>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</si>
  <si>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</si>
  <si>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</si>
  <si>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</si>
  <si>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</si>
  <si>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</si>
  <si>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</si>
  <si>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</si>
  <si>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</si>
  <si>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</si>
  <si>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</si>
  <si>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</si>
  <si>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</si>
  <si>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</si>
  <si>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</si>
  <si>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</si>
  <si>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</si>
  <si>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</si>
  <si>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</si>
  <si>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</si>
  <si>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</si>
  <si>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</si>
  <si>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</si>
  <si>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</si>
  <si>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</si>
  <si>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</si>
  <si>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</si>
  <si>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</si>
  <si>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</si>
  <si>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</si>
  <si>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</si>
  <si>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</si>
  <si>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</si>
  <si>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</si>
  <si>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</si>
  <si>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</si>
  <si>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</si>
  <si>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</si>
  <si>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</si>
  <si>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</si>
  <si>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</si>
  <si>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</si>
  <si>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</si>
  <si>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</si>
  <si>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</si>
  <si>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</si>
  <si>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</si>
  <si>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</si>
  <si>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</si>
  <si>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</si>
  <si>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</si>
  <si>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</si>
  <si>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</si>
  <si>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</si>
  <si>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</si>
  <si>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</si>
  <si>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</si>
  <si>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</si>
  <si>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</si>
  <si>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</si>
  <si>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</si>
  <si>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</si>
  <si>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</si>
  <si>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</si>
  <si>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</si>
  <si>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</si>
  <si>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</si>
  <si>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</si>
  <si>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</si>
  <si>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</si>
  <si>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</si>
  <si>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</si>
  <si>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</si>
  <si>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</si>
  <si>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</si>
  <si>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</si>
  <si>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</si>
  <si>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</si>
  <si>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</si>
  <si>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</si>
  <si>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</si>
  <si>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</si>
  <si>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</si>
  <si>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</si>
  <si>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</si>
  <si>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</si>
  <si>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</si>
  <si>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</si>
  <si>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</si>
  <si>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</si>
  <si>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</si>
  <si>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</si>
  <si>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</si>
  <si>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</si>
  <si>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</si>
  <si>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</si>
  <si>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</si>
  <si>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</si>
  <si>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</si>
  <si>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</si>
  <si>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</si>
  <si>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</si>
  <si>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</si>
  <si>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</si>
  <si>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</si>
  <si>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</si>
  <si>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</si>
  <si>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</si>
  <si>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</si>
  <si>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</si>
  <si>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</si>
  <si>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</si>
  <si>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</si>
  <si>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</si>
  <si>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</si>
  <si>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</si>
  <si>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</si>
  <si>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</si>
  <si>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</si>
  <si>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</si>
  <si>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</si>
  <si>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</si>
  <si>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</si>
  <si>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</si>
  <si>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</si>
  <si>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</si>
  <si>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</si>
  <si>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</si>
  <si>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</si>
  <si>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</si>
  <si>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</si>
  <si>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</si>
  <si>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</si>
  <si>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</si>
  <si>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</si>
  <si>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</si>
  <si>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</si>
  <si>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=getlogicbookinstruments("btpnoil","alive"</t>
  </si>
  <si>
    <t>IT0004966401</t>
  </si>
  <si>
    <t>IT0004960826</t>
  </si>
  <si>
    <t>IT0004957574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</si>
</sst>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172" fontId="7" fillId="0" borderId="0"/>
    <xf numFmtId="9" fontId="1" fillId="0" borderId="0" applyFont="0" applyFill="0" applyBorder="0" applyAlignment="0" applyProtection="0"/>
    <xf numFmtId="170" fontId="3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</cellStyleXfs>
  <cellXfs count="139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71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71" fontId="4" fillId="5" borderId="4" xfId="0" quotePrefix="1" applyNumberFormat="1" applyFont="1" applyFill="1" applyBorder="1" applyAlignment="1" applyProtection="1">
      <alignment horizontal="left"/>
    </xf>
    <xf numFmtId="171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8" fillId="4" borderId="8" xfId="3" applyFont="1" applyFill="1" applyBorder="1"/>
    <xf numFmtId="0" fontId="8" fillId="4" borderId="9" xfId="3" applyFont="1" applyFill="1" applyBorder="1"/>
    <xf numFmtId="0" fontId="8" fillId="4" borderId="10" xfId="3" applyFont="1" applyFill="1" applyBorder="1"/>
    <xf numFmtId="0" fontId="8" fillId="3" borderId="0" xfId="3" applyFont="1" applyFill="1"/>
    <xf numFmtId="0" fontId="8" fillId="4" borderId="1" xfId="3" applyFont="1" applyFill="1" applyBorder="1"/>
    <xf numFmtId="0" fontId="8" fillId="3" borderId="3" xfId="0" applyNumberFormat="1" applyFont="1" applyFill="1" applyBorder="1"/>
    <xf numFmtId="0" fontId="8" fillId="5" borderId="4" xfId="0" applyNumberFormat="1" applyFont="1" applyFill="1" applyBorder="1" applyAlignment="1" applyProtection="1">
      <alignment horizontal="center"/>
    </xf>
    <xf numFmtId="0" fontId="8" fillId="4" borderId="0" xfId="3" applyFont="1" applyFill="1" applyBorder="1"/>
    <xf numFmtId="0" fontId="8" fillId="4" borderId="2" xfId="3" applyFont="1" applyFill="1" applyBorder="1"/>
    <xf numFmtId="0" fontId="8" fillId="3" borderId="11" xfId="3" applyFont="1" applyFill="1" applyBorder="1"/>
    <xf numFmtId="0" fontId="9" fillId="0" borderId="3" xfId="0" applyNumberFormat="1" applyFont="1" applyFill="1" applyBorder="1" applyAlignment="1" applyProtection="1">
      <alignment horizontal="center"/>
    </xf>
    <xf numFmtId="0" fontId="8" fillId="5" borderId="3" xfId="0" applyNumberFormat="1" applyFont="1" applyFill="1" applyBorder="1" applyAlignment="1" applyProtection="1">
      <alignment horizontal="left"/>
    </xf>
    <xf numFmtId="0" fontId="8" fillId="4" borderId="2" xfId="0" applyFont="1" applyFill="1" applyBorder="1"/>
    <xf numFmtId="0" fontId="8" fillId="3" borderId="0" xfId="0" applyFont="1" applyFill="1"/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4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left"/>
    </xf>
    <xf numFmtId="2" fontId="8" fillId="0" borderId="3" xfId="0" applyNumberFormat="1" applyFont="1" applyFill="1" applyBorder="1" applyAlignment="1" applyProtection="1">
      <alignment horizontal="right"/>
    </xf>
    <xf numFmtId="169" fontId="8" fillId="0" borderId="3" xfId="0" applyNumberFormat="1" applyFont="1" applyFill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6" fontId="8" fillId="0" borderId="3" xfId="0" applyNumberFormat="1" applyFont="1" applyFill="1" applyBorder="1" applyAlignment="1" applyProtection="1"/>
    <xf numFmtId="173" fontId="8" fillId="0" borderId="3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8" fillId="0" borderId="0" xfId="3" applyFont="1" applyFill="1" applyBorder="1"/>
    <xf numFmtId="0" fontId="8" fillId="0" borderId="3" xfId="3" applyFont="1" applyFill="1" applyBorder="1"/>
    <xf numFmtId="173" fontId="8" fillId="0" borderId="3" xfId="0" applyNumberFormat="1" applyFont="1" applyFill="1" applyBorder="1" applyAlignment="1" applyProtection="1">
      <alignment horizontal="right"/>
    </xf>
    <xf numFmtId="0" fontId="8" fillId="6" borderId="0" xfId="3" applyFont="1" applyFill="1" applyBorder="1"/>
    <xf numFmtId="0" fontId="8" fillId="4" borderId="5" xfId="3" applyFont="1" applyFill="1" applyBorder="1"/>
    <xf numFmtId="0" fontId="8" fillId="4" borderId="6" xfId="3" applyFont="1" applyFill="1" applyBorder="1"/>
    <xf numFmtId="0" fontId="8" fillId="4" borderId="7" xfId="3" applyFont="1" applyFill="1" applyBorder="1"/>
    <xf numFmtId="0" fontId="10" fillId="0" borderId="3" xfId="3" applyFont="1" applyFill="1" applyBorder="1"/>
    <xf numFmtId="0" fontId="9" fillId="0" borderId="12" xfId="0" applyNumberFormat="1" applyFont="1" applyFill="1" applyBorder="1" applyAlignment="1" applyProtection="1">
      <alignment horizontal="center" vertical="center" wrapText="1"/>
    </xf>
    <xf numFmtId="0" fontId="8" fillId="4" borderId="13" xfId="3" applyFont="1" applyFill="1" applyBorder="1"/>
    <xf numFmtId="0" fontId="8" fillId="4" borderId="14" xfId="3" applyFont="1" applyFill="1" applyBorder="1"/>
    <xf numFmtId="169" fontId="8" fillId="4" borderId="0" xfId="3" applyNumberFormat="1" applyFont="1" applyFill="1" applyBorder="1"/>
    <xf numFmtId="0" fontId="8" fillId="7" borderId="4" xfId="0" applyNumberFormat="1" applyFont="1" applyFill="1" applyBorder="1" applyAlignment="1" applyProtection="1"/>
    <xf numFmtId="0" fontId="8" fillId="4" borderId="6" xfId="3" applyFont="1" applyFill="1" applyBorder="1" applyAlignment="1">
      <alignment horizontal="center"/>
    </xf>
    <xf numFmtId="0" fontId="8" fillId="0" borderId="3" xfId="0" applyFont="1" applyFill="1" applyBorder="1" applyAlignment="1">
      <alignment horizontal="right"/>
    </xf>
    <xf numFmtId="0" fontId="8" fillId="0" borderId="3" xfId="0" applyNumberFormat="1" applyFont="1" applyFill="1" applyBorder="1" applyAlignment="1" applyProtection="1">
      <alignment horizontal="right"/>
    </xf>
    <xf numFmtId="0" fontId="8" fillId="0" borderId="3" xfId="0" applyNumberFormat="1" applyFont="1" applyFill="1" applyBorder="1" applyAlignment="1" applyProtection="1"/>
    <xf numFmtId="0" fontId="8" fillId="4" borderId="0" xfId="3" applyFont="1" applyFill="1" applyBorder="1" applyAlignment="1">
      <alignment horizontal="center"/>
    </xf>
    <xf numFmtId="0" fontId="8" fillId="7" borderId="3" xfId="3" applyFont="1" applyFill="1" applyBorder="1"/>
    <xf numFmtId="169" fontId="8" fillId="7" borderId="3" xfId="0" applyNumberFormat="1" applyFont="1" applyFill="1" applyBorder="1" applyAlignment="1">
      <alignment horizontal="right"/>
    </xf>
    <xf numFmtId="168" fontId="8" fillId="7" borderId="3" xfId="0" applyNumberFormat="1" applyFont="1" applyFill="1" applyBorder="1" applyAlignment="1">
      <alignment horizontal="right"/>
    </xf>
    <xf numFmtId="166" fontId="8" fillId="7" borderId="3" xfId="0" applyNumberFormat="1" applyFont="1" applyFill="1" applyBorder="1" applyAlignment="1" applyProtection="1"/>
    <xf numFmtId="173" fontId="8" fillId="7" borderId="3" xfId="0" applyNumberFormat="1" applyFont="1" applyFill="1" applyBorder="1" applyAlignment="1" applyProtection="1"/>
    <xf numFmtId="0" fontId="8" fillId="4" borderId="15" xfId="3" applyFont="1" applyFill="1" applyBorder="1"/>
    <xf numFmtId="0" fontId="8" fillId="5" borderId="4" xfId="0" applyNumberFormat="1" applyFont="1" applyFill="1" applyBorder="1" applyAlignment="1" applyProtection="1">
      <alignment horizontal="left"/>
    </xf>
    <xf numFmtId="0" fontId="8" fillId="7" borderId="3" xfId="0" applyFont="1" applyFill="1" applyBorder="1" applyAlignment="1">
      <alignment horizontal="right"/>
    </xf>
    <xf numFmtId="0" fontId="8" fillId="7" borderId="3" xfId="0" applyNumberFormat="1" applyFont="1" applyFill="1" applyBorder="1" applyAlignment="1" applyProtection="1">
      <alignment horizontal="left"/>
    </xf>
    <xf numFmtId="2" fontId="8" fillId="7" borderId="3" xfId="0" applyNumberFormat="1" applyFont="1" applyFill="1" applyBorder="1" applyAlignment="1" applyProtection="1">
      <alignment horizontal="right"/>
    </xf>
    <xf numFmtId="0" fontId="8" fillId="7" borderId="3" xfId="0" applyNumberFormat="1" applyFont="1" applyFill="1" applyBorder="1" applyAlignment="1" applyProtection="1">
      <alignment horizontal="right"/>
    </xf>
    <xf numFmtId="0" fontId="8" fillId="7" borderId="3" xfId="0" applyFont="1" applyFill="1" applyBorder="1" applyAlignment="1"/>
    <xf numFmtId="0" fontId="8" fillId="7" borderId="3" xfId="0" applyNumberFormat="1" applyFont="1" applyFill="1" applyBorder="1" applyAlignment="1" applyProtection="1"/>
    <xf numFmtId="0" fontId="8" fillId="8" borderId="3" xfId="3" applyFont="1" applyFill="1" applyBorder="1"/>
    <xf numFmtId="169" fontId="8" fillId="8" borderId="3" xfId="0" applyNumberFormat="1" applyFont="1" applyFill="1" applyBorder="1" applyAlignment="1">
      <alignment horizontal="right"/>
    </xf>
    <xf numFmtId="0" fontId="8" fillId="8" borderId="3" xfId="0" applyFont="1" applyFill="1" applyBorder="1" applyAlignment="1">
      <alignment horizontal="right"/>
    </xf>
    <xf numFmtId="0" fontId="8" fillId="8" borderId="3" xfId="0" applyNumberFormat="1" applyFont="1" applyFill="1" applyBorder="1" applyAlignment="1" applyProtection="1">
      <alignment horizontal="left"/>
    </xf>
    <xf numFmtId="2" fontId="8" fillId="8" borderId="3" xfId="0" applyNumberFormat="1" applyFont="1" applyFill="1" applyBorder="1" applyAlignment="1" applyProtection="1">
      <alignment horizontal="right"/>
    </xf>
    <xf numFmtId="0" fontId="8" fillId="8" borderId="3" xfId="0" applyNumberFormat="1" applyFont="1" applyFill="1" applyBorder="1" applyAlignment="1" applyProtection="1">
      <alignment horizontal="right"/>
    </xf>
    <xf numFmtId="168" fontId="8" fillId="8" borderId="3" xfId="0" applyNumberFormat="1" applyFont="1" applyFill="1" applyBorder="1" applyAlignment="1">
      <alignment horizontal="right"/>
    </xf>
    <xf numFmtId="166" fontId="8" fillId="8" borderId="3" xfId="0" applyNumberFormat="1" applyFont="1" applyFill="1" applyBorder="1" applyAlignment="1" applyProtection="1"/>
    <xf numFmtId="173" fontId="8" fillId="8" borderId="3" xfId="0" applyNumberFormat="1" applyFont="1" applyFill="1" applyBorder="1" applyAlignment="1" applyProtection="1"/>
    <xf numFmtId="0" fontId="8" fillId="8" borderId="3" xfId="0" applyFont="1" applyFill="1" applyBorder="1" applyAlignment="1"/>
    <xf numFmtId="0" fontId="8" fillId="8" borderId="3" xfId="0" applyNumberFormat="1" applyFont="1" applyFill="1" applyBorder="1" applyAlignment="1" applyProtection="1"/>
    <xf numFmtId="0" fontId="8" fillId="8" borderId="4" xfId="0" applyNumberFormat="1" applyFont="1" applyFill="1" applyBorder="1" applyAlignment="1" applyProtection="1"/>
    <xf numFmtId="173" fontId="8" fillId="0" borderId="0" xfId="0" applyNumberFormat="1" applyFont="1" applyFill="1" applyBorder="1" applyAlignment="1" applyProtection="1"/>
    <xf numFmtId="0" fontId="9" fillId="0" borderId="16" xfId="0" applyNumberFormat="1" applyFont="1" applyFill="1" applyBorder="1" applyAlignment="1" applyProtection="1">
      <alignment horizontal="center" vertical="center" wrapText="1"/>
    </xf>
    <xf numFmtId="0" fontId="8" fillId="7" borderId="0" xfId="0" applyFont="1" applyFill="1" applyBorder="1" applyAlignment="1"/>
    <xf numFmtId="0" fontId="8" fillId="7" borderId="0" xfId="3" applyFont="1" applyFill="1" applyBorder="1"/>
    <xf numFmtId="169" fontId="8" fillId="7" borderId="0" xfId="0" applyNumberFormat="1" applyFont="1" applyFill="1" applyBorder="1" applyAlignment="1">
      <alignment horizontal="right"/>
    </xf>
    <xf numFmtId="173" fontId="8" fillId="7" borderId="0" xfId="0" applyNumberFormat="1" applyFont="1" applyFill="1" applyBorder="1" applyAlignment="1" applyProtection="1"/>
    <xf numFmtId="0" fontId="8" fillId="0" borderId="0" xfId="0" applyFont="1" applyFill="1" applyBorder="1" applyAlignment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8" fillId="7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8" fillId="4" borderId="13" xfId="3" applyFont="1" applyFill="1" applyBorder="1" applyAlignment="1">
      <alignment horizontal="center"/>
    </xf>
    <xf numFmtId="169" fontId="8" fillId="7" borderId="0" xfId="3" applyNumberFormat="1" applyFont="1" applyFill="1" applyBorder="1"/>
    <xf numFmtId="167" fontId="8" fillId="7" borderId="0" xfId="5" applyNumberFormat="1" applyFont="1" applyFill="1" applyBorder="1"/>
    <xf numFmtId="165" fontId="8" fillId="7" borderId="0" xfId="5" applyNumberFormat="1" applyFont="1" applyFill="1" applyBorder="1"/>
    <xf numFmtId="0" fontId="8" fillId="0" borderId="0" xfId="0" applyFont="1"/>
    <xf numFmtId="0" fontId="8" fillId="0" borderId="16" xfId="0" applyFont="1" applyBorder="1"/>
    <xf numFmtId="0" fontId="8" fillId="0" borderId="13" xfId="0" applyFont="1" applyBorder="1"/>
    <xf numFmtId="0" fontId="8" fillId="0" borderId="11" xfId="0" applyFont="1" applyBorder="1"/>
    <xf numFmtId="0" fontId="8" fillId="0" borderId="13" xfId="3" applyFont="1" applyFill="1" applyBorder="1"/>
    <xf numFmtId="169" fontId="8" fillId="7" borderId="0" xfId="0" applyNumberFormat="1" applyFont="1" applyFill="1" applyBorder="1" applyAlignment="1" applyProtection="1"/>
    <xf numFmtId="15" fontId="8" fillId="0" borderId="0" xfId="0" applyNumberFormat="1" applyFont="1"/>
    <xf numFmtId="167" fontId="8" fillId="7" borderId="0" xfId="0" applyNumberFormat="1" applyFont="1" applyFill="1" applyBorder="1" applyAlignment="1">
      <alignment horizontal="right"/>
    </xf>
    <xf numFmtId="165" fontId="8" fillId="7" borderId="0" xfId="0" applyNumberFormat="1" applyFont="1" applyFill="1" applyBorder="1" applyAlignment="1" applyProtection="1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169" fontId="11" fillId="0" borderId="0" xfId="0" applyNumberFormat="1" applyFont="1" applyAlignment="1">
      <alignment horizontal="center" vertical="center" wrapText="1"/>
    </xf>
    <xf numFmtId="43" fontId="11" fillId="0" borderId="0" xfId="0" applyNumberFormat="1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168" fontId="11" fillId="0" borderId="0" xfId="0" applyNumberFormat="1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11" fillId="0" borderId="0" xfId="0" applyNumberFormat="1" applyFont="1"/>
    <xf numFmtId="168" fontId="11" fillId="0" borderId="0" xfId="0" applyNumberFormat="1" applyFont="1"/>
    <xf numFmtId="0" fontId="11" fillId="0" borderId="0" xfId="0" quotePrefix="1" applyFont="1"/>
    <xf numFmtId="0" fontId="8" fillId="10" borderId="0" xfId="0" applyFont="1" applyFill="1" applyBorder="1" applyAlignment="1"/>
    <xf numFmtId="0" fontId="8" fillId="10" borderId="0" xfId="3" applyFont="1" applyFill="1" applyBorder="1"/>
    <xf numFmtId="169" fontId="8" fillId="10" borderId="0" xfId="3" applyNumberFormat="1" applyFont="1" applyFill="1" applyBorder="1"/>
    <xf numFmtId="167" fontId="8" fillId="10" borderId="0" xfId="5" applyNumberFormat="1" applyFont="1" applyFill="1" applyBorder="1"/>
    <xf numFmtId="165" fontId="8" fillId="10" borderId="0" xfId="5" applyNumberFormat="1" applyFont="1" applyFill="1" applyBorder="1"/>
    <xf numFmtId="173" fontId="8" fillId="10" borderId="0" xfId="0" applyNumberFormat="1" applyFont="1" applyFill="1" applyBorder="1" applyAlignment="1" applyProtection="1"/>
    <xf numFmtId="0" fontId="8" fillId="10" borderId="0" xfId="0" applyNumberFormat="1" applyFont="1" applyFill="1" applyBorder="1" applyAlignment="1" applyProtection="1"/>
    <xf numFmtId="0" fontId="8" fillId="0" borderId="0" xfId="3" applyFont="1" applyFill="1" applyBorder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8" fillId="0" borderId="0" xfId="3" applyFont="1" applyFill="1" applyBorder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5" fillId="9" borderId="17" xfId="3" applyFont="1" applyFill="1" applyBorder="1" applyAlignment="1">
      <alignment horizontal="center"/>
    </xf>
    <xf numFmtId="0" fontId="5" fillId="9" borderId="18" xfId="3" applyFont="1" applyFill="1" applyBorder="1" applyAlignment="1">
      <alignment horizontal="center"/>
    </xf>
    <xf numFmtId="0" fontId="5" fillId="9" borderId="19" xfId="3" applyFont="1" applyFill="1" applyBorder="1" applyAlignment="1">
      <alignment horizont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136" t="s">
        <v>0</v>
      </c>
      <c r="C2" s="137"/>
      <c r="D2" s="137"/>
      <c r="E2" s="138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 ca="1">SUBSTITUTE(LEFT(CELL("filename",A1),FIND("[",CELL("filename",A1),1)-1),"\XLS\","\XML\")</f>
        <v>C:\Users\erik\Documents\repos\quantlib_nando\QuantLibXL\Data\XML\080_Bond\010_BondDataBase\</v>
      </c>
      <c r="E8" s="10"/>
    </row>
    <row r="9" spans="1:5" s="4" customFormat="1" ht="12.75" x14ac:dyDescent="0.2">
      <c r="A9" s="3"/>
      <c r="B9" s="5"/>
      <c r="C9" s="8" t="s">
        <v>6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9" customWidth="1"/>
    <col min="2" max="2" width="50.7109375" style="29" customWidth="1"/>
    <col min="3" max="3" width="14.140625" style="29" bestFit="1" customWidth="1"/>
    <col min="4" max="5" width="17.28515625" style="29" hidden="1" customWidth="1" outlineLevel="1"/>
    <col min="6" max="6" width="6" style="29" hidden="1" customWidth="1" outlineLevel="1"/>
    <col min="7" max="7" width="13.140625" style="29" hidden="1" customWidth="1" outlineLevel="1"/>
    <col min="8" max="8" width="11" style="29" hidden="1" customWidth="1" outlineLevel="1"/>
    <col min="9" max="9" width="12" style="29" hidden="1" customWidth="1" outlineLevel="1"/>
    <col min="10" max="10" width="11" style="29" hidden="1" customWidth="1" outlineLevel="1"/>
    <col min="11" max="11" width="6" style="29" hidden="1" customWidth="1" outlineLevel="1"/>
    <col min="12" max="13" width="17.28515625" style="29" hidden="1" customWidth="1" outlineLevel="1"/>
    <col min="14" max="14" width="9" style="29" hidden="1" customWidth="1" outlineLevel="1"/>
    <col min="15" max="15" width="6" style="29" hidden="1" customWidth="1" outlineLevel="1"/>
    <col min="16" max="16" width="10" style="29" hidden="1" customWidth="1" outlineLevel="1"/>
    <col min="17" max="18" width="7" style="29" hidden="1" customWidth="1" outlineLevel="1"/>
    <col min="19" max="19" width="8" style="29" hidden="1" customWidth="1" outlineLevel="1"/>
    <col min="20" max="20" width="21.42578125" style="29" hidden="1" customWidth="1" outlineLevel="1"/>
    <col min="21" max="21" width="6" style="29" hidden="1" customWidth="1" outlineLevel="1"/>
    <col min="22" max="22" width="8" style="29" hidden="1" customWidth="1" outlineLevel="1"/>
    <col min="23" max="23" width="12" style="29" hidden="1" customWidth="1" outlineLevel="1"/>
    <col min="24" max="24" width="13.140625" style="29" hidden="1" customWidth="1" outlineLevel="1"/>
    <col min="25" max="25" width="7" style="29" hidden="1" customWidth="1" outlineLevel="1"/>
    <col min="26" max="26" width="11" style="29" hidden="1" customWidth="1" outlineLevel="1"/>
    <col min="27" max="27" width="17.28515625" style="29" hidden="1" customWidth="1" outlineLevel="1"/>
    <col min="28" max="28" width="23.42578125" style="29" bestFit="1" customWidth="1" collapsed="1"/>
    <col min="29" max="29" width="22.42578125" style="29" bestFit="1" customWidth="1" collapsed="1"/>
    <col min="30" max="30" width="19.28515625" style="29" bestFit="1" customWidth="1"/>
    <col min="31" max="31" width="19.28515625" style="29" customWidth="1"/>
    <col min="32" max="32" width="5.5703125" style="29" customWidth="1"/>
    <col min="33" max="16384" width="9.140625" style="29"/>
  </cols>
  <sheetData>
    <row r="1" spans="1:32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32" s="19" customFormat="1" x14ac:dyDescent="0.2">
      <c r="A2" s="64"/>
      <c r="B2" s="22" t="s">
        <v>358</v>
      </c>
      <c r="C2" s="21" t="s">
        <v>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4"/>
    </row>
    <row r="3" spans="1:32" s="19" customFormat="1" x14ac:dyDescent="0.2">
      <c r="A3" s="64"/>
      <c r="B3" s="22" t="str">
        <f>"EUR_"&amp;BondType&amp;".xml"</f>
        <v>EUR_ITALY_CCT.xml</v>
      </c>
      <c r="C3" s="25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</row>
    <row r="4" spans="1:32" s="19" customFormat="1" x14ac:dyDescent="0.2">
      <c r="A4" s="64"/>
      <c r="B4" s="22" t="e">
        <f ca="1">IF(Serialize,_xll.ohObjectSave(AC8:AD23,SerializationPath&amp;FileName,FileOverwrite,Serialize),"---")</f>
        <v>#NAME?</v>
      </c>
      <c r="C4" s="26" t="s">
        <v>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2" s="19" customFormat="1" x14ac:dyDescent="0.2">
      <c r="A5" s="64"/>
      <c r="B5" s="65" t="e">
        <f ca="1">_xll.ohRangeRetrieveError(B4)</f>
        <v>#NAME?</v>
      </c>
      <c r="C5" s="4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4"/>
    </row>
    <row r="6" spans="1:32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1:32" s="19" customFormat="1" ht="22.5" x14ac:dyDescent="0.2">
      <c r="A7" s="20"/>
      <c r="B7" s="39" t="s">
        <v>26</v>
      </c>
      <c r="C7" s="39" t="s">
        <v>421</v>
      </c>
      <c r="D7" s="39" t="s">
        <v>19</v>
      </c>
      <c r="E7" s="39" t="s">
        <v>10</v>
      </c>
      <c r="F7" s="39" t="s">
        <v>359</v>
      </c>
      <c r="G7" s="39" t="s">
        <v>12</v>
      </c>
      <c r="H7" s="39" t="s">
        <v>360</v>
      </c>
      <c r="I7" s="39" t="s">
        <v>361</v>
      </c>
      <c r="J7" s="39" t="s">
        <v>362</v>
      </c>
      <c r="K7" s="39" t="s">
        <v>363</v>
      </c>
      <c r="L7" s="39" t="s">
        <v>364</v>
      </c>
      <c r="M7" s="39" t="s">
        <v>365</v>
      </c>
      <c r="N7" s="39" t="s">
        <v>7</v>
      </c>
      <c r="O7" s="39" t="s">
        <v>72</v>
      </c>
      <c r="P7" s="39" t="s">
        <v>21</v>
      </c>
      <c r="Q7" s="39" t="s">
        <v>18</v>
      </c>
      <c r="R7" s="39" t="s">
        <v>366</v>
      </c>
      <c r="S7" s="39" t="s">
        <v>367</v>
      </c>
      <c r="T7" s="39" t="s">
        <v>368</v>
      </c>
      <c r="U7" s="39" t="s">
        <v>369</v>
      </c>
      <c r="V7" s="39" t="s">
        <v>370</v>
      </c>
      <c r="W7" s="39" t="s">
        <v>371</v>
      </c>
      <c r="X7" s="39" t="s">
        <v>372</v>
      </c>
      <c r="Y7" s="39" t="s">
        <v>373</v>
      </c>
      <c r="Z7" s="39" t="s">
        <v>13</v>
      </c>
      <c r="AA7" s="39" t="s">
        <v>11</v>
      </c>
      <c r="AB7" s="39" t="s">
        <v>17</v>
      </c>
      <c r="AC7" s="40" t="s">
        <v>374</v>
      </c>
      <c r="AD7" s="39" t="s">
        <v>25</v>
      </c>
      <c r="AE7" s="39" t="s">
        <v>418</v>
      </c>
      <c r="AF7" s="24"/>
    </row>
    <row r="8" spans="1:32" s="19" customFormat="1" x14ac:dyDescent="0.2">
      <c r="A8" s="64"/>
      <c r="B8" s="31"/>
      <c r="C8" s="59" t="s">
        <v>375</v>
      </c>
      <c r="D8" s="60">
        <v>37956</v>
      </c>
      <c r="E8" s="60">
        <v>40513</v>
      </c>
      <c r="F8" s="60" t="s">
        <v>376</v>
      </c>
      <c r="G8" s="60" t="s">
        <v>16</v>
      </c>
      <c r="H8" s="60" t="s">
        <v>377</v>
      </c>
      <c r="I8" s="60" t="s">
        <v>377</v>
      </c>
      <c r="J8" s="66" t="s">
        <v>378</v>
      </c>
      <c r="K8" s="66" t="b">
        <v>1</v>
      </c>
      <c r="L8" s="60">
        <v>38139</v>
      </c>
      <c r="M8" s="60">
        <v>40330</v>
      </c>
      <c r="N8" s="67" t="s">
        <v>8</v>
      </c>
      <c r="O8" s="67">
        <v>3</v>
      </c>
      <c r="P8" s="67" t="s">
        <v>379</v>
      </c>
      <c r="Q8" s="68">
        <v>100</v>
      </c>
      <c r="R8" s="69">
        <v>2</v>
      </c>
      <c r="S8" s="61" t="b">
        <v>0</v>
      </c>
      <c r="T8" s="61" t="s">
        <v>380</v>
      </c>
      <c r="U8" s="61" t="e">
        <v>#N/A</v>
      </c>
      <c r="V8" s="61" t="e">
        <v>#N/A</v>
      </c>
      <c r="W8" s="61" t="s">
        <v>381</v>
      </c>
      <c r="X8" s="61">
        <v>3.0000000000000001E-3</v>
      </c>
      <c r="Y8" s="61" t="e">
        <v>#N/A</v>
      </c>
      <c r="Z8" s="62">
        <v>100</v>
      </c>
      <c r="AA8" s="63">
        <v>37988</v>
      </c>
      <c r="AB8" s="70" t="s">
        <v>382</v>
      </c>
      <c r="AC8" s="71" t="str">
        <f>_xll.qlSchedule(C8&amp;"_Sch",D8,E8,F8,G8,H8,I8,J8,K8,L8,M8,Permanent,Trigger,ObjectOverwrite)</f>
        <v>IT0003605380_Sch#0004</v>
      </c>
      <c r="AD8" s="53" t="str">
        <f>IF(AE8,_xll.qlCCTEU(C8,,E8,X8,W8,D8,,Permanent,Trigger,ObjectOverwrite),_xll.qlFloatingRateBond(C8,AB8,N8,O8,P8,Q8,AC8,R8,S8,T8,U8,V8,W8,X8,Y8,Z8,AA8,Permanent,Trigger,ObjectOverwrite))</f>
        <v>IT0003605380#0004</v>
      </c>
      <c r="AE8" s="53" t="b">
        <v>0</v>
      </c>
      <c r="AF8" s="28"/>
    </row>
    <row r="9" spans="1:32" s="19" customFormat="1" x14ac:dyDescent="0.2">
      <c r="A9" s="64"/>
      <c r="B9" s="31"/>
      <c r="C9" s="59" t="s">
        <v>383</v>
      </c>
      <c r="D9" s="60">
        <v>38108</v>
      </c>
      <c r="E9" s="60">
        <v>40664</v>
      </c>
      <c r="F9" s="60" t="s">
        <v>376</v>
      </c>
      <c r="G9" s="60" t="s">
        <v>16</v>
      </c>
      <c r="H9" s="60" t="s">
        <v>377</v>
      </c>
      <c r="I9" s="60" t="s">
        <v>377</v>
      </c>
      <c r="J9" s="66" t="s">
        <v>378</v>
      </c>
      <c r="K9" s="66" t="b">
        <v>1</v>
      </c>
      <c r="L9" s="60">
        <v>38292</v>
      </c>
      <c r="M9" s="60">
        <v>40483</v>
      </c>
      <c r="N9" s="67" t="s">
        <v>8</v>
      </c>
      <c r="O9" s="67">
        <v>3</v>
      </c>
      <c r="P9" s="67" t="s">
        <v>379</v>
      </c>
      <c r="Q9" s="68">
        <v>100</v>
      </c>
      <c r="R9" s="69">
        <v>2</v>
      </c>
      <c r="S9" s="61" t="b">
        <v>0</v>
      </c>
      <c r="T9" s="61" t="s">
        <v>380</v>
      </c>
      <c r="U9" s="61" t="e">
        <v>#N/A</v>
      </c>
      <c r="V9" s="61" t="e">
        <v>#N/A</v>
      </c>
      <c r="W9" s="61" t="s">
        <v>381</v>
      </c>
      <c r="X9" s="61">
        <v>3.0000000000000001E-3</v>
      </c>
      <c r="Y9" s="61" t="e">
        <v>#N/A</v>
      </c>
      <c r="Z9" s="62">
        <v>100</v>
      </c>
      <c r="AA9" s="63">
        <v>38110</v>
      </c>
      <c r="AB9" s="70" t="s">
        <v>384</v>
      </c>
      <c r="AC9" s="71" t="str">
        <f>_xll.qlSchedule(C9&amp;"_Sch",D9,E9,F9,G9,H9,I9,J9,K9,L9,M9,Permanent,Trigger,ObjectOverwrite)</f>
        <v>IT0003658009_Sch#0004</v>
      </c>
      <c r="AD9" s="53" t="str">
        <f>IF(AE9,_xll.qlCCTEU(C9,,E9,X9,W9,D9,,Permanent,Trigger,ObjectOverwrite),_xll.qlFloatingRateBond(C9,AB9,N9,O9,P9,Q9,AC9,R9,S9,T9,U9,V9,W9,X9,Y9,Z9,AA9,Permanent,Trigger,ObjectOverwrite))</f>
        <v>IT0003658009#0004</v>
      </c>
      <c r="AE9" s="53" t="b">
        <v>0</v>
      </c>
      <c r="AF9" s="28"/>
    </row>
    <row r="10" spans="1:32" s="19" customFormat="1" x14ac:dyDescent="0.2">
      <c r="A10" s="64"/>
      <c r="B10" s="31"/>
      <c r="C10" s="59" t="s">
        <v>385</v>
      </c>
      <c r="D10" s="60">
        <v>38292</v>
      </c>
      <c r="E10" s="60">
        <v>40848</v>
      </c>
      <c r="F10" s="60" t="s">
        <v>376</v>
      </c>
      <c r="G10" s="60" t="s">
        <v>16</v>
      </c>
      <c r="H10" s="60" t="s">
        <v>377</v>
      </c>
      <c r="I10" s="60" t="s">
        <v>377</v>
      </c>
      <c r="J10" s="66" t="s">
        <v>378</v>
      </c>
      <c r="K10" s="66" t="b">
        <v>1</v>
      </c>
      <c r="L10" s="60">
        <v>38473</v>
      </c>
      <c r="M10" s="60">
        <v>40664</v>
      </c>
      <c r="N10" s="67" t="s">
        <v>8</v>
      </c>
      <c r="O10" s="67">
        <v>3</v>
      </c>
      <c r="P10" s="67" t="s">
        <v>379</v>
      </c>
      <c r="Q10" s="68">
        <v>100</v>
      </c>
      <c r="R10" s="69">
        <v>2</v>
      </c>
      <c r="S10" s="61" t="b">
        <v>0</v>
      </c>
      <c r="T10" s="61" t="s">
        <v>380</v>
      </c>
      <c r="U10" s="61" t="e">
        <v>#N/A</v>
      </c>
      <c r="V10" s="61" t="e">
        <v>#N/A</v>
      </c>
      <c r="W10" s="61" t="s">
        <v>381</v>
      </c>
      <c r="X10" s="61">
        <v>3.0000000000000001E-3</v>
      </c>
      <c r="Y10" s="61" t="e">
        <v>#N/A</v>
      </c>
      <c r="Z10" s="62">
        <v>100</v>
      </c>
      <c r="AA10" s="63">
        <v>38292</v>
      </c>
      <c r="AB10" s="70" t="s">
        <v>386</v>
      </c>
      <c r="AC10" s="71" t="str">
        <f>_xll.qlSchedule(C10&amp;"_Sch",D10,E10,F10,G10,H10,I10,J10,K10,L10,M10,Permanent,Trigger,ObjectOverwrite)</f>
        <v>IT0003746366_Sch#0004</v>
      </c>
      <c r="AD10" s="53" t="str">
        <f>IF(AE10,_xll.qlCCTEU(C10,,E10,X10,W10,D10,,Permanent,Trigger,ObjectOverwrite),_xll.qlFloatingRateBond(C10,AB10,N10,O10,P10,Q10,AC10,R10,S10,T10,U10,V10,W10,X10,Y10,Z10,AA10,Permanent,Trigger,ObjectOverwrite))</f>
        <v>IT0003746366#0004</v>
      </c>
      <c r="AE10" s="53" t="b">
        <v>0</v>
      </c>
      <c r="AF10" s="28"/>
    </row>
    <row r="11" spans="1:32" s="19" customFormat="1" x14ac:dyDescent="0.2">
      <c r="A11" s="64"/>
      <c r="B11" s="31"/>
      <c r="C11" s="42" t="s">
        <v>387</v>
      </c>
      <c r="D11" s="35">
        <v>38412</v>
      </c>
      <c r="E11" s="35">
        <v>40969</v>
      </c>
      <c r="F11" s="35" t="s">
        <v>376</v>
      </c>
      <c r="G11" s="35" t="s">
        <v>16</v>
      </c>
      <c r="H11" s="35" t="s">
        <v>377</v>
      </c>
      <c r="I11" s="35" t="s">
        <v>377</v>
      </c>
      <c r="J11" s="55" t="s">
        <v>378</v>
      </c>
      <c r="K11" s="55" t="b">
        <v>1</v>
      </c>
      <c r="L11" s="35">
        <v>38596</v>
      </c>
      <c r="M11" s="35">
        <v>40787</v>
      </c>
      <c r="N11" s="33" t="s">
        <v>8</v>
      </c>
      <c r="O11" s="33">
        <v>3</v>
      </c>
      <c r="P11" s="33" t="s">
        <v>379</v>
      </c>
      <c r="Q11" s="34">
        <v>100</v>
      </c>
      <c r="R11" s="56">
        <v>2</v>
      </c>
      <c r="S11" s="36" t="b">
        <v>0</v>
      </c>
      <c r="T11" s="36" t="s">
        <v>380</v>
      </c>
      <c r="U11" s="36" t="e">
        <v>#N/A</v>
      </c>
      <c r="V11" s="36" t="e">
        <v>#N/A</v>
      </c>
      <c r="W11" s="36" t="s">
        <v>381</v>
      </c>
      <c r="X11" s="36">
        <v>3.0000000000000001E-3</v>
      </c>
      <c r="Y11" s="36" t="e">
        <v>#N/A</v>
      </c>
      <c r="Z11" s="37">
        <v>100</v>
      </c>
      <c r="AA11" s="38">
        <v>38504</v>
      </c>
      <c r="AB11" s="30" t="s">
        <v>388</v>
      </c>
      <c r="AC11" s="57" t="str">
        <f>_xll.qlSchedule(C11&amp;"_Sch",D11,E11,F11,G11,H11,I11,J11,K11,L11,M11,Permanent,Trigger,ObjectOverwrite)</f>
        <v>IT0003858856_Sch#0004</v>
      </c>
      <c r="AD11" s="32" t="str">
        <f>IF(AE11,_xll.qlCCTEU(C11,,E11,X11,W11,D11,,Permanent,Trigger,ObjectOverwrite),_xll.qlFloatingRateBond(C11,AB11,N11,O11,P11,Q11,AC11,R11,S11,T11,U11,V11,W11,X11,Y11,Z11,AA11,Permanent,Trigger,ObjectOverwrite))</f>
        <v>IT0003858856#0004</v>
      </c>
      <c r="AE11" s="32" t="b">
        <v>0</v>
      </c>
      <c r="AF11" s="28"/>
    </row>
    <row r="12" spans="1:32" s="19" customFormat="1" x14ac:dyDescent="0.2">
      <c r="A12" s="64"/>
      <c r="B12" s="31"/>
      <c r="C12" s="42" t="s">
        <v>389</v>
      </c>
      <c r="D12" s="35">
        <v>38657</v>
      </c>
      <c r="E12" s="35">
        <v>41214</v>
      </c>
      <c r="F12" s="35" t="s">
        <v>376</v>
      </c>
      <c r="G12" s="35" t="s">
        <v>16</v>
      </c>
      <c r="H12" s="35" t="s">
        <v>377</v>
      </c>
      <c r="I12" s="35" t="s">
        <v>377</v>
      </c>
      <c r="J12" s="55" t="s">
        <v>378</v>
      </c>
      <c r="K12" s="55" t="b">
        <v>1</v>
      </c>
      <c r="L12" s="35">
        <v>38838</v>
      </c>
      <c r="M12" s="35">
        <v>41030</v>
      </c>
      <c r="N12" s="33" t="s">
        <v>8</v>
      </c>
      <c r="O12" s="33">
        <v>3</v>
      </c>
      <c r="P12" s="33" t="s">
        <v>379</v>
      </c>
      <c r="Q12" s="34">
        <v>100</v>
      </c>
      <c r="R12" s="56">
        <v>2</v>
      </c>
      <c r="S12" s="36" t="b">
        <v>0</v>
      </c>
      <c r="T12" s="36" t="s">
        <v>380</v>
      </c>
      <c r="U12" s="36" t="e">
        <v>#N/A</v>
      </c>
      <c r="V12" s="36" t="e">
        <v>#N/A</v>
      </c>
      <c r="W12" s="36" t="s">
        <v>381</v>
      </c>
      <c r="X12" s="36">
        <v>3.0000000000000001E-3</v>
      </c>
      <c r="Y12" s="36" t="e">
        <v>#N/A</v>
      </c>
      <c r="Z12" s="37">
        <v>100</v>
      </c>
      <c r="AA12" s="38">
        <v>38719</v>
      </c>
      <c r="AB12" s="30" t="s">
        <v>390</v>
      </c>
      <c r="AC12" s="57" t="str">
        <f>_xll.qlSchedule(C12&amp;"_Sch",D12,E12,F12,G12,H12,I12,J12,K12,L12,M12,Permanent,Trigger,ObjectOverwrite)</f>
        <v>IT0003993158_Sch#0004</v>
      </c>
      <c r="AD12" s="32" t="str">
        <f>IF(AE12,_xll.qlCCTEU(C12,,E12,X12,W12,D12,,Permanent,Trigger,ObjectOverwrite),_xll.qlFloatingRateBond(C12,AB12,N12,O12,P12,Q12,AC12,R12,S12,T12,U12,V12,W12,X12,Y12,Z12,AA12,Permanent,Trigger,ObjectOverwrite))</f>
        <v>IT0003993158#0004</v>
      </c>
      <c r="AE12" s="32" t="b">
        <v>0</v>
      </c>
      <c r="AF12" s="28"/>
    </row>
    <row r="13" spans="1:32" s="19" customFormat="1" x14ac:dyDescent="0.2">
      <c r="A13" s="64"/>
      <c r="B13" s="31"/>
      <c r="C13" s="42" t="s">
        <v>391</v>
      </c>
      <c r="D13" s="35">
        <v>38899</v>
      </c>
      <c r="E13" s="35">
        <v>41456</v>
      </c>
      <c r="F13" s="35" t="s">
        <v>376</v>
      </c>
      <c r="G13" s="35" t="s">
        <v>16</v>
      </c>
      <c r="H13" s="35" t="s">
        <v>377</v>
      </c>
      <c r="I13" s="35" t="s">
        <v>377</v>
      </c>
      <c r="J13" s="55" t="s">
        <v>378</v>
      </c>
      <c r="K13" s="55" t="b">
        <v>1</v>
      </c>
      <c r="L13" s="35">
        <v>39083</v>
      </c>
      <c r="M13" s="35">
        <v>41275</v>
      </c>
      <c r="N13" s="33" t="s">
        <v>8</v>
      </c>
      <c r="O13" s="33">
        <v>3</v>
      </c>
      <c r="P13" s="33" t="s">
        <v>379</v>
      </c>
      <c r="Q13" s="34">
        <v>100</v>
      </c>
      <c r="R13" s="56">
        <v>2</v>
      </c>
      <c r="S13" s="36" t="b">
        <v>0</v>
      </c>
      <c r="T13" s="36" t="s">
        <v>380</v>
      </c>
      <c r="U13" s="36" t="e">
        <v>#N/A</v>
      </c>
      <c r="V13" s="36" t="e">
        <v>#N/A</v>
      </c>
      <c r="W13" s="36" t="s">
        <v>381</v>
      </c>
      <c r="X13" s="36">
        <v>3.0000000000000001E-3</v>
      </c>
      <c r="Y13" s="36" t="e">
        <v>#N/A</v>
      </c>
      <c r="Z13" s="37">
        <v>100</v>
      </c>
      <c r="AA13" s="38">
        <v>38961</v>
      </c>
      <c r="AB13" s="30" t="s">
        <v>392</v>
      </c>
      <c r="AC13" s="57" t="str">
        <f>_xll.qlSchedule(C13&amp;"_Sch",D13,E13,F13,G13,H13,I13,J13,K13,L13,M13,Permanent,Trigger,ObjectOverwrite)</f>
        <v>IT0004101447_Sch#0004</v>
      </c>
      <c r="AD13" s="32" t="str">
        <f>IF(AE13,_xll.qlCCTEU(C13,,E13,X13,W13,D13,,Permanent,Trigger,ObjectOverwrite),_xll.qlFloatingRateBond(C13,AB13,N13,O13,P13,Q13,AC13,R13,S13,T13,U13,V13,W13,X13,Y13,Z13,AA13,Permanent,Trigger,ObjectOverwrite))</f>
        <v>IT0004101447#0004</v>
      </c>
      <c r="AE13" s="32" t="b">
        <v>0</v>
      </c>
      <c r="AF13" s="28"/>
    </row>
    <row r="14" spans="1:32" s="19" customFormat="1" x14ac:dyDescent="0.2">
      <c r="A14" s="64"/>
      <c r="B14" s="31"/>
      <c r="C14" s="42" t="s">
        <v>393</v>
      </c>
      <c r="D14" s="35">
        <v>39142</v>
      </c>
      <c r="E14" s="35">
        <v>41699</v>
      </c>
      <c r="F14" s="35" t="s">
        <v>376</v>
      </c>
      <c r="G14" s="35" t="s">
        <v>16</v>
      </c>
      <c r="H14" s="35" t="s">
        <v>377</v>
      </c>
      <c r="I14" s="35" t="s">
        <v>377</v>
      </c>
      <c r="J14" s="55" t="s">
        <v>378</v>
      </c>
      <c r="K14" s="55" t="b">
        <v>1</v>
      </c>
      <c r="L14" s="35">
        <v>39326</v>
      </c>
      <c r="M14" s="35">
        <v>41518</v>
      </c>
      <c r="N14" s="33" t="s">
        <v>8</v>
      </c>
      <c r="O14" s="33">
        <v>3</v>
      </c>
      <c r="P14" s="33" t="s">
        <v>379</v>
      </c>
      <c r="Q14" s="34">
        <v>100</v>
      </c>
      <c r="R14" s="56">
        <v>2</v>
      </c>
      <c r="S14" s="36" t="b">
        <v>0</v>
      </c>
      <c r="T14" s="36" t="s">
        <v>380</v>
      </c>
      <c r="U14" s="36" t="e">
        <v>#N/A</v>
      </c>
      <c r="V14" s="36" t="e">
        <v>#N/A</v>
      </c>
      <c r="W14" s="36" t="s">
        <v>381</v>
      </c>
      <c r="X14" s="36">
        <v>3.0000000000000001E-3</v>
      </c>
      <c r="Y14" s="36" t="e">
        <v>#N/A</v>
      </c>
      <c r="Z14" s="37">
        <v>100</v>
      </c>
      <c r="AA14" s="38">
        <v>39204</v>
      </c>
      <c r="AB14" s="30" t="s">
        <v>394</v>
      </c>
      <c r="AC14" s="57" t="str">
        <f>_xll.qlSchedule(C14&amp;"_Sch",D14,E14,F14,G14,H14,I14,J14,K14,L14,M14,Permanent,Trigger,ObjectOverwrite)</f>
        <v>IT0004224041_Sch#0004</v>
      </c>
      <c r="AD14" s="32" t="str">
        <f>IF(AE14,_xll.qlCCTEU(C14,,E14,X14,W14,D14,,Permanent,Trigger,ObjectOverwrite),_xll.qlFloatingRateBond(C14,AB14,N14,O14,P14,Q14,AC14,R14,S14,T14,U14,V14,W14,X14,Y14,Z14,AA14,Permanent,Trigger,ObjectOverwrite))</f>
        <v>IT0004224041#0004</v>
      </c>
      <c r="AE14" s="32" t="b">
        <v>0</v>
      </c>
      <c r="AF14" s="28"/>
    </row>
    <row r="15" spans="1:32" s="19" customFormat="1" x14ac:dyDescent="0.2">
      <c r="A15" s="64"/>
      <c r="B15" s="31"/>
      <c r="C15" s="42" t="s">
        <v>395</v>
      </c>
      <c r="D15" s="35">
        <v>39417</v>
      </c>
      <c r="E15" s="35">
        <v>41974</v>
      </c>
      <c r="F15" s="35" t="s">
        <v>376</v>
      </c>
      <c r="G15" s="35" t="s">
        <v>16</v>
      </c>
      <c r="H15" s="35" t="s">
        <v>377</v>
      </c>
      <c r="I15" s="35" t="s">
        <v>377</v>
      </c>
      <c r="J15" s="55" t="s">
        <v>378</v>
      </c>
      <c r="K15" s="55" t="b">
        <v>1</v>
      </c>
      <c r="L15" s="35">
        <v>39600</v>
      </c>
      <c r="M15" s="35">
        <v>41791</v>
      </c>
      <c r="N15" s="33" t="s">
        <v>8</v>
      </c>
      <c r="O15" s="33">
        <v>3</v>
      </c>
      <c r="P15" s="33" t="s">
        <v>379</v>
      </c>
      <c r="Q15" s="34">
        <v>100</v>
      </c>
      <c r="R15" s="56">
        <v>2</v>
      </c>
      <c r="S15" s="36" t="b">
        <v>0</v>
      </c>
      <c r="T15" s="36" t="s">
        <v>380</v>
      </c>
      <c r="U15" s="36" t="e">
        <v>#N/A</v>
      </c>
      <c r="V15" s="36" t="e">
        <v>#N/A</v>
      </c>
      <c r="W15" s="36" t="s">
        <v>381</v>
      </c>
      <c r="X15" s="36">
        <v>3.0000000000000001E-3</v>
      </c>
      <c r="Y15" s="36" t="e">
        <v>#N/A</v>
      </c>
      <c r="Z15" s="37">
        <v>100</v>
      </c>
      <c r="AA15" s="38">
        <v>39479</v>
      </c>
      <c r="AB15" s="30" t="s">
        <v>396</v>
      </c>
      <c r="AC15" s="57" t="str">
        <f>_xll.qlSchedule(C15&amp;"_Sch",D15,E15,F15,G15,H15,I15,J15,K15,L15,M15,Permanent,Trigger,ObjectOverwrite)</f>
        <v>IT0004321813_Sch#0004</v>
      </c>
      <c r="AD15" s="32" t="str">
        <f>IF(AE15,_xll.qlCCTEU(C15,,E15,X15,W15,D15,,Permanent,Trigger,ObjectOverwrite),_xll.qlFloatingRateBond(C15,AB15,N15,O15,P15,Q15,AC15,R15,S15,T15,U15,V15,W15,X15,Y15,Z15,AA15,Permanent,Trigger,ObjectOverwrite))</f>
        <v>IT0004321813#0004</v>
      </c>
      <c r="AE15" s="32" t="b">
        <v>0</v>
      </c>
      <c r="AF15" s="28"/>
    </row>
    <row r="16" spans="1:32" s="19" customFormat="1" x14ac:dyDescent="0.2">
      <c r="A16" s="64"/>
      <c r="B16" s="31"/>
      <c r="C16" s="42" t="s">
        <v>397</v>
      </c>
      <c r="D16" s="35">
        <v>39692</v>
      </c>
      <c r="E16" s="35">
        <v>42248</v>
      </c>
      <c r="F16" s="35" t="s">
        <v>376</v>
      </c>
      <c r="G16" s="35" t="s">
        <v>16</v>
      </c>
      <c r="H16" s="35" t="s">
        <v>377</v>
      </c>
      <c r="I16" s="35" t="s">
        <v>377</v>
      </c>
      <c r="J16" s="55" t="s">
        <v>378</v>
      </c>
      <c r="K16" s="55" t="b">
        <v>1</v>
      </c>
      <c r="L16" s="35">
        <v>39873</v>
      </c>
      <c r="M16" s="35">
        <v>42064</v>
      </c>
      <c r="N16" s="33" t="s">
        <v>8</v>
      </c>
      <c r="O16" s="33">
        <v>3</v>
      </c>
      <c r="P16" s="33" t="s">
        <v>379</v>
      </c>
      <c r="Q16" s="34">
        <v>100</v>
      </c>
      <c r="R16" s="56">
        <v>2</v>
      </c>
      <c r="S16" s="36" t="b">
        <v>0</v>
      </c>
      <c r="T16" s="36" t="s">
        <v>380</v>
      </c>
      <c r="U16" s="36" t="e">
        <v>#N/A</v>
      </c>
      <c r="V16" s="36" t="e">
        <v>#N/A</v>
      </c>
      <c r="W16" s="36" t="s">
        <v>381</v>
      </c>
      <c r="X16" s="36">
        <v>3.0000000000000001E-3</v>
      </c>
      <c r="Y16" s="36" t="e">
        <v>#N/A</v>
      </c>
      <c r="Z16" s="37">
        <v>100</v>
      </c>
      <c r="AA16" s="38">
        <v>39692</v>
      </c>
      <c r="AB16" s="30" t="s">
        <v>398</v>
      </c>
      <c r="AC16" s="57" t="str">
        <f>_xll.qlSchedule(C16&amp;"_Sch",D16,E16,F16,G16,H16,I16,J16,K16,L16,M16,Permanent,Trigger,ObjectOverwrite)</f>
        <v>IT0004404965_Sch#0004</v>
      </c>
      <c r="AD16" s="32" t="str">
        <f>IF(AE16,_xll.qlCCTEU(C16,,E16,X16,W16,D16,,Permanent,Trigger,ObjectOverwrite),_xll.qlFloatingRateBond(C16,AB16,N16,O16,P16,Q16,AC16,R16,S16,T16,U16,V16,W16,X16,Y16,Z16,AA16,Permanent,Trigger,ObjectOverwrite))</f>
        <v>IT0004404965#0004</v>
      </c>
      <c r="AE16" s="32" t="b">
        <v>0</v>
      </c>
      <c r="AF16" s="28"/>
    </row>
    <row r="17" spans="1:32" s="19" customFormat="1" x14ac:dyDescent="0.2">
      <c r="A17" s="64"/>
      <c r="B17" s="31"/>
      <c r="C17" s="72" t="s">
        <v>399</v>
      </c>
      <c r="D17" s="73">
        <v>40344</v>
      </c>
      <c r="E17" s="73">
        <v>42353</v>
      </c>
      <c r="F17" s="73" t="s">
        <v>376</v>
      </c>
      <c r="G17" s="73" t="s">
        <v>16</v>
      </c>
      <c r="H17" s="73" t="s">
        <v>377</v>
      </c>
      <c r="I17" s="73" t="s">
        <v>377</v>
      </c>
      <c r="J17" s="74" t="s">
        <v>378</v>
      </c>
      <c r="K17" s="74" t="b">
        <v>1</v>
      </c>
      <c r="L17" s="73" t="e">
        <v>#N/A</v>
      </c>
      <c r="M17" s="73" t="e">
        <f>NA()</f>
        <v>#N/A</v>
      </c>
      <c r="N17" s="75" t="s">
        <v>8</v>
      </c>
      <c r="O17" s="75">
        <v>3</v>
      </c>
      <c r="P17" s="75" t="s">
        <v>379</v>
      </c>
      <c r="Q17" s="76">
        <v>100</v>
      </c>
      <c r="R17" s="77">
        <v>2</v>
      </c>
      <c r="S17" s="78" t="b">
        <v>0</v>
      </c>
      <c r="T17" s="78" t="s">
        <v>400</v>
      </c>
      <c r="U17" s="78" t="e">
        <v>#N/A</v>
      </c>
      <c r="V17" s="78" t="e">
        <v>#N/A</v>
      </c>
      <c r="W17" s="78" t="s">
        <v>426</v>
      </c>
      <c r="X17" s="78">
        <v>8.0000000000000002E-3</v>
      </c>
      <c r="Y17" s="78" t="e">
        <v>#N/A</v>
      </c>
      <c r="Z17" s="79">
        <v>100</v>
      </c>
      <c r="AA17" s="80" t="e">
        <v>#N/A</v>
      </c>
      <c r="AB17" s="81" t="str">
        <f>_xll.qlBondDescription(AD17)</f>
        <v>CCTEU 2015-12-15 80bp</v>
      </c>
      <c r="AC17" s="82"/>
      <c r="AD17" s="83" t="str">
        <f>IF(AE17,_xll.qlCCTEU(C17,,E17,X17,W17,D17,,Permanent,Trigger,ObjectOverwrite),_xll.qlFloatingRateBond(C17,AB17,N17,O17,P17,Q17,AC17,R17,S17,T17,U17,V17,W17,X17,Y17,Z17,AA17,Permanent,Trigger,ObjectOverwrite))</f>
        <v>IT0004620305#0004</v>
      </c>
      <c r="AE17" s="83" t="b">
        <v>1</v>
      </c>
      <c r="AF17" s="28"/>
    </row>
    <row r="18" spans="1:32" s="19" customFormat="1" x14ac:dyDescent="0.2">
      <c r="A18" s="64"/>
      <c r="B18" s="31"/>
      <c r="C18" s="42" t="s">
        <v>401</v>
      </c>
      <c r="D18" s="35">
        <v>39995</v>
      </c>
      <c r="E18" s="35">
        <v>42552</v>
      </c>
      <c r="F18" s="35" t="s">
        <v>376</v>
      </c>
      <c r="G18" s="35" t="s">
        <v>16</v>
      </c>
      <c r="H18" s="35" t="s">
        <v>377</v>
      </c>
      <c r="I18" s="35" t="s">
        <v>377</v>
      </c>
      <c r="J18" s="55" t="s">
        <v>378</v>
      </c>
      <c r="K18" s="55" t="b">
        <v>1</v>
      </c>
      <c r="L18" s="35">
        <v>40179</v>
      </c>
      <c r="M18" s="35">
        <v>42370</v>
      </c>
      <c r="N18" s="33" t="s">
        <v>8</v>
      </c>
      <c r="O18" s="33">
        <v>3</v>
      </c>
      <c r="P18" s="33" t="s">
        <v>379</v>
      </c>
      <c r="Q18" s="34">
        <v>100</v>
      </c>
      <c r="R18" s="56">
        <v>2</v>
      </c>
      <c r="S18" s="36" t="b">
        <v>0</v>
      </c>
      <c r="T18" s="36" t="s">
        <v>380</v>
      </c>
      <c r="U18" s="36" t="e">
        <v>#N/A</v>
      </c>
      <c r="V18" s="36" t="e">
        <v>#N/A</v>
      </c>
      <c r="W18" s="36" t="s">
        <v>381</v>
      </c>
      <c r="X18" s="36">
        <v>3.0000000000000001E-3</v>
      </c>
      <c r="Y18" s="36" t="e">
        <v>#N/A</v>
      </c>
      <c r="Z18" s="37">
        <v>100</v>
      </c>
      <c r="AA18" s="38">
        <v>40028</v>
      </c>
      <c r="AB18" s="30" t="s">
        <v>402</v>
      </c>
      <c r="AC18" s="57" t="str">
        <f>_xll.qlSchedule(C18&amp;"_Sch",D18,E18,F18,G18,H18,I18,J18,K18,L18,M18,Permanent,Trigger,ObjectOverwrite)</f>
        <v>IT0004518715_Sch#0004</v>
      </c>
      <c r="AD18" s="32" t="str">
        <f>IF(AE18,_xll.qlCCTEU(C18,,E18,X18,W18,D18,,Permanent,Trigger,ObjectOverwrite),_xll.qlFloatingRateBond(C18,AB18,N18,O18,P18,Q18,AC18,R18,S18,T18,U18,V18,W18,X18,Y18,Z18,AA18,Permanent,Trigger,ObjectOverwrite))</f>
        <v>IT0004518715#0004</v>
      </c>
      <c r="AE18" s="32" t="b">
        <v>0</v>
      </c>
      <c r="AF18" s="28"/>
    </row>
    <row r="19" spans="1:32" s="19" customFormat="1" x14ac:dyDescent="0.2">
      <c r="A19" s="64"/>
      <c r="B19" s="31"/>
      <c r="C19" s="42" t="s">
        <v>403</v>
      </c>
      <c r="D19" s="35">
        <v>40238</v>
      </c>
      <c r="E19" s="35">
        <v>42795</v>
      </c>
      <c r="F19" s="35" t="s">
        <v>376</v>
      </c>
      <c r="G19" s="35" t="s">
        <v>16</v>
      </c>
      <c r="H19" s="35" t="s">
        <v>377</v>
      </c>
      <c r="I19" s="35" t="s">
        <v>377</v>
      </c>
      <c r="J19" s="55" t="s">
        <v>378</v>
      </c>
      <c r="K19" s="55" t="b">
        <v>1</v>
      </c>
      <c r="L19" s="35">
        <v>40422</v>
      </c>
      <c r="M19" s="35">
        <v>42614</v>
      </c>
      <c r="N19" s="33" t="s">
        <v>8</v>
      </c>
      <c r="O19" s="33">
        <v>3</v>
      </c>
      <c r="P19" s="33" t="s">
        <v>379</v>
      </c>
      <c r="Q19" s="34">
        <v>100</v>
      </c>
      <c r="R19" s="56">
        <v>2</v>
      </c>
      <c r="S19" s="36" t="b">
        <v>0</v>
      </c>
      <c r="T19" s="36" t="s">
        <v>380</v>
      </c>
      <c r="U19" s="36" t="e">
        <v>#N/A</v>
      </c>
      <c r="V19" s="36" t="e">
        <v>#N/A</v>
      </c>
      <c r="W19" s="36" t="s">
        <v>381</v>
      </c>
      <c r="X19" s="36">
        <v>3.0000000000000001E-3</v>
      </c>
      <c r="Y19" s="36" t="e">
        <v>#N/A</v>
      </c>
      <c r="Z19" s="37">
        <v>100</v>
      </c>
      <c r="AA19" s="38">
        <v>40238</v>
      </c>
      <c r="AB19" s="30" t="s">
        <v>404</v>
      </c>
      <c r="AC19" s="57" t="str">
        <f>_xll.qlSchedule(C19&amp;"_Sch",D19,E19,F19,G19,H19,I19,J19,K19,L19,M19,Permanent,Trigger,ObjectOverwrite)</f>
        <v>IT0004584204_Sch#0004</v>
      </c>
      <c r="AD19" s="32" t="str">
        <f>IF(AE19,_xll.qlCCTEU(C19,,E19,X19,W19,D19,,Permanent,Trigger,ObjectOverwrite),_xll.qlFloatingRateBond(C19,AB19,N19,O19,P19,Q19,AC19,R19,S19,T19,U19,V19,W19,X19,Y19,Z19,AA19,Permanent,Trigger,ObjectOverwrite))</f>
        <v>IT0004584204#0004</v>
      </c>
      <c r="AE19" s="32" t="b">
        <v>0</v>
      </c>
      <c r="AF19" s="28"/>
    </row>
    <row r="20" spans="1:32" s="19" customFormat="1" x14ac:dyDescent="0.2">
      <c r="A20" s="64"/>
      <c r="B20" s="31"/>
      <c r="C20" s="72" t="s">
        <v>424</v>
      </c>
      <c r="D20" s="73">
        <v>40466</v>
      </c>
      <c r="E20" s="73">
        <v>43023</v>
      </c>
      <c r="F20" s="73" t="s">
        <v>376</v>
      </c>
      <c r="G20" s="73" t="s">
        <v>16</v>
      </c>
      <c r="H20" s="73" t="s">
        <v>377</v>
      </c>
      <c r="I20" s="73" t="s">
        <v>377</v>
      </c>
      <c r="J20" s="74" t="s">
        <v>378</v>
      </c>
      <c r="K20" s="74" t="b">
        <v>1</v>
      </c>
      <c r="L20" s="73" t="e">
        <f>NA()</f>
        <v>#N/A</v>
      </c>
      <c r="M20" s="73" t="e">
        <f>NA()</f>
        <v>#N/A</v>
      </c>
      <c r="N20" s="75" t="s">
        <v>8</v>
      </c>
      <c r="O20" s="75">
        <v>3</v>
      </c>
      <c r="P20" s="75" t="s">
        <v>379</v>
      </c>
      <c r="Q20" s="76">
        <v>100</v>
      </c>
      <c r="R20" s="77">
        <v>2</v>
      </c>
      <c r="S20" s="78" t="b">
        <v>0</v>
      </c>
      <c r="T20" s="78" t="s">
        <v>400</v>
      </c>
      <c r="U20" s="78" t="e">
        <v>#N/A</v>
      </c>
      <c r="V20" s="78" t="e">
        <v>#N/A</v>
      </c>
      <c r="W20" s="78" t="s">
        <v>426</v>
      </c>
      <c r="X20" s="78">
        <v>8.0000000000000002E-3</v>
      </c>
      <c r="Y20" s="78" t="e">
        <v>#N/A</v>
      </c>
      <c r="Z20" s="79">
        <v>100</v>
      </c>
      <c r="AA20" s="80" t="e">
        <f>NA()</f>
        <v>#N/A</v>
      </c>
      <c r="AB20" s="81" t="str">
        <f>_xll.qlBondDescription(AD20)</f>
        <v>CCTEU 2017-10-15 80bp</v>
      </c>
      <c r="AC20" s="82"/>
      <c r="AD20" s="83" t="str">
        <f>IF(AE20,_xll.qlCCTEU(C20,,E20,X20,W20,D20,,Permanent,Trigger,ObjectOverwrite),_xll.qlFloatingRateBond(C20,AB20,N20,O20,P20,Q20,AC20,R20,S20,T20,U20,V20,W20,X20,Y20,Z20,AA20,Permanent,Trigger,ObjectOverwrite))</f>
        <v>IT0004652175#0004</v>
      </c>
      <c r="AE20" s="83" t="b">
        <v>1</v>
      </c>
      <c r="AF20" s="28"/>
    </row>
    <row r="21" spans="1:32" s="19" customFormat="1" x14ac:dyDescent="0.2">
      <c r="A21" s="64"/>
      <c r="B21" s="31"/>
      <c r="C21" s="72" t="s">
        <v>425</v>
      </c>
      <c r="D21" s="73">
        <v>40648</v>
      </c>
      <c r="E21" s="73">
        <v>43205</v>
      </c>
      <c r="F21" s="73" t="s">
        <v>376</v>
      </c>
      <c r="G21" s="73" t="s">
        <v>16</v>
      </c>
      <c r="H21" s="73" t="s">
        <v>377</v>
      </c>
      <c r="I21" s="73" t="s">
        <v>377</v>
      </c>
      <c r="J21" s="74" t="s">
        <v>378</v>
      </c>
      <c r="K21" s="74" t="b">
        <v>1</v>
      </c>
      <c r="L21" s="73" t="e">
        <f>NA()</f>
        <v>#N/A</v>
      </c>
      <c r="M21" s="73" t="e">
        <f>NA()</f>
        <v>#N/A</v>
      </c>
      <c r="N21" s="75" t="s">
        <v>8</v>
      </c>
      <c r="O21" s="75">
        <v>3</v>
      </c>
      <c r="P21" s="75" t="s">
        <v>379</v>
      </c>
      <c r="Q21" s="76">
        <v>100</v>
      </c>
      <c r="R21" s="77">
        <v>2</v>
      </c>
      <c r="S21" s="78" t="b">
        <v>0</v>
      </c>
      <c r="T21" s="78" t="s">
        <v>400</v>
      </c>
      <c r="U21" s="78" t="e">
        <v>#N/A</v>
      </c>
      <c r="V21" s="78" t="e">
        <v>#N/A</v>
      </c>
      <c r="W21" s="78" t="s">
        <v>426</v>
      </c>
      <c r="X21" s="78">
        <v>0.01</v>
      </c>
      <c r="Y21" s="78" t="e">
        <v>#N/A</v>
      </c>
      <c r="Z21" s="79">
        <v>100</v>
      </c>
      <c r="AA21" s="80" t="e">
        <f>NA()</f>
        <v>#N/A</v>
      </c>
      <c r="AB21" s="81" t="str">
        <f>_xll.qlBondDescription(AD21)</f>
        <v>CCTEU 2018-04-15 100bp</v>
      </c>
      <c r="AC21" s="82"/>
      <c r="AD21" s="83" t="str">
        <f>IF(AE21,_xll.qlCCTEU(C21,,E21,X21,W21,D21,,Permanent,Trigger,ObjectOverwrite),_xll.qlFloatingRateBond(C21,AB21,N21,O21,P21,Q21,AC21,R21,S21,T21,U21,V21,W21,X21,Y21,Z21,AA21,Permanent,Trigger,ObjectOverwrite))</f>
        <v>IT0004716319#0004</v>
      </c>
      <c r="AE21" s="83" t="b">
        <v>1</v>
      </c>
      <c r="AF21" s="28"/>
    </row>
    <row r="22" spans="1:32" s="19" customFormat="1" x14ac:dyDescent="0.2">
      <c r="A22" s="20"/>
      <c r="B22" s="23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58" t="str">
        <f>_xll.ohGroup(AE22,_xll.ohFilter(AD8:AD21,AE8:AE21),Permanent,,ObjectOverwrite)</f>
        <v>CCTEUs#0004</v>
      </c>
      <c r="AE22" s="23" t="s">
        <v>419</v>
      </c>
      <c r="AF22" s="28"/>
    </row>
    <row r="23" spans="1:32" s="19" customFormat="1" ht="12" thickBot="1" x14ac:dyDescent="0.25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54" t="str">
        <f>_xll.ohGroup(AE23,AD8:AD21,Permanent,,ObjectOverwrite)</f>
        <v>CCTs#0004</v>
      </c>
      <c r="AE23" s="46" t="s">
        <v>417</v>
      </c>
      <c r="AF23" s="47"/>
    </row>
  </sheetData>
  <phoneticPr fontId="2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9"/>
  <sheetViews>
    <sheetView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9" customWidth="1"/>
    <col min="2" max="2" width="25" style="29" customWidth="1"/>
    <col min="3" max="3" width="14.140625" style="29" bestFit="1" customWidth="1"/>
    <col min="4" max="4" width="17.28515625" style="29" customWidth="1"/>
    <col min="5" max="5" width="8" style="29" hidden="1" customWidth="1" outlineLevel="1"/>
    <col min="6" max="6" width="11" style="29" hidden="1" customWidth="1" outlineLevel="1"/>
    <col min="7" max="8" width="17.28515625" style="29" hidden="1" customWidth="1" outlineLevel="1"/>
    <col min="9" max="9" width="22.42578125" style="29" hidden="1" customWidth="1" outlineLevel="1"/>
    <col min="10" max="10" width="20.28515625" style="29" bestFit="1" customWidth="1" collapsed="1"/>
    <col min="11" max="11" width="15.140625" style="29" bestFit="1" customWidth="1"/>
    <col min="12" max="12" width="17.28515625" style="29" bestFit="1" customWidth="1"/>
    <col min="13" max="14" width="13.140625" style="29" bestFit="1" customWidth="1"/>
    <col min="15" max="15" width="4.28515625" style="29" customWidth="1"/>
    <col min="16" max="16" width="5.7109375" style="29" customWidth="1"/>
    <col min="17" max="16384" width="9.140625" style="29"/>
  </cols>
  <sheetData>
    <row r="1" spans="1:15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s="19" customFormat="1" x14ac:dyDescent="0.2">
      <c r="A2" s="64"/>
      <c r="B2" s="22" t="s">
        <v>55</v>
      </c>
      <c r="C2" s="21" t="s">
        <v>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s="19" customFormat="1" x14ac:dyDescent="0.2">
      <c r="A3" s="64"/>
      <c r="B3" s="22" t="str">
        <f>"EUR_"&amp;BondType&amp;".xml"</f>
        <v>EUR_ITALY_BTP.xml</v>
      </c>
      <c r="C3" s="25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s="19" customFormat="1" x14ac:dyDescent="0.2">
      <c r="A4" s="64"/>
      <c r="B4" s="22" t="e">
        <f ca="1">IF(Serialize,_xll.ohObjectSave(J8:J89,SerializationPath&amp;FileName,FileOverwrite,Serialize),"---")</f>
        <v>#NAME?</v>
      </c>
      <c r="C4" s="26" t="s">
        <v>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s="19" customFormat="1" x14ac:dyDescent="0.2">
      <c r="A5" s="64"/>
      <c r="B5" s="65" t="e">
        <f ca="1">_xll.ohRangeRetrieveError(B4)</f>
        <v>#NAME?</v>
      </c>
      <c r="C5" s="4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</row>
    <row r="6" spans="1:15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52">
        <f>_xll.qlBondSettlementDate(J8,)</f>
        <v>41562</v>
      </c>
      <c r="K6" s="23"/>
      <c r="L6" s="23"/>
      <c r="M6" s="23"/>
      <c r="N6" s="23"/>
      <c r="O6" s="24"/>
    </row>
    <row r="7" spans="1:15" s="19" customFormat="1" ht="22.5" x14ac:dyDescent="0.2">
      <c r="A7" s="20"/>
      <c r="B7" s="85" t="s">
        <v>26</v>
      </c>
      <c r="C7" s="85" t="s">
        <v>421</v>
      </c>
      <c r="D7" s="85" t="s">
        <v>10</v>
      </c>
      <c r="E7" s="85" t="s">
        <v>27</v>
      </c>
      <c r="F7" s="85" t="s">
        <v>13</v>
      </c>
      <c r="G7" s="85" t="s">
        <v>19</v>
      </c>
      <c r="H7" s="85" t="s">
        <v>11</v>
      </c>
      <c r="I7" s="85" t="s">
        <v>17</v>
      </c>
      <c r="J7" s="85" t="s">
        <v>25</v>
      </c>
      <c r="K7" s="85" t="s">
        <v>355</v>
      </c>
      <c r="L7" s="23"/>
      <c r="M7" s="49" t="s">
        <v>346</v>
      </c>
      <c r="N7" s="40" t="s">
        <v>347</v>
      </c>
      <c r="O7" s="24"/>
    </row>
    <row r="8" spans="1:15" s="19" customFormat="1" x14ac:dyDescent="0.2">
      <c r="A8" s="64"/>
      <c r="B8" s="86" t="str">
        <f>_xll.ohRangeRetrieveError(J8)</f>
        <v/>
      </c>
      <c r="C8" s="87" t="s">
        <v>56</v>
      </c>
      <c r="D8" s="88">
        <v>40193</v>
      </c>
      <c r="E8" s="107">
        <v>0.03</v>
      </c>
      <c r="F8" s="108">
        <v>100</v>
      </c>
      <c r="G8" s="88">
        <v>38367</v>
      </c>
      <c r="H8" s="105">
        <v>38369</v>
      </c>
      <c r="I8" s="89" t="str">
        <f>_xll.qlBondDescription(J8)</f>
        <v>BTP 2010-01-15 3%</v>
      </c>
      <c r="J8" s="94" t="str">
        <f>_xll.qlBTP2(C8,,D8,E8,F8,G8,H8,Permanent,Trigger,ObjectOverwrite)</f>
        <v>IT0003799597#0008</v>
      </c>
      <c r="K8" s="94" t="b">
        <v>0</v>
      </c>
      <c r="L8" s="96" t="str">
        <f>IF(AND(K8,ISNA(M8),ISNA(N8)),"Residual Missing","--")</f>
        <v>--</v>
      </c>
      <c r="M8" s="50" t="e">
        <f>LEFT(VLOOKUP($D8,'BTP Strip May-Nov'!$H$8:$M$13,6,FALSE),12)</f>
        <v>#N/A</v>
      </c>
      <c r="N8" s="50" t="e">
        <f>LEFT(VLOOKUP($D8,'BTP Strip Feb-Aug'!$H$8:$M$27,6,FALSE),12)</f>
        <v>#N/A</v>
      </c>
      <c r="O8" s="24"/>
    </row>
    <row r="9" spans="1:15" s="19" customFormat="1" x14ac:dyDescent="0.2">
      <c r="A9" s="64"/>
      <c r="B9" s="86" t="str">
        <f>_xll.ohRangeRetrieveError(J9)</f>
        <v/>
      </c>
      <c r="C9" s="87" t="s">
        <v>57</v>
      </c>
      <c r="D9" s="88">
        <v>40238</v>
      </c>
      <c r="E9" s="107">
        <v>0.04</v>
      </c>
      <c r="F9" s="108">
        <v>100</v>
      </c>
      <c r="G9" s="88">
        <v>39142</v>
      </c>
      <c r="H9" s="105">
        <v>39142</v>
      </c>
      <c r="I9" s="89" t="str">
        <f>_xll.qlBondDescription(J9)</f>
        <v>BTP 2010-03-01 4%</v>
      </c>
      <c r="J9" s="94" t="str">
        <f>_xll.qlBTP2(C9,,D9,E9,F9,G9,H9,Permanent,Trigger,ObjectOverwrite)</f>
        <v>IT0004196918#0008</v>
      </c>
      <c r="K9" s="94" t="b">
        <v>0</v>
      </c>
      <c r="L9" s="96" t="str">
        <f t="shared" ref="L9:L71" si="0">IF(AND(K9,ISNA(M9),ISNA(N9)),"Residual Missing","--")</f>
        <v>--</v>
      </c>
      <c r="M9" s="50" t="e">
        <f>LEFT(VLOOKUP($D9,'BTP Strip May-Nov'!$H$8:$M$13,6,FALSE),12)</f>
        <v>#N/A</v>
      </c>
      <c r="N9" s="50" t="e">
        <f>LEFT(VLOOKUP($D9,'BTP Strip Feb-Aug'!$H$8:$M$27,6,FALSE),12)</f>
        <v>#N/A</v>
      </c>
      <c r="O9" s="24"/>
    </row>
    <row r="10" spans="1:15" s="19" customFormat="1" x14ac:dyDescent="0.2">
      <c r="A10" s="64"/>
      <c r="B10" s="86" t="str">
        <f>_xll.ohRangeRetrieveError(J10)</f>
        <v/>
      </c>
      <c r="C10" s="87" t="s">
        <v>58</v>
      </c>
      <c r="D10" s="88">
        <v>40344</v>
      </c>
      <c r="E10" s="107">
        <v>2.75E-2</v>
      </c>
      <c r="F10" s="108">
        <v>100</v>
      </c>
      <c r="G10" s="88">
        <v>38518</v>
      </c>
      <c r="H10" s="105">
        <v>38520</v>
      </c>
      <c r="I10" s="89" t="str">
        <f>_xll.qlBondDescription(J10)</f>
        <v>BTP 2010-06-15 2.75%</v>
      </c>
      <c r="J10" s="94" t="str">
        <f>_xll.qlBTP2(C10,,D10,E10,F10,G10,H10,Permanent,Trigger,ObjectOverwrite)</f>
        <v>IT0003872923#0008</v>
      </c>
      <c r="K10" s="94" t="b">
        <v>0</v>
      </c>
      <c r="L10" s="96" t="str">
        <f t="shared" si="0"/>
        <v>--</v>
      </c>
      <c r="M10" s="50" t="e">
        <f>LEFT(VLOOKUP($D10,'BTP Strip May-Nov'!$H$8:$M$13,6,FALSE),12)</f>
        <v>#N/A</v>
      </c>
      <c r="N10" s="50" t="e">
        <f>LEFT(VLOOKUP($D10,'BTP Strip Feb-Aug'!$H$8:$M$27,6,FALSE),12)</f>
        <v>#N/A</v>
      </c>
      <c r="O10" s="24"/>
    </row>
    <row r="11" spans="1:15" s="19" customFormat="1" x14ac:dyDescent="0.2">
      <c r="A11" s="64"/>
      <c r="B11" s="86" t="str">
        <f>_xll.ohRangeRetrieveError(J11)</f>
        <v/>
      </c>
      <c r="C11" s="87" t="s">
        <v>54</v>
      </c>
      <c r="D11" s="88">
        <v>40391</v>
      </c>
      <c r="E11" s="107">
        <v>4.4999999999999998E-2</v>
      </c>
      <c r="F11" s="108">
        <v>100</v>
      </c>
      <c r="G11" s="88">
        <v>39295</v>
      </c>
      <c r="H11" s="105">
        <v>39295</v>
      </c>
      <c r="I11" s="89" t="str">
        <f>_xll.qlBondDescription(J11)</f>
        <v>BTP 2010-08-01 4.5%</v>
      </c>
      <c r="J11" s="94" t="str">
        <f>_xll.qlBTP2(C11,,D11,E11,F11,G11,H11,Permanent,Trigger,ObjectOverwrite)</f>
        <v>IT0004254352#0008</v>
      </c>
      <c r="K11" s="94" t="b">
        <v>0</v>
      </c>
      <c r="L11" s="96" t="str">
        <f t="shared" si="0"/>
        <v>--</v>
      </c>
      <c r="M11" s="50" t="e">
        <f>LEFT(VLOOKUP($D11,'BTP Strip May-Nov'!$H$8:$M$13,6,FALSE),12)</f>
        <v>#N/A</v>
      </c>
      <c r="N11" s="50" t="e">
        <f>LEFT(VLOOKUP($D11,'BTP Strip Feb-Aug'!$H$8:$M$27,6,FALSE),12)</f>
        <v>#N/A</v>
      </c>
      <c r="O11" s="24"/>
    </row>
    <row r="12" spans="1:15" s="19" customFormat="1" x14ac:dyDescent="0.2">
      <c r="A12" s="64"/>
      <c r="B12" s="86" t="str">
        <f>_xll.ohRangeRetrieveError(J12)</f>
        <v/>
      </c>
      <c r="C12" s="87" t="s">
        <v>33</v>
      </c>
      <c r="D12" s="88">
        <v>40483</v>
      </c>
      <c r="E12" s="107">
        <v>5.5E-2</v>
      </c>
      <c r="F12" s="108">
        <v>100</v>
      </c>
      <c r="G12" s="88">
        <v>36465</v>
      </c>
      <c r="H12" s="105">
        <v>36619</v>
      </c>
      <c r="I12" s="89" t="str">
        <f>_xll.qlBondDescription(J12)</f>
        <v>BTP 2010-11-01 5.5%</v>
      </c>
      <c r="J12" s="94" t="str">
        <f>_xll.qlBTP2(C12,,D12,E12,F12,G12,H12,Permanent,Trigger,ObjectOverwrite)</f>
        <v>IT0001448619#0008</v>
      </c>
      <c r="K12" s="94" t="b">
        <v>1</v>
      </c>
      <c r="L12" s="96" t="str">
        <f t="shared" si="0"/>
        <v>--</v>
      </c>
      <c r="M12" s="50" t="str">
        <f>LEFT(VLOOKUP($D12,'BTP Strip May-Nov'!$H$8:$M$13,6,FALSE),12)</f>
        <v>IT0001461844</v>
      </c>
      <c r="N12" s="50" t="e">
        <f>LEFT(VLOOKUP($D12,'BTP Strip Feb-Aug'!$H$8:$M$27,6,FALSE),12)</f>
        <v>#N/A</v>
      </c>
      <c r="O12" s="24"/>
    </row>
    <row r="13" spans="1:15" s="19" customFormat="1" x14ac:dyDescent="0.2">
      <c r="A13" s="64"/>
      <c r="B13" s="86" t="str">
        <f>_xll.ohRangeRetrieveError(J13)</f>
        <v/>
      </c>
      <c r="C13" s="87" t="s">
        <v>53</v>
      </c>
      <c r="D13" s="88">
        <v>40575</v>
      </c>
      <c r="E13" s="107">
        <v>3.7499999999999999E-2</v>
      </c>
      <c r="F13" s="108">
        <v>100</v>
      </c>
      <c r="G13" s="88">
        <v>39479</v>
      </c>
      <c r="H13" s="105">
        <v>39510</v>
      </c>
      <c r="I13" s="89" t="str">
        <f>_xll.qlBondDescription(J13)</f>
        <v>BTP 2011-02-01 3.75%</v>
      </c>
      <c r="J13" s="94" t="str">
        <f>_xll.qlBTP2(C13,,D13,E13,F13,G13,H13,Permanent,Trigger,ObjectOverwrite)</f>
        <v>IT0004332521#0008</v>
      </c>
      <c r="K13" s="94" t="b">
        <v>0</v>
      </c>
      <c r="L13" s="96" t="str">
        <f t="shared" si="0"/>
        <v>--</v>
      </c>
      <c r="M13" s="50" t="e">
        <f>LEFT(VLOOKUP($D13,'BTP Strip May-Nov'!$H$8:$M$13,6,FALSE),12)</f>
        <v>#N/A</v>
      </c>
      <c r="N13" s="50" t="e">
        <f>LEFT(VLOOKUP($D13,'BTP Strip Feb-Aug'!$H$8:$M$27,6,FALSE),12)</f>
        <v>#N/A</v>
      </c>
      <c r="O13" s="24"/>
    </row>
    <row r="14" spans="1:15" s="19" customFormat="1" x14ac:dyDescent="0.2">
      <c r="A14" s="64"/>
      <c r="B14" s="86" t="str">
        <f>_xll.ohRangeRetrieveError(J14)</f>
        <v/>
      </c>
      <c r="C14" s="87" t="s">
        <v>59</v>
      </c>
      <c r="D14" s="88">
        <v>40617</v>
      </c>
      <c r="E14" s="107">
        <v>3.5000000000000003E-2</v>
      </c>
      <c r="F14" s="108">
        <v>100</v>
      </c>
      <c r="G14" s="88">
        <v>38791</v>
      </c>
      <c r="H14" s="105">
        <v>38791</v>
      </c>
      <c r="I14" s="89" t="str">
        <f>_xll.qlBondDescription(J14)</f>
        <v>BTP 2011-03-15 3.5%</v>
      </c>
      <c r="J14" s="94" t="str">
        <f>_xll.qlBTP2(C14,,D14,E14,F14,G14,H14,Permanent,Trigger,ObjectOverwrite)</f>
        <v>IT0004026297#0008</v>
      </c>
      <c r="K14" s="94" t="b">
        <v>0</v>
      </c>
      <c r="L14" s="96" t="str">
        <f t="shared" si="0"/>
        <v>--</v>
      </c>
      <c r="M14" s="50" t="e">
        <f>LEFT(VLOOKUP($D14,'BTP Strip May-Nov'!$H$8:$M$13,6,FALSE),12)</f>
        <v>#N/A</v>
      </c>
      <c r="N14" s="50" t="e">
        <f>LEFT(VLOOKUP($D14,'BTP Strip Feb-Aug'!$H$8:$M$27,6,FALSE),12)</f>
        <v>#N/A</v>
      </c>
      <c r="O14" s="24"/>
    </row>
    <row r="15" spans="1:15" s="19" customFormat="1" x14ac:dyDescent="0.2">
      <c r="A15" s="64"/>
      <c r="B15" s="86" t="str">
        <f>_xll.ohRangeRetrieveError(J15)</f>
        <v/>
      </c>
      <c r="C15" s="87" t="s">
        <v>34</v>
      </c>
      <c r="D15" s="88">
        <v>40756</v>
      </c>
      <c r="E15" s="107">
        <v>5.2499999999999998E-2</v>
      </c>
      <c r="F15" s="108">
        <v>100</v>
      </c>
      <c r="G15" s="88">
        <v>36923</v>
      </c>
      <c r="H15" s="105">
        <v>36951</v>
      </c>
      <c r="I15" s="89" t="str">
        <f>_xll.qlBondDescription(J15)</f>
        <v>BTP 2011-08-01 5.25%</v>
      </c>
      <c r="J15" s="94" t="str">
        <f>_xll.qlBTP2(C15,,D15,E15,F15,G15,H15,Permanent,Trigger,ObjectOverwrite)</f>
        <v>IT0003080402#0008</v>
      </c>
      <c r="K15" s="94" t="b">
        <v>1</v>
      </c>
      <c r="L15" s="96" t="str">
        <f t="shared" si="0"/>
        <v>--</v>
      </c>
      <c r="M15" s="50" t="e">
        <f>LEFT(VLOOKUP($D15,'BTP Strip May-Nov'!$H$8:$M$13,6,FALSE),12)</f>
        <v>#N/A</v>
      </c>
      <c r="N15" s="50" t="str">
        <f>LEFT(VLOOKUP($D15,'BTP Strip Feb-Aug'!$H$8:$M$27,6,FALSE),12)</f>
        <v>IT0003106389</v>
      </c>
      <c r="O15" s="24"/>
    </row>
    <row r="16" spans="1:15" s="19" customFormat="1" x14ac:dyDescent="0.2">
      <c r="A16" s="64"/>
      <c r="B16" s="86" t="str">
        <f>_xll.ohRangeRetrieveError(J16)</f>
        <v/>
      </c>
      <c r="C16" s="87" t="s">
        <v>60</v>
      </c>
      <c r="D16" s="88">
        <v>40787</v>
      </c>
      <c r="E16" s="107">
        <v>4.2500000000000003E-2</v>
      </c>
      <c r="F16" s="108">
        <v>100</v>
      </c>
      <c r="G16" s="88">
        <v>39692</v>
      </c>
      <c r="H16" s="105">
        <v>39692</v>
      </c>
      <c r="I16" s="89" t="str">
        <f>_xll.qlBondDescription(J16)</f>
        <v>BTP 2011-09-01 4.25%</v>
      </c>
      <c r="J16" s="94" t="str">
        <f>_xll.qlBTP2(C16,,D16,E16,F16,G16,H16,Permanent,Trigger,ObjectOverwrite)</f>
        <v>IT0004404973#0008</v>
      </c>
      <c r="K16" s="94" t="b">
        <v>0</v>
      </c>
      <c r="L16" s="96" t="str">
        <f t="shared" si="0"/>
        <v>--</v>
      </c>
      <c r="M16" s="50" t="e">
        <f>LEFT(VLOOKUP($D16,'BTP Strip May-Nov'!$H$8:$M$13,6,FALSE),12)</f>
        <v>#N/A</v>
      </c>
      <c r="N16" s="50" t="e">
        <f>LEFT(VLOOKUP($D16,'BTP Strip Feb-Aug'!$H$8:$M$27,6,FALSE),12)</f>
        <v>#N/A</v>
      </c>
      <c r="O16" s="28"/>
    </row>
    <row r="17" spans="1:15" s="19" customFormat="1" x14ac:dyDescent="0.2">
      <c r="A17" s="64"/>
      <c r="B17" s="86" t="str">
        <f>_xll.ohRangeRetrieveError(J17)</f>
        <v/>
      </c>
      <c r="C17" s="87" t="s">
        <v>61</v>
      </c>
      <c r="D17" s="88">
        <v>40801</v>
      </c>
      <c r="E17" s="107">
        <v>3.7499999999999999E-2</v>
      </c>
      <c r="F17" s="108">
        <v>100</v>
      </c>
      <c r="G17" s="88">
        <v>38975</v>
      </c>
      <c r="H17" s="105">
        <v>38978</v>
      </c>
      <c r="I17" s="89" t="str">
        <f>_xll.qlBondDescription(J17)</f>
        <v>BTP 2011-09-15 3.75%</v>
      </c>
      <c r="J17" s="94" t="str">
        <f>_xll.qlBTP2(C17,,D17,E17,F17,G17,H17,Permanent,Trigger,ObjectOverwrite)</f>
        <v>IT0004112816#0008</v>
      </c>
      <c r="K17" s="94" t="b">
        <v>0</v>
      </c>
      <c r="L17" s="96" t="str">
        <f t="shared" si="0"/>
        <v>--</v>
      </c>
      <c r="M17" s="50" t="e">
        <f>LEFT(VLOOKUP($D17,'BTP Strip May-Nov'!$H$8:$M$13,6,FALSE),12)</f>
        <v>#N/A</v>
      </c>
      <c r="N17" s="50" t="e">
        <f>LEFT(VLOOKUP($D17,'BTP Strip Feb-Aug'!$H$8:$M$27,6,FALSE),12)</f>
        <v>#N/A</v>
      </c>
      <c r="O17" s="28"/>
    </row>
    <row r="18" spans="1:15" s="19" customFormat="1" x14ac:dyDescent="0.2">
      <c r="A18" s="64"/>
      <c r="B18" s="86" t="str">
        <f>_xll.ohRangeRetrieveError(J18)</f>
        <v/>
      </c>
      <c r="C18" s="87" t="s">
        <v>35</v>
      </c>
      <c r="D18" s="97">
        <v>40940</v>
      </c>
      <c r="E18" s="98">
        <v>0.05</v>
      </c>
      <c r="F18" s="99">
        <v>100</v>
      </c>
      <c r="G18" s="97">
        <v>37104</v>
      </c>
      <c r="H18" s="97">
        <v>37196</v>
      </c>
      <c r="I18" s="89" t="str">
        <f>_xll.qlBondDescription(J18)</f>
        <v>BTP 2012-02-01 5%</v>
      </c>
      <c r="J18" s="94" t="str">
        <f>_xll.qlBTP2(C18,,D18,E18,F18,G18,H18,Permanent,Trigger,ObjectOverwrite)</f>
        <v>IT0003190912#0008</v>
      </c>
      <c r="K18" s="94" t="b">
        <v>1</v>
      </c>
      <c r="L18" s="96" t="str">
        <f t="shared" si="0"/>
        <v>--</v>
      </c>
      <c r="M18" s="50" t="e">
        <f>LEFT(VLOOKUP($D18,'BTP Strip May-Nov'!$H$8:$M$13,6,FALSE),12)</f>
        <v>#N/A</v>
      </c>
      <c r="N18" s="50" t="str">
        <f>LEFT(VLOOKUP($D18,'BTP Strip Feb-Aug'!$H$8:$M$27,6,FALSE),12)</f>
        <v>IT0003204903</v>
      </c>
      <c r="O18" s="28"/>
    </row>
    <row r="19" spans="1:15" s="19" customFormat="1" x14ac:dyDescent="0.2">
      <c r="A19" s="64"/>
      <c r="B19" s="86" t="str">
        <f>_xll.ohRangeRetrieveError(J19)</f>
        <v/>
      </c>
      <c r="C19" s="87" t="s">
        <v>62</v>
      </c>
      <c r="D19" s="97">
        <v>40969</v>
      </c>
      <c r="E19" s="98">
        <v>0.03</v>
      </c>
      <c r="F19" s="99">
        <v>100</v>
      </c>
      <c r="G19" s="97">
        <v>39873</v>
      </c>
      <c r="H19" s="97">
        <v>39874</v>
      </c>
      <c r="I19" s="89" t="str">
        <f>_xll.qlBondDescription(J19)</f>
        <v>BTP 2012-03-01 3%</v>
      </c>
      <c r="J19" s="94" t="str">
        <f>_xll.qlBTP2(C19,,D19,E19,F19,G19,H19,Permanent,Trigger,ObjectOverwrite)</f>
        <v>IT0004467483#0008</v>
      </c>
      <c r="K19" s="94" t="b">
        <f t="shared" ref="K19:K82" si="1">NOT(ISNA(VLOOKUP(LEFT($J19,12),LatestStrippable,1,FALSE)))</f>
        <v>0</v>
      </c>
      <c r="L19" s="96" t="str">
        <f t="shared" si="0"/>
        <v>--</v>
      </c>
      <c r="M19" s="104" t="e">
        <f>LEFT(VLOOKUP($D19,'BTP Strip May-Nov'!$H$8:$M$13,6,FALSE),12)</f>
        <v>#N/A</v>
      </c>
      <c r="N19" s="104" t="e">
        <f>LEFT(VLOOKUP($D19,'BTP Strip Feb-Aug'!$H$8:$M$27,6,FALSE),12)</f>
        <v>#N/A</v>
      </c>
      <c r="O19" s="28"/>
    </row>
    <row r="20" spans="1:15" s="19" customFormat="1" x14ac:dyDescent="0.2">
      <c r="A20" s="64"/>
      <c r="B20" s="86" t="str">
        <f>_xll.ohRangeRetrieveError(J20)</f>
        <v/>
      </c>
      <c r="C20" s="87" t="s">
        <v>63</v>
      </c>
      <c r="D20" s="97">
        <v>41014</v>
      </c>
      <c r="E20" s="98">
        <v>0.04</v>
      </c>
      <c r="F20" s="99">
        <v>100</v>
      </c>
      <c r="G20" s="97">
        <v>39187</v>
      </c>
      <c r="H20" s="97">
        <v>39189</v>
      </c>
      <c r="I20" s="89" t="str">
        <f>_xll.qlBondDescription(J20)</f>
        <v>BTP 2012-04-15 4%</v>
      </c>
      <c r="J20" s="94" t="str">
        <f>_xll.qlBTP2(C20,,D20,E20,F20,G20,H20,Permanent,Trigger,ObjectOverwrite)</f>
        <v>IT0004220627#0008</v>
      </c>
      <c r="K20" s="94" t="b">
        <f t="shared" si="1"/>
        <v>0</v>
      </c>
      <c r="L20" s="96" t="str">
        <f t="shared" si="0"/>
        <v>--</v>
      </c>
      <c r="M20" s="104" t="e">
        <f>LEFT(VLOOKUP($D20,'BTP Strip May-Nov'!$H$8:$M$13,6,FALSE),12)</f>
        <v>#N/A</v>
      </c>
      <c r="N20" s="104" t="e">
        <f>LEFT(VLOOKUP($D20,'BTP Strip Feb-Aug'!$H$8:$M$27,6,FALSE),12)</f>
        <v>#N/A</v>
      </c>
      <c r="O20" s="28"/>
    </row>
    <row r="21" spans="1:15" s="19" customFormat="1" x14ac:dyDescent="0.2">
      <c r="A21" s="64"/>
      <c r="B21" s="86" t="str">
        <f>_xll.ohRangeRetrieveError(J21)</f>
        <v/>
      </c>
      <c r="C21" s="87" t="s">
        <v>64</v>
      </c>
      <c r="D21" s="97">
        <v>41091</v>
      </c>
      <c r="E21" s="98">
        <v>2.5000000000000001E-2</v>
      </c>
      <c r="F21" s="99">
        <v>100</v>
      </c>
      <c r="G21" s="97">
        <v>39995</v>
      </c>
      <c r="H21" s="97">
        <v>39995</v>
      </c>
      <c r="I21" s="89" t="str">
        <f>_xll.qlBondDescription(J21)</f>
        <v>BTP 2012-07-01 2.5%</v>
      </c>
      <c r="J21" s="94" t="str">
        <f>_xll.qlBTP2(C21,,D21,E21,F21,G21,H21,Permanent,Trigger,ObjectOverwrite)</f>
        <v>IT0004508971#0008</v>
      </c>
      <c r="K21" s="94" t="b">
        <f t="shared" si="1"/>
        <v>0</v>
      </c>
      <c r="L21" s="96" t="str">
        <f t="shared" si="0"/>
        <v>--</v>
      </c>
      <c r="M21" s="50" t="e">
        <f>LEFT(VLOOKUP($D21,'BTP Strip May-Nov'!$H$8:$M$13,6,FALSE),12)</f>
        <v>#N/A</v>
      </c>
      <c r="N21" s="50" t="e">
        <f>LEFT(VLOOKUP($D21,'BTP Strip Feb-Aug'!$H$8:$M$27,6,FALSE),12)</f>
        <v>#N/A</v>
      </c>
      <c r="O21" s="28"/>
    </row>
    <row r="22" spans="1:15" s="19" customFormat="1" x14ac:dyDescent="0.2">
      <c r="A22" s="64"/>
      <c r="B22" s="86" t="str">
        <f>_xll.ohRangeRetrieveError(J22)</f>
        <v/>
      </c>
      <c r="C22" s="87" t="s">
        <v>65</v>
      </c>
      <c r="D22" s="97">
        <v>41197</v>
      </c>
      <c r="E22" s="98">
        <v>4.2500000000000003E-2</v>
      </c>
      <c r="F22" s="99">
        <v>100</v>
      </c>
      <c r="G22" s="97">
        <v>39370</v>
      </c>
      <c r="H22" s="97">
        <v>39370</v>
      </c>
      <c r="I22" s="89" t="str">
        <f>_xll.qlBondDescription(J22)</f>
        <v>BTP 2012-10-15 4.25%</v>
      </c>
      <c r="J22" s="94" t="str">
        <f>_xll.qlBTP2(C22,,D22,E22,F22,G22,H22,Permanent,Trigger,ObjectOverwrite)</f>
        <v>IT0004284334#0008</v>
      </c>
      <c r="K22" s="94" t="b">
        <f t="shared" si="1"/>
        <v>0</v>
      </c>
      <c r="L22" s="96" t="str">
        <f t="shared" si="0"/>
        <v>--</v>
      </c>
      <c r="M22" s="50" t="e">
        <f>LEFT(VLOOKUP($D22,'BTP Strip May-Nov'!$H$8:$M$13,6,FALSE),12)</f>
        <v>#N/A</v>
      </c>
      <c r="N22" s="50" t="e">
        <f>LEFT(VLOOKUP($D22,'BTP Strip Feb-Aug'!$H$8:$M$27,6,FALSE),12)</f>
        <v>#N/A</v>
      </c>
      <c r="O22" s="28"/>
    </row>
    <row r="23" spans="1:15" s="19" customFormat="1" x14ac:dyDescent="0.2">
      <c r="A23" s="64"/>
      <c r="B23" s="86" t="str">
        <f>_xll.ohRangeRetrieveError(J23)</f>
        <v/>
      </c>
      <c r="C23" s="87" t="s">
        <v>349</v>
      </c>
      <c r="D23" s="97">
        <v>41258</v>
      </c>
      <c r="E23" s="98">
        <v>0.02</v>
      </c>
      <c r="F23" s="99">
        <v>100</v>
      </c>
      <c r="G23" s="97">
        <v>40162</v>
      </c>
      <c r="H23" s="97">
        <v>40182</v>
      </c>
      <c r="I23" s="89" t="str">
        <f>_xll.qlBondDescription(J23)</f>
        <v>BTP 2012-12-15 2%</v>
      </c>
      <c r="J23" s="94" t="str">
        <f>_xll.qlBTP2(C23,,D23,E23,F23,G23,H23,Permanent,Trigger,ObjectOverwrite)</f>
        <v>IT0004564636#0008</v>
      </c>
      <c r="K23" s="94" t="b">
        <f t="shared" si="1"/>
        <v>0</v>
      </c>
      <c r="L23" s="96" t="str">
        <f t="shared" si="0"/>
        <v>--</v>
      </c>
      <c r="M23" s="50" t="e">
        <f>LEFT(VLOOKUP($D23,'BTP Strip May-Nov'!$H$8:$M$13,6,FALSE),12)</f>
        <v>#N/A</v>
      </c>
      <c r="N23" s="50" t="e">
        <f>LEFT(VLOOKUP($D23,'BTP Strip Feb-Aug'!$H$8:$M$27,6,FALSE),12)</f>
        <v>#N/A</v>
      </c>
      <c r="O23" s="28"/>
    </row>
    <row r="24" spans="1:15" s="19" customFormat="1" x14ac:dyDescent="0.2">
      <c r="A24" s="64"/>
      <c r="B24" s="86" t="str">
        <f>_xll.ohRangeRetrieveError(J24)</f>
        <v/>
      </c>
      <c r="C24" s="87" t="s">
        <v>36</v>
      </c>
      <c r="D24" s="97">
        <v>41306</v>
      </c>
      <c r="E24" s="98">
        <v>4.7500000000000001E-2</v>
      </c>
      <c r="F24" s="99">
        <v>100</v>
      </c>
      <c r="G24" s="97">
        <v>37469</v>
      </c>
      <c r="H24" s="97">
        <v>37501</v>
      </c>
      <c r="I24" s="89" t="str">
        <f>_xll.qlBondDescription(J24)</f>
        <v>BTP 2013-02-01 4.75%</v>
      </c>
      <c r="J24" s="94" t="str">
        <f>_xll.qlBTP2(C24,,D24,E24,F24,G24,H24,Permanent,Trigger,ObjectOverwrite)</f>
        <v>IT0003357982#0008</v>
      </c>
      <c r="K24" s="94" t="b">
        <f t="shared" si="1"/>
        <v>1</v>
      </c>
      <c r="L24" s="96" t="str">
        <f t="shared" si="0"/>
        <v>--</v>
      </c>
      <c r="M24" s="50" t="e">
        <f>LEFT(VLOOKUP($D24,'BTP Strip May-Nov'!$H$8:$M$13,6,FALSE),12)</f>
        <v>#N/A</v>
      </c>
      <c r="N24" s="50" t="str">
        <f>LEFT(VLOOKUP($D24,'BTP Strip Feb-Aug'!$H$8:$M$27,6,FALSE),12)</f>
        <v>IT0003398333</v>
      </c>
      <c r="O24" s="28"/>
    </row>
    <row r="25" spans="1:15" s="19" customFormat="1" x14ac:dyDescent="0.2">
      <c r="A25" s="64"/>
      <c r="B25" s="86" t="str">
        <f>_xll.ohRangeRetrieveError(J25)</f>
        <v/>
      </c>
      <c r="C25" s="87" t="s">
        <v>66</v>
      </c>
      <c r="D25" s="97">
        <v>41379</v>
      </c>
      <c r="E25" s="98">
        <v>4.2500000000000003E-2</v>
      </c>
      <c r="F25" s="99">
        <v>100</v>
      </c>
      <c r="G25" s="97">
        <v>39553</v>
      </c>
      <c r="H25" s="97">
        <v>39584</v>
      </c>
      <c r="I25" s="89" t="str">
        <f>_xll.qlBondDescription(J25)</f>
        <v>BTP 2013-04-15 4.25%</v>
      </c>
      <c r="J25" s="94" t="str">
        <f>_xll.qlBTP2(C25,,D25,E25,F25,G25,H25,Permanent,Trigger,ObjectOverwrite)</f>
        <v>IT0004365554#0008</v>
      </c>
      <c r="K25" s="94" t="b">
        <f t="shared" si="1"/>
        <v>0</v>
      </c>
      <c r="L25" s="96" t="str">
        <f t="shared" si="0"/>
        <v>--</v>
      </c>
      <c r="M25" s="50" t="e">
        <f>LEFT(VLOOKUP($D25,'BTP Strip May-Nov'!$H$8:$M$13,6,FALSE),12)</f>
        <v>#N/A</v>
      </c>
      <c r="N25" s="50" t="e">
        <f>LEFT(VLOOKUP($D25,'BTP Strip Feb-Aug'!$H$8:$M$27,6,FALSE),12)</f>
        <v>#N/A</v>
      </c>
      <c r="O25" s="28"/>
    </row>
    <row r="26" spans="1:15" s="19" customFormat="1" x14ac:dyDescent="0.2">
      <c r="A26" s="64"/>
      <c r="B26" s="121" t="str">
        <f>_xll.ohRangeRetrieveError(J26)</f>
        <v/>
      </c>
      <c r="C26" s="122" t="s">
        <v>352</v>
      </c>
      <c r="D26" s="123">
        <v>41426</v>
      </c>
      <c r="E26" s="124">
        <v>0.02</v>
      </c>
      <c r="F26" s="125">
        <v>100</v>
      </c>
      <c r="G26" s="123">
        <v>40330</v>
      </c>
      <c r="H26" s="123">
        <v>40330</v>
      </c>
      <c r="I26" s="126" t="str">
        <f>_xll.qlBondDescription(J26)</f>
        <v>BTP 2013-06-01 2%</v>
      </c>
      <c r="J26" s="127" t="str">
        <f>_xll.qlBTP2(C26,,D26,E26,F26,G26,H26,Permanent,Trigger,ObjectOverwrite)</f>
        <v>IT0004612179#0008</v>
      </c>
      <c r="K26" s="127" t="b">
        <f t="shared" si="1"/>
        <v>0</v>
      </c>
      <c r="L26" s="96" t="str">
        <f t="shared" si="0"/>
        <v>--</v>
      </c>
      <c r="M26" s="50" t="e">
        <f>LEFT(VLOOKUP($D26,'BTP Strip May-Nov'!$H$8:$M$13,6,FALSE),12)</f>
        <v>#N/A</v>
      </c>
      <c r="N26" s="50" t="e">
        <f>LEFT(VLOOKUP($D26,'BTP Strip Feb-Aug'!$H$8:$M$27,6,FALSE),12)</f>
        <v>#N/A</v>
      </c>
      <c r="O26" s="28"/>
    </row>
    <row r="27" spans="1:15" s="19" customFormat="1" x14ac:dyDescent="0.2">
      <c r="A27" s="64"/>
      <c r="B27" s="121" t="str">
        <f>_xll.ohRangeRetrieveError(J27)</f>
        <v/>
      </c>
      <c r="C27" s="122" t="s">
        <v>37</v>
      </c>
      <c r="D27" s="123">
        <v>41487</v>
      </c>
      <c r="E27" s="124">
        <v>4.2500000000000003E-2</v>
      </c>
      <c r="F27" s="125">
        <v>100</v>
      </c>
      <c r="G27" s="123">
        <v>37653</v>
      </c>
      <c r="H27" s="123">
        <v>37743</v>
      </c>
      <c r="I27" s="126" t="str">
        <f>_xll.qlBondDescription(J27)</f>
        <v>BTP 2013-08-01 4.25%</v>
      </c>
      <c r="J27" s="127" t="str">
        <f>_xll.qlBTP2(C27,,D27,E27,F27,G27,H27,Permanent,Trigger,ObjectOverwrite)</f>
        <v>IT0003472336#0008</v>
      </c>
      <c r="K27" s="127" t="b">
        <f t="shared" si="1"/>
        <v>1</v>
      </c>
      <c r="L27" s="96" t="str">
        <f t="shared" si="0"/>
        <v>--</v>
      </c>
      <c r="M27" s="50" t="e">
        <f>LEFT(VLOOKUP($D27,'BTP Strip May-Nov'!$H$8:$M$13,6,FALSE),12)</f>
        <v>#N/A</v>
      </c>
      <c r="N27" s="50" t="str">
        <f>LEFT(VLOOKUP($D27,'BTP Strip Feb-Aug'!$H$8:$M$27,6,FALSE),12)</f>
        <v>IT0003474951</v>
      </c>
      <c r="O27" s="28"/>
    </row>
    <row r="28" spans="1:15" s="19" customFormat="1" x14ac:dyDescent="0.2">
      <c r="A28" s="64"/>
      <c r="B28" s="90" t="str">
        <f>_xll.ohRangeRetrieveError(J28)</f>
        <v/>
      </c>
      <c r="C28" s="41" t="s">
        <v>405</v>
      </c>
      <c r="D28" s="91">
        <v>41579</v>
      </c>
      <c r="E28" s="92">
        <v>2.2499999999999999E-2</v>
      </c>
      <c r="F28" s="93">
        <v>100</v>
      </c>
      <c r="G28" s="91">
        <v>40483</v>
      </c>
      <c r="H28" s="91">
        <v>40483</v>
      </c>
      <c r="I28" s="84" t="str">
        <f>_xll.qlBondDescription(J28)</f>
        <v>BTP 2013-11-01 2.25%</v>
      </c>
      <c r="J28" s="95" t="str">
        <f>_xll.qlBTP2(C28,,D28,E28,F28,G28,H28,Permanent,Trigger,ObjectOverwrite)</f>
        <v>IT0004653108#0008</v>
      </c>
      <c r="K28" s="95" t="b">
        <f t="shared" si="1"/>
        <v>0</v>
      </c>
      <c r="L28" s="96" t="str">
        <f t="shared" si="0"/>
        <v>--</v>
      </c>
      <c r="M28" s="50" t="e">
        <f>LEFT(VLOOKUP($D28,'BTP Strip May-Nov'!$H$8:$M$13,6,FALSE),12)</f>
        <v>#N/A</v>
      </c>
      <c r="N28" s="50" t="e">
        <f>LEFT(VLOOKUP($D28,'BTP Strip Feb-Aug'!$H$8:$M$27,6,FALSE),12)</f>
        <v>#N/A</v>
      </c>
      <c r="O28" s="28"/>
    </row>
    <row r="29" spans="1:15" s="19" customFormat="1" x14ac:dyDescent="0.2">
      <c r="A29" s="64"/>
      <c r="B29" s="90" t="str">
        <f>_xll.ohRangeRetrieveError(J29)</f>
        <v/>
      </c>
      <c r="C29" s="41" t="s">
        <v>67</v>
      </c>
      <c r="D29" s="91">
        <v>41623</v>
      </c>
      <c r="E29" s="92">
        <v>3.7499999999999999E-2</v>
      </c>
      <c r="F29" s="93">
        <v>100</v>
      </c>
      <c r="G29" s="91">
        <v>39797</v>
      </c>
      <c r="H29" s="91">
        <v>39829</v>
      </c>
      <c r="I29" s="84" t="str">
        <f>_xll.qlBondDescription(J29)</f>
        <v>BTP 2013-12-15 3.75%</v>
      </c>
      <c r="J29" s="95" t="str">
        <f>_xll.qlBTP2(C29,,D29,E29,F29,G29,H29,Permanent,Trigger,ObjectOverwrite)</f>
        <v>IT0004448863#0008</v>
      </c>
      <c r="K29" s="95" t="b">
        <f t="shared" si="1"/>
        <v>0</v>
      </c>
      <c r="L29" s="96" t="str">
        <f t="shared" si="0"/>
        <v>--</v>
      </c>
      <c r="M29" s="50" t="e">
        <f>LEFT(VLOOKUP($D29,'BTP Strip May-Nov'!$H$8:$M$13,6,FALSE),12)</f>
        <v>#N/A</v>
      </c>
      <c r="N29" s="50" t="e">
        <f>LEFT(VLOOKUP($D29,'BTP Strip Feb-Aug'!$H$8:$M$27,6,FALSE),12)</f>
        <v>#N/A</v>
      </c>
      <c r="O29" s="28"/>
    </row>
    <row r="30" spans="1:15" s="19" customFormat="1" x14ac:dyDescent="0.2">
      <c r="A30" s="64"/>
      <c r="B30" s="90" t="str">
        <f>_xll.ohRangeRetrieveError(J30)</f>
        <v/>
      </c>
      <c r="C30" s="41" t="s">
        <v>406</v>
      </c>
      <c r="D30" s="91">
        <v>41730</v>
      </c>
      <c r="E30" s="92">
        <v>0.03</v>
      </c>
      <c r="F30" s="93">
        <v>100</v>
      </c>
      <c r="G30" s="91">
        <v>40634</v>
      </c>
      <c r="H30" s="91">
        <v>40634</v>
      </c>
      <c r="I30" s="84" t="str">
        <f>_xll.qlBondDescription(J30)</f>
        <v>BTP 2014-04-01 3%</v>
      </c>
      <c r="J30" s="95" t="str">
        <f>_xll.qlBTP2(C30,,D30,E30,F30,G30,H30,Permanent,Trigger,ObjectOverwrite)</f>
        <v>IT0004707995#0008</v>
      </c>
      <c r="K30" s="95" t="b">
        <f t="shared" si="1"/>
        <v>0</v>
      </c>
      <c r="L30" s="96" t="str">
        <f t="shared" si="0"/>
        <v>--</v>
      </c>
      <c r="M30" s="50" t="e">
        <f>LEFT(VLOOKUP($D30,'BTP Strip May-Nov'!$H$8:$M$13,6,FALSE),12)</f>
        <v>#N/A</v>
      </c>
      <c r="N30" s="50" t="e">
        <f>LEFT(VLOOKUP($D30,'BTP Strip Feb-Aug'!$H$8:$M$27,6,FALSE),12)</f>
        <v>#N/A</v>
      </c>
      <c r="O30" s="28"/>
    </row>
    <row r="31" spans="1:15" s="19" customFormat="1" x14ac:dyDescent="0.2">
      <c r="A31" s="64"/>
      <c r="B31" s="90" t="str">
        <f>_xll.ohRangeRetrieveError(J31)</f>
        <v/>
      </c>
      <c r="C31" s="41" t="s">
        <v>68</v>
      </c>
      <c r="D31" s="91">
        <v>41791</v>
      </c>
      <c r="E31" s="92">
        <v>3.5000000000000003E-2</v>
      </c>
      <c r="F31" s="93">
        <v>100</v>
      </c>
      <c r="G31" s="91">
        <v>39965</v>
      </c>
      <c r="H31" s="91">
        <v>39979</v>
      </c>
      <c r="I31" s="84" t="str">
        <f>_xll.qlBondDescription(J31)</f>
        <v>BTP 2014-06-01 3.5%</v>
      </c>
      <c r="J31" s="95" t="str">
        <f>_xll.qlBTP2(C31,,D31,E31,F31,G31,H31,Permanent,Trigger,ObjectOverwrite)</f>
        <v>IT0004505076#0008</v>
      </c>
      <c r="K31" s="95" t="b">
        <f t="shared" si="1"/>
        <v>0</v>
      </c>
      <c r="L31" s="96" t="str">
        <f t="shared" si="0"/>
        <v>--</v>
      </c>
      <c r="M31" s="50" t="e">
        <f>LEFT(VLOOKUP($D31,'BTP Strip May-Nov'!$H$8:$M$13,6,FALSE),12)</f>
        <v>#N/A</v>
      </c>
      <c r="N31" s="50" t="e">
        <f>LEFT(VLOOKUP($D31,'BTP Strip Feb-Aug'!$H$8:$M$27,6,FALSE),12)</f>
        <v>#N/A</v>
      </c>
      <c r="O31" s="28"/>
    </row>
    <row r="32" spans="1:15" s="19" customFormat="1" x14ac:dyDescent="0.2">
      <c r="A32" s="64"/>
      <c r="B32" s="90" t="str">
        <f>_xll.ohRangeRetrieveError(J32)</f>
        <v/>
      </c>
      <c r="C32" s="41" t="s">
        <v>420</v>
      </c>
      <c r="D32" s="91">
        <v>41821</v>
      </c>
      <c r="E32" s="92">
        <v>4.2500000000000003E-2</v>
      </c>
      <c r="F32" s="93">
        <v>100</v>
      </c>
      <c r="G32" s="91">
        <v>40725</v>
      </c>
      <c r="H32" s="91">
        <v>40756</v>
      </c>
      <c r="I32" s="84" t="str">
        <f>_xll.qlBondDescription(J32)</f>
        <v>BTP 2014-07-01 4.25%</v>
      </c>
      <c r="J32" s="95" t="str">
        <f>_xll.qlBTP2(C32,,D32,E32,F32,G32,H32,Permanent,Trigger,ObjectOverwrite)</f>
        <v>IT0004750409#0008</v>
      </c>
      <c r="K32" s="95" t="b">
        <f t="shared" si="1"/>
        <v>0</v>
      </c>
      <c r="L32" s="96" t="str">
        <f t="shared" si="0"/>
        <v>--</v>
      </c>
      <c r="M32" s="50" t="e">
        <f>LEFT(VLOOKUP($D32,'BTP Strip May-Nov'!$H$8:$M$13,6,FALSE),12)</f>
        <v>#N/A</v>
      </c>
      <c r="N32" s="50" t="e">
        <f>LEFT(VLOOKUP($D32,'BTP Strip Feb-Aug'!$H$8:$M$27,6,FALSE),12)</f>
        <v>#N/A</v>
      </c>
      <c r="O32" s="28"/>
    </row>
    <row r="33" spans="1:15" s="19" customFormat="1" x14ac:dyDescent="0.2">
      <c r="A33" s="64"/>
      <c r="B33" s="90" t="str">
        <f>_xll.ohRangeRetrieveError(J33)</f>
        <v/>
      </c>
      <c r="C33" s="41" t="s">
        <v>38</v>
      </c>
      <c r="D33" s="91">
        <v>41852</v>
      </c>
      <c r="E33" s="92">
        <v>4.2500000000000003E-2</v>
      </c>
      <c r="F33" s="93">
        <v>100</v>
      </c>
      <c r="G33" s="91">
        <v>38018</v>
      </c>
      <c r="H33" s="91">
        <v>38019</v>
      </c>
      <c r="I33" s="84" t="str">
        <f>_xll.qlBondDescription(J33)</f>
        <v>BTP 2014-08-01 4.25%</v>
      </c>
      <c r="J33" s="95" t="str">
        <f>_xll.qlBTP2(C33,,D33,E33,F33,G33,H33,Permanent,Trigger,ObjectOverwrite)</f>
        <v>IT0003618383#0008</v>
      </c>
      <c r="K33" s="95" t="b">
        <f t="shared" si="1"/>
        <v>1</v>
      </c>
      <c r="L33" s="96" t="str">
        <f t="shared" si="0"/>
        <v>--</v>
      </c>
      <c r="M33" s="50" t="e">
        <f>LEFT(VLOOKUP($D33,'BTP Strip May-Nov'!$H$8:$M$13,6,FALSE),12)</f>
        <v>#N/A</v>
      </c>
      <c r="N33" s="50" t="str">
        <f>LEFT(VLOOKUP($D33,'BTP Strip Feb-Aug'!$H$8:$M$27,6,FALSE),12)</f>
        <v>IT0003631238</v>
      </c>
      <c r="O33" s="28"/>
    </row>
    <row r="34" spans="1:15" s="19" customFormat="1" x14ac:dyDescent="0.2">
      <c r="A34" s="64"/>
      <c r="B34" s="90" t="str">
        <f>_xll.ohRangeRetrieveError(J34)</f>
        <v/>
      </c>
      <c r="C34" s="41" t="s">
        <v>427</v>
      </c>
      <c r="D34" s="91">
        <v>41958</v>
      </c>
      <c r="E34" s="92">
        <v>0.06</v>
      </c>
      <c r="F34" s="93">
        <v>100</v>
      </c>
      <c r="G34" s="91">
        <v>40862</v>
      </c>
      <c r="H34" s="91">
        <v>40878</v>
      </c>
      <c r="I34" s="84" t="str">
        <f>_xll.qlBondDescription(J34)</f>
        <v>BTP 2014-11-15 6%</v>
      </c>
      <c r="J34" s="95" t="str">
        <f>_xll.qlBTP2(C34,,D34,E34,F34,G34,H34,Permanent,Trigger,ObjectOverwrite)</f>
        <v>IT0004780380#0008</v>
      </c>
      <c r="K34" s="95" t="b">
        <f t="shared" si="1"/>
        <v>0</v>
      </c>
      <c r="L34" s="96" t="str">
        <f t="shared" si="0"/>
        <v>--</v>
      </c>
      <c r="M34" s="50" t="e">
        <f>LEFT(VLOOKUP($D34,'BTP Strip May-Nov'!$H$8:$M$13,6,FALSE),12)</f>
        <v>#N/A</v>
      </c>
      <c r="N34" s="50" t="e">
        <f>LEFT(VLOOKUP($D34,'BTP Strip Feb-Aug'!$H$8:$M$27,6,FALSE),12)</f>
        <v>#N/A</v>
      </c>
      <c r="O34" s="28"/>
    </row>
    <row r="35" spans="1:15" s="19" customFormat="1" x14ac:dyDescent="0.2">
      <c r="A35" s="64"/>
      <c r="B35" s="90" t="str">
        <f>_xll.ohRangeRetrieveError(J35)</f>
        <v/>
      </c>
      <c r="C35" s="41" t="s">
        <v>39</v>
      </c>
      <c r="D35" s="91">
        <v>42036</v>
      </c>
      <c r="E35" s="92">
        <v>4.2500000000000003E-2</v>
      </c>
      <c r="F35" s="93">
        <v>100</v>
      </c>
      <c r="G35" s="91">
        <v>38200</v>
      </c>
      <c r="H35" s="91">
        <v>38231</v>
      </c>
      <c r="I35" s="84" t="str">
        <f>_xll.qlBondDescription(J35)</f>
        <v>BTP 2015-02-01 4.25%</v>
      </c>
      <c r="J35" s="95" t="str">
        <f>_xll.qlBTP2(C35,,D35,E35,F35,G35,H35,Permanent,Trigger,ObjectOverwrite)</f>
        <v>IT0003719918#0008</v>
      </c>
      <c r="K35" s="95" t="b">
        <f t="shared" si="1"/>
        <v>1</v>
      </c>
      <c r="L35" s="96" t="str">
        <f t="shared" si="0"/>
        <v>--</v>
      </c>
      <c r="M35" s="50" t="e">
        <f>LEFT(VLOOKUP($D35,'BTP Strip May-Nov'!$H$8:$M$13,6,FALSE),12)</f>
        <v>#N/A</v>
      </c>
      <c r="N35" s="50" t="str">
        <f>LEFT(VLOOKUP($D35,'BTP Strip Feb-Aug'!$H$8:$M$27,6,FALSE),12)</f>
        <v>IT0003725261</v>
      </c>
      <c r="O35" s="28"/>
    </row>
    <row r="36" spans="1:15" s="19" customFormat="1" x14ac:dyDescent="0.2">
      <c r="A36" s="64"/>
      <c r="B36" s="90" t="str">
        <f>_xll.ohRangeRetrieveError(J36)</f>
        <v/>
      </c>
      <c r="C36" s="41" t="s">
        <v>429</v>
      </c>
      <c r="D36" s="91">
        <v>42064</v>
      </c>
      <c r="E36" s="92">
        <v>2.5000000000000001E-2</v>
      </c>
      <c r="F36" s="93">
        <v>100</v>
      </c>
      <c r="G36" s="91">
        <v>40969</v>
      </c>
      <c r="H36" s="91">
        <v>40984</v>
      </c>
      <c r="I36" s="84" t="str">
        <f>_xll.qlBondDescription(J36)</f>
        <v>BTP 2015-03-01 2.5%</v>
      </c>
      <c r="J36" s="95" t="str">
        <f>_xll.qlBTP2(C36,,D36,E36,F36,G36,H36,Permanent,Trigger,ObjectOverwrite)</f>
        <v>IT0004805070#0008</v>
      </c>
      <c r="K36" s="95" t="b">
        <f t="shared" si="1"/>
        <v>0</v>
      </c>
      <c r="L36" s="96" t="str">
        <f t="shared" si="0"/>
        <v>--</v>
      </c>
      <c r="M36" s="50" t="e">
        <f>LEFT(VLOOKUP($D36,'BTP Strip May-Nov'!$H$8:$M$13,6,FALSE),12)</f>
        <v>#N/A</v>
      </c>
      <c r="N36" s="50" t="e">
        <f>LEFT(VLOOKUP($D36,'BTP Strip Feb-Aug'!$H$8:$M$27,6,FALSE),12)</f>
        <v>#N/A</v>
      </c>
      <c r="O36" s="28"/>
    </row>
    <row r="37" spans="1:15" s="19" customFormat="1" x14ac:dyDescent="0.2">
      <c r="A37" s="64"/>
      <c r="B37" s="90" t="str">
        <f>_xll.ohRangeRetrieveError(J37)</f>
        <v/>
      </c>
      <c r="C37" s="41" t="s">
        <v>350</v>
      </c>
      <c r="D37" s="91">
        <v>42109</v>
      </c>
      <c r="E37" s="92">
        <v>0.03</v>
      </c>
      <c r="F37" s="93">
        <v>100</v>
      </c>
      <c r="G37" s="91">
        <v>40193</v>
      </c>
      <c r="H37" s="91">
        <v>40193</v>
      </c>
      <c r="I37" s="84" t="str">
        <f>_xll.qlBondDescription(J37)</f>
        <v>BTP 2015-04-15 3%</v>
      </c>
      <c r="J37" s="95" t="str">
        <f>_xll.qlBTP2(C37,,D37,E37,F37,G37,H37,Permanent,Trigger,ObjectOverwrite)</f>
        <v>IT0004568272#0008</v>
      </c>
      <c r="K37" s="95" t="b">
        <f t="shared" si="1"/>
        <v>0</v>
      </c>
      <c r="L37" s="96" t="str">
        <f t="shared" si="0"/>
        <v>--</v>
      </c>
      <c r="M37" s="50" t="e">
        <f>LEFT(VLOOKUP($D37,'BTP Strip May-Nov'!$H$8:$M$13,6,FALSE),12)</f>
        <v>#N/A</v>
      </c>
      <c r="N37" s="50" t="e">
        <f>LEFT(VLOOKUP($D37,'BTP Strip Feb-Aug'!$H$8:$M$27,6,FALSE),12)</f>
        <v>#N/A</v>
      </c>
      <c r="O37" s="28"/>
    </row>
    <row r="38" spans="1:15" s="19" customFormat="1" x14ac:dyDescent="0.2">
      <c r="A38" s="64"/>
      <c r="B38" s="90" t="str">
        <f>_xll.ohRangeRetrieveError(J38)</f>
        <v/>
      </c>
      <c r="C38" s="41" t="s">
        <v>353</v>
      </c>
      <c r="D38" s="91">
        <v>42170</v>
      </c>
      <c r="E38" s="92">
        <v>0.03</v>
      </c>
      <c r="F38" s="93">
        <v>100</v>
      </c>
      <c r="G38" s="91">
        <v>40344</v>
      </c>
      <c r="H38" s="91">
        <v>40344</v>
      </c>
      <c r="I38" s="84" t="str">
        <f>_xll.qlBondDescription(J38)</f>
        <v>BTP 2015-06-15 3%</v>
      </c>
      <c r="J38" s="95" t="str">
        <f>_xll.qlBTP2(C38,,D38,E38,F38,G38,H38,Permanent,Trigger,ObjectOverwrite)</f>
        <v>IT0004615917#0008</v>
      </c>
      <c r="K38" s="95" t="b">
        <f t="shared" si="1"/>
        <v>0</v>
      </c>
      <c r="L38" s="96" t="str">
        <f t="shared" si="0"/>
        <v>--</v>
      </c>
      <c r="M38" s="50" t="e">
        <f>LEFT(VLOOKUP($D38,'BTP Strip May-Nov'!$H$8:$M$13,6,FALSE),12)</f>
        <v>#N/A</v>
      </c>
      <c r="N38" s="50" t="e">
        <f>LEFT(VLOOKUP($D38,'BTP Strip Feb-Aug'!$H$8:$M$27,6,FALSE),12)</f>
        <v>#N/A</v>
      </c>
      <c r="O38" s="28"/>
    </row>
    <row r="39" spans="1:15" s="19" customFormat="1" x14ac:dyDescent="0.2">
      <c r="A39" s="64"/>
      <c r="B39" s="90" t="str">
        <f>_xll.ohRangeRetrieveError(J39)</f>
        <v/>
      </c>
      <c r="C39" s="41" t="s">
        <v>432</v>
      </c>
      <c r="D39" s="91">
        <v>42200</v>
      </c>
      <c r="E39" s="92">
        <v>4.4999999999999998E-2</v>
      </c>
      <c r="F39" s="93">
        <v>100</v>
      </c>
      <c r="G39" s="91">
        <v>41105</v>
      </c>
      <c r="H39" s="91">
        <v>41107</v>
      </c>
      <c r="I39" s="84" t="str">
        <f>_xll.qlBondDescription(J39)</f>
        <v>BTP 2015-07-15 4.5%</v>
      </c>
      <c r="J39" s="95" t="str">
        <f>_xll.qlBTP2(C39,,D39,E39,F39,G39,H39,Permanent,Trigger,ObjectOverwrite)</f>
        <v>IT0004840788#0008</v>
      </c>
      <c r="K39" s="95" t="b">
        <f t="shared" si="1"/>
        <v>0</v>
      </c>
      <c r="L39" s="96" t="str">
        <f t="shared" si="0"/>
        <v>--</v>
      </c>
      <c r="M39" s="50" t="e">
        <f>LEFT(VLOOKUP($D39,'BTP Strip May-Nov'!$H$8:$M$13,6,FALSE),12)</f>
        <v>#N/A</v>
      </c>
      <c r="N39" s="50" t="e">
        <f>LEFT(VLOOKUP($D39,'BTP Strip Feb-Aug'!$H$8:$M$27,6,FALSE),12)</f>
        <v>#N/A</v>
      </c>
      <c r="O39" s="28"/>
    </row>
    <row r="40" spans="1:15" s="19" customFormat="1" x14ac:dyDescent="0.2">
      <c r="A40" s="64"/>
      <c r="B40" s="90" t="str">
        <f>_xll.ohRangeRetrieveError(J40)</f>
        <v/>
      </c>
      <c r="C40" s="41" t="s">
        <v>40</v>
      </c>
      <c r="D40" s="91">
        <v>42217</v>
      </c>
      <c r="E40" s="92">
        <v>3.7499999999999999E-2</v>
      </c>
      <c r="F40" s="93">
        <v>100</v>
      </c>
      <c r="G40" s="91">
        <v>38384</v>
      </c>
      <c r="H40" s="91">
        <v>38474</v>
      </c>
      <c r="I40" s="84" t="str">
        <f>_xll.qlBondDescription(J40)</f>
        <v>BTP 2015-08-01 3.75%</v>
      </c>
      <c r="J40" s="95" t="str">
        <f>_xll.qlBTP2(C40,,D40,E40,F40,G40,H40,Permanent,Trigger,ObjectOverwrite)</f>
        <v>IT0003844534#0008</v>
      </c>
      <c r="K40" s="95" t="b">
        <f t="shared" si="1"/>
        <v>1</v>
      </c>
      <c r="L40" s="96" t="str">
        <f t="shared" si="0"/>
        <v>--</v>
      </c>
      <c r="M40" s="50" t="e">
        <f>LEFT(VLOOKUP($D40,'BTP Strip May-Nov'!$H$8:$M$13,6,FALSE),12)</f>
        <v>#N/A</v>
      </c>
      <c r="N40" s="50" t="str">
        <f>LEFT(VLOOKUP($D40,'BTP Strip Feb-Aug'!$H$8:$M$27,6,FALSE),12)</f>
        <v>IT0003850374</v>
      </c>
      <c r="O40" s="28"/>
    </row>
    <row r="41" spans="1:15" s="19" customFormat="1" x14ac:dyDescent="0.2">
      <c r="A41" s="64"/>
      <c r="B41" s="90" t="str">
        <f>_xll.ohRangeRetrieveError(J41)</f>
        <v/>
      </c>
      <c r="C41" s="41" t="s">
        <v>407</v>
      </c>
      <c r="D41" s="91">
        <v>42309</v>
      </c>
      <c r="E41" s="92">
        <v>0.03</v>
      </c>
      <c r="F41" s="93">
        <v>100</v>
      </c>
      <c r="G41" s="91">
        <v>40483</v>
      </c>
      <c r="H41" s="91">
        <v>40498</v>
      </c>
      <c r="I41" s="84" t="str">
        <f>_xll.qlBondDescription(J41)</f>
        <v>BTP 2015-11-01 3%</v>
      </c>
      <c r="J41" s="95" t="str">
        <f>_xll.qlBTP2(C41,,D41,E41,F41,G41,H41,Permanent,Trigger,ObjectOverwrite)</f>
        <v>IT0004656275#0008</v>
      </c>
      <c r="K41" s="95" t="b">
        <f t="shared" si="1"/>
        <v>0</v>
      </c>
      <c r="L41" s="96" t="str">
        <f t="shared" si="0"/>
        <v>--</v>
      </c>
      <c r="M41" s="50" t="e">
        <f>LEFT(VLOOKUP($D41,'BTP Strip May-Nov'!$H$8:$M$13,6,FALSE),12)</f>
        <v>#N/A</v>
      </c>
      <c r="N41" s="50" t="e">
        <f>LEFT(VLOOKUP($D41,'BTP Strip Feb-Aug'!$H$8:$M$27,6,FALSE),12)</f>
        <v>#N/A</v>
      </c>
      <c r="O41" s="28"/>
    </row>
    <row r="42" spans="1:15" s="19" customFormat="1" x14ac:dyDescent="0.2">
      <c r="A42" s="64"/>
      <c r="B42" s="90" t="str">
        <f>_xll.ohRangeRetrieveError(J42)</f>
        <v/>
      </c>
      <c r="C42" s="41" t="s">
        <v>433</v>
      </c>
      <c r="D42" s="91">
        <v>42339</v>
      </c>
      <c r="E42" s="92">
        <v>2.75E-2</v>
      </c>
      <c r="F42" s="93">
        <v>100</v>
      </c>
      <c r="G42" s="91">
        <v>41244</v>
      </c>
      <c r="H42" s="91">
        <v>41260</v>
      </c>
      <c r="I42" s="84" t="str">
        <f>_xll.qlBondDescription(J42)</f>
        <v>BTP 2015-12-01 2.75%</v>
      </c>
      <c r="J42" s="95" t="str">
        <f>_xll.qlBTP2(C42,,D42,E42,F42,G42,H42,Permanent,Trigger,ObjectOverwrite)</f>
        <v>IT0004880990#0008</v>
      </c>
      <c r="K42" s="95" t="b">
        <f t="shared" si="1"/>
        <v>0</v>
      </c>
      <c r="L42" s="96" t="str">
        <f t="shared" si="0"/>
        <v>--</v>
      </c>
      <c r="M42" s="50" t="e">
        <f>LEFT(VLOOKUP($D42,'BTP Strip May-Nov'!$H$8:$M$13,6,FALSE),12)</f>
        <v>#N/A</v>
      </c>
      <c r="N42" s="50" t="e">
        <f>LEFT(VLOOKUP($D42,'BTP Strip Feb-Aug'!$H$8:$M$27,6,FALSE),12)</f>
        <v>#N/A</v>
      </c>
      <c r="O42" s="28"/>
    </row>
    <row r="43" spans="1:15" s="19" customFormat="1" x14ac:dyDescent="0.2">
      <c r="A43" s="64"/>
      <c r="B43" s="90" t="str">
        <f>_xll.ohRangeRetrieveError(J43)</f>
        <v/>
      </c>
      <c r="C43" s="41" t="s">
        <v>408</v>
      </c>
      <c r="D43" s="91">
        <v>42475</v>
      </c>
      <c r="E43" s="92">
        <v>3.7499999999999999E-2</v>
      </c>
      <c r="F43" s="93">
        <v>100</v>
      </c>
      <c r="G43" s="91">
        <v>40648</v>
      </c>
      <c r="H43" s="91">
        <v>40651</v>
      </c>
      <c r="I43" s="84" t="str">
        <f>_xll.qlBondDescription(J43)</f>
        <v>BTP 2016-04-15 3.75%</v>
      </c>
      <c r="J43" s="95" t="str">
        <f>_xll.qlBTP2(C43,,D43,E43,F43,G43,H43,Permanent,Trigger,ObjectOverwrite)</f>
        <v>IT0004712748#0008</v>
      </c>
      <c r="K43" s="95" t="b">
        <f t="shared" si="1"/>
        <v>0</v>
      </c>
      <c r="L43" s="96" t="str">
        <f t="shared" si="0"/>
        <v>--</v>
      </c>
      <c r="M43" s="50" t="e">
        <f>LEFT(VLOOKUP($D43,'BTP Strip May-Nov'!$H$8:$M$13,6,FALSE),12)</f>
        <v>#N/A</v>
      </c>
      <c r="N43" s="50" t="e">
        <f>LEFT(VLOOKUP($D43,'BTP Strip Feb-Aug'!$H$8:$M$27,6,FALSE),12)</f>
        <v>#N/A</v>
      </c>
      <c r="O43" s="28"/>
    </row>
    <row r="44" spans="1:15" s="19" customFormat="1" x14ac:dyDescent="0.2">
      <c r="A44" s="64"/>
      <c r="B44" s="90" t="str">
        <f>_xll.ohRangeRetrieveError(J44)</f>
        <v/>
      </c>
      <c r="C44" s="41" t="s">
        <v>434</v>
      </c>
      <c r="D44" s="91">
        <v>42505</v>
      </c>
      <c r="E44" s="92">
        <v>2.2499999999999999E-2</v>
      </c>
      <c r="F44" s="93">
        <v>100</v>
      </c>
      <c r="G44" s="91">
        <v>41379</v>
      </c>
      <c r="H44" s="91">
        <v>41379</v>
      </c>
      <c r="I44" s="84" t="str">
        <f>_xll.qlBondDescription(J44)</f>
        <v>BTP 2016-05-15 2.25%</v>
      </c>
      <c r="J44" s="95" t="str">
        <f>_xll.qlBTP2(C44,,D44,E44,F44,G44,H44,Permanent,Trigger,ObjectOverwrite)</f>
        <v>IT0004917792#0008</v>
      </c>
      <c r="K44" s="95" t="b">
        <f t="shared" si="1"/>
        <v>0</v>
      </c>
      <c r="L44" s="96" t="str">
        <f t="shared" si="0"/>
        <v>--</v>
      </c>
      <c r="M44" s="50" t="e">
        <f>LEFT(VLOOKUP($D44,'BTP Strip May-Nov'!$H$8:$M$13,6,FALSE),12)</f>
        <v>#N/A</v>
      </c>
      <c r="N44" s="50" t="e">
        <f>LEFT(VLOOKUP($D44,'BTP Strip Feb-Aug'!$H$8:$M$27,6,FALSE),12)</f>
        <v>#N/A</v>
      </c>
      <c r="O44" s="28"/>
    </row>
    <row r="45" spans="1:15" s="19" customFormat="1" x14ac:dyDescent="0.2">
      <c r="A45" s="64"/>
      <c r="B45" s="90" t="str">
        <f>_xll.ohRangeRetrieveError(J45)</f>
        <v/>
      </c>
      <c r="C45" s="41" t="s">
        <v>30</v>
      </c>
      <c r="D45" s="91">
        <v>42583</v>
      </c>
      <c r="E45" s="92">
        <v>3.7499999999999999E-2</v>
      </c>
      <c r="F45" s="93">
        <v>100</v>
      </c>
      <c r="G45" s="91">
        <v>38749</v>
      </c>
      <c r="H45" s="91">
        <v>38777</v>
      </c>
      <c r="I45" s="84" t="str">
        <f>_xll.qlBondDescription(J45)</f>
        <v>BTP 2016-08-01 3.75%</v>
      </c>
      <c r="J45" s="95" t="str">
        <f>_xll.qlBTP2(C45,,D45,E45,F45,G45,H45,Permanent,Trigger,ObjectOverwrite)</f>
        <v>IT0004019581#0008</v>
      </c>
      <c r="K45" s="95" t="b">
        <f t="shared" si="1"/>
        <v>1</v>
      </c>
      <c r="L45" s="96" t="str">
        <f t="shared" si="0"/>
        <v>--</v>
      </c>
      <c r="M45" s="50" t="e">
        <f>LEFT(VLOOKUP($D45,'BTP Strip May-Nov'!$H$8:$M$13,6,FALSE),12)</f>
        <v>#N/A</v>
      </c>
      <c r="N45" s="50" t="str">
        <f>LEFT(VLOOKUP($D45,'BTP Strip Feb-Aug'!$H$8:$M$27,6,FALSE),12)</f>
        <v>IT0004038318</v>
      </c>
      <c r="O45" s="28"/>
    </row>
    <row r="46" spans="1:15" s="19" customFormat="1" x14ac:dyDescent="0.2">
      <c r="A46" s="64"/>
      <c r="B46" s="90" t="str">
        <f>_xll.ohRangeRetrieveError(J46)</f>
        <v/>
      </c>
      <c r="C46" s="41" t="s">
        <v>422</v>
      </c>
      <c r="D46" s="91">
        <v>42628</v>
      </c>
      <c r="E46" s="92">
        <v>4.7500000000000001E-2</v>
      </c>
      <c r="F46" s="93">
        <v>100</v>
      </c>
      <c r="G46" s="91">
        <v>40801</v>
      </c>
      <c r="H46" s="91">
        <v>40801</v>
      </c>
      <c r="I46" s="84" t="str">
        <f>_xll.qlBondDescription(J46)</f>
        <v>BTP 2016-09-15 4.75%</v>
      </c>
      <c r="J46" s="95" t="str">
        <f>_xll.qlBTP2(C46,,D46,E46,F46,G46,H46,Permanent,Trigger,ObjectOverwrite)</f>
        <v>IT0004761950#0008</v>
      </c>
      <c r="K46" s="95" t="b">
        <f t="shared" si="1"/>
        <v>0</v>
      </c>
      <c r="L46" s="96" t="str">
        <f t="shared" si="0"/>
        <v>--</v>
      </c>
      <c r="M46" s="50" t="e">
        <f>LEFT(VLOOKUP($D46,'BTP Strip May-Nov'!$H$8:$M$13,6,FALSE),12)</f>
        <v>#N/A</v>
      </c>
      <c r="N46" s="50" t="e">
        <f>LEFT(VLOOKUP($D46,'BTP Strip Feb-Aug'!$H$8:$M$27,6,FALSE),12)</f>
        <v>#N/A</v>
      </c>
      <c r="O46" s="28"/>
    </row>
    <row r="47" spans="1:15" s="19" customFormat="1" x14ac:dyDescent="0.2">
      <c r="A47" s="64"/>
      <c r="B47" s="90"/>
      <c r="C47" s="128" t="s">
        <v>444</v>
      </c>
      <c r="D47" s="129">
        <v>42689</v>
      </c>
      <c r="E47" s="130">
        <v>2.75E-2</v>
      </c>
      <c r="F47" s="131">
        <v>100</v>
      </c>
      <c r="G47" s="129">
        <v>41533</v>
      </c>
      <c r="H47" s="129">
        <v>41533</v>
      </c>
      <c r="I47" s="84" t="str">
        <f>_xll.qlBondDescription(J47)</f>
        <v>BTP 2016-11-15 2.75%</v>
      </c>
      <c r="J47" s="95" t="str">
        <f>_xll.qlBTP2(C47,,D47,E47,F47,G47,H47,Permanent,Trigger,ObjectOverwrite)</f>
        <v>IT0004960826#0003</v>
      </c>
      <c r="K47" s="95" t="b">
        <f t="shared" si="1"/>
        <v>0</v>
      </c>
      <c r="L47" s="96" t="str">
        <f t="shared" ref="L47:L58" si="2">IF(AND(K47,ISNA(M47),ISNA(N47)),"Residual Missing","--")</f>
        <v>--</v>
      </c>
      <c r="M47" s="50" t="e">
        <f>LEFT(VLOOKUP($D47,'BTP Strip May-Nov'!$H$8:$M$13,6,FALSE),12)</f>
        <v>#N/A</v>
      </c>
      <c r="N47" s="50" t="e">
        <f>LEFT(VLOOKUP($D47,'BTP Strip Feb-Aug'!$H$8:$M$27,6,FALSE),12)</f>
        <v>#N/A</v>
      </c>
      <c r="O47" s="28"/>
    </row>
    <row r="48" spans="1:15" s="19" customFormat="1" x14ac:dyDescent="0.2">
      <c r="A48" s="64"/>
      <c r="B48" s="90" t="str">
        <f>_xll.ohRangeRetrieveError(J48)</f>
        <v/>
      </c>
      <c r="C48" s="41" t="s">
        <v>41</v>
      </c>
      <c r="D48" s="91">
        <v>42767</v>
      </c>
      <c r="E48" s="92">
        <v>0.04</v>
      </c>
      <c r="F48" s="93">
        <v>100</v>
      </c>
      <c r="G48" s="91">
        <v>38930</v>
      </c>
      <c r="H48" s="91">
        <v>39084</v>
      </c>
      <c r="I48" s="84" t="str">
        <f>_xll.qlBondDescription(J48)</f>
        <v>BTP 2017-02-01 4%</v>
      </c>
      <c r="J48" s="95" t="str">
        <f>_xll.qlBTP2(C48,,D48,E48,F48,G48,H48,Permanent,Trigger,ObjectOverwrite)</f>
        <v>IT0004164775#0009</v>
      </c>
      <c r="K48" s="95" t="b">
        <f t="shared" si="1"/>
        <v>1</v>
      </c>
      <c r="L48" s="96" t="str">
        <f t="shared" si="2"/>
        <v>--</v>
      </c>
      <c r="M48" s="50" t="e">
        <f>LEFT(VLOOKUP($D48,'BTP Strip May-Nov'!$H$8:$M$13,6,FALSE),12)</f>
        <v>#N/A</v>
      </c>
      <c r="N48" s="50" t="str">
        <f>LEFT(VLOOKUP($D48,'BTP Strip Feb-Aug'!$H$8:$M$27,6,FALSE),12)</f>
        <v>IT0004276322</v>
      </c>
      <c r="O48" s="28"/>
    </row>
    <row r="49" spans="1:17" s="19" customFormat="1" x14ac:dyDescent="0.2">
      <c r="A49" s="64"/>
      <c r="B49" s="90" t="str">
        <f>_xll.ohRangeRetrieveError(J49)</f>
        <v/>
      </c>
      <c r="C49" s="41" t="s">
        <v>428</v>
      </c>
      <c r="D49" s="91">
        <v>42856</v>
      </c>
      <c r="E49" s="92">
        <v>4.7500000000000001E-2</v>
      </c>
      <c r="F49" s="93">
        <v>100</v>
      </c>
      <c r="G49" s="91">
        <v>40940</v>
      </c>
      <c r="H49" s="91">
        <v>40940</v>
      </c>
      <c r="I49" s="84" t="str">
        <f>_xll.qlBondDescription(J49)</f>
        <v>BTP 2017-05-01 4.75%</v>
      </c>
      <c r="J49" s="95" t="str">
        <f>_xll.qlBTP2(C49,,D49,E49,F49,G49,H49,Permanent,Trigger,ObjectOverwrite)</f>
        <v>IT0004793474#0009</v>
      </c>
      <c r="K49" s="95" t="b">
        <f t="shared" si="1"/>
        <v>0</v>
      </c>
      <c r="L49" s="96" t="str">
        <f t="shared" si="2"/>
        <v>--</v>
      </c>
      <c r="M49" s="50" t="e">
        <f>LEFT(VLOOKUP($D49,'BTP Strip May-Nov'!$H$8:$M$13,6,FALSE),12)</f>
        <v>#N/A</v>
      </c>
      <c r="N49" s="50" t="e">
        <f>LEFT(VLOOKUP($D49,'BTP Strip Feb-Aug'!$H$8:$M$27,6,FALSE),12)</f>
        <v>#N/A</v>
      </c>
      <c r="O49" s="28"/>
    </row>
    <row r="50" spans="1:17" s="19" customFormat="1" x14ac:dyDescent="0.2">
      <c r="A50" s="64"/>
      <c r="B50" s="90" t="str">
        <f>_xll.ohRangeRetrieveError(J50)</f>
        <v/>
      </c>
      <c r="C50" s="41" t="s">
        <v>435</v>
      </c>
      <c r="D50" s="91">
        <v>42887</v>
      </c>
      <c r="E50" s="92">
        <v>4.7500000000000001E-2</v>
      </c>
      <c r="F50" s="93">
        <v>100</v>
      </c>
      <c r="G50" s="91">
        <v>41061</v>
      </c>
      <c r="H50" s="91">
        <v>41061</v>
      </c>
      <c r="I50" s="84" t="str">
        <f>_xll.qlBondDescription(J50)</f>
        <v>BTP 2017-06-01 4.75%</v>
      </c>
      <c r="J50" s="95" t="str">
        <f>_xll.qlBTP2(C50,,D50,E50,F50,G50,H50,Permanent,Trigger,ObjectOverwrite)</f>
        <v>IT0004820426#0009</v>
      </c>
      <c r="K50" s="95" t="b">
        <f t="shared" si="1"/>
        <v>0</v>
      </c>
      <c r="L50" s="96" t="str">
        <f t="shared" si="2"/>
        <v>--</v>
      </c>
      <c r="M50" s="50" t="e">
        <f>LEFT(VLOOKUP($D50,'BTP Strip May-Nov'!$H$8:$M$13,6,FALSE),12)</f>
        <v>#N/A</v>
      </c>
      <c r="N50" s="50" t="e">
        <f>LEFT(VLOOKUP($D50,'BTP Strip Feb-Aug'!$H$8:$M$27,6,FALSE),12)</f>
        <v>#N/A</v>
      </c>
      <c r="O50" s="28"/>
    </row>
    <row r="51" spans="1:17" s="19" customFormat="1" x14ac:dyDescent="0.2">
      <c r="A51" s="64"/>
      <c r="B51" s="90" t="str">
        <f>_xll.ohRangeRetrieveError(J51)</f>
        <v/>
      </c>
      <c r="C51" s="41" t="s">
        <v>42</v>
      </c>
      <c r="D51" s="91">
        <v>42948</v>
      </c>
      <c r="E51" s="92">
        <v>5.2499999999999998E-2</v>
      </c>
      <c r="F51" s="93">
        <v>100</v>
      </c>
      <c r="G51" s="91">
        <v>37288</v>
      </c>
      <c r="H51" s="91">
        <v>37301</v>
      </c>
      <c r="I51" s="84" t="str">
        <f>_xll.qlBondDescription(J51)</f>
        <v>BTP 2017-08-01 5.25%</v>
      </c>
      <c r="J51" s="95" t="str">
        <f>_xll.qlBTP2(C51,,D51,E51,F51,G51,H51,Permanent,Trigger,ObjectOverwrite)</f>
        <v>IT0003242747#0009</v>
      </c>
      <c r="K51" s="95" t="b">
        <f t="shared" si="1"/>
        <v>1</v>
      </c>
      <c r="L51" s="96" t="str">
        <f t="shared" si="2"/>
        <v>--</v>
      </c>
      <c r="M51" s="50" t="e">
        <f>LEFT(VLOOKUP($D51,'BTP Strip May-Nov'!$H$8:$M$13,6,FALSE),12)</f>
        <v>#N/A</v>
      </c>
      <c r="N51" s="50" t="str">
        <f>LEFT(VLOOKUP($D51,'BTP Strip Feb-Aug'!$H$8:$M$27,6,FALSE),12)</f>
        <v>IT0003246250</v>
      </c>
      <c r="O51" s="28"/>
    </row>
    <row r="52" spans="1:17" s="19" customFormat="1" x14ac:dyDescent="0.2">
      <c r="A52" s="64"/>
      <c r="B52" s="90" t="str">
        <f>_xll.ohRangeRetrieveError(J52)</f>
        <v/>
      </c>
      <c r="C52" s="41" t="s">
        <v>436</v>
      </c>
      <c r="D52" s="91">
        <v>43040</v>
      </c>
      <c r="E52" s="92">
        <v>3.5000000000000003E-2</v>
      </c>
      <c r="F52" s="93">
        <v>100</v>
      </c>
      <c r="G52" s="91">
        <v>41214</v>
      </c>
      <c r="H52" s="91">
        <v>41214</v>
      </c>
      <c r="I52" s="84" t="str">
        <f>_xll.qlBondDescription(J52)</f>
        <v>BTP 2017-11-01 3.5%</v>
      </c>
      <c r="J52" s="95" t="str">
        <f>_xll.qlBTP2(C52,,D52,E52,F52,G52,H52,Permanent,Trigger,ObjectOverwrite)</f>
        <v>IT0004867070#0009</v>
      </c>
      <c r="K52" s="95" t="b">
        <f t="shared" si="1"/>
        <v>0</v>
      </c>
      <c r="L52" s="96" t="str">
        <f t="shared" si="2"/>
        <v>--</v>
      </c>
      <c r="M52" s="50" t="e">
        <f>LEFT(VLOOKUP($D52,'BTP Strip May-Nov'!$H$8:$M$13,6,FALSE),12)</f>
        <v>#N/A</v>
      </c>
      <c r="N52" s="50" t="e">
        <f>LEFT(VLOOKUP($D52,'BTP Strip Feb-Aug'!$H$8:$M$27,6,FALSE),12)</f>
        <v>#N/A</v>
      </c>
      <c r="O52" s="28"/>
    </row>
    <row r="53" spans="1:17" s="19" customFormat="1" x14ac:dyDescent="0.2">
      <c r="A53" s="64"/>
      <c r="B53" s="90" t="str">
        <f>_xll.ohRangeRetrieveError(J53)</f>
        <v/>
      </c>
      <c r="C53" s="41" t="s">
        <v>43</v>
      </c>
      <c r="D53" s="91">
        <v>43132</v>
      </c>
      <c r="E53" s="92">
        <v>4.4999999999999998E-2</v>
      </c>
      <c r="F53" s="93">
        <v>100</v>
      </c>
      <c r="G53" s="91">
        <v>39295</v>
      </c>
      <c r="H53" s="91">
        <v>39328</v>
      </c>
      <c r="I53" s="84" t="str">
        <f>_xll.qlBondDescription(J53)</f>
        <v>BTP 2018-02-01 4.5%</v>
      </c>
      <c r="J53" s="95" t="str">
        <f>_xll.qlBTP2(C53,,D53,E53,F53,G53,H53,Permanent,Trigger,ObjectOverwrite)</f>
        <v>IT0004273493#0009</v>
      </c>
      <c r="K53" s="95" t="b">
        <f t="shared" si="1"/>
        <v>1</v>
      </c>
      <c r="L53" s="96" t="str">
        <f t="shared" si="2"/>
        <v>--</v>
      </c>
      <c r="M53" s="50" t="e">
        <f>LEFT(VLOOKUP($D53,'BTP Strip May-Nov'!$H$8:$M$13,6,FALSE),12)</f>
        <v>#N/A</v>
      </c>
      <c r="N53" s="50" t="str">
        <f>LEFT(VLOOKUP($D53,'BTP Strip Feb-Aug'!$H$8:$M$27,6,FALSE),12)</f>
        <v>IT0004275811</v>
      </c>
      <c r="O53" s="28"/>
    </row>
    <row r="54" spans="1:17" s="19" customFormat="1" x14ac:dyDescent="0.2">
      <c r="A54" s="64"/>
      <c r="B54" s="90" t="str">
        <f>_xll.ohRangeRetrieveError(J54)</f>
        <v/>
      </c>
      <c r="C54" s="41" t="s">
        <v>437</v>
      </c>
      <c r="D54" s="91">
        <v>43252</v>
      </c>
      <c r="E54" s="92">
        <v>3.5000000000000003E-2</v>
      </c>
      <c r="F54" s="93">
        <v>100</v>
      </c>
      <c r="G54" s="91">
        <v>41366</v>
      </c>
      <c r="H54" s="91">
        <v>41366</v>
      </c>
      <c r="I54" s="84" t="str">
        <f>_xll.qlBondDescription(J54)</f>
        <v>BTP 2018-06-01 3.5%</v>
      </c>
      <c r="J54" s="95" t="str">
        <f>_xll.qlBTP2(C54,,D54,E54,F54,G54,H54,Permanent,Trigger,ObjectOverwrite)</f>
        <v>IT0004907843#0009</v>
      </c>
      <c r="K54" s="95" t="b">
        <f t="shared" si="1"/>
        <v>0</v>
      </c>
      <c r="L54" s="96" t="str">
        <f t="shared" si="2"/>
        <v>--</v>
      </c>
      <c r="M54" s="50" t="e">
        <f>LEFT(VLOOKUP($D54,'BTP Strip May-Nov'!$H$8:$M$13,6,FALSE),12)</f>
        <v>#N/A</v>
      </c>
      <c r="N54" s="50" t="e">
        <f>LEFT(VLOOKUP($D54,'BTP Strip Feb-Aug'!$H$8:$M$27,6,FALSE),12)</f>
        <v>#N/A</v>
      </c>
      <c r="O54" s="28"/>
    </row>
    <row r="55" spans="1:17" s="19" customFormat="1" x14ac:dyDescent="0.2">
      <c r="A55" s="64"/>
      <c r="B55" s="90" t="str">
        <f>_xll.ohRangeRetrieveError(J55)</f>
        <v/>
      </c>
      <c r="C55" s="41" t="s">
        <v>44</v>
      </c>
      <c r="D55" s="91">
        <v>43313</v>
      </c>
      <c r="E55" s="92">
        <v>4.4999999999999998E-2</v>
      </c>
      <c r="F55" s="93">
        <v>100</v>
      </c>
      <c r="G55" s="91">
        <v>39479</v>
      </c>
      <c r="H55" s="91">
        <v>39570</v>
      </c>
      <c r="I55" s="84" t="str">
        <f>_xll.qlBondDescription(J55)</f>
        <v>BTP 2018-08-01 4.5%</v>
      </c>
      <c r="J55" s="95" t="str">
        <f>_xll.qlBTP2(C55,,D55,E55,F55,G55,H55,Permanent,Trigger,ObjectOverwrite)</f>
        <v>IT0004361041#0009</v>
      </c>
      <c r="K55" s="95" t="b">
        <f t="shared" si="1"/>
        <v>1</v>
      </c>
      <c r="L55" s="96" t="str">
        <f t="shared" si="2"/>
        <v>--</v>
      </c>
      <c r="M55" s="50" t="e">
        <f>LEFT(VLOOKUP($D55,'BTP Strip May-Nov'!$H$8:$M$13,6,FALSE),12)</f>
        <v>#N/A</v>
      </c>
      <c r="N55" s="50" t="str">
        <f>LEFT(VLOOKUP($D55,'BTP Strip Feb-Aug'!$H$8:$M$27,6,FALSE),12)</f>
        <v>IT0004363450</v>
      </c>
      <c r="O55" s="28"/>
    </row>
    <row r="56" spans="1:17" s="19" customFormat="1" x14ac:dyDescent="0.2">
      <c r="A56" s="64"/>
      <c r="B56" s="90"/>
      <c r="C56" s="132" t="s">
        <v>445</v>
      </c>
      <c r="D56" s="133">
        <v>43435</v>
      </c>
      <c r="E56" s="134">
        <v>3.5000000000000003E-2</v>
      </c>
      <c r="F56" s="135">
        <v>100</v>
      </c>
      <c r="G56" s="133">
        <v>41426</v>
      </c>
      <c r="H56" s="133">
        <v>41519</v>
      </c>
      <c r="I56" s="84" t="str">
        <f>_xll.qlBondDescription(J56)</f>
        <v>BTP 2018-12-01 3.5%</v>
      </c>
      <c r="J56" s="95" t="str">
        <f>_xll.qlBTP2(C56,,D56,E56,F56,G56,H56,Permanent,Trigger,ObjectOverwrite)</f>
        <v>IT0004957574#0003</v>
      </c>
      <c r="K56" s="95" t="b">
        <f t="shared" si="1"/>
        <v>0</v>
      </c>
      <c r="L56" s="96" t="str">
        <f t="shared" si="2"/>
        <v>--</v>
      </c>
      <c r="M56" s="50" t="e">
        <f>LEFT(VLOOKUP($D56,'BTP Strip May-Nov'!$H$8:$M$13,6,FALSE),12)</f>
        <v>#N/A</v>
      </c>
      <c r="N56" s="50" t="e">
        <f>LEFT(VLOOKUP($D56,'BTP Strip Feb-Aug'!$H$8:$M$27,6,FALSE),12)</f>
        <v>#N/A</v>
      </c>
      <c r="O56" s="28"/>
    </row>
    <row r="57" spans="1:17" s="19" customFormat="1" x14ac:dyDescent="0.2">
      <c r="A57" s="64"/>
      <c r="B57" s="90" t="str">
        <f>_xll.ohRangeRetrieveError(J57)</f>
        <v/>
      </c>
      <c r="C57" s="41" t="s">
        <v>20</v>
      </c>
      <c r="D57" s="91">
        <v>43497</v>
      </c>
      <c r="E57" s="92">
        <v>4.2500000000000003E-2</v>
      </c>
      <c r="F57" s="93">
        <v>100</v>
      </c>
      <c r="G57" s="91">
        <v>37653</v>
      </c>
      <c r="H57" s="91">
        <v>37797</v>
      </c>
      <c r="I57" s="84" t="str">
        <f>_xll.qlBondDescription(J57)</f>
        <v>BTP 2019-02-01 4.25%</v>
      </c>
      <c r="J57" s="95" t="str">
        <f>_xll.qlBTP2(C57,,D57,E57,F57,G57,H57,Permanent,Trigger,ObjectOverwrite)</f>
        <v>IT0003493258#0009</v>
      </c>
      <c r="K57" s="95" t="b">
        <f t="shared" si="1"/>
        <v>1</v>
      </c>
      <c r="L57" s="96" t="str">
        <f t="shared" si="2"/>
        <v>--</v>
      </c>
      <c r="M57" s="50" t="e">
        <f>LEFT(VLOOKUP($D57,'BTP Strip May-Nov'!$H$8:$M$13,6,FALSE),12)</f>
        <v>#N/A</v>
      </c>
      <c r="N57" s="50" t="str">
        <f>LEFT(VLOOKUP($D57,'BTP Strip Feb-Aug'!$H$8:$M$27,6,FALSE),12)</f>
        <v>IT0003513105</v>
      </c>
      <c r="O57" s="28"/>
    </row>
    <row r="58" spans="1:17" s="19" customFormat="1" x14ac:dyDescent="0.2">
      <c r="A58" s="64"/>
      <c r="B58" s="90" t="str">
        <f>_xll.ohRangeRetrieveError(J58)</f>
        <v/>
      </c>
      <c r="C58" s="41" t="s">
        <v>51</v>
      </c>
      <c r="D58" s="91">
        <v>43525</v>
      </c>
      <c r="E58" s="92">
        <v>4.4999999999999998E-2</v>
      </c>
      <c r="F58" s="93">
        <v>100</v>
      </c>
      <c r="G58" s="91">
        <v>39692</v>
      </c>
      <c r="H58" s="91">
        <v>39755</v>
      </c>
      <c r="I58" s="84" t="str">
        <f>_xll.qlBondDescription(J58)</f>
        <v>BTP 2019-03-01 4.5%</v>
      </c>
      <c r="J58" s="95" t="str">
        <f>_xll.qlBTP2(C58,,D58,E58,F58,G58,H58,Permanent,Trigger,ObjectOverwrite)</f>
        <v>IT0004423957#0009</v>
      </c>
      <c r="K58" s="95" t="b">
        <f t="shared" si="1"/>
        <v>1</v>
      </c>
      <c r="L58" s="96" t="str">
        <f t="shared" si="2"/>
        <v>Residual Missing</v>
      </c>
      <c r="M58" s="50" t="e">
        <f>LEFT(VLOOKUP($D58,'BTP Strip May-Nov'!$H$8:$M$13,6,FALSE),12)</f>
        <v>#N/A</v>
      </c>
      <c r="N58" s="50" t="e">
        <f>LEFT(VLOOKUP($D58,'BTP Strip Feb-Aug'!$H$8:$M$27,6,FALSE),12)</f>
        <v>#N/A</v>
      </c>
      <c r="O58" s="28"/>
    </row>
    <row r="59" spans="1:17" s="19" customFormat="1" x14ac:dyDescent="0.2">
      <c r="A59" s="64"/>
      <c r="B59" s="90" t="str">
        <f>_xll.ohRangeRetrieveError(J59)</f>
        <v/>
      </c>
      <c r="C59" s="41" t="s">
        <v>52</v>
      </c>
      <c r="D59" s="91">
        <v>43709</v>
      </c>
      <c r="E59" s="92">
        <v>4.2500000000000003E-2</v>
      </c>
      <c r="F59" s="93">
        <v>100</v>
      </c>
      <c r="G59" s="91">
        <v>39873</v>
      </c>
      <c r="H59" s="91">
        <v>39937</v>
      </c>
      <c r="I59" s="84" t="str">
        <f>_xll.qlBondDescription(J59)</f>
        <v>BTP 2019-09-01 4.25%</v>
      </c>
      <c r="J59" s="95" t="str">
        <f>_xll.qlBTP2(C59,,D59,E59,F59,G59,H59,Permanent,Trigger,ObjectOverwrite)</f>
        <v>IT0004489610#0008</v>
      </c>
      <c r="K59" s="95" t="b">
        <f t="shared" si="1"/>
        <v>1</v>
      </c>
      <c r="L59" s="96" t="str">
        <f t="shared" si="0"/>
        <v>Residual Missing</v>
      </c>
      <c r="M59" s="50" t="e">
        <f>LEFT(VLOOKUP($D59,'BTP Strip May-Nov'!$H$8:$M$13,6,FALSE),12)</f>
        <v>#N/A</v>
      </c>
      <c r="N59" s="50" t="e">
        <f>LEFT(VLOOKUP($D59,'BTP Strip Feb-Aug'!$H$8:$M$27,6,FALSE),12)</f>
        <v>#N/A</v>
      </c>
      <c r="O59" s="28"/>
    </row>
    <row r="60" spans="1:17" s="19" customFormat="1" x14ac:dyDescent="0.2">
      <c r="A60" s="64"/>
      <c r="B60" s="90" t="str">
        <f>_xll.ohRangeRetrieveError(J60)</f>
        <v/>
      </c>
      <c r="C60" s="41" t="s">
        <v>23</v>
      </c>
      <c r="D60" s="91">
        <v>43862</v>
      </c>
      <c r="E60" s="92">
        <v>4.4999999999999998E-2</v>
      </c>
      <c r="F60" s="93">
        <v>100</v>
      </c>
      <c r="G60" s="91">
        <v>38018</v>
      </c>
      <c r="H60" s="91">
        <v>38070</v>
      </c>
      <c r="I60" s="84" t="str">
        <f>_xll.qlBondDescription(J60)</f>
        <v>BTP 2020-02-01 4.5%</v>
      </c>
      <c r="J60" s="95" t="str">
        <f>_xll.qlBTP2(C60,,D60,E60,F60,G60,H60,Permanent,Trigger,ObjectOverwrite)</f>
        <v>IT0003644769#0008</v>
      </c>
      <c r="K60" s="95" t="b">
        <f t="shared" si="1"/>
        <v>1</v>
      </c>
      <c r="L60" s="96" t="str">
        <f t="shared" si="0"/>
        <v>--</v>
      </c>
      <c r="M60" s="50" t="e">
        <f>LEFT(VLOOKUP($D60,'BTP Strip May-Nov'!$H$8:$M$13,6,FALSE),12)</f>
        <v>#N/A</v>
      </c>
      <c r="N60" s="50" t="str">
        <f>LEFT(VLOOKUP($D60,'BTP Strip Feb-Aug'!$H$8:$M$27,6,FALSE),12)</f>
        <v>IT0003649172</v>
      </c>
      <c r="O60" s="28"/>
    </row>
    <row r="61" spans="1:17" s="19" customFormat="1" x14ac:dyDescent="0.2">
      <c r="A61" s="64"/>
      <c r="B61" s="90" t="str">
        <f>_xll.ohRangeRetrieveError(J61)</f>
        <v/>
      </c>
      <c r="C61" s="41" t="s">
        <v>69</v>
      </c>
      <c r="D61" s="91">
        <v>43891</v>
      </c>
      <c r="E61" s="92">
        <v>4.2500000000000003E-2</v>
      </c>
      <c r="F61" s="93">
        <v>100</v>
      </c>
      <c r="G61" s="91">
        <v>40057</v>
      </c>
      <c r="H61" s="91">
        <v>40087</v>
      </c>
      <c r="I61" s="84" t="str">
        <f>_xll.qlBondDescription(J61)</f>
        <v>BTP 2020-03-01 4.25%</v>
      </c>
      <c r="J61" s="95" t="str">
        <f>_xll.qlBTP2(C61,,D61,E61,F61,G61,H61,Permanent,Trigger,ObjectOverwrite)</f>
        <v>IT0004536949#0008</v>
      </c>
      <c r="K61" s="95" t="b">
        <f t="shared" si="1"/>
        <v>1</v>
      </c>
      <c r="L61" s="96" t="str">
        <f t="shared" si="0"/>
        <v>Residual Missing</v>
      </c>
      <c r="M61" s="50" t="e">
        <f>LEFT(VLOOKUP($D61,'BTP Strip May-Nov'!$H$8:$M$13,6,FALSE),12)</f>
        <v>#N/A</v>
      </c>
      <c r="N61" s="50" t="e">
        <f>LEFT(VLOOKUP($D61,'BTP Strip Feb-Aug'!$H$8:$M$27,6,FALSE),12)</f>
        <v>#N/A</v>
      </c>
      <c r="O61" s="28"/>
    </row>
    <row r="62" spans="1:17" s="19" customFormat="1" x14ac:dyDescent="0.2">
      <c r="A62" s="64"/>
      <c r="B62" s="90" t="str">
        <f>_xll.ohRangeRetrieveError(J62)</f>
        <v/>
      </c>
      <c r="C62" s="41" t="s">
        <v>351</v>
      </c>
      <c r="D62" s="91">
        <v>44075</v>
      </c>
      <c r="E62" s="92">
        <v>0.04</v>
      </c>
      <c r="F62" s="93">
        <v>100</v>
      </c>
      <c r="G62" s="91">
        <v>40238</v>
      </c>
      <c r="H62" s="91">
        <v>40269</v>
      </c>
      <c r="I62" s="84" t="str">
        <f>_xll.qlBondDescription(J62)</f>
        <v>BTP 2020-09-01 4%</v>
      </c>
      <c r="J62" s="95" t="str">
        <f>_xll.qlBTP2(C62,,D62,E62,F62,G62,H62,Permanent,Trigger,ObjectOverwrite)</f>
        <v>IT0004594930#0008</v>
      </c>
      <c r="K62" s="95" t="b">
        <f t="shared" si="1"/>
        <v>0</v>
      </c>
      <c r="L62" s="96" t="str">
        <f t="shared" si="0"/>
        <v>--</v>
      </c>
      <c r="M62" s="50" t="e">
        <f>LEFT(VLOOKUP($D62,'BTP Strip May-Nov'!$H$8:$M$13,6,FALSE),12)</f>
        <v>#N/A</v>
      </c>
      <c r="N62" s="50" t="e">
        <f>LEFT(VLOOKUP($D62,'BTP Strip Feb-Aug'!$H$8:$M$27,6,FALSE),12)</f>
        <v>#N/A</v>
      </c>
      <c r="O62" s="28"/>
    </row>
    <row r="63" spans="1:17" x14ac:dyDescent="0.2">
      <c r="A63" s="64"/>
      <c r="B63" s="90" t="str">
        <f>_xll.ohRangeRetrieveError(J63)</f>
        <v/>
      </c>
      <c r="C63" s="41" t="s">
        <v>354</v>
      </c>
      <c r="D63" s="91">
        <v>44256</v>
      </c>
      <c r="E63" s="92">
        <v>3.7499999999999999E-2</v>
      </c>
      <c r="F63" s="93">
        <v>100</v>
      </c>
      <c r="G63" s="91">
        <v>40422</v>
      </c>
      <c r="H63" s="91">
        <v>40422</v>
      </c>
      <c r="I63" s="84" t="str">
        <f>_xll.qlBondDescription(J63)</f>
        <v>BTP 2021-03-01 3.75%</v>
      </c>
      <c r="J63" s="95" t="str">
        <f>_xll.qlBTP2(C63,,D63,E63,F63,G63,H63,Permanent,Trigger,ObjectOverwrite)</f>
        <v>IT0004634132#0008</v>
      </c>
      <c r="K63" s="95" t="b">
        <f t="shared" si="1"/>
        <v>1</v>
      </c>
      <c r="L63" s="96" t="str">
        <f t="shared" si="0"/>
        <v>Residual Missing</v>
      </c>
      <c r="M63" s="50" t="e">
        <f>LEFT(VLOOKUP($D63,'BTP Strip May-Nov'!$H$8:$M$13,6,FALSE),12)</f>
        <v>#N/A</v>
      </c>
      <c r="N63" s="50" t="e">
        <f>LEFT(VLOOKUP($D63,'BTP Strip Feb-Aug'!$H$8:$M$27,6,FALSE),12)</f>
        <v>#N/A</v>
      </c>
      <c r="O63" s="28"/>
      <c r="P63" s="19"/>
      <c r="Q63" s="19"/>
    </row>
    <row r="64" spans="1:17" x14ac:dyDescent="0.2">
      <c r="A64" s="64"/>
      <c r="B64" s="90"/>
      <c r="C64" s="41" t="s">
        <v>443</v>
      </c>
      <c r="D64" s="91">
        <v>44317</v>
      </c>
      <c r="E64" s="92">
        <v>3.7499999999999999E-2</v>
      </c>
      <c r="F64" s="93">
        <v>100</v>
      </c>
      <c r="G64" s="91">
        <v>41563</v>
      </c>
      <c r="H64" s="91">
        <v>41563</v>
      </c>
      <c r="I64" s="84" t="str">
        <f>_xll.qlBondDescription(J64)</f>
        <v>BTP 2021-05-01 3.75%</v>
      </c>
      <c r="J64" s="95" t="str">
        <f>_xll.qlBTP2(C64,,D64,E64,F64,G64,H64,Permanent,Trigger,ObjectOverwrite)</f>
        <v>IT0004966401#0008</v>
      </c>
      <c r="K64" s="95" t="b">
        <f t="shared" si="1"/>
        <v>0</v>
      </c>
      <c r="L64" s="96" t="str">
        <f t="shared" ref="L64" si="3">IF(AND(K64,ISNA(M64),ISNA(N64)),"Residual Missing","--")</f>
        <v>--</v>
      </c>
      <c r="M64" s="50" t="e">
        <f>LEFT(VLOOKUP($D64,'BTP Strip May-Nov'!$H$8:$M$13,6,FALSE),12)</f>
        <v>#N/A</v>
      </c>
      <c r="N64" s="50" t="e">
        <f>LEFT(VLOOKUP($D64,'BTP Strip Feb-Aug'!$H$8:$M$27,6,FALSE),12)</f>
        <v>#N/A</v>
      </c>
      <c r="O64" s="28"/>
      <c r="P64" s="19"/>
      <c r="Q64" s="19"/>
    </row>
    <row r="65" spans="1:17" x14ac:dyDescent="0.2">
      <c r="A65" s="64"/>
      <c r="B65" s="90" t="str">
        <f>_xll.ohRangeRetrieveError(J65)</f>
        <v/>
      </c>
      <c r="C65" s="41" t="s">
        <v>45</v>
      </c>
      <c r="D65" s="91">
        <v>44409</v>
      </c>
      <c r="E65" s="92">
        <v>3.7499999999999999E-2</v>
      </c>
      <c r="F65" s="93">
        <v>100</v>
      </c>
      <c r="G65" s="91">
        <v>38749</v>
      </c>
      <c r="H65" s="91">
        <v>38749</v>
      </c>
      <c r="I65" s="84" t="str">
        <f>_xll.qlBondDescription(J65)</f>
        <v>BTP 2021-08-01 3.75%</v>
      </c>
      <c r="J65" s="95" t="str">
        <f>_xll.qlBTP2(C65,,D65,E65,F65,G65,H65,Permanent,Trigger,ObjectOverwrite)</f>
        <v>IT0004009673#0008</v>
      </c>
      <c r="K65" s="95" t="b">
        <f t="shared" si="1"/>
        <v>1</v>
      </c>
      <c r="L65" s="96" t="str">
        <f t="shared" si="0"/>
        <v>--</v>
      </c>
      <c r="M65" s="50" t="e">
        <f>LEFT(VLOOKUP($D65,'BTP Strip May-Nov'!$H$8:$M$13,6,FALSE),12)</f>
        <v>#N/A</v>
      </c>
      <c r="N65" s="50" t="str">
        <f>LEFT(VLOOKUP($D65,'BTP Strip Feb-Aug'!$H$8:$M$27,6,FALSE),12)</f>
        <v>IT0004014061</v>
      </c>
      <c r="O65" s="28"/>
      <c r="P65" s="19"/>
      <c r="Q65" s="19"/>
    </row>
    <row r="66" spans="1:17" x14ac:dyDescent="0.2">
      <c r="A66" s="64"/>
      <c r="B66" s="90" t="str">
        <f>_xll.ohRangeRetrieveError(J66)</f>
        <v/>
      </c>
      <c r="C66" s="41" t="s">
        <v>409</v>
      </c>
      <c r="D66" s="91">
        <v>44440</v>
      </c>
      <c r="E66" s="92">
        <v>4.7500000000000001E-2</v>
      </c>
      <c r="F66" s="93">
        <v>100</v>
      </c>
      <c r="G66" s="91">
        <v>40603</v>
      </c>
      <c r="H66" s="91">
        <v>40603</v>
      </c>
      <c r="I66" s="84" t="str">
        <f>_xll.qlBondDescription(J66)</f>
        <v>BTP 2021-09-01 4.75%</v>
      </c>
      <c r="J66" s="95" t="str">
        <f>_xll.qlBTP2(C66,,D66,E66,F66,G66,H66,Permanent,Trigger,ObjectOverwrite)</f>
        <v>IT0004695075#0008</v>
      </c>
      <c r="K66" s="95" t="b">
        <f t="shared" si="1"/>
        <v>1</v>
      </c>
      <c r="L66" s="96" t="str">
        <f t="shared" si="0"/>
        <v>Residual Missing</v>
      </c>
      <c r="M66" s="50" t="e">
        <f>LEFT(VLOOKUP($D66,'BTP Strip May-Nov'!$H$8:$M$13,6,FALSE),12)</f>
        <v>#N/A</v>
      </c>
      <c r="N66" s="50" t="e">
        <f>LEFT(VLOOKUP($D66,'BTP Strip Feb-Aug'!$H$8:$M$27,6,FALSE),12)</f>
        <v>#N/A</v>
      </c>
      <c r="O66" s="28"/>
      <c r="P66" s="19"/>
      <c r="Q66" s="19"/>
    </row>
    <row r="67" spans="1:17" x14ac:dyDescent="0.2">
      <c r="A67" s="64"/>
      <c r="B67" s="90" t="str">
        <f>_xll.ohRangeRetrieveError(J67)</f>
        <v/>
      </c>
      <c r="C67" s="41" t="s">
        <v>423</v>
      </c>
      <c r="D67" s="91">
        <v>44621</v>
      </c>
      <c r="E67" s="92">
        <v>0.05</v>
      </c>
      <c r="F67" s="93">
        <v>100</v>
      </c>
      <c r="G67" s="91">
        <v>40787</v>
      </c>
      <c r="H67" s="91">
        <v>40787</v>
      </c>
      <c r="I67" s="84" t="str">
        <f>_xll.qlBondDescription(J67)</f>
        <v>BTP 2022-03-01 5%</v>
      </c>
      <c r="J67" s="95" t="str">
        <f>_xll.qlBTP2(C67,,D67,E67,F67,G67,H67,Permanent,Trigger,ObjectOverwrite)</f>
        <v>IT0004759673#0008</v>
      </c>
      <c r="K67" s="95" t="b">
        <f t="shared" si="1"/>
        <v>1</v>
      </c>
      <c r="L67" s="96" t="str">
        <f t="shared" si="0"/>
        <v>Residual Missing</v>
      </c>
      <c r="M67" s="50" t="e">
        <f>LEFT(VLOOKUP($D67,'BTP Strip May-Nov'!$H$8:$M$13,6,FALSE),12)</f>
        <v>#N/A</v>
      </c>
      <c r="N67" s="50" t="e">
        <f>LEFT(VLOOKUP($D67,'BTP Strip Feb-Aug'!$H$8:$M$27,6,FALSE),12)</f>
        <v>#N/A</v>
      </c>
      <c r="O67" s="28"/>
      <c r="P67" s="19"/>
      <c r="Q67" s="19"/>
    </row>
    <row r="68" spans="1:17" x14ac:dyDescent="0.2">
      <c r="A68" s="64"/>
      <c r="B68" s="90" t="str">
        <f>_xll.ohRangeRetrieveError(J68)</f>
        <v/>
      </c>
      <c r="C68" s="41" t="s">
        <v>430</v>
      </c>
      <c r="D68" s="91">
        <v>44805</v>
      </c>
      <c r="E68" s="92">
        <v>5.5E-2</v>
      </c>
      <c r="F68" s="93">
        <v>100</v>
      </c>
      <c r="G68" s="91">
        <v>40969</v>
      </c>
      <c r="H68" s="91">
        <v>40969</v>
      </c>
      <c r="I68" s="84" t="str">
        <f>_xll.qlBondDescription(J68)</f>
        <v>BTP 2022-09-01 5.5%</v>
      </c>
      <c r="J68" s="95" t="str">
        <f>_xll.qlBTP2(C68,,D68,E68,F68,G68,H68,Permanent,Trigger,ObjectOverwrite)</f>
        <v>IT0004801541#0008</v>
      </c>
      <c r="K68" s="95" t="b">
        <f t="shared" si="1"/>
        <v>1</v>
      </c>
      <c r="L68" s="96" t="str">
        <f t="shared" si="0"/>
        <v>Residual Missing</v>
      </c>
      <c r="M68" s="50" t="e">
        <f>LEFT(VLOOKUP($D68,'BTP Strip May-Nov'!$H$8:$M$13,6,FALSE),12)</f>
        <v>#N/A</v>
      </c>
      <c r="N68" s="50" t="e">
        <f>LEFT(VLOOKUP($D68,'BTP Strip Feb-Aug'!$H$8:$M$27,6,FALSE),12)</f>
        <v>#N/A</v>
      </c>
      <c r="O68" s="28"/>
      <c r="P68" s="19"/>
      <c r="Q68" s="19"/>
    </row>
    <row r="69" spans="1:17" x14ac:dyDescent="0.2">
      <c r="A69" s="64"/>
      <c r="B69" s="90" t="str">
        <f>_xll.ohRangeRetrieveError(J69)</f>
        <v/>
      </c>
      <c r="C69" s="41" t="s">
        <v>431</v>
      </c>
      <c r="D69" s="91">
        <v>44866</v>
      </c>
      <c r="E69" s="92">
        <v>5.5E-2</v>
      </c>
      <c r="F69" s="93">
        <v>100</v>
      </c>
      <c r="G69" s="91">
        <v>41030</v>
      </c>
      <c r="H69" s="91">
        <v>41155</v>
      </c>
      <c r="I69" s="84" t="str">
        <f>_xll.qlBondDescription(J69)</f>
        <v>BTP 2022-11-01 5.5%</v>
      </c>
      <c r="J69" s="95" t="str">
        <f>_xll.qlBTP2(C69,,D69,E69,F69,G69,H69,Permanent,Trigger,ObjectOverwrite)</f>
        <v>IT0004848831#0008</v>
      </c>
      <c r="K69" s="95" t="b">
        <f t="shared" si="1"/>
        <v>1</v>
      </c>
      <c r="L69" s="96" t="str">
        <f t="shared" si="0"/>
        <v>Residual Missing</v>
      </c>
      <c r="M69" s="50" t="e">
        <f>LEFT(VLOOKUP($D69,'BTP Strip May-Nov'!$H$8:$M$13,6,FALSE),12)</f>
        <v>#N/A</v>
      </c>
      <c r="N69" s="50" t="e">
        <f>LEFT(VLOOKUP($D69,'BTP Strip Feb-Aug'!$H$8:$M$27,6,FALSE),12)</f>
        <v>#N/A</v>
      </c>
      <c r="O69" s="28"/>
      <c r="P69" s="19"/>
      <c r="Q69" s="19"/>
    </row>
    <row r="70" spans="1:17" x14ac:dyDescent="0.2">
      <c r="A70" s="64"/>
      <c r="B70" s="90" t="str">
        <f>_xll.ohRangeRetrieveError(J70)</f>
        <v/>
      </c>
      <c r="C70" s="41" t="s">
        <v>438</v>
      </c>
      <c r="D70" s="91">
        <v>45047</v>
      </c>
      <c r="E70" s="92">
        <v>4.4999999999999998E-2</v>
      </c>
      <c r="F70" s="93">
        <v>100</v>
      </c>
      <c r="G70" s="91">
        <v>41334</v>
      </c>
      <c r="H70" s="91">
        <v>41334</v>
      </c>
      <c r="I70" s="84" t="str">
        <f>_xll.qlBondDescription(J70)</f>
        <v>BTP 2023-05-01 4.5%</v>
      </c>
      <c r="J70" s="95" t="str">
        <f>_xll.qlBTP2(C70,,D70,E70,F70,G70,H70,Permanent,Trigger,ObjectOverwrite)</f>
        <v>IT0004898034#0008</v>
      </c>
      <c r="K70" s="95" t="b">
        <f t="shared" si="1"/>
        <v>0</v>
      </c>
      <c r="L70" s="96" t="str">
        <f t="shared" si="0"/>
        <v>--</v>
      </c>
      <c r="M70" s="50" t="e">
        <f>LEFT(VLOOKUP($D70,'BTP Strip May-Nov'!$H$8:$M$13,6,FALSE),12)</f>
        <v>#N/A</v>
      </c>
      <c r="N70" s="50" t="e">
        <f>LEFT(VLOOKUP($D70,'BTP Strip Feb-Aug'!$H$8:$M$27,6,FALSE),12)</f>
        <v>#N/A</v>
      </c>
      <c r="O70" s="28"/>
      <c r="P70" s="19"/>
      <c r="Q70" s="19"/>
    </row>
    <row r="71" spans="1:17" x14ac:dyDescent="0.2">
      <c r="A71" s="64"/>
      <c r="B71" s="90" t="str">
        <f>_xll.ohRangeRetrieveError(J71)</f>
        <v/>
      </c>
      <c r="C71" s="41" t="s">
        <v>50</v>
      </c>
      <c r="D71" s="91">
        <v>45139</v>
      </c>
      <c r="E71" s="92">
        <v>4.7500000000000001E-2</v>
      </c>
      <c r="F71" s="93">
        <v>100</v>
      </c>
      <c r="G71" s="91">
        <v>39479</v>
      </c>
      <c r="H71" s="91">
        <v>39554</v>
      </c>
      <c r="I71" s="84" t="str">
        <f>_xll.qlBondDescription(J71)</f>
        <v>BTP 2023-08-01 4.75%</v>
      </c>
      <c r="J71" s="95" t="str">
        <f>_xll.qlBTP2(C71,,D71,E71,F71,G71,H71,Permanent,Trigger,ObjectOverwrite)</f>
        <v>IT0004356843#0008</v>
      </c>
      <c r="K71" s="95" t="b">
        <f t="shared" si="1"/>
        <v>1</v>
      </c>
      <c r="L71" s="96" t="str">
        <f t="shared" si="0"/>
        <v>--</v>
      </c>
      <c r="M71" s="50" t="e">
        <f>LEFT(VLOOKUP($D71,'BTP Strip May-Nov'!$H$8:$M$13,6,FALSE),12)</f>
        <v>#N/A</v>
      </c>
      <c r="N71" s="50" t="str">
        <f>LEFT(VLOOKUP($D71,'BTP Strip Feb-Aug'!$H$8:$M$27,6,FALSE),12)</f>
        <v>IT0004359029</v>
      </c>
      <c r="O71" s="28"/>
      <c r="P71" s="19"/>
      <c r="Q71" s="19"/>
    </row>
    <row r="72" spans="1:17" x14ac:dyDescent="0.2">
      <c r="A72" s="64"/>
      <c r="B72" s="90" t="str">
        <f>_xll.ohRangeRetrieveError(J72)</f>
        <v/>
      </c>
      <c r="C72" s="41" t="s">
        <v>46</v>
      </c>
      <c r="D72" s="91">
        <v>45231</v>
      </c>
      <c r="E72" s="92">
        <v>0.09</v>
      </c>
      <c r="F72" s="93">
        <v>99.909000000000006</v>
      </c>
      <c r="G72" s="91">
        <v>34274</v>
      </c>
      <c r="H72" s="91">
        <v>34291</v>
      </c>
      <c r="I72" s="84" t="str">
        <f>_xll.qlBondDescription(J72)</f>
        <v>BTP 2023-11-01 9%</v>
      </c>
      <c r="J72" s="95" t="str">
        <f>_xll.qlBTP2(C72,,D72,E72,F72,G72,H72,Permanent,Trigger,ObjectOverwrite)</f>
        <v>IT0000366655#0008</v>
      </c>
      <c r="K72" s="95" t="b">
        <f t="shared" si="1"/>
        <v>1</v>
      </c>
      <c r="L72" s="96" t="str">
        <f t="shared" ref="L72:L86" si="4">IF(AND(K72,ISNA(M72),ISNA(N72)),"Residual Missing","--")</f>
        <v>--</v>
      </c>
      <c r="M72" s="50" t="str">
        <f>LEFT(VLOOKUP($D72,'BTP Strip May-Nov'!$H$8:$M$13,6,FALSE),12)</f>
        <v>IT0001246799</v>
      </c>
      <c r="N72" s="50" t="e">
        <f>LEFT(VLOOKUP($D72,'BTP Strip Feb-Aug'!$H$8:$M$27,6,FALSE),12)</f>
        <v>#N/A</v>
      </c>
      <c r="O72" s="28"/>
      <c r="P72" s="19"/>
      <c r="Q72" s="19"/>
    </row>
    <row r="73" spans="1:17" x14ac:dyDescent="0.2">
      <c r="A73" s="64"/>
      <c r="B73" s="90"/>
      <c r="C73" s="41" t="s">
        <v>441</v>
      </c>
      <c r="D73" s="91">
        <v>45352</v>
      </c>
      <c r="E73" s="92">
        <v>4.4999999999999998E-2</v>
      </c>
      <c r="F73" s="93">
        <v>100</v>
      </c>
      <c r="G73" s="91">
        <v>41487</v>
      </c>
      <c r="H73" s="91">
        <v>41487</v>
      </c>
      <c r="I73" s="84" t="str">
        <f>_xll.qlBondDescription(J73)</f>
        <v>BTP 2024-03-01 4.5%</v>
      </c>
      <c r="J73" s="95" t="str">
        <f>_xll.qlBTP2(C73,,D73,E73,F73,G73,H73,Permanent,Trigger,ObjectOverwrite)</f>
        <v>IT0004953417#0008</v>
      </c>
      <c r="K73" s="95" t="b">
        <v>0</v>
      </c>
      <c r="L73" s="96" t="str">
        <f>IF(AND(K73,ISNA(M73),ISNA(N73)),"Residual Missing","--")</f>
        <v>--</v>
      </c>
      <c r="M73" s="50" t="e">
        <f>LEFT(VLOOKUP($D73,'BTP Strip May-Nov'!$H$8:$M$13,6,FALSE),12)</f>
        <v>#N/A</v>
      </c>
      <c r="N73" s="50" t="e">
        <f>LEFT(VLOOKUP($D73,'BTP Strip Feb-Aug'!$H$8:$M$27,6,FALSE),12)</f>
        <v>#N/A</v>
      </c>
      <c r="O73" s="28"/>
      <c r="P73" s="19"/>
      <c r="Q73" s="19"/>
    </row>
    <row r="74" spans="1:17" x14ac:dyDescent="0.2">
      <c r="A74" s="64"/>
      <c r="B74" s="90" t="str">
        <f>_xll.ohRangeRetrieveError(J74)</f>
        <v/>
      </c>
      <c r="C74" s="41" t="s">
        <v>70</v>
      </c>
      <c r="D74" s="91">
        <v>45717</v>
      </c>
      <c r="E74" s="92">
        <v>0.05</v>
      </c>
      <c r="F74" s="93">
        <v>100</v>
      </c>
      <c r="G74" s="91">
        <v>39873</v>
      </c>
      <c r="H74" s="91">
        <v>40009</v>
      </c>
      <c r="I74" s="84" t="str">
        <f>_xll.qlBondDescription(J74)</f>
        <v>BTP 2025-03-01 5%</v>
      </c>
      <c r="J74" s="95" t="str">
        <f>_xll.qlBTP2(C74,,D74,E74,F74,G74,H74,Permanent,Trigger,ObjectOverwrite)</f>
        <v>IT0004513641#0008</v>
      </c>
      <c r="K74" s="95" t="b">
        <f t="shared" si="1"/>
        <v>0</v>
      </c>
      <c r="L74" s="96" t="str">
        <f t="shared" si="4"/>
        <v>--</v>
      </c>
      <c r="M74" s="50" t="e">
        <f>LEFT(VLOOKUP($D74,'BTP Strip May-Nov'!$H$8:$M$13,6,FALSE),12)</f>
        <v>#N/A</v>
      </c>
      <c r="N74" s="50" t="e">
        <f>LEFT(VLOOKUP($D74,'BTP Strip Feb-Aug'!$H$8:$M$27,6,FALSE),12)</f>
        <v>#N/A</v>
      </c>
      <c r="O74" s="28"/>
      <c r="P74" s="19"/>
      <c r="Q74" s="19"/>
    </row>
    <row r="75" spans="1:17" x14ac:dyDescent="0.2">
      <c r="A75" s="64"/>
      <c r="B75" s="90" t="str">
        <f>_xll.ohRangeRetrieveError(J75)</f>
        <v/>
      </c>
      <c r="C75" s="41" t="s">
        <v>410</v>
      </c>
      <c r="D75" s="91">
        <v>46082</v>
      </c>
      <c r="E75" s="92">
        <v>4.4999999999999998E-2</v>
      </c>
      <c r="F75" s="93">
        <v>100</v>
      </c>
      <c r="G75" s="91">
        <v>40422</v>
      </c>
      <c r="H75" s="91">
        <v>40450</v>
      </c>
      <c r="I75" s="84" t="str">
        <f>_xll.qlBondDescription(J75)</f>
        <v>BTP 2026-03-01 4.5%</v>
      </c>
      <c r="J75" s="95" t="str">
        <f>_xll.qlBTP2(C75,,D75,E75,F75,G75,H75,Permanent,Trigger,ObjectOverwrite)</f>
        <v>IT0004644735#0008</v>
      </c>
      <c r="K75" s="95" t="b">
        <f t="shared" si="1"/>
        <v>1</v>
      </c>
      <c r="L75" s="96" t="str">
        <f t="shared" si="4"/>
        <v>Residual Missing</v>
      </c>
      <c r="M75" s="50" t="e">
        <f>LEFT(VLOOKUP($D75,'BTP Strip May-Nov'!$H$8:$M$13,6,FALSE),12)</f>
        <v>#N/A</v>
      </c>
      <c r="N75" s="50" t="e">
        <f>LEFT(VLOOKUP($D75,'BTP Strip Feb-Aug'!$H$8:$M$27,6,FALSE),12)</f>
        <v>#N/A</v>
      </c>
      <c r="O75" s="28"/>
      <c r="P75" s="19"/>
      <c r="Q75" s="19"/>
    </row>
    <row r="76" spans="1:17" s="19" customFormat="1" x14ac:dyDescent="0.2">
      <c r="A76" s="64"/>
      <c r="B76" s="90" t="str">
        <f>_xll.ohRangeRetrieveError(J76)</f>
        <v/>
      </c>
      <c r="C76" s="41" t="s">
        <v>47</v>
      </c>
      <c r="D76" s="91">
        <v>46327</v>
      </c>
      <c r="E76" s="92">
        <v>7.2499999999999995E-2</v>
      </c>
      <c r="F76" s="93">
        <v>99.999000000000009</v>
      </c>
      <c r="G76" s="91">
        <v>35370</v>
      </c>
      <c r="H76" s="91">
        <v>35464</v>
      </c>
      <c r="I76" s="84" t="str">
        <f>_xll.qlBondDescription(J76)</f>
        <v>BTP 2026-11-01 7.25%</v>
      </c>
      <c r="J76" s="95" t="str">
        <f>_xll.qlBTP2(C76,,D76,E76,F76,G76,H76,Permanent,Trigger,ObjectOverwrite)</f>
        <v>IT0001086567#0008</v>
      </c>
      <c r="K76" s="95" t="b">
        <f t="shared" si="1"/>
        <v>1</v>
      </c>
      <c r="L76" s="96" t="str">
        <f t="shared" si="4"/>
        <v>--</v>
      </c>
      <c r="M76" s="50" t="str">
        <f>LEFT(VLOOKUP($D76,'BTP Strip May-Nov'!$H$8:$M$13,6,FALSE),12)</f>
        <v>IT0001246807</v>
      </c>
      <c r="N76" s="50" t="e">
        <f>LEFT(VLOOKUP($D76,'BTP Strip Feb-Aug'!$H$8:$M$27,6,FALSE),12)</f>
        <v>#N/A</v>
      </c>
      <c r="O76" s="28"/>
    </row>
    <row r="77" spans="1:17" x14ac:dyDescent="0.2">
      <c r="A77" s="64"/>
      <c r="B77" s="90" t="str">
        <f>_xll.ohRangeRetrieveError(J77)</f>
        <v/>
      </c>
      <c r="C77" s="41" t="s">
        <v>31</v>
      </c>
      <c r="D77" s="91">
        <v>46692</v>
      </c>
      <c r="E77" s="92">
        <v>6.5000000000000002E-2</v>
      </c>
      <c r="F77" s="93">
        <v>100</v>
      </c>
      <c r="G77" s="91">
        <v>35735</v>
      </c>
      <c r="H77" s="91">
        <v>35752</v>
      </c>
      <c r="I77" s="84" t="str">
        <f>_xll.qlBondDescription(J77)</f>
        <v>BTP 2027-11-01 6.5%</v>
      </c>
      <c r="J77" s="95" t="str">
        <f>_xll.qlBTP2(C77,,D77,E77,F77,G77,H77,Permanent,Trigger,ObjectOverwrite)</f>
        <v>IT0001174611#0008</v>
      </c>
      <c r="K77" s="95" t="b">
        <f t="shared" si="1"/>
        <v>1</v>
      </c>
      <c r="L77" s="96" t="str">
        <f t="shared" si="4"/>
        <v>--</v>
      </c>
      <c r="M77" s="50" t="str">
        <f>LEFT(VLOOKUP($D77,'BTP Strip May-Nov'!$H$8:$M$13,6,FALSE),12)</f>
        <v>IT0001246815</v>
      </c>
      <c r="N77" s="50" t="e">
        <f>LEFT(VLOOKUP($D77,'BTP Strip Feb-Aug'!$H$8:$M$27,6,FALSE),12)</f>
        <v>#N/A</v>
      </c>
      <c r="O77" s="28"/>
    </row>
    <row r="78" spans="1:17" x14ac:dyDescent="0.2">
      <c r="A78" s="64"/>
      <c r="B78" s="90" t="str">
        <f>_xll.ohRangeRetrieveError(J78)</f>
        <v/>
      </c>
      <c r="C78" s="41" t="s">
        <v>439</v>
      </c>
      <c r="D78" s="91">
        <v>46997</v>
      </c>
      <c r="E78" s="92">
        <v>4.7500000000000001E-2</v>
      </c>
      <c r="F78" s="93">
        <v>100</v>
      </c>
      <c r="G78" s="91">
        <v>41296</v>
      </c>
      <c r="H78" s="91">
        <v>41296</v>
      </c>
      <c r="I78" s="84" t="str">
        <f>_xll.qlBondDescription(J78)</f>
        <v>BTP 2028-09-01 4.75%</v>
      </c>
      <c r="J78" s="95" t="str">
        <f>_xll.qlBTP2(C78,,D78,E78,F78,G78,H78,Permanent,Trigger,ObjectOverwrite)</f>
        <v>IT0004889033#0008</v>
      </c>
      <c r="K78" s="95" t="b">
        <f t="shared" si="1"/>
        <v>0</v>
      </c>
      <c r="L78" s="96" t="str">
        <f t="shared" si="4"/>
        <v>--</v>
      </c>
      <c r="M78" s="50" t="e">
        <f>LEFT(VLOOKUP($D78,'BTP Strip May-Nov'!$H$8:$M$13,6,FALSE),12)</f>
        <v>#N/A</v>
      </c>
      <c r="N78" s="50" t="e">
        <f>LEFT(VLOOKUP($D78,'BTP Strip Feb-Aug'!$H$8:$M$27,6,FALSE),12)</f>
        <v>#N/A</v>
      </c>
      <c r="O78" s="28"/>
    </row>
    <row r="79" spans="1:17" x14ac:dyDescent="0.2">
      <c r="A79" s="64"/>
      <c r="B79" s="90" t="str">
        <f>_xll.ohRangeRetrieveError(J79)</f>
        <v/>
      </c>
      <c r="C79" s="41" t="s">
        <v>28</v>
      </c>
      <c r="D79" s="91">
        <v>47423</v>
      </c>
      <c r="E79" s="92">
        <v>5.2499999999999998E-2</v>
      </c>
      <c r="F79" s="93">
        <v>100</v>
      </c>
      <c r="G79" s="91">
        <v>36100</v>
      </c>
      <c r="H79" s="91">
        <v>36117</v>
      </c>
      <c r="I79" s="84" t="str">
        <f>_xll.qlBondDescription(J79)</f>
        <v>BTP 2029-11-01 5.25%</v>
      </c>
      <c r="J79" s="95" t="str">
        <f>_xll.qlBTP2(C79,,D79,E79,F79,G79,H79,Permanent,Trigger,ObjectOverwrite)</f>
        <v>IT0001278511#0008</v>
      </c>
      <c r="K79" s="95" t="b">
        <f t="shared" si="1"/>
        <v>1</v>
      </c>
      <c r="L79" s="96" t="str">
        <f t="shared" si="4"/>
        <v>--</v>
      </c>
      <c r="M79" s="50" t="str">
        <f>LEFT(VLOOKUP($D79,'BTP Strip May-Nov'!$H$8:$M$13,6,FALSE),12)</f>
        <v>IT0001312773</v>
      </c>
      <c r="N79" s="50" t="e">
        <f>LEFT(VLOOKUP($D79,'BTP Strip Feb-Aug'!$H$8:$M$27,6,FALSE),12)</f>
        <v>#N/A</v>
      </c>
      <c r="O79" s="28"/>
    </row>
    <row r="80" spans="1:17" x14ac:dyDescent="0.2">
      <c r="A80" s="64"/>
      <c r="B80" s="90" t="str">
        <f>_xll.ohRangeRetrieveError(J80)</f>
        <v/>
      </c>
      <c r="C80" s="41" t="s">
        <v>32</v>
      </c>
      <c r="D80" s="91">
        <v>47969</v>
      </c>
      <c r="E80" s="92">
        <v>0.06</v>
      </c>
      <c r="F80" s="93">
        <v>100</v>
      </c>
      <c r="G80" s="91">
        <v>36465</v>
      </c>
      <c r="H80" s="91">
        <v>36602</v>
      </c>
      <c r="I80" s="84" t="str">
        <f>_xll.qlBondDescription(J80)</f>
        <v>BTP 2031-05-01 6%</v>
      </c>
      <c r="J80" s="95" t="str">
        <f>_xll.qlBTP2(C80,,D80,E80,F80,G80,H80,Permanent,Trigger,ObjectOverwrite)</f>
        <v>IT0001444378#0008</v>
      </c>
      <c r="K80" s="95" t="b">
        <f t="shared" si="1"/>
        <v>1</v>
      </c>
      <c r="L80" s="96" t="str">
        <f t="shared" si="4"/>
        <v>--</v>
      </c>
      <c r="M80" s="50" t="str">
        <f>LEFT(VLOOKUP($D80,'BTP Strip May-Nov'!$H$8:$M$13,6,FALSE),12)</f>
        <v>IT0001464186</v>
      </c>
      <c r="N80" s="50" t="e">
        <f>LEFT(VLOOKUP($D80,'BTP Strip Feb-Aug'!$H$8:$M$27,6,FALSE),12)</f>
        <v>#N/A</v>
      </c>
      <c r="O80" s="28"/>
    </row>
    <row r="81" spans="1:15" x14ac:dyDescent="0.2">
      <c r="A81" s="64"/>
      <c r="B81" s="90" t="str">
        <f>_xll.ohRangeRetrieveError(J81)</f>
        <v/>
      </c>
      <c r="C81" s="41" t="s">
        <v>48</v>
      </c>
      <c r="D81" s="91">
        <v>48611</v>
      </c>
      <c r="E81" s="92">
        <v>5.7500000000000002E-2</v>
      </c>
      <c r="F81" s="93">
        <v>100</v>
      </c>
      <c r="G81" s="91">
        <v>37288</v>
      </c>
      <c r="H81" s="91">
        <v>37333</v>
      </c>
      <c r="I81" s="84" t="str">
        <f>_xll.qlBondDescription(J81)</f>
        <v>BTP 2033-02-01 5.75%</v>
      </c>
      <c r="J81" s="95" t="str">
        <f>_xll.qlBTP2(C81,,D81,E81,F81,G81,H81,Permanent,Trigger,ObjectOverwrite)</f>
        <v>IT0003256820#0008</v>
      </c>
      <c r="K81" s="95" t="b">
        <f t="shared" si="1"/>
        <v>1</v>
      </c>
      <c r="L81" s="96" t="str">
        <f t="shared" si="4"/>
        <v>--</v>
      </c>
      <c r="M81" s="50" t="e">
        <f>LEFT(VLOOKUP($D81,'BTP Strip May-Nov'!$H$8:$M$13,6,FALSE),12)</f>
        <v>#N/A</v>
      </c>
      <c r="N81" s="50" t="str">
        <f>LEFT(VLOOKUP($D81,'BTP Strip Feb-Aug'!$H$8:$M$27,6,FALSE),12)</f>
        <v>IT0003268460</v>
      </c>
      <c r="O81" s="28"/>
    </row>
    <row r="82" spans="1:15" x14ac:dyDescent="0.2">
      <c r="A82" s="64"/>
      <c r="B82" s="90" t="str">
        <f>_xll.ohRangeRetrieveError(J82)</f>
        <v/>
      </c>
      <c r="C82" s="41" t="s">
        <v>49</v>
      </c>
      <c r="D82" s="91">
        <v>49157</v>
      </c>
      <c r="E82" s="92">
        <v>0.05</v>
      </c>
      <c r="F82" s="93">
        <v>100</v>
      </c>
      <c r="G82" s="91">
        <v>37834</v>
      </c>
      <c r="H82" s="91">
        <v>37888</v>
      </c>
      <c r="I82" s="84" t="str">
        <f>_xll.qlBondDescription(J82)</f>
        <v>BTP 2034-08-01 5%</v>
      </c>
      <c r="J82" s="95" t="str">
        <f>_xll.qlBTP2(C82,,D82,E82,F82,G82,H82,Permanent,Trigger,ObjectOverwrite)</f>
        <v>IT0003535157#0008</v>
      </c>
      <c r="K82" s="95" t="b">
        <f t="shared" si="1"/>
        <v>1</v>
      </c>
      <c r="L82" s="96" t="str">
        <f t="shared" si="4"/>
        <v>--</v>
      </c>
      <c r="M82" s="50" t="e">
        <f>LEFT(VLOOKUP($D82,'BTP Strip May-Nov'!$H$8:$M$13,6,FALSE),12)</f>
        <v>#N/A</v>
      </c>
      <c r="N82" s="50" t="str">
        <f>LEFT(VLOOKUP($D82,'BTP Strip Feb-Aug'!$H$8:$M$27,6,FALSE),12)</f>
        <v>IT0003540371</v>
      </c>
      <c r="O82" s="28"/>
    </row>
    <row r="83" spans="1:15" x14ac:dyDescent="0.2">
      <c r="A83" s="64"/>
      <c r="B83" s="90" t="str">
        <f>_xll.ohRangeRetrieveError(J83)</f>
        <v/>
      </c>
      <c r="C83" s="41" t="s">
        <v>15</v>
      </c>
      <c r="D83" s="91">
        <v>50072</v>
      </c>
      <c r="E83" s="92">
        <v>0.04</v>
      </c>
      <c r="F83" s="93">
        <v>100</v>
      </c>
      <c r="G83" s="91">
        <v>38565</v>
      </c>
      <c r="H83" s="91">
        <v>38644</v>
      </c>
      <c r="I83" s="84" t="str">
        <f>_xll.qlBondDescription(J83)</f>
        <v>BTP 2037-02-01 4%</v>
      </c>
      <c r="J83" s="95" t="str">
        <f>_xll.qlBTP2(C83,,D83,E83,F83,G83,H83,Permanent,Trigger,ObjectOverwrite)</f>
        <v>IT0003934657#0008</v>
      </c>
      <c r="K83" s="95" t="b">
        <f>NOT(ISNA(VLOOKUP(LEFT($J83,12),LatestStrippable,1,FALSE)))</f>
        <v>1</v>
      </c>
      <c r="L83" s="96" t="str">
        <f t="shared" si="4"/>
        <v>--</v>
      </c>
      <c r="M83" s="50" t="e">
        <f>LEFT(VLOOKUP($D83,'BTP Strip May-Nov'!$H$8:$M$13,6,FALSE),12)</f>
        <v>#N/A</v>
      </c>
      <c r="N83" s="50" t="str">
        <f>LEFT(VLOOKUP($D83,'BTP Strip Feb-Aug'!$H$8:$M$27,6,FALSE),12)</f>
        <v>IT0004002801</v>
      </c>
      <c r="O83" s="28"/>
    </row>
    <row r="84" spans="1:15" x14ac:dyDescent="0.2">
      <c r="A84" s="64"/>
      <c r="B84" s="90" t="str">
        <f>_xll.ohRangeRetrieveError(J84)</f>
        <v/>
      </c>
      <c r="C84" s="41" t="s">
        <v>29</v>
      </c>
      <c r="D84" s="91">
        <v>50983</v>
      </c>
      <c r="E84" s="92">
        <v>0.05</v>
      </c>
      <c r="F84" s="93">
        <v>100</v>
      </c>
      <c r="G84" s="91">
        <v>39295</v>
      </c>
      <c r="H84" s="91">
        <v>39378</v>
      </c>
      <c r="I84" s="84" t="str">
        <f>_xll.qlBondDescription(J84)</f>
        <v>BTP 2039-08-01 5%</v>
      </c>
      <c r="J84" s="95" t="str">
        <f>_xll.qlBTP2(C84,,D84,E84,F84,G84,H84,Permanent,Trigger,ObjectOverwrite)</f>
        <v>IT0004286966#0008</v>
      </c>
      <c r="K84" s="95" t="b">
        <f>NOT(ISNA(VLOOKUP(LEFT($J84,12),LatestStrippable,1,FALSE)))</f>
        <v>1</v>
      </c>
      <c r="L84" s="96" t="str">
        <f t="shared" si="4"/>
        <v>--</v>
      </c>
      <c r="M84" s="50" t="e">
        <f>LEFT(VLOOKUP($D84,'BTP Strip May-Nov'!$H$8:$M$13,6,FALSE),12)</f>
        <v>#N/A</v>
      </c>
      <c r="N84" s="50" t="str">
        <f>LEFT(VLOOKUP($D84,'BTP Strip Feb-Aug'!$H$8:$M$27,6,FALSE),12)</f>
        <v>IT0004288574</v>
      </c>
      <c r="O84" s="28"/>
    </row>
    <row r="85" spans="1:15" x14ac:dyDescent="0.2">
      <c r="A85" s="64"/>
      <c r="B85" s="90"/>
      <c r="C85" s="41" t="s">
        <v>71</v>
      </c>
      <c r="D85" s="91">
        <v>51380</v>
      </c>
      <c r="E85" s="92">
        <v>0.05</v>
      </c>
      <c r="F85" s="93">
        <v>100</v>
      </c>
      <c r="G85" s="91">
        <v>40057</v>
      </c>
      <c r="H85" s="91">
        <v>40072</v>
      </c>
      <c r="I85" s="84" t="str">
        <f>_xll.qlBondDescription(J85)</f>
        <v>BTP 2040-09-01 5%</v>
      </c>
      <c r="J85" s="95" t="str">
        <f>_xll.qlBTP2(C85,,D85,E85,F85,G85,H85,Permanent,Trigger,ObjectOverwrite)</f>
        <v>IT0004532559#0008</v>
      </c>
      <c r="K85" s="95" t="b">
        <f>NOT(ISNA(VLOOKUP(LEFT($J85,12),LatestStrippable,1,FALSE)))</f>
        <v>1</v>
      </c>
      <c r="L85" s="96"/>
      <c r="M85" s="50"/>
      <c r="N85" s="50"/>
      <c r="O85" s="28"/>
    </row>
    <row r="86" spans="1:15" x14ac:dyDescent="0.2">
      <c r="A86" s="64"/>
      <c r="B86" s="90" t="str">
        <f>_xll.ohRangeRetrieveError(J86)</f>
        <v/>
      </c>
      <c r="C86" s="41" t="s">
        <v>440</v>
      </c>
      <c r="D86" s="91">
        <v>52841</v>
      </c>
      <c r="E86" s="92">
        <v>4.7500000000000001E-2</v>
      </c>
      <c r="F86" s="93">
        <v>100</v>
      </c>
      <c r="G86" s="91">
        <v>41334</v>
      </c>
      <c r="H86" s="91">
        <v>41416</v>
      </c>
      <c r="I86" s="84" t="str">
        <f>_xll.qlBondDescription(J86)</f>
        <v>BTP 2044-09-01 4.75%</v>
      </c>
      <c r="J86" s="95" t="str">
        <f>_xll.qlBTP2(C86,,D86,E86,F86,G86,H86,Permanent,Trigger,ObjectOverwrite)</f>
        <v>IT0004923998#0008</v>
      </c>
      <c r="K86" s="95" t="b">
        <f>NOT(ISNA(VLOOKUP(LEFT($J86,12),LatestStrippable,1,FALSE)))</f>
        <v>0</v>
      </c>
      <c r="L86" s="96" t="str">
        <f t="shared" si="4"/>
        <v>--</v>
      </c>
      <c r="M86" s="50" t="e">
        <f>LEFT(VLOOKUP($D86,'BTP Strip May-Nov'!$H$8:$M$13,6,FALSE),12)</f>
        <v>#N/A</v>
      </c>
      <c r="N86" s="50" t="e">
        <f>LEFT(VLOOKUP($D86,'BTP Strip Feb-Aug'!$H$8:$M$27,6,FALSE),12)</f>
        <v>#N/A</v>
      </c>
      <c r="O86" s="28"/>
    </row>
    <row r="87" spans="1:15" x14ac:dyDescent="0.2">
      <c r="A87" s="20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23"/>
      <c r="M87" s="51"/>
      <c r="N87" s="51"/>
      <c r="O87" s="28"/>
    </row>
    <row r="88" spans="1:15" x14ac:dyDescent="0.2">
      <c r="A88" s="20"/>
      <c r="B88" s="23"/>
      <c r="C88" s="23"/>
      <c r="D88" s="23"/>
      <c r="E88" s="23"/>
      <c r="F88" s="23"/>
      <c r="G88" s="23"/>
      <c r="H88" s="23"/>
      <c r="I88" s="23"/>
      <c r="J88" s="23" t="str">
        <f>_xll.ohGroup(K88,_xll.ohFilter(J8:J86,K8:K86),Permanent,,ObjectOverwrite)</f>
        <v>StrippableBTPs#0009</v>
      </c>
      <c r="K88" s="23" t="s">
        <v>357</v>
      </c>
      <c r="L88" s="23"/>
      <c r="M88" s="23"/>
      <c r="N88" s="23"/>
      <c r="O88" s="28"/>
    </row>
    <row r="89" spans="1:15" ht="12" thickBot="1" x14ac:dyDescent="0.25">
      <c r="A89" s="45"/>
      <c r="B89" s="46"/>
      <c r="C89" s="46"/>
      <c r="D89" s="46"/>
      <c r="E89" s="46"/>
      <c r="F89" s="46"/>
      <c r="G89" s="46"/>
      <c r="H89" s="46"/>
      <c r="I89" s="46"/>
      <c r="J89" s="46" t="str">
        <f>_xll.ohGroup(K89,J8:J86,Permanent,,ObjectOverwrite)</f>
        <v>BTPs#0009</v>
      </c>
      <c r="K89" s="46" t="s">
        <v>356</v>
      </c>
      <c r="L89" s="46"/>
      <c r="M89" s="46"/>
      <c r="N89" s="46"/>
      <c r="O89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9" bestFit="1" customWidth="1"/>
    <col min="3" max="3" width="7.28515625" style="109" customWidth="1"/>
    <col min="4" max="4" width="19.5703125" style="109" bestFit="1" customWidth="1"/>
    <col min="5" max="6" width="10.140625" style="109" bestFit="1" customWidth="1"/>
    <col min="7" max="7" width="22" style="109" bestFit="1" customWidth="1"/>
    <col min="8" max="8" width="19.5703125" style="109" bestFit="1" customWidth="1"/>
    <col min="9" max="9" width="14.85546875" style="109" bestFit="1" customWidth="1"/>
    <col min="10" max="10" width="6.7109375" style="109" bestFit="1" customWidth="1"/>
    <col min="11" max="11" width="13.7109375" style="109" bestFit="1" customWidth="1"/>
    <col min="12" max="12" width="14.85546875" style="109" bestFit="1" customWidth="1"/>
    <col min="13" max="13" width="24.28515625" style="109" bestFit="1" customWidth="1"/>
    <col min="14" max="15" width="17.28515625" style="109" bestFit="1" customWidth="1"/>
    <col min="16" max="16" width="6.7109375" style="109" bestFit="1" customWidth="1"/>
    <col min="17" max="17" width="9" style="109" bestFit="1" customWidth="1"/>
    <col min="18" max="16384" width="28" style="109"/>
  </cols>
  <sheetData>
    <row r="1" spans="1:2" x14ac:dyDescent="0.25">
      <c r="A1" s="120" t="s">
        <v>442</v>
      </c>
    </row>
    <row r="2" spans="1:2" x14ac:dyDescent="0.25">
      <c r="A2" s="120" t="s">
        <v>442</v>
      </c>
      <c r="B2" s="109" t="e">
        <f>VLOOKUP(A2,BTP!$C$8:$C$86,1,FALSE)</f>
        <v>#N/A</v>
      </c>
    </row>
    <row r="3" spans="1:2" x14ac:dyDescent="0.25">
      <c r="A3" s="120" t="s">
        <v>442</v>
      </c>
      <c r="B3" s="109" t="e">
        <f>VLOOKUP(A3,BTP!$C$8:$C$86,1,FALSE)</f>
        <v>#N/A</v>
      </c>
    </row>
    <row r="4" spans="1:2" x14ac:dyDescent="0.25">
      <c r="A4" s="120" t="s">
        <v>442</v>
      </c>
      <c r="B4" s="109" t="e">
        <f>VLOOKUP(A4,BTP!$C$8:$C$86,1,FALSE)</f>
        <v>#N/A</v>
      </c>
    </row>
    <row r="5" spans="1:2" x14ac:dyDescent="0.25">
      <c r="A5" s="120" t="s">
        <v>442</v>
      </c>
      <c r="B5" s="109" t="e">
        <f>VLOOKUP(A5,BTP!$C$8:$C$86,1,FALSE)</f>
        <v>#N/A</v>
      </c>
    </row>
    <row r="6" spans="1:2" x14ac:dyDescent="0.25">
      <c r="A6" s="120" t="s">
        <v>442</v>
      </c>
      <c r="B6" s="109" t="e">
        <f>VLOOKUP(A6,BTP!$C$8:$C$86,1,FALSE)</f>
        <v>#N/A</v>
      </c>
    </row>
    <row r="7" spans="1:2" x14ac:dyDescent="0.25">
      <c r="A7" s="120" t="s">
        <v>442</v>
      </c>
      <c r="B7" s="109" t="e">
        <f>VLOOKUP(A7,BTP!$C$8:$C$86,1,FALSE)</f>
        <v>#N/A</v>
      </c>
    </row>
    <row r="8" spans="1:2" x14ac:dyDescent="0.25">
      <c r="A8" s="120" t="s">
        <v>442</v>
      </c>
      <c r="B8" s="109" t="e">
        <f>VLOOKUP(A8,BTP!$C$8:$C$86,1,FALSE)</f>
        <v>#N/A</v>
      </c>
    </row>
    <row r="9" spans="1:2" x14ac:dyDescent="0.25">
      <c r="A9" s="120" t="s">
        <v>442</v>
      </c>
      <c r="B9" s="109" t="e">
        <f>VLOOKUP(A9,BTP!$C$8:$C$86,1,FALSE)</f>
        <v>#N/A</v>
      </c>
    </row>
    <row r="10" spans="1:2" x14ac:dyDescent="0.25">
      <c r="A10" s="120" t="s">
        <v>442</v>
      </c>
      <c r="B10" s="109" t="e">
        <f>VLOOKUP(A10,BTP!$C$8:$C$86,1,FALSE)</f>
        <v>#N/A</v>
      </c>
    </row>
    <row r="11" spans="1:2" x14ac:dyDescent="0.25">
      <c r="A11" s="120" t="s">
        <v>442</v>
      </c>
      <c r="B11" s="109" t="e">
        <f>VLOOKUP(A11,BTP!$C$8:$C$86,1,FALSE)</f>
        <v>#N/A</v>
      </c>
    </row>
    <row r="12" spans="1:2" x14ac:dyDescent="0.25">
      <c r="A12" s="120" t="s">
        <v>442</v>
      </c>
      <c r="B12" s="109" t="e">
        <f>VLOOKUP(A12,BTP!$C$8:$C$86,1,FALSE)</f>
        <v>#N/A</v>
      </c>
    </row>
    <row r="13" spans="1:2" x14ac:dyDescent="0.25">
      <c r="A13" s="120" t="s">
        <v>442</v>
      </c>
      <c r="B13" s="109" t="e">
        <f>VLOOKUP(A13,BTP!$C$8:$C$86,1,FALSE)</f>
        <v>#N/A</v>
      </c>
    </row>
    <row r="14" spans="1:2" x14ac:dyDescent="0.25">
      <c r="A14" s="120" t="s">
        <v>442</v>
      </c>
      <c r="B14" s="109" t="e">
        <f>VLOOKUP(A14,BTP!$C$8:$C$86,1,FALSE)</f>
        <v>#N/A</v>
      </c>
    </row>
    <row r="15" spans="1:2" x14ac:dyDescent="0.25">
      <c r="A15" s="120" t="s">
        <v>442</v>
      </c>
      <c r="B15" s="109" t="e">
        <f>VLOOKUP(A15,BTP!$C$8:$C$86,1,FALSE)</f>
        <v>#N/A</v>
      </c>
    </row>
    <row r="16" spans="1:2" x14ac:dyDescent="0.25">
      <c r="A16" s="120" t="s">
        <v>442</v>
      </c>
      <c r="B16" s="109" t="e">
        <f>VLOOKUP(A16,BTP!$C$8:$C$86,1,FALSE)</f>
        <v>#N/A</v>
      </c>
    </row>
    <row r="17" spans="1:2" x14ac:dyDescent="0.25">
      <c r="A17" s="120" t="s">
        <v>442</v>
      </c>
      <c r="B17" s="109" t="e">
        <f>VLOOKUP(A17,BTP!$C$8:$C$86,1,FALSE)</f>
        <v>#N/A</v>
      </c>
    </row>
    <row r="18" spans="1:2" x14ac:dyDescent="0.25">
      <c r="A18" s="120" t="s">
        <v>442</v>
      </c>
      <c r="B18" s="109" t="e">
        <f>VLOOKUP(A18,BTP!$C$8:$C$86,1,FALSE)</f>
        <v>#N/A</v>
      </c>
    </row>
    <row r="19" spans="1:2" x14ac:dyDescent="0.25">
      <c r="A19" s="120" t="s">
        <v>442</v>
      </c>
      <c r="B19" s="109" t="e">
        <f>VLOOKUP(A19,BTP!$C$8:$C$86,1,FALSE)</f>
        <v>#N/A</v>
      </c>
    </row>
    <row r="20" spans="1:2" x14ac:dyDescent="0.25">
      <c r="A20" s="120" t="s">
        <v>442</v>
      </c>
      <c r="B20" s="109" t="e">
        <f>VLOOKUP(A20,BTP!$C$8:$C$86,1,FALSE)</f>
        <v>#N/A</v>
      </c>
    </row>
    <row r="21" spans="1:2" x14ac:dyDescent="0.25">
      <c r="A21" s="120" t="s">
        <v>442</v>
      </c>
      <c r="B21" s="109" t="e">
        <f>VLOOKUP(A21,BTP!$C$8:$C$86,1,FALSE)</f>
        <v>#N/A</v>
      </c>
    </row>
    <row r="22" spans="1:2" x14ac:dyDescent="0.25">
      <c r="A22" s="120" t="s">
        <v>442</v>
      </c>
      <c r="B22" s="109" t="e">
        <f>VLOOKUP(A22,BTP!$C$8:$C$86,1,FALSE)</f>
        <v>#N/A</v>
      </c>
    </row>
    <row r="23" spans="1:2" x14ac:dyDescent="0.25">
      <c r="A23" s="120" t="s">
        <v>442</v>
      </c>
      <c r="B23" s="109" t="e">
        <f>VLOOKUP(A23,BTP!$C$8:$C$86,1,FALSE)</f>
        <v>#N/A</v>
      </c>
    </row>
    <row r="24" spans="1:2" x14ac:dyDescent="0.25">
      <c r="A24" s="120" t="s">
        <v>442</v>
      </c>
      <c r="B24" s="109" t="e">
        <f>VLOOKUP(A24,BTP!$C$8:$C$86,1,FALSE)</f>
        <v>#N/A</v>
      </c>
    </row>
    <row r="25" spans="1:2" x14ac:dyDescent="0.25">
      <c r="A25" s="120" t="s">
        <v>442</v>
      </c>
      <c r="B25" s="109" t="e">
        <f>VLOOKUP(A25,BTP!$C$8:$C$86,1,FALSE)</f>
        <v>#N/A</v>
      </c>
    </row>
    <row r="26" spans="1:2" x14ac:dyDescent="0.25">
      <c r="A26" s="120" t="s">
        <v>442</v>
      </c>
      <c r="B26" s="109" t="e">
        <f>VLOOKUP(A26,BTP!$C$8:$C$86,1,FALSE)</f>
        <v>#N/A</v>
      </c>
    </row>
    <row r="27" spans="1:2" x14ac:dyDescent="0.25">
      <c r="A27" s="120" t="s">
        <v>442</v>
      </c>
      <c r="B27" s="109" t="e">
        <f>VLOOKUP(A27,BTP!$C$8:$C$86,1,FALSE)</f>
        <v>#N/A</v>
      </c>
    </row>
    <row r="28" spans="1:2" x14ac:dyDescent="0.25">
      <c r="A28" s="120" t="s">
        <v>442</v>
      </c>
      <c r="B28" s="109" t="e">
        <f>VLOOKUP(A28,BTP!$C$8:$C$86,1,FALSE)</f>
        <v>#N/A</v>
      </c>
    </row>
    <row r="29" spans="1:2" x14ac:dyDescent="0.25">
      <c r="A29" s="120" t="s">
        <v>442</v>
      </c>
      <c r="B29" s="109" t="e">
        <f>VLOOKUP(A29,BTP!$C$8:$C$86,1,FALSE)</f>
        <v>#N/A</v>
      </c>
    </row>
    <row r="30" spans="1:2" x14ac:dyDescent="0.25">
      <c r="A30" s="120" t="s">
        <v>442</v>
      </c>
      <c r="B30" s="109" t="e">
        <f>VLOOKUP(A30,BTP!$C$8:$C$86,1,FALSE)</f>
        <v>#N/A</v>
      </c>
    </row>
    <row r="31" spans="1:2" x14ac:dyDescent="0.25">
      <c r="A31" s="120" t="s">
        <v>442</v>
      </c>
      <c r="B31" s="109" t="e">
        <f>VLOOKUP(A31,BTP!$C$8:$C$86,1,FALSE)</f>
        <v>#N/A</v>
      </c>
    </row>
    <row r="32" spans="1:2" x14ac:dyDescent="0.25">
      <c r="A32" s="120" t="s">
        <v>442</v>
      </c>
      <c r="B32" s="109" t="e">
        <f>VLOOKUP(A32,BTP!$C$8:$C$86,1,FALSE)</f>
        <v>#N/A</v>
      </c>
    </row>
    <row r="33" spans="1:36" x14ac:dyDescent="0.25">
      <c r="A33" s="120" t="s">
        <v>442</v>
      </c>
      <c r="B33" s="109" t="e">
        <f>VLOOKUP(A33,BTP!$C$8:$C$86,1,FALSE)</f>
        <v>#N/A</v>
      </c>
    </row>
    <row r="34" spans="1:36" x14ac:dyDescent="0.25">
      <c r="A34" s="120" t="s">
        <v>442</v>
      </c>
      <c r="B34" s="109" t="e">
        <f>VLOOKUP(A34,BTP!$C$8:$C$86,1,FALSE)</f>
        <v>#N/A</v>
      </c>
    </row>
    <row r="35" spans="1:36" x14ac:dyDescent="0.25">
      <c r="A35" s="120" t="s">
        <v>442</v>
      </c>
      <c r="B35" s="109" t="e">
        <f>VLOOKUP(A35,BTP!$C$8:$C$86,1,FALSE)</f>
        <v>#N/A</v>
      </c>
      <c r="D35" s="110" t="str">
        <f t="array" ref="D35:Q100">_xll.qlBondFlowAnalysis(BTP!J86)</f>
        <v>Payment Date</v>
      </c>
      <c r="E35" s="110" t="str">
        <v>Amount</v>
      </c>
      <c r="F35" s="110" t="str">
        <v>Nominal</v>
      </c>
      <c r="G35" s="110" t="str">
        <v>Accrual Start Date</v>
      </c>
      <c r="H35" s="110" t="str">
        <v>Accrual End Date</v>
      </c>
      <c r="I35" s="110" t="str">
        <v>Accrual Days</v>
      </c>
      <c r="J35" s="110" t="str">
        <v>Index</v>
      </c>
      <c r="K35" s="110" t="str">
        <v>Fixing Days</v>
      </c>
      <c r="L35" s="110" t="str">
        <v>Fixing Dates</v>
      </c>
      <c r="M35" s="110" t="str">
        <v>Day Counter</v>
      </c>
      <c r="N35" s="110" t="str">
        <v>Accrual Period</v>
      </c>
      <c r="O35" s="110" t="str">
        <v>Effective Rate</v>
      </c>
      <c r="P35" s="110" t="str">
        <v>Floor</v>
      </c>
      <c r="Q35" s="110" t="str">
        <v>Gearing</v>
      </c>
      <c r="R35" s="110"/>
      <c r="S35" s="110"/>
      <c r="T35" s="110"/>
      <c r="U35" s="110"/>
      <c r="V35" s="110"/>
      <c r="W35" s="110"/>
    </row>
    <row r="36" spans="1:36" x14ac:dyDescent="0.25">
      <c r="A36" s="120" t="s">
        <v>442</v>
      </c>
      <c r="B36" s="109" t="e">
        <f>VLOOKUP(A36,BTP!$C$8:$C$86,1,FALSE)</f>
        <v>#N/A</v>
      </c>
      <c r="D36" s="111">
        <v>41519</v>
      </c>
      <c r="E36" s="112">
        <v>2.3749999999999938</v>
      </c>
      <c r="F36" s="112">
        <v>100</v>
      </c>
      <c r="G36" s="111">
        <v>41334</v>
      </c>
      <c r="H36" s="111">
        <v>41518</v>
      </c>
      <c r="I36" s="113">
        <v>184</v>
      </c>
      <c r="J36" s="114" t="str">
        <v>#N/A</v>
      </c>
      <c r="K36" s="113" t="str">
        <v>#N/A</v>
      </c>
      <c r="L36" s="111" t="str">
        <v>#N/A</v>
      </c>
      <c r="M36" s="113" t="str">
        <v>Actual/Actual (ISMA)</v>
      </c>
      <c r="N36" s="115">
        <v>0.5</v>
      </c>
      <c r="O36" s="116">
        <v>4.7500000000000001E-2</v>
      </c>
      <c r="P36" s="116" t="str">
        <v>#N/A</v>
      </c>
      <c r="Q36" s="117" t="str">
        <v>#N/A</v>
      </c>
      <c r="R36" s="116"/>
      <c r="S36" s="116"/>
      <c r="T36" s="116"/>
      <c r="U36" s="116"/>
      <c r="V36" s="116"/>
      <c r="W36" s="114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</row>
    <row r="37" spans="1:36" x14ac:dyDescent="0.25">
      <c r="A37" s="120" t="s">
        <v>442</v>
      </c>
      <c r="B37" s="109" t="e">
        <f>VLOOKUP(A37,BTP!$C$8:$C$86,1,FALSE)</f>
        <v>#N/A</v>
      </c>
      <c r="D37" s="111">
        <v>41701</v>
      </c>
      <c r="E37" s="112">
        <v>2.3749999999999938</v>
      </c>
      <c r="F37" s="112">
        <v>100</v>
      </c>
      <c r="G37" s="111">
        <v>41518</v>
      </c>
      <c r="H37" s="111">
        <v>41699</v>
      </c>
      <c r="I37" s="113">
        <v>181</v>
      </c>
      <c r="J37" s="114" t="str">
        <v>#N/A</v>
      </c>
      <c r="K37" s="113" t="str">
        <v>#N/A</v>
      </c>
      <c r="L37" s="111" t="str">
        <v>#N/A</v>
      </c>
      <c r="M37" s="113" t="str">
        <v>Actual/Actual (ISMA)</v>
      </c>
      <c r="N37" s="115">
        <v>0.5</v>
      </c>
      <c r="O37" s="116">
        <v>4.7500000000000001E-2</v>
      </c>
      <c r="P37" s="116" t="str">
        <v>#N/A</v>
      </c>
      <c r="Q37" s="117" t="str">
        <v>#N/A</v>
      </c>
      <c r="R37" s="116"/>
      <c r="S37" s="116"/>
      <c r="T37" s="116"/>
      <c r="U37" s="116"/>
      <c r="V37" s="116"/>
      <c r="W37" s="114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</row>
    <row r="38" spans="1:36" x14ac:dyDescent="0.25">
      <c r="A38" s="120" t="s">
        <v>442</v>
      </c>
      <c r="B38" s="109" t="e">
        <f>VLOOKUP(A38,BTP!$C$8:$C$86,1,FALSE)</f>
        <v>#N/A</v>
      </c>
      <c r="D38" s="111">
        <v>41883</v>
      </c>
      <c r="E38" s="112">
        <v>2.3749999999999938</v>
      </c>
      <c r="F38" s="112">
        <v>100</v>
      </c>
      <c r="G38" s="111">
        <v>41699</v>
      </c>
      <c r="H38" s="111">
        <v>41883</v>
      </c>
      <c r="I38" s="113">
        <v>184</v>
      </c>
      <c r="J38" s="114" t="str">
        <v>#N/A</v>
      </c>
      <c r="K38" s="113" t="str">
        <v>#N/A</v>
      </c>
      <c r="L38" s="111" t="str">
        <v>#N/A</v>
      </c>
      <c r="M38" s="113" t="str">
        <v>Actual/Actual (ISMA)</v>
      </c>
      <c r="N38" s="115">
        <v>0.5</v>
      </c>
      <c r="O38" s="116">
        <v>4.7500000000000001E-2</v>
      </c>
      <c r="P38" s="116" t="str">
        <v>#N/A</v>
      </c>
      <c r="Q38" s="117" t="str">
        <v>#N/A</v>
      </c>
      <c r="R38" s="116"/>
      <c r="S38" s="116"/>
      <c r="T38" s="116"/>
      <c r="U38" s="116"/>
      <c r="V38" s="116"/>
      <c r="W38" s="114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</row>
    <row r="39" spans="1:36" x14ac:dyDescent="0.25">
      <c r="A39" s="120" t="s">
        <v>442</v>
      </c>
      <c r="B39" s="109" t="e">
        <f>VLOOKUP(A39,BTP!$C$8:$C$86,1,FALSE)</f>
        <v>#N/A</v>
      </c>
      <c r="D39" s="111">
        <v>42065</v>
      </c>
      <c r="E39" s="112">
        <v>2.3749999999999938</v>
      </c>
      <c r="F39" s="112">
        <v>100</v>
      </c>
      <c r="G39" s="111">
        <v>41883</v>
      </c>
      <c r="H39" s="111">
        <v>42064</v>
      </c>
      <c r="I39" s="113">
        <v>181</v>
      </c>
      <c r="J39" s="114" t="str">
        <v>#N/A</v>
      </c>
      <c r="K39" s="113" t="str">
        <v>#N/A</v>
      </c>
      <c r="L39" s="111" t="str">
        <v>#N/A</v>
      </c>
      <c r="M39" s="113" t="str">
        <v>Actual/Actual (ISMA)</v>
      </c>
      <c r="N39" s="115">
        <v>0.5</v>
      </c>
      <c r="O39" s="116">
        <v>4.7500000000000001E-2</v>
      </c>
      <c r="P39" s="116" t="str">
        <v>#N/A</v>
      </c>
      <c r="Q39" s="117" t="str">
        <v>#N/A</v>
      </c>
      <c r="R39" s="116"/>
      <c r="S39" s="116"/>
      <c r="T39" s="116"/>
      <c r="U39" s="116"/>
      <c r="V39" s="116"/>
      <c r="W39" s="114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</row>
    <row r="40" spans="1:36" x14ac:dyDescent="0.25">
      <c r="A40" s="120" t="s">
        <v>442</v>
      </c>
      <c r="B40" s="109" t="e">
        <f>VLOOKUP(A40,BTP!$C$8:$C$86,1,FALSE)</f>
        <v>#N/A</v>
      </c>
      <c r="D40" s="111">
        <v>42248</v>
      </c>
      <c r="E40" s="112">
        <v>2.3749999999999938</v>
      </c>
      <c r="F40" s="112">
        <v>100</v>
      </c>
      <c r="G40" s="111">
        <v>42064</v>
      </c>
      <c r="H40" s="111">
        <v>42248</v>
      </c>
      <c r="I40" s="113">
        <v>184</v>
      </c>
      <c r="J40" s="114" t="str">
        <v>#N/A</v>
      </c>
      <c r="K40" s="113" t="str">
        <v>#N/A</v>
      </c>
      <c r="L40" s="111" t="str">
        <v>#N/A</v>
      </c>
      <c r="M40" s="113" t="str">
        <v>Actual/Actual (ISMA)</v>
      </c>
      <c r="N40" s="115">
        <v>0.5</v>
      </c>
      <c r="O40" s="116">
        <v>4.7500000000000001E-2</v>
      </c>
      <c r="P40" s="116" t="str">
        <v>#N/A</v>
      </c>
      <c r="Q40" s="117" t="str">
        <v>#N/A</v>
      </c>
      <c r="R40" s="116"/>
      <c r="S40" s="116"/>
      <c r="T40" s="116"/>
      <c r="U40" s="116"/>
      <c r="V40" s="116"/>
      <c r="W40" s="114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</row>
    <row r="41" spans="1:36" x14ac:dyDescent="0.25">
      <c r="A41" s="120" t="s">
        <v>442</v>
      </c>
      <c r="B41" s="109" t="e">
        <f>VLOOKUP(A41,BTP!$C$8:$C$86,1,FALSE)</f>
        <v>#N/A</v>
      </c>
      <c r="D41" s="111">
        <v>42430</v>
      </c>
      <c r="E41" s="112">
        <v>2.3749999999999938</v>
      </c>
      <c r="F41" s="112">
        <v>100</v>
      </c>
      <c r="G41" s="111">
        <v>42248</v>
      </c>
      <c r="H41" s="111">
        <v>42430</v>
      </c>
      <c r="I41" s="113">
        <v>182</v>
      </c>
      <c r="J41" s="114" t="str">
        <v>#N/A</v>
      </c>
      <c r="K41" s="113" t="str">
        <v>#N/A</v>
      </c>
      <c r="L41" s="111" t="str">
        <v>#N/A</v>
      </c>
      <c r="M41" s="113" t="str">
        <v>Actual/Actual (ISMA)</v>
      </c>
      <c r="N41" s="115">
        <v>0.5</v>
      </c>
      <c r="O41" s="116">
        <v>4.7500000000000001E-2</v>
      </c>
      <c r="P41" s="116" t="str">
        <v>#N/A</v>
      </c>
      <c r="Q41" s="117" t="str">
        <v>#N/A</v>
      </c>
      <c r="R41" s="116"/>
      <c r="S41" s="116"/>
      <c r="T41" s="116"/>
      <c r="U41" s="116"/>
      <c r="V41" s="116"/>
      <c r="W41" s="114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</row>
    <row r="42" spans="1:36" x14ac:dyDescent="0.25">
      <c r="A42" s="120" t="s">
        <v>442</v>
      </c>
      <c r="B42" s="109" t="e">
        <f>VLOOKUP(A42,BTP!$C$8:$C$86,1,FALSE)</f>
        <v>#N/A</v>
      </c>
      <c r="D42" s="111">
        <v>42614</v>
      </c>
      <c r="E42" s="112">
        <v>2.3749999999999938</v>
      </c>
      <c r="F42" s="112">
        <v>100</v>
      </c>
      <c r="G42" s="111">
        <v>42430</v>
      </c>
      <c r="H42" s="111">
        <v>42614</v>
      </c>
      <c r="I42" s="113">
        <v>184</v>
      </c>
      <c r="J42" s="114" t="str">
        <v>#N/A</v>
      </c>
      <c r="K42" s="113" t="str">
        <v>#N/A</v>
      </c>
      <c r="L42" s="111" t="str">
        <v>#N/A</v>
      </c>
      <c r="M42" s="113" t="str">
        <v>Actual/Actual (ISMA)</v>
      </c>
      <c r="N42" s="115">
        <v>0.5</v>
      </c>
      <c r="O42" s="116">
        <v>4.7500000000000001E-2</v>
      </c>
      <c r="P42" s="116" t="str">
        <v>#N/A</v>
      </c>
      <c r="Q42" s="117" t="str">
        <v>#N/A</v>
      </c>
      <c r="R42" s="116"/>
      <c r="S42" s="116"/>
      <c r="T42" s="116"/>
      <c r="U42" s="116"/>
      <c r="V42" s="116"/>
      <c r="W42" s="114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</row>
    <row r="43" spans="1:36" x14ac:dyDescent="0.25">
      <c r="A43" s="120" t="s">
        <v>442</v>
      </c>
      <c r="B43" s="109" t="e">
        <f>VLOOKUP(A43,BTP!$C$8:$C$86,1,FALSE)</f>
        <v>#N/A</v>
      </c>
      <c r="D43" s="111">
        <v>42795</v>
      </c>
      <c r="E43" s="112">
        <v>2.3749999999999938</v>
      </c>
      <c r="F43" s="112">
        <v>100</v>
      </c>
      <c r="G43" s="111">
        <v>42614</v>
      </c>
      <c r="H43" s="111">
        <v>42795</v>
      </c>
      <c r="I43" s="113">
        <v>181</v>
      </c>
      <c r="J43" s="114" t="str">
        <v>#N/A</v>
      </c>
      <c r="K43" s="113" t="str">
        <v>#N/A</v>
      </c>
      <c r="L43" s="111" t="str">
        <v>#N/A</v>
      </c>
      <c r="M43" s="113" t="str">
        <v>Actual/Actual (ISMA)</v>
      </c>
      <c r="N43" s="115">
        <v>0.5</v>
      </c>
      <c r="O43" s="116">
        <v>4.7500000000000001E-2</v>
      </c>
      <c r="P43" s="116" t="str">
        <v>#N/A</v>
      </c>
      <c r="Q43" s="117" t="str">
        <v>#N/A</v>
      </c>
      <c r="R43" s="116"/>
      <c r="S43" s="116"/>
      <c r="T43" s="116"/>
      <c r="U43" s="116"/>
      <c r="V43" s="116"/>
      <c r="W43" s="114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</row>
    <row r="44" spans="1:36" x14ac:dyDescent="0.25">
      <c r="A44" s="120" t="s">
        <v>442</v>
      </c>
      <c r="B44" s="109" t="e">
        <f>VLOOKUP(A44,BTP!$C$8:$C$86,1,FALSE)</f>
        <v>#N/A</v>
      </c>
      <c r="D44" s="111">
        <v>42979</v>
      </c>
      <c r="E44" s="112">
        <v>2.3749999999999938</v>
      </c>
      <c r="F44" s="112">
        <v>100</v>
      </c>
      <c r="G44" s="111">
        <v>42795</v>
      </c>
      <c r="H44" s="111">
        <v>42979</v>
      </c>
      <c r="I44" s="113">
        <v>184</v>
      </c>
      <c r="J44" s="114" t="str">
        <v>#N/A</v>
      </c>
      <c r="K44" s="113" t="str">
        <v>#N/A</v>
      </c>
      <c r="L44" s="111" t="str">
        <v>#N/A</v>
      </c>
      <c r="M44" s="113" t="str">
        <v>Actual/Actual (ISMA)</v>
      </c>
      <c r="N44" s="115">
        <v>0.5</v>
      </c>
      <c r="O44" s="116">
        <v>4.7500000000000001E-2</v>
      </c>
      <c r="P44" s="116" t="str">
        <v>#N/A</v>
      </c>
      <c r="Q44" s="117" t="str">
        <v>#N/A</v>
      </c>
      <c r="R44" s="116"/>
      <c r="S44" s="116"/>
      <c r="T44" s="116"/>
      <c r="U44" s="116"/>
      <c r="V44" s="116"/>
      <c r="W44" s="114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</row>
    <row r="45" spans="1:36" x14ac:dyDescent="0.25">
      <c r="A45" s="120" t="s">
        <v>442</v>
      </c>
      <c r="B45" s="109" t="e">
        <f>VLOOKUP(A45,BTP!$C$8:$C$86,1,FALSE)</f>
        <v>#N/A</v>
      </c>
      <c r="D45" s="111">
        <v>43160</v>
      </c>
      <c r="E45" s="112">
        <v>2.3749999999999938</v>
      </c>
      <c r="F45" s="112">
        <v>100</v>
      </c>
      <c r="G45" s="111">
        <v>42979</v>
      </c>
      <c r="H45" s="111">
        <v>43160</v>
      </c>
      <c r="I45" s="113">
        <v>181</v>
      </c>
      <c r="J45" s="114" t="str">
        <v>#N/A</v>
      </c>
      <c r="K45" s="113" t="str">
        <v>#N/A</v>
      </c>
      <c r="L45" s="111" t="str">
        <v>#N/A</v>
      </c>
      <c r="M45" s="113" t="str">
        <v>Actual/Actual (ISMA)</v>
      </c>
      <c r="N45" s="115">
        <v>0.5</v>
      </c>
      <c r="O45" s="116">
        <v>4.7500000000000001E-2</v>
      </c>
      <c r="P45" s="116" t="str">
        <v>#N/A</v>
      </c>
      <c r="Q45" s="117" t="str">
        <v>#N/A</v>
      </c>
      <c r="R45" s="116"/>
      <c r="S45" s="116"/>
      <c r="T45" s="116"/>
      <c r="U45" s="116"/>
      <c r="V45" s="116"/>
      <c r="W45" s="114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</row>
    <row r="46" spans="1:36" x14ac:dyDescent="0.25">
      <c r="A46" s="120" t="s">
        <v>442</v>
      </c>
      <c r="B46" s="109" t="e">
        <f>VLOOKUP(A46,BTP!$C$8:$C$86,1,FALSE)</f>
        <v>#N/A</v>
      </c>
      <c r="D46" s="111">
        <v>43346</v>
      </c>
      <c r="E46" s="112">
        <v>2.3749999999999938</v>
      </c>
      <c r="F46" s="112">
        <v>100</v>
      </c>
      <c r="G46" s="111">
        <v>43160</v>
      </c>
      <c r="H46" s="111">
        <v>43344</v>
      </c>
      <c r="I46" s="113">
        <v>184</v>
      </c>
      <c r="J46" s="114" t="str">
        <v>#N/A</v>
      </c>
      <c r="K46" s="113" t="str">
        <v>#N/A</v>
      </c>
      <c r="L46" s="111" t="str">
        <v>#N/A</v>
      </c>
      <c r="M46" s="113" t="str">
        <v>Actual/Actual (ISMA)</v>
      </c>
      <c r="N46" s="115">
        <v>0.5</v>
      </c>
      <c r="O46" s="116">
        <v>4.7500000000000001E-2</v>
      </c>
      <c r="P46" s="116" t="str">
        <v>#N/A</v>
      </c>
      <c r="Q46" s="117" t="str">
        <v>#N/A</v>
      </c>
      <c r="R46" s="116"/>
      <c r="S46" s="116"/>
      <c r="T46" s="116"/>
      <c r="U46" s="116"/>
      <c r="V46" s="116"/>
      <c r="W46" s="114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</row>
    <row r="47" spans="1:36" x14ac:dyDescent="0.25">
      <c r="A47" s="120" t="s">
        <v>442</v>
      </c>
      <c r="B47" s="109" t="e">
        <f>VLOOKUP(A47,BTP!$C$8:$C$86,1,FALSE)</f>
        <v>#N/A</v>
      </c>
      <c r="D47" s="111">
        <v>43525</v>
      </c>
      <c r="E47" s="112">
        <v>2.3749999999999938</v>
      </c>
      <c r="F47" s="112">
        <v>100</v>
      </c>
      <c r="G47" s="111">
        <v>43344</v>
      </c>
      <c r="H47" s="111">
        <v>43525</v>
      </c>
      <c r="I47" s="113">
        <v>181</v>
      </c>
      <c r="J47" s="114" t="str">
        <v>#N/A</v>
      </c>
      <c r="K47" s="113" t="str">
        <v>#N/A</v>
      </c>
      <c r="L47" s="111" t="str">
        <v>#N/A</v>
      </c>
      <c r="M47" s="113" t="str">
        <v>Actual/Actual (ISMA)</v>
      </c>
      <c r="N47" s="115">
        <v>0.5</v>
      </c>
      <c r="O47" s="116">
        <v>4.7500000000000001E-2</v>
      </c>
      <c r="P47" s="116" t="str">
        <v>#N/A</v>
      </c>
      <c r="Q47" s="117" t="str">
        <v>#N/A</v>
      </c>
      <c r="R47" s="116"/>
      <c r="S47" s="116"/>
      <c r="T47" s="116"/>
      <c r="U47" s="116"/>
      <c r="V47" s="116"/>
      <c r="W47" s="114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</row>
    <row r="48" spans="1:36" x14ac:dyDescent="0.25">
      <c r="A48" s="120" t="s">
        <v>442</v>
      </c>
      <c r="B48" s="109" t="e">
        <f>VLOOKUP(A48,BTP!$C$8:$C$86,1,FALSE)</f>
        <v>#N/A</v>
      </c>
      <c r="D48" s="111">
        <v>43710</v>
      </c>
      <c r="E48" s="112">
        <v>2.3749999999999938</v>
      </c>
      <c r="F48" s="112">
        <v>100</v>
      </c>
      <c r="G48" s="111">
        <v>43525</v>
      </c>
      <c r="H48" s="111">
        <v>43709</v>
      </c>
      <c r="I48" s="113">
        <v>184</v>
      </c>
      <c r="J48" s="114" t="str">
        <v>#N/A</v>
      </c>
      <c r="K48" s="113" t="str">
        <v>#N/A</v>
      </c>
      <c r="L48" s="111" t="str">
        <v>#N/A</v>
      </c>
      <c r="M48" s="113" t="str">
        <v>Actual/Actual (ISMA)</v>
      </c>
      <c r="N48" s="115">
        <v>0.5</v>
      </c>
      <c r="O48" s="116">
        <v>4.7500000000000001E-2</v>
      </c>
      <c r="P48" s="116" t="str">
        <v>#N/A</v>
      </c>
      <c r="Q48" s="117" t="str">
        <v>#N/A</v>
      </c>
      <c r="R48" s="116"/>
      <c r="S48" s="116"/>
      <c r="T48" s="116"/>
      <c r="U48" s="116"/>
      <c r="V48" s="116"/>
      <c r="W48" s="114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</row>
    <row r="49" spans="1:36" x14ac:dyDescent="0.25">
      <c r="A49" s="120" t="s">
        <v>442</v>
      </c>
      <c r="B49" s="109" t="e">
        <f>VLOOKUP(A49,BTP!$C$8:$C$86,1,FALSE)</f>
        <v>#N/A</v>
      </c>
      <c r="D49" s="111">
        <v>43892</v>
      </c>
      <c r="E49" s="112">
        <v>2.3749999999999938</v>
      </c>
      <c r="F49" s="112">
        <v>100</v>
      </c>
      <c r="G49" s="111">
        <v>43709</v>
      </c>
      <c r="H49" s="111">
        <v>43891</v>
      </c>
      <c r="I49" s="113">
        <v>182</v>
      </c>
      <c r="J49" s="114" t="str">
        <v>#N/A</v>
      </c>
      <c r="K49" s="113" t="str">
        <v>#N/A</v>
      </c>
      <c r="L49" s="111" t="str">
        <v>#N/A</v>
      </c>
      <c r="M49" s="113" t="str">
        <v>Actual/Actual (ISMA)</v>
      </c>
      <c r="N49" s="115">
        <v>0.5</v>
      </c>
      <c r="O49" s="116">
        <v>4.7500000000000001E-2</v>
      </c>
      <c r="P49" s="116" t="str">
        <v>#N/A</v>
      </c>
      <c r="Q49" s="117" t="str">
        <v>#N/A</v>
      </c>
      <c r="R49" s="116"/>
      <c r="S49" s="116"/>
      <c r="T49" s="116"/>
      <c r="U49" s="116"/>
      <c r="V49" s="116"/>
      <c r="W49" s="114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</row>
    <row r="50" spans="1:36" x14ac:dyDescent="0.25">
      <c r="A50" s="120" t="s">
        <v>442</v>
      </c>
      <c r="B50" s="109" t="e">
        <f>VLOOKUP(A50,BTP!$C$8:$C$86,1,FALSE)</f>
        <v>#N/A</v>
      </c>
      <c r="D50" s="111">
        <v>44075</v>
      </c>
      <c r="E50" s="112">
        <v>2.3749999999999938</v>
      </c>
      <c r="F50" s="112">
        <v>100</v>
      </c>
      <c r="G50" s="111">
        <v>43891</v>
      </c>
      <c r="H50" s="111">
        <v>44075</v>
      </c>
      <c r="I50" s="113">
        <v>184</v>
      </c>
      <c r="J50" s="114" t="str">
        <v>#N/A</v>
      </c>
      <c r="K50" s="113" t="str">
        <v>#N/A</v>
      </c>
      <c r="L50" s="111" t="str">
        <v>#N/A</v>
      </c>
      <c r="M50" s="113" t="str">
        <v>Actual/Actual (ISMA)</v>
      </c>
      <c r="N50" s="115">
        <v>0.5</v>
      </c>
      <c r="O50" s="116">
        <v>4.7500000000000001E-2</v>
      </c>
      <c r="P50" s="116" t="str">
        <v>#N/A</v>
      </c>
      <c r="Q50" s="117" t="str">
        <v>#N/A</v>
      </c>
      <c r="R50" s="116"/>
      <c r="S50" s="116"/>
      <c r="T50" s="116"/>
      <c r="U50" s="116"/>
      <c r="V50" s="116"/>
      <c r="W50" s="114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</row>
    <row r="51" spans="1:36" x14ac:dyDescent="0.25">
      <c r="A51" s="120" t="s">
        <v>442</v>
      </c>
      <c r="B51" s="109" t="e">
        <f>VLOOKUP(A51,BTP!$C$8:$C$86,1,FALSE)</f>
        <v>#N/A</v>
      </c>
      <c r="D51" s="111">
        <v>44256</v>
      </c>
      <c r="E51" s="112">
        <v>2.3749999999999938</v>
      </c>
      <c r="F51" s="112">
        <v>100</v>
      </c>
      <c r="G51" s="111">
        <v>44075</v>
      </c>
      <c r="H51" s="111">
        <v>44256</v>
      </c>
      <c r="I51" s="113">
        <v>181</v>
      </c>
      <c r="J51" s="114" t="str">
        <v>#N/A</v>
      </c>
      <c r="K51" s="113" t="str">
        <v>#N/A</v>
      </c>
      <c r="L51" s="111" t="str">
        <v>#N/A</v>
      </c>
      <c r="M51" s="113" t="str">
        <v>Actual/Actual (ISMA)</v>
      </c>
      <c r="N51" s="115">
        <v>0.5</v>
      </c>
      <c r="O51" s="116">
        <v>4.7500000000000001E-2</v>
      </c>
      <c r="P51" s="116" t="str">
        <v>#N/A</v>
      </c>
      <c r="Q51" s="117" t="str">
        <v>#N/A</v>
      </c>
      <c r="R51" s="116"/>
      <c r="S51" s="116"/>
      <c r="T51" s="116"/>
      <c r="U51" s="116"/>
      <c r="V51" s="116"/>
      <c r="W51" s="114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</row>
    <row r="52" spans="1:36" x14ac:dyDescent="0.25">
      <c r="A52" s="120" t="s">
        <v>442</v>
      </c>
      <c r="B52" s="109" t="e">
        <f>VLOOKUP(A52,BTP!$C$8:$C$86,1,FALSE)</f>
        <v>#N/A</v>
      </c>
      <c r="D52" s="111">
        <v>44440</v>
      </c>
      <c r="E52" s="112">
        <v>2.3749999999999938</v>
      </c>
      <c r="F52" s="112">
        <v>100</v>
      </c>
      <c r="G52" s="111">
        <v>44256</v>
      </c>
      <c r="H52" s="111">
        <v>44440</v>
      </c>
      <c r="I52" s="113">
        <v>184</v>
      </c>
      <c r="J52" s="114" t="str">
        <v>#N/A</v>
      </c>
      <c r="K52" s="113" t="str">
        <v>#N/A</v>
      </c>
      <c r="L52" s="111" t="str">
        <v>#N/A</v>
      </c>
      <c r="M52" s="113" t="str">
        <v>Actual/Actual (ISMA)</v>
      </c>
      <c r="N52" s="115">
        <v>0.5</v>
      </c>
      <c r="O52" s="116">
        <v>4.7500000000000001E-2</v>
      </c>
      <c r="P52" s="116" t="str">
        <v>#N/A</v>
      </c>
      <c r="Q52" s="117" t="str">
        <v>#N/A</v>
      </c>
      <c r="R52" s="119"/>
      <c r="S52" s="119"/>
      <c r="T52" s="119"/>
      <c r="U52" s="119"/>
      <c r="V52" s="119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</row>
    <row r="53" spans="1:36" x14ac:dyDescent="0.25">
      <c r="A53" s="120" t="s">
        <v>442</v>
      </c>
      <c r="B53" s="109" t="e">
        <f>VLOOKUP(A53,BTP!$C$8:$C$86,1,FALSE)</f>
        <v>#N/A</v>
      </c>
      <c r="D53" s="111">
        <v>44621</v>
      </c>
      <c r="E53" s="112">
        <v>2.3749999999999938</v>
      </c>
      <c r="F53" s="112">
        <v>100</v>
      </c>
      <c r="G53" s="111">
        <v>44440</v>
      </c>
      <c r="H53" s="111">
        <v>44621</v>
      </c>
      <c r="I53" s="113">
        <v>181</v>
      </c>
      <c r="J53" s="114" t="str">
        <v>#N/A</v>
      </c>
      <c r="K53" s="113" t="str">
        <v>#N/A</v>
      </c>
      <c r="L53" s="111" t="str">
        <v>#N/A</v>
      </c>
      <c r="M53" s="113" t="str">
        <v>Actual/Actual (ISMA)</v>
      </c>
      <c r="N53" s="115">
        <v>0.5</v>
      </c>
      <c r="O53" s="116">
        <v>4.7500000000000001E-2</v>
      </c>
      <c r="P53" s="116" t="str">
        <v>#N/A</v>
      </c>
      <c r="Q53" s="117" t="str">
        <v>#N/A</v>
      </c>
    </row>
    <row r="54" spans="1:36" x14ac:dyDescent="0.25">
      <c r="A54" s="120" t="s">
        <v>442</v>
      </c>
      <c r="B54" s="109" t="e">
        <f>VLOOKUP(A54,BTP!$C$8:$C$86,1,FALSE)</f>
        <v>#N/A</v>
      </c>
      <c r="D54" s="111">
        <v>44805</v>
      </c>
      <c r="E54" s="112">
        <v>2.3749999999999938</v>
      </c>
      <c r="F54" s="112">
        <v>100</v>
      </c>
      <c r="G54" s="111">
        <v>44621</v>
      </c>
      <c r="H54" s="111">
        <v>44805</v>
      </c>
      <c r="I54" s="113">
        <v>184</v>
      </c>
      <c r="J54" s="114" t="str">
        <v>#N/A</v>
      </c>
      <c r="K54" s="113" t="str">
        <v>#N/A</v>
      </c>
      <c r="L54" s="111" t="str">
        <v>#N/A</v>
      </c>
      <c r="M54" s="113" t="str">
        <v>Actual/Actual (ISMA)</v>
      </c>
      <c r="N54" s="115">
        <v>0.5</v>
      </c>
      <c r="O54" s="116">
        <v>4.7500000000000001E-2</v>
      </c>
      <c r="P54" s="116" t="str">
        <v>#N/A</v>
      </c>
      <c r="Q54" s="117" t="str">
        <v>#N/A</v>
      </c>
    </row>
    <row r="55" spans="1:36" x14ac:dyDescent="0.25">
      <c r="A55" s="120" t="s">
        <v>442</v>
      </c>
      <c r="B55" s="109" t="e">
        <f>VLOOKUP(A55,BTP!$C$8:$C$86,1,FALSE)</f>
        <v>#N/A</v>
      </c>
      <c r="D55" s="111">
        <v>44986</v>
      </c>
      <c r="E55" s="112">
        <v>2.3749999999999938</v>
      </c>
      <c r="F55" s="112">
        <v>100</v>
      </c>
      <c r="G55" s="111">
        <v>44805</v>
      </c>
      <c r="H55" s="111">
        <v>44986</v>
      </c>
      <c r="I55" s="113">
        <v>181</v>
      </c>
      <c r="J55" s="114" t="str">
        <v>#N/A</v>
      </c>
      <c r="K55" s="113" t="str">
        <v>#N/A</v>
      </c>
      <c r="L55" s="111" t="str">
        <v>#N/A</v>
      </c>
      <c r="M55" s="113" t="str">
        <v>Actual/Actual (ISMA)</v>
      </c>
      <c r="N55" s="115">
        <v>0.5</v>
      </c>
      <c r="O55" s="116">
        <v>4.7500000000000001E-2</v>
      </c>
      <c r="P55" s="116" t="str">
        <v>#N/A</v>
      </c>
      <c r="Q55" s="117" t="str">
        <v>#N/A</v>
      </c>
    </row>
    <row r="56" spans="1:36" x14ac:dyDescent="0.25">
      <c r="A56" s="120" t="s">
        <v>442</v>
      </c>
      <c r="B56" s="109" t="e">
        <f>VLOOKUP(A56,BTP!$C$8:$C$86,1,FALSE)</f>
        <v>#N/A</v>
      </c>
      <c r="D56" s="111">
        <v>45170</v>
      </c>
      <c r="E56" s="112">
        <v>2.3749999999999938</v>
      </c>
      <c r="F56" s="112">
        <v>100</v>
      </c>
      <c r="G56" s="111">
        <v>44986</v>
      </c>
      <c r="H56" s="111">
        <v>45170</v>
      </c>
      <c r="I56" s="113">
        <v>184</v>
      </c>
      <c r="J56" s="114" t="str">
        <v>#N/A</v>
      </c>
      <c r="K56" s="113" t="str">
        <v>#N/A</v>
      </c>
      <c r="L56" s="111" t="str">
        <v>#N/A</v>
      </c>
      <c r="M56" s="113" t="str">
        <v>Actual/Actual (ISMA)</v>
      </c>
      <c r="N56" s="115">
        <v>0.5</v>
      </c>
      <c r="O56" s="116">
        <v>4.7500000000000001E-2</v>
      </c>
      <c r="P56" s="116" t="str">
        <v>#N/A</v>
      </c>
      <c r="Q56" s="117" t="str">
        <v>#N/A</v>
      </c>
    </row>
    <row r="57" spans="1:36" x14ac:dyDescent="0.25">
      <c r="A57" s="120" t="s">
        <v>442</v>
      </c>
      <c r="B57" s="109" t="e">
        <f>VLOOKUP(A57,BTP!$C$8:$C$86,1,FALSE)</f>
        <v>#N/A</v>
      </c>
      <c r="D57" s="111">
        <v>45352</v>
      </c>
      <c r="E57" s="112">
        <v>2.3749999999999938</v>
      </c>
      <c r="F57" s="112">
        <v>100</v>
      </c>
      <c r="G57" s="111">
        <v>45170</v>
      </c>
      <c r="H57" s="111">
        <v>45352</v>
      </c>
      <c r="I57" s="113">
        <v>182</v>
      </c>
      <c r="J57" s="114" t="str">
        <v>#N/A</v>
      </c>
      <c r="K57" s="113" t="str">
        <v>#N/A</v>
      </c>
      <c r="L57" s="111" t="str">
        <v>#N/A</v>
      </c>
      <c r="M57" s="113" t="str">
        <v>Actual/Actual (ISMA)</v>
      </c>
      <c r="N57" s="115">
        <v>0.5</v>
      </c>
      <c r="O57" s="116">
        <v>4.7500000000000001E-2</v>
      </c>
      <c r="P57" s="116" t="str">
        <v>#N/A</v>
      </c>
      <c r="Q57" s="117" t="str">
        <v>#N/A</v>
      </c>
    </row>
    <row r="58" spans="1:36" x14ac:dyDescent="0.25">
      <c r="A58" s="120" t="s">
        <v>442</v>
      </c>
      <c r="B58" s="109" t="e">
        <f>VLOOKUP(A58,BTP!$C$8:$C$86,1,FALSE)</f>
        <v>#N/A</v>
      </c>
      <c r="D58" s="111">
        <v>45537</v>
      </c>
      <c r="E58" s="112">
        <v>2.3749999999999938</v>
      </c>
      <c r="F58" s="112">
        <v>100</v>
      </c>
      <c r="G58" s="111">
        <v>45352</v>
      </c>
      <c r="H58" s="111">
        <v>45536</v>
      </c>
      <c r="I58" s="113">
        <v>184</v>
      </c>
      <c r="J58" s="114" t="str">
        <v>#N/A</v>
      </c>
      <c r="K58" s="113" t="str">
        <v>#N/A</v>
      </c>
      <c r="L58" s="111" t="str">
        <v>#N/A</v>
      </c>
      <c r="M58" s="113" t="str">
        <v>Actual/Actual (ISMA)</v>
      </c>
      <c r="N58" s="115">
        <v>0.5</v>
      </c>
      <c r="O58" s="116">
        <v>4.7500000000000001E-2</v>
      </c>
      <c r="P58" s="116" t="str">
        <v>#N/A</v>
      </c>
      <c r="Q58" s="117" t="str">
        <v>#N/A</v>
      </c>
    </row>
    <row r="59" spans="1:36" x14ac:dyDescent="0.25">
      <c r="A59" s="120" t="s">
        <v>442</v>
      </c>
      <c r="B59" s="109" t="e">
        <f>VLOOKUP(A59,BTP!$C$8:$C$86,1,FALSE)</f>
        <v>#N/A</v>
      </c>
      <c r="D59" s="111">
        <v>45719</v>
      </c>
      <c r="E59" s="112">
        <v>2.3749999999999938</v>
      </c>
      <c r="F59" s="112">
        <v>100</v>
      </c>
      <c r="G59" s="111">
        <v>45536</v>
      </c>
      <c r="H59" s="111">
        <v>45717</v>
      </c>
      <c r="I59" s="113">
        <v>181</v>
      </c>
      <c r="J59" s="114" t="str">
        <v>#N/A</v>
      </c>
      <c r="K59" s="113" t="str">
        <v>#N/A</v>
      </c>
      <c r="L59" s="111" t="str">
        <v>#N/A</v>
      </c>
      <c r="M59" s="113" t="str">
        <v>Actual/Actual (ISMA)</v>
      </c>
      <c r="N59" s="115">
        <v>0.5</v>
      </c>
      <c r="O59" s="116">
        <v>4.7500000000000001E-2</v>
      </c>
      <c r="P59" s="116" t="str">
        <v>#N/A</v>
      </c>
      <c r="Q59" s="117" t="str">
        <v>#N/A</v>
      </c>
    </row>
    <row r="60" spans="1:36" x14ac:dyDescent="0.25">
      <c r="A60" s="120" t="s">
        <v>442</v>
      </c>
      <c r="B60" s="109" t="e">
        <f>VLOOKUP(A60,BTP!$C$8:$C$86,1,FALSE)</f>
        <v>#N/A</v>
      </c>
      <c r="D60" s="111">
        <v>45901</v>
      </c>
      <c r="E60" s="112">
        <v>2.3749999999999938</v>
      </c>
      <c r="F60" s="112">
        <v>100</v>
      </c>
      <c r="G60" s="111">
        <v>45717</v>
      </c>
      <c r="H60" s="111">
        <v>45901</v>
      </c>
      <c r="I60" s="113">
        <v>184</v>
      </c>
      <c r="J60" s="114" t="str">
        <v>#N/A</v>
      </c>
      <c r="K60" s="113" t="str">
        <v>#N/A</v>
      </c>
      <c r="L60" s="111" t="str">
        <v>#N/A</v>
      </c>
      <c r="M60" s="113" t="str">
        <v>Actual/Actual (ISMA)</v>
      </c>
      <c r="N60" s="115">
        <v>0.5</v>
      </c>
      <c r="O60" s="116">
        <v>4.7500000000000001E-2</v>
      </c>
      <c r="P60" s="116" t="str">
        <v>#N/A</v>
      </c>
      <c r="Q60" s="117" t="str">
        <v>#N/A</v>
      </c>
    </row>
    <row r="61" spans="1:36" x14ac:dyDescent="0.25">
      <c r="A61" s="120" t="s">
        <v>442</v>
      </c>
      <c r="B61" s="109" t="e">
        <f>VLOOKUP(A61,BTP!$C$8:$C$86,1,FALSE)</f>
        <v>#N/A</v>
      </c>
      <c r="D61" s="111">
        <v>46083</v>
      </c>
      <c r="E61" s="112">
        <v>2.3749999999999938</v>
      </c>
      <c r="F61" s="112">
        <v>100</v>
      </c>
      <c r="G61" s="111">
        <v>45901</v>
      </c>
      <c r="H61" s="111">
        <v>46082</v>
      </c>
      <c r="I61" s="113">
        <v>181</v>
      </c>
      <c r="J61" s="114" t="str">
        <v>#N/A</v>
      </c>
      <c r="K61" s="113" t="str">
        <v>#N/A</v>
      </c>
      <c r="L61" s="111" t="str">
        <v>#N/A</v>
      </c>
      <c r="M61" s="113" t="str">
        <v>Actual/Actual (ISMA)</v>
      </c>
      <c r="N61" s="115">
        <v>0.5</v>
      </c>
      <c r="O61" s="116">
        <v>4.7500000000000001E-2</v>
      </c>
      <c r="P61" s="116" t="str">
        <v>#N/A</v>
      </c>
      <c r="Q61" s="117" t="str">
        <v>#N/A</v>
      </c>
    </row>
    <row r="62" spans="1:36" x14ac:dyDescent="0.25">
      <c r="A62" s="120" t="s">
        <v>442</v>
      </c>
      <c r="B62" s="109" t="e">
        <f>VLOOKUP(A62,BTP!$C$8:$C$86,1,FALSE)</f>
        <v>#N/A</v>
      </c>
      <c r="D62" s="111">
        <v>46266</v>
      </c>
      <c r="E62" s="112">
        <v>2.3749999999999938</v>
      </c>
      <c r="F62" s="112">
        <v>100</v>
      </c>
      <c r="G62" s="111">
        <v>46082</v>
      </c>
      <c r="H62" s="111">
        <v>46266</v>
      </c>
      <c r="I62" s="113">
        <v>184</v>
      </c>
      <c r="J62" s="114" t="str">
        <v>#N/A</v>
      </c>
      <c r="K62" s="113" t="str">
        <v>#N/A</v>
      </c>
      <c r="L62" s="111" t="str">
        <v>#N/A</v>
      </c>
      <c r="M62" s="113" t="str">
        <v>Actual/Actual (ISMA)</v>
      </c>
      <c r="N62" s="115">
        <v>0.5</v>
      </c>
      <c r="O62" s="116">
        <v>4.7500000000000001E-2</v>
      </c>
      <c r="P62" s="116" t="str">
        <v>#N/A</v>
      </c>
      <c r="Q62" s="117" t="str">
        <v>#N/A</v>
      </c>
    </row>
    <row r="63" spans="1:36" x14ac:dyDescent="0.25">
      <c r="A63" s="120" t="s">
        <v>442</v>
      </c>
      <c r="B63" s="109" t="e">
        <f>VLOOKUP(A63,BTP!$C$8:$C$86,1,FALSE)</f>
        <v>#N/A</v>
      </c>
      <c r="D63" s="111">
        <v>46447</v>
      </c>
      <c r="E63" s="112">
        <v>2.3749999999999938</v>
      </c>
      <c r="F63" s="112">
        <v>100</v>
      </c>
      <c r="G63" s="111">
        <v>46266</v>
      </c>
      <c r="H63" s="111">
        <v>46447</v>
      </c>
      <c r="I63" s="113">
        <v>181</v>
      </c>
      <c r="J63" s="114" t="str">
        <v>#N/A</v>
      </c>
      <c r="K63" s="113" t="str">
        <v>#N/A</v>
      </c>
      <c r="L63" s="111" t="str">
        <v>#N/A</v>
      </c>
      <c r="M63" s="113" t="str">
        <v>Actual/Actual (ISMA)</v>
      </c>
      <c r="N63" s="115">
        <v>0.5</v>
      </c>
      <c r="O63" s="116">
        <v>4.7500000000000001E-2</v>
      </c>
      <c r="P63" s="116" t="str">
        <v>#N/A</v>
      </c>
      <c r="Q63" s="117" t="str">
        <v>#N/A</v>
      </c>
    </row>
    <row r="64" spans="1:36" x14ac:dyDescent="0.25">
      <c r="A64" s="120" t="s">
        <v>442</v>
      </c>
      <c r="B64" s="109" t="e">
        <f>VLOOKUP(A64,BTP!$C$8:$C$86,1,FALSE)</f>
        <v>#N/A</v>
      </c>
      <c r="D64" s="111">
        <v>46631</v>
      </c>
      <c r="E64" s="112">
        <v>2.3749999999999938</v>
      </c>
      <c r="F64" s="112">
        <v>100</v>
      </c>
      <c r="G64" s="111">
        <v>46447</v>
      </c>
      <c r="H64" s="111">
        <v>46631</v>
      </c>
      <c r="I64" s="113">
        <v>184</v>
      </c>
      <c r="J64" s="114" t="str">
        <v>#N/A</v>
      </c>
      <c r="K64" s="113" t="str">
        <v>#N/A</v>
      </c>
      <c r="L64" s="111" t="str">
        <v>#N/A</v>
      </c>
      <c r="M64" s="113" t="str">
        <v>Actual/Actual (ISMA)</v>
      </c>
      <c r="N64" s="115">
        <v>0.5</v>
      </c>
      <c r="O64" s="116">
        <v>4.7500000000000001E-2</v>
      </c>
      <c r="P64" s="116" t="str">
        <v>#N/A</v>
      </c>
      <c r="Q64" s="117" t="str">
        <v>#N/A</v>
      </c>
    </row>
    <row r="65" spans="1:17" x14ac:dyDescent="0.25">
      <c r="A65" s="120" t="s">
        <v>442</v>
      </c>
      <c r="B65" s="109" t="e">
        <f>VLOOKUP(A65,BTP!$C$8:$C$86,1,FALSE)</f>
        <v>#N/A</v>
      </c>
      <c r="D65" s="111">
        <v>46813</v>
      </c>
      <c r="E65" s="112">
        <v>2.3749999999999938</v>
      </c>
      <c r="F65" s="112">
        <v>100</v>
      </c>
      <c r="G65" s="111">
        <v>46631</v>
      </c>
      <c r="H65" s="111">
        <v>46813</v>
      </c>
      <c r="I65" s="113">
        <v>182</v>
      </c>
      <c r="J65" s="114" t="str">
        <v>#N/A</v>
      </c>
      <c r="K65" s="113" t="str">
        <v>#N/A</v>
      </c>
      <c r="L65" s="111" t="str">
        <v>#N/A</v>
      </c>
      <c r="M65" s="113" t="str">
        <v>Actual/Actual (ISMA)</v>
      </c>
      <c r="N65" s="115">
        <v>0.5</v>
      </c>
      <c r="O65" s="116">
        <v>4.7500000000000001E-2</v>
      </c>
      <c r="P65" s="116" t="str">
        <v>#N/A</v>
      </c>
      <c r="Q65" s="117" t="str">
        <v>#N/A</v>
      </c>
    </row>
    <row r="66" spans="1:17" x14ac:dyDescent="0.25">
      <c r="A66" s="120" t="s">
        <v>442</v>
      </c>
      <c r="B66" s="109" t="e">
        <f>VLOOKUP(A66,BTP!$C$8:$C$86,1,FALSE)</f>
        <v>#N/A</v>
      </c>
      <c r="D66" s="111">
        <v>46997</v>
      </c>
      <c r="E66" s="112">
        <v>2.3749999999999938</v>
      </c>
      <c r="F66" s="112">
        <v>100</v>
      </c>
      <c r="G66" s="111">
        <v>46813</v>
      </c>
      <c r="H66" s="111">
        <v>46997</v>
      </c>
      <c r="I66" s="113">
        <v>184</v>
      </c>
      <c r="J66" s="114" t="str">
        <v>#N/A</v>
      </c>
      <c r="K66" s="113" t="str">
        <v>#N/A</v>
      </c>
      <c r="L66" s="111" t="str">
        <v>#N/A</v>
      </c>
      <c r="M66" s="113" t="str">
        <v>Actual/Actual (ISMA)</v>
      </c>
      <c r="N66" s="115">
        <v>0.5</v>
      </c>
      <c r="O66" s="116">
        <v>4.7500000000000001E-2</v>
      </c>
      <c r="P66" s="116" t="str">
        <v>#N/A</v>
      </c>
      <c r="Q66" s="117" t="str">
        <v>#N/A</v>
      </c>
    </row>
    <row r="67" spans="1:17" x14ac:dyDescent="0.25">
      <c r="A67" s="120" t="s">
        <v>442</v>
      </c>
      <c r="B67" s="109" t="e">
        <f>VLOOKUP(A67,BTP!$C$8:$C$86,1,FALSE)</f>
        <v>#N/A</v>
      </c>
      <c r="D67" s="111">
        <v>47178</v>
      </c>
      <c r="E67" s="112">
        <v>2.3749999999999938</v>
      </c>
      <c r="F67" s="112">
        <v>100</v>
      </c>
      <c r="G67" s="111">
        <v>46997</v>
      </c>
      <c r="H67" s="111">
        <v>47178</v>
      </c>
      <c r="I67" s="113">
        <v>181</v>
      </c>
      <c r="J67" s="114" t="str">
        <v>#N/A</v>
      </c>
      <c r="K67" s="113" t="str">
        <v>#N/A</v>
      </c>
      <c r="L67" s="111" t="str">
        <v>#N/A</v>
      </c>
      <c r="M67" s="113" t="str">
        <v>Actual/Actual (ISMA)</v>
      </c>
      <c r="N67" s="115">
        <v>0.5</v>
      </c>
      <c r="O67" s="116">
        <v>4.7500000000000001E-2</v>
      </c>
      <c r="P67" s="116" t="str">
        <v>#N/A</v>
      </c>
      <c r="Q67" s="117" t="str">
        <v>#N/A</v>
      </c>
    </row>
    <row r="68" spans="1:17" x14ac:dyDescent="0.25">
      <c r="A68" s="120" t="s">
        <v>442</v>
      </c>
      <c r="B68" s="109" t="e">
        <f>VLOOKUP(A68,BTP!$C$8:$C$86,1,FALSE)</f>
        <v>#N/A</v>
      </c>
      <c r="D68" s="111">
        <v>47364</v>
      </c>
      <c r="E68" s="112">
        <v>2.3749999999999938</v>
      </c>
      <c r="F68" s="112">
        <v>100</v>
      </c>
      <c r="G68" s="111">
        <v>47178</v>
      </c>
      <c r="H68" s="111">
        <v>47362</v>
      </c>
      <c r="I68" s="113">
        <v>184</v>
      </c>
      <c r="J68" s="114" t="str">
        <v>#N/A</v>
      </c>
      <c r="K68" s="113" t="str">
        <v>#N/A</v>
      </c>
      <c r="L68" s="111" t="str">
        <v>#N/A</v>
      </c>
      <c r="M68" s="113" t="str">
        <v>Actual/Actual (ISMA)</v>
      </c>
      <c r="N68" s="115">
        <v>0.5</v>
      </c>
      <c r="O68" s="116">
        <v>4.7500000000000001E-2</v>
      </c>
      <c r="P68" s="116" t="str">
        <v>#N/A</v>
      </c>
      <c r="Q68" s="117" t="str">
        <v>#N/A</v>
      </c>
    </row>
    <row r="69" spans="1:17" x14ac:dyDescent="0.25">
      <c r="A69" s="120" t="s">
        <v>442</v>
      </c>
      <c r="B69" s="109" t="e">
        <f>VLOOKUP(A69,BTP!$C$8:$C$86,1,FALSE)</f>
        <v>#N/A</v>
      </c>
      <c r="D69" s="111">
        <v>47543</v>
      </c>
      <c r="E69" s="112">
        <v>2.3749999999999938</v>
      </c>
      <c r="F69" s="112">
        <v>100</v>
      </c>
      <c r="G69" s="111">
        <v>47362</v>
      </c>
      <c r="H69" s="111">
        <v>47543</v>
      </c>
      <c r="I69" s="113">
        <v>181</v>
      </c>
      <c r="J69" s="114" t="str">
        <v>#N/A</v>
      </c>
      <c r="K69" s="113" t="str">
        <v>#N/A</v>
      </c>
      <c r="L69" s="111" t="str">
        <v>#N/A</v>
      </c>
      <c r="M69" s="113" t="str">
        <v>Actual/Actual (ISMA)</v>
      </c>
      <c r="N69" s="115">
        <v>0.5</v>
      </c>
      <c r="O69" s="116">
        <v>4.7500000000000001E-2</v>
      </c>
      <c r="P69" s="116" t="str">
        <v>#N/A</v>
      </c>
      <c r="Q69" s="117" t="str">
        <v>#N/A</v>
      </c>
    </row>
    <row r="70" spans="1:17" x14ac:dyDescent="0.25">
      <c r="A70" s="120" t="s">
        <v>442</v>
      </c>
      <c r="B70" s="109" t="e">
        <f>VLOOKUP(A70,BTP!$C$8:$C$86,1,FALSE)</f>
        <v>#N/A</v>
      </c>
      <c r="D70" s="111">
        <v>47728</v>
      </c>
      <c r="E70" s="112">
        <v>2.3749999999999938</v>
      </c>
      <c r="F70" s="112">
        <v>100</v>
      </c>
      <c r="G70" s="111">
        <v>47543</v>
      </c>
      <c r="H70" s="111">
        <v>47727</v>
      </c>
      <c r="I70" s="113">
        <v>184</v>
      </c>
      <c r="J70" s="114" t="str">
        <v>#N/A</v>
      </c>
      <c r="K70" s="113" t="str">
        <v>#N/A</v>
      </c>
      <c r="L70" s="111" t="str">
        <v>#N/A</v>
      </c>
      <c r="M70" s="113" t="str">
        <v>Actual/Actual (ISMA)</v>
      </c>
      <c r="N70" s="115">
        <v>0.5</v>
      </c>
      <c r="O70" s="116">
        <v>4.7500000000000001E-2</v>
      </c>
      <c r="P70" s="116" t="str">
        <v>#N/A</v>
      </c>
      <c r="Q70" s="117" t="str">
        <v>#N/A</v>
      </c>
    </row>
    <row r="71" spans="1:17" x14ac:dyDescent="0.25">
      <c r="D71" s="111">
        <v>47910</v>
      </c>
      <c r="E71" s="112">
        <v>2.3749999999999938</v>
      </c>
      <c r="F71" s="112">
        <v>100</v>
      </c>
      <c r="G71" s="111">
        <v>47727</v>
      </c>
      <c r="H71" s="111">
        <v>47908</v>
      </c>
      <c r="I71" s="113">
        <v>181</v>
      </c>
      <c r="J71" s="114" t="str">
        <v>#N/A</v>
      </c>
      <c r="K71" s="113" t="str">
        <v>#N/A</v>
      </c>
      <c r="L71" s="111" t="str">
        <v>#N/A</v>
      </c>
      <c r="M71" s="113" t="str">
        <v>Actual/Actual (ISMA)</v>
      </c>
      <c r="N71" s="115">
        <v>0.5</v>
      </c>
      <c r="O71" s="116">
        <v>4.7500000000000001E-2</v>
      </c>
      <c r="P71" s="116" t="str">
        <v>#N/A</v>
      </c>
      <c r="Q71" s="117" t="str">
        <v>#N/A</v>
      </c>
    </row>
    <row r="72" spans="1:17" x14ac:dyDescent="0.25">
      <c r="D72" s="111">
        <v>48092</v>
      </c>
      <c r="E72" s="112">
        <v>2.3749999999999938</v>
      </c>
      <c r="F72" s="112">
        <v>100</v>
      </c>
      <c r="G72" s="111">
        <v>47908</v>
      </c>
      <c r="H72" s="111">
        <v>48092</v>
      </c>
      <c r="I72" s="113">
        <v>184</v>
      </c>
      <c r="J72" s="114" t="str">
        <v>#N/A</v>
      </c>
      <c r="K72" s="113" t="str">
        <v>#N/A</v>
      </c>
      <c r="L72" s="111" t="str">
        <v>#N/A</v>
      </c>
      <c r="M72" s="113" t="str">
        <v>Actual/Actual (ISMA)</v>
      </c>
      <c r="N72" s="115">
        <v>0.5</v>
      </c>
      <c r="O72" s="116">
        <v>4.7500000000000001E-2</v>
      </c>
      <c r="P72" s="116" t="str">
        <v>#N/A</v>
      </c>
      <c r="Q72" s="117" t="str">
        <v>#N/A</v>
      </c>
    </row>
    <row r="73" spans="1:17" x14ac:dyDescent="0.25">
      <c r="D73" s="111">
        <v>48274</v>
      </c>
      <c r="E73" s="112">
        <v>2.3749999999999938</v>
      </c>
      <c r="F73" s="112">
        <v>100</v>
      </c>
      <c r="G73" s="111">
        <v>48092</v>
      </c>
      <c r="H73" s="111">
        <v>48274</v>
      </c>
      <c r="I73" s="113">
        <v>182</v>
      </c>
      <c r="J73" s="114" t="str">
        <v>#N/A</v>
      </c>
      <c r="K73" s="113" t="str">
        <v>#N/A</v>
      </c>
      <c r="L73" s="111" t="str">
        <v>#N/A</v>
      </c>
      <c r="M73" s="113" t="str">
        <v>Actual/Actual (ISMA)</v>
      </c>
      <c r="N73" s="115">
        <v>0.5</v>
      </c>
      <c r="O73" s="116">
        <v>4.7500000000000001E-2</v>
      </c>
      <c r="P73" s="116" t="str">
        <v>#N/A</v>
      </c>
      <c r="Q73" s="117" t="str">
        <v>#N/A</v>
      </c>
    </row>
    <row r="74" spans="1:17" x14ac:dyDescent="0.25">
      <c r="D74" s="111">
        <v>48458</v>
      </c>
      <c r="E74" s="112">
        <v>2.3749999999999938</v>
      </c>
      <c r="F74" s="112">
        <v>100</v>
      </c>
      <c r="G74" s="111">
        <v>48274</v>
      </c>
      <c r="H74" s="111">
        <v>48458</v>
      </c>
      <c r="I74" s="113">
        <v>184</v>
      </c>
      <c r="J74" s="114" t="str">
        <v>#N/A</v>
      </c>
      <c r="K74" s="113" t="str">
        <v>#N/A</v>
      </c>
      <c r="L74" s="111" t="str">
        <v>#N/A</v>
      </c>
      <c r="M74" s="113" t="str">
        <v>Actual/Actual (ISMA)</v>
      </c>
      <c r="N74" s="115">
        <v>0.5</v>
      </c>
      <c r="O74" s="116">
        <v>4.7500000000000001E-2</v>
      </c>
      <c r="P74" s="116" t="str">
        <v>#N/A</v>
      </c>
      <c r="Q74" s="117" t="str">
        <v>#N/A</v>
      </c>
    </row>
    <row r="75" spans="1:17" x14ac:dyDescent="0.25">
      <c r="D75" s="111">
        <v>48639</v>
      </c>
      <c r="E75" s="112">
        <v>2.3749999999999938</v>
      </c>
      <c r="F75" s="112">
        <v>100</v>
      </c>
      <c r="G75" s="111">
        <v>48458</v>
      </c>
      <c r="H75" s="111">
        <v>48639</v>
      </c>
      <c r="I75" s="113">
        <v>181</v>
      </c>
      <c r="J75" s="114" t="str">
        <v>#N/A</v>
      </c>
      <c r="K75" s="113" t="str">
        <v>#N/A</v>
      </c>
      <c r="L75" s="111" t="str">
        <v>#N/A</v>
      </c>
      <c r="M75" s="113" t="str">
        <v>Actual/Actual (ISMA)</v>
      </c>
      <c r="N75" s="115">
        <v>0.5</v>
      </c>
      <c r="O75" s="116">
        <v>4.7500000000000001E-2</v>
      </c>
      <c r="P75" s="116" t="str">
        <v>#N/A</v>
      </c>
      <c r="Q75" s="117" t="str">
        <v>#N/A</v>
      </c>
    </row>
    <row r="76" spans="1:17" x14ac:dyDescent="0.25">
      <c r="D76" s="111">
        <v>48823</v>
      </c>
      <c r="E76" s="112">
        <v>2.3749999999999938</v>
      </c>
      <c r="F76" s="112">
        <v>100</v>
      </c>
      <c r="G76" s="111">
        <v>48639</v>
      </c>
      <c r="H76" s="111">
        <v>48823</v>
      </c>
      <c r="I76" s="113">
        <v>184</v>
      </c>
      <c r="J76" s="114" t="str">
        <v>#N/A</v>
      </c>
      <c r="K76" s="113" t="str">
        <v>#N/A</v>
      </c>
      <c r="L76" s="111" t="str">
        <v>#N/A</v>
      </c>
      <c r="M76" s="113" t="str">
        <v>Actual/Actual (ISMA)</v>
      </c>
      <c r="N76" s="115">
        <v>0.5</v>
      </c>
      <c r="O76" s="116">
        <v>4.7500000000000001E-2</v>
      </c>
      <c r="P76" s="116" t="str">
        <v>#N/A</v>
      </c>
      <c r="Q76" s="117" t="str">
        <v>#N/A</v>
      </c>
    </row>
    <row r="77" spans="1:17" x14ac:dyDescent="0.25">
      <c r="D77" s="111">
        <v>49004</v>
      </c>
      <c r="E77" s="112">
        <v>2.3749999999999938</v>
      </c>
      <c r="F77" s="112">
        <v>100</v>
      </c>
      <c r="G77" s="111">
        <v>48823</v>
      </c>
      <c r="H77" s="111">
        <v>49004</v>
      </c>
      <c r="I77" s="113">
        <v>181</v>
      </c>
      <c r="J77" s="114" t="str">
        <v>#N/A</v>
      </c>
      <c r="K77" s="113" t="str">
        <v>#N/A</v>
      </c>
      <c r="L77" s="111" t="str">
        <v>#N/A</v>
      </c>
      <c r="M77" s="113" t="str">
        <v>Actual/Actual (ISMA)</v>
      </c>
      <c r="N77" s="115">
        <v>0.5</v>
      </c>
      <c r="O77" s="116">
        <v>4.7500000000000001E-2</v>
      </c>
      <c r="P77" s="116" t="str">
        <v>#N/A</v>
      </c>
      <c r="Q77" s="117" t="str">
        <v>#N/A</v>
      </c>
    </row>
    <row r="78" spans="1:17" x14ac:dyDescent="0.25">
      <c r="D78" s="111">
        <v>49188</v>
      </c>
      <c r="E78" s="112">
        <v>2.3749999999999938</v>
      </c>
      <c r="F78" s="112">
        <v>100</v>
      </c>
      <c r="G78" s="111">
        <v>49004</v>
      </c>
      <c r="H78" s="111">
        <v>49188</v>
      </c>
      <c r="I78" s="113">
        <v>184</v>
      </c>
      <c r="J78" s="114" t="str">
        <v>#N/A</v>
      </c>
      <c r="K78" s="113" t="str">
        <v>#N/A</v>
      </c>
      <c r="L78" s="111" t="str">
        <v>#N/A</v>
      </c>
      <c r="M78" s="113" t="str">
        <v>Actual/Actual (ISMA)</v>
      </c>
      <c r="N78" s="115">
        <v>0.5</v>
      </c>
      <c r="O78" s="116">
        <v>4.7500000000000001E-2</v>
      </c>
      <c r="P78" s="116" t="str">
        <v>#N/A</v>
      </c>
      <c r="Q78" s="117" t="str">
        <v>#N/A</v>
      </c>
    </row>
    <row r="79" spans="1:17" x14ac:dyDescent="0.25">
      <c r="D79" s="111">
        <v>49369</v>
      </c>
      <c r="E79" s="112">
        <v>2.3749999999999938</v>
      </c>
      <c r="F79" s="112">
        <v>100</v>
      </c>
      <c r="G79" s="111">
        <v>49188</v>
      </c>
      <c r="H79" s="111">
        <v>49369</v>
      </c>
      <c r="I79" s="113">
        <v>181</v>
      </c>
      <c r="J79" s="114" t="str">
        <v>#N/A</v>
      </c>
      <c r="K79" s="113" t="str">
        <v>#N/A</v>
      </c>
      <c r="L79" s="111" t="str">
        <v>#N/A</v>
      </c>
      <c r="M79" s="113" t="str">
        <v>Actual/Actual (ISMA)</v>
      </c>
      <c r="N79" s="115">
        <v>0.5</v>
      </c>
      <c r="O79" s="116">
        <v>4.7500000000000001E-2</v>
      </c>
      <c r="P79" s="116" t="str">
        <v>#N/A</v>
      </c>
      <c r="Q79" s="117" t="str">
        <v>#N/A</v>
      </c>
    </row>
    <row r="80" spans="1:17" x14ac:dyDescent="0.25">
      <c r="D80" s="111">
        <v>49555</v>
      </c>
      <c r="E80" s="112">
        <v>2.3749999999999938</v>
      </c>
      <c r="F80" s="112">
        <v>100</v>
      </c>
      <c r="G80" s="111">
        <v>49369</v>
      </c>
      <c r="H80" s="111">
        <v>49553</v>
      </c>
      <c r="I80" s="113">
        <v>184</v>
      </c>
      <c r="J80" s="114" t="str">
        <v>#N/A</v>
      </c>
      <c r="K80" s="113" t="str">
        <v>#N/A</v>
      </c>
      <c r="L80" s="111" t="str">
        <v>#N/A</v>
      </c>
      <c r="M80" s="113" t="str">
        <v>Actual/Actual (ISMA)</v>
      </c>
      <c r="N80" s="115">
        <v>0.5</v>
      </c>
      <c r="O80" s="116">
        <v>4.7500000000000001E-2</v>
      </c>
      <c r="P80" s="116" t="str">
        <v>#N/A</v>
      </c>
      <c r="Q80" s="117" t="str">
        <v>#N/A</v>
      </c>
    </row>
    <row r="81" spans="4:17" x14ac:dyDescent="0.25">
      <c r="D81" s="111">
        <v>49737</v>
      </c>
      <c r="E81" s="112">
        <v>2.3749999999999938</v>
      </c>
      <c r="F81" s="112">
        <v>100</v>
      </c>
      <c r="G81" s="111">
        <v>49553</v>
      </c>
      <c r="H81" s="111">
        <v>49735</v>
      </c>
      <c r="I81" s="113">
        <v>182</v>
      </c>
      <c r="J81" s="114" t="str">
        <v>#N/A</v>
      </c>
      <c r="K81" s="113" t="str">
        <v>#N/A</v>
      </c>
      <c r="L81" s="111" t="str">
        <v>#N/A</v>
      </c>
      <c r="M81" s="113" t="str">
        <v>Actual/Actual (ISMA)</v>
      </c>
      <c r="N81" s="115">
        <v>0.5</v>
      </c>
      <c r="O81" s="116">
        <v>4.7500000000000001E-2</v>
      </c>
      <c r="P81" s="116" t="str">
        <v>#N/A</v>
      </c>
      <c r="Q81" s="117" t="str">
        <v>#N/A</v>
      </c>
    </row>
    <row r="82" spans="4:17" x14ac:dyDescent="0.25">
      <c r="D82" s="111">
        <v>49919</v>
      </c>
      <c r="E82" s="112">
        <v>2.3749999999999938</v>
      </c>
      <c r="F82" s="112">
        <v>100</v>
      </c>
      <c r="G82" s="111">
        <v>49735</v>
      </c>
      <c r="H82" s="111">
        <v>49919</v>
      </c>
      <c r="I82" s="113">
        <v>184</v>
      </c>
      <c r="J82" s="114" t="str">
        <v>#N/A</v>
      </c>
      <c r="K82" s="113" t="str">
        <v>#N/A</v>
      </c>
      <c r="L82" s="111" t="str">
        <v>#N/A</v>
      </c>
      <c r="M82" s="113" t="str">
        <v>Actual/Actual (ISMA)</v>
      </c>
      <c r="N82" s="115">
        <v>0.5</v>
      </c>
      <c r="O82" s="116">
        <v>4.7500000000000001E-2</v>
      </c>
      <c r="P82" s="116" t="str">
        <v>#N/A</v>
      </c>
      <c r="Q82" s="117" t="str">
        <v>#N/A</v>
      </c>
    </row>
    <row r="83" spans="4:17" x14ac:dyDescent="0.25">
      <c r="D83" s="111">
        <v>50101</v>
      </c>
      <c r="E83" s="112">
        <v>2.3749999999999938</v>
      </c>
      <c r="F83" s="112">
        <v>100</v>
      </c>
      <c r="G83" s="111">
        <v>49919</v>
      </c>
      <c r="H83" s="111">
        <v>50100</v>
      </c>
      <c r="I83" s="113">
        <v>181</v>
      </c>
      <c r="J83" s="114" t="str">
        <v>#N/A</v>
      </c>
      <c r="K83" s="113" t="str">
        <v>#N/A</v>
      </c>
      <c r="L83" s="111" t="str">
        <v>#N/A</v>
      </c>
      <c r="M83" s="113" t="str">
        <v>Actual/Actual (ISMA)</v>
      </c>
      <c r="N83" s="115">
        <v>0.5</v>
      </c>
      <c r="O83" s="116">
        <v>4.7500000000000001E-2</v>
      </c>
      <c r="P83" s="116" t="str">
        <v>#N/A</v>
      </c>
      <c r="Q83" s="117" t="str">
        <v>#N/A</v>
      </c>
    </row>
    <row r="84" spans="4:17" x14ac:dyDescent="0.25">
      <c r="D84" s="111">
        <v>50284</v>
      </c>
      <c r="E84" s="112">
        <v>2.3749999999999938</v>
      </c>
      <c r="F84" s="112">
        <v>100</v>
      </c>
      <c r="G84" s="111">
        <v>50100</v>
      </c>
      <c r="H84" s="111">
        <v>50284</v>
      </c>
      <c r="I84" s="113">
        <v>184</v>
      </c>
      <c r="J84" s="114" t="str">
        <v>#N/A</v>
      </c>
      <c r="K84" s="113" t="str">
        <v>#N/A</v>
      </c>
      <c r="L84" s="111" t="str">
        <v>#N/A</v>
      </c>
      <c r="M84" s="113" t="str">
        <v>Actual/Actual (ISMA)</v>
      </c>
      <c r="N84" s="115">
        <v>0.5</v>
      </c>
      <c r="O84" s="116">
        <v>4.7500000000000001E-2</v>
      </c>
      <c r="P84" s="116" t="str">
        <v>#N/A</v>
      </c>
      <c r="Q84" s="117" t="str">
        <v>#N/A</v>
      </c>
    </row>
    <row r="85" spans="4:17" x14ac:dyDescent="0.25">
      <c r="D85" s="111">
        <v>50465</v>
      </c>
      <c r="E85" s="112">
        <v>2.3749999999999938</v>
      </c>
      <c r="F85" s="112">
        <v>100</v>
      </c>
      <c r="G85" s="111">
        <v>50284</v>
      </c>
      <c r="H85" s="111">
        <v>50465</v>
      </c>
      <c r="I85" s="113">
        <v>181</v>
      </c>
      <c r="J85" s="114" t="str">
        <v>#N/A</v>
      </c>
      <c r="K85" s="113" t="str">
        <v>#N/A</v>
      </c>
      <c r="L85" s="111" t="str">
        <v>#N/A</v>
      </c>
      <c r="M85" s="113" t="str">
        <v>Actual/Actual (ISMA)</v>
      </c>
      <c r="N85" s="115">
        <v>0.5</v>
      </c>
      <c r="O85" s="116">
        <v>4.7500000000000001E-2</v>
      </c>
      <c r="P85" s="116" t="str">
        <v>#N/A</v>
      </c>
      <c r="Q85" s="117" t="str">
        <v>#N/A</v>
      </c>
    </row>
    <row r="86" spans="4:17" x14ac:dyDescent="0.25">
      <c r="D86" s="111">
        <v>50649</v>
      </c>
      <c r="E86" s="112">
        <v>2.3749999999999938</v>
      </c>
      <c r="F86" s="112">
        <v>100</v>
      </c>
      <c r="G86" s="111">
        <v>50465</v>
      </c>
      <c r="H86" s="111">
        <v>50649</v>
      </c>
      <c r="I86" s="113">
        <v>184</v>
      </c>
      <c r="J86" s="114" t="str">
        <v>#N/A</v>
      </c>
      <c r="K86" s="113" t="str">
        <v>#N/A</v>
      </c>
      <c r="L86" s="111" t="str">
        <v>#N/A</v>
      </c>
      <c r="M86" s="113" t="str">
        <v>Actual/Actual (ISMA)</v>
      </c>
      <c r="N86" s="115">
        <v>0.5</v>
      </c>
      <c r="O86" s="116">
        <v>4.7500000000000001E-2</v>
      </c>
      <c r="P86" s="116" t="str">
        <v>#N/A</v>
      </c>
      <c r="Q86" s="117" t="str">
        <v>#N/A</v>
      </c>
    </row>
    <row r="87" spans="4:17" x14ac:dyDescent="0.25">
      <c r="D87" s="111">
        <v>50830</v>
      </c>
      <c r="E87" s="112">
        <v>2.3749999999999938</v>
      </c>
      <c r="F87" s="112">
        <v>100</v>
      </c>
      <c r="G87" s="111">
        <v>50649</v>
      </c>
      <c r="H87" s="111">
        <v>50830</v>
      </c>
      <c r="I87" s="113">
        <v>181</v>
      </c>
      <c r="J87" s="114" t="str">
        <v>#N/A</v>
      </c>
      <c r="K87" s="113" t="str">
        <v>#N/A</v>
      </c>
      <c r="L87" s="111" t="str">
        <v>#N/A</v>
      </c>
      <c r="M87" s="113" t="str">
        <v>Actual/Actual (ISMA)</v>
      </c>
      <c r="N87" s="115">
        <v>0.5</v>
      </c>
      <c r="O87" s="116">
        <v>4.7500000000000001E-2</v>
      </c>
      <c r="P87" s="116" t="str">
        <v>#N/A</v>
      </c>
      <c r="Q87" s="117" t="str">
        <v>#N/A</v>
      </c>
    </row>
    <row r="88" spans="4:17" x14ac:dyDescent="0.25">
      <c r="D88" s="111">
        <v>51014</v>
      </c>
      <c r="E88" s="112">
        <v>2.3749999999999938</v>
      </c>
      <c r="F88" s="112">
        <v>100</v>
      </c>
      <c r="G88" s="111">
        <v>50830</v>
      </c>
      <c r="H88" s="111">
        <v>51014</v>
      </c>
      <c r="I88" s="113">
        <v>184</v>
      </c>
      <c r="J88" s="114" t="str">
        <v>#N/A</v>
      </c>
      <c r="K88" s="113" t="str">
        <v>#N/A</v>
      </c>
      <c r="L88" s="111" t="str">
        <v>#N/A</v>
      </c>
      <c r="M88" s="113" t="str">
        <v>Actual/Actual (ISMA)</v>
      </c>
      <c r="N88" s="115">
        <v>0.5</v>
      </c>
      <c r="O88" s="116">
        <v>4.7500000000000001E-2</v>
      </c>
      <c r="P88" s="116" t="str">
        <v>#N/A</v>
      </c>
      <c r="Q88" s="117" t="str">
        <v>#N/A</v>
      </c>
    </row>
    <row r="89" spans="4:17" x14ac:dyDescent="0.25">
      <c r="D89" s="111">
        <v>51196</v>
      </c>
      <c r="E89" s="112">
        <v>2.3749999999999938</v>
      </c>
      <c r="F89" s="112">
        <v>100</v>
      </c>
      <c r="G89" s="111">
        <v>51014</v>
      </c>
      <c r="H89" s="111">
        <v>51196</v>
      </c>
      <c r="I89" s="113">
        <v>182</v>
      </c>
      <c r="J89" s="114" t="str">
        <v>#N/A</v>
      </c>
      <c r="K89" s="113" t="str">
        <v>#N/A</v>
      </c>
      <c r="L89" s="111" t="str">
        <v>#N/A</v>
      </c>
      <c r="M89" s="113" t="str">
        <v>Actual/Actual (ISMA)</v>
      </c>
      <c r="N89" s="115">
        <v>0.5</v>
      </c>
      <c r="O89" s="116">
        <v>4.7500000000000001E-2</v>
      </c>
      <c r="P89" s="116" t="str">
        <v>#N/A</v>
      </c>
      <c r="Q89" s="117" t="str">
        <v>#N/A</v>
      </c>
    </row>
    <row r="90" spans="4:17" x14ac:dyDescent="0.25">
      <c r="D90" s="111">
        <v>51382</v>
      </c>
      <c r="E90" s="112">
        <v>2.3749999999999938</v>
      </c>
      <c r="F90" s="112">
        <v>100</v>
      </c>
      <c r="G90" s="111">
        <v>51196</v>
      </c>
      <c r="H90" s="111">
        <v>51380</v>
      </c>
      <c r="I90" s="113">
        <v>184</v>
      </c>
      <c r="J90" s="114" t="str">
        <v>#N/A</v>
      </c>
      <c r="K90" s="113" t="str">
        <v>#N/A</v>
      </c>
      <c r="L90" s="111" t="str">
        <v>#N/A</v>
      </c>
      <c r="M90" s="113" t="str">
        <v>Actual/Actual (ISMA)</v>
      </c>
      <c r="N90" s="115">
        <v>0.5</v>
      </c>
      <c r="O90" s="116">
        <v>4.7500000000000001E-2</v>
      </c>
      <c r="P90" s="116" t="str">
        <v>#N/A</v>
      </c>
      <c r="Q90" s="117" t="str">
        <v>#N/A</v>
      </c>
    </row>
    <row r="91" spans="4:17" x14ac:dyDescent="0.25">
      <c r="D91" s="111">
        <v>51561</v>
      </c>
      <c r="E91" s="112">
        <v>2.3749999999999938</v>
      </c>
      <c r="F91" s="112">
        <v>100</v>
      </c>
      <c r="G91" s="111">
        <v>51380</v>
      </c>
      <c r="H91" s="111">
        <v>51561</v>
      </c>
      <c r="I91" s="113">
        <v>181</v>
      </c>
      <c r="J91" s="114" t="str">
        <v>#N/A</v>
      </c>
      <c r="K91" s="113" t="str">
        <v>#N/A</v>
      </c>
      <c r="L91" s="111" t="str">
        <v>#N/A</v>
      </c>
      <c r="M91" s="113" t="str">
        <v>Actual/Actual (ISMA)</v>
      </c>
      <c r="N91" s="115">
        <v>0.5</v>
      </c>
      <c r="O91" s="116">
        <v>4.7500000000000001E-2</v>
      </c>
      <c r="P91" s="116" t="str">
        <v>#N/A</v>
      </c>
      <c r="Q91" s="117" t="str">
        <v>#N/A</v>
      </c>
    </row>
    <row r="92" spans="4:17" x14ac:dyDescent="0.25">
      <c r="D92" s="111">
        <v>51746</v>
      </c>
      <c r="E92" s="112">
        <v>2.3749999999999938</v>
      </c>
      <c r="F92" s="112">
        <v>100</v>
      </c>
      <c r="G92" s="111">
        <v>51561</v>
      </c>
      <c r="H92" s="111">
        <v>51745</v>
      </c>
      <c r="I92" s="113">
        <v>184</v>
      </c>
      <c r="J92" s="114" t="str">
        <v>#N/A</v>
      </c>
      <c r="K92" s="113" t="str">
        <v>#N/A</v>
      </c>
      <c r="L92" s="111" t="str">
        <v>#N/A</v>
      </c>
      <c r="M92" s="113" t="str">
        <v>Actual/Actual (ISMA)</v>
      </c>
      <c r="N92" s="115">
        <v>0.5</v>
      </c>
      <c r="O92" s="116">
        <v>4.7500000000000001E-2</v>
      </c>
      <c r="P92" s="116" t="str">
        <v>#N/A</v>
      </c>
      <c r="Q92" s="117" t="str">
        <v>#N/A</v>
      </c>
    </row>
    <row r="93" spans="4:17" x14ac:dyDescent="0.25">
      <c r="D93" s="111">
        <v>51928</v>
      </c>
      <c r="E93" s="112">
        <v>2.3749999999999938</v>
      </c>
      <c r="F93" s="112">
        <v>100</v>
      </c>
      <c r="G93" s="111">
        <v>51745</v>
      </c>
      <c r="H93" s="111">
        <v>51926</v>
      </c>
      <c r="I93" s="113">
        <v>181</v>
      </c>
      <c r="J93" s="114" t="str">
        <v>#N/A</v>
      </c>
      <c r="K93" s="113" t="str">
        <v>#N/A</v>
      </c>
      <c r="L93" s="111" t="str">
        <v>#N/A</v>
      </c>
      <c r="M93" s="113" t="str">
        <v>Actual/Actual (ISMA)</v>
      </c>
      <c r="N93" s="115">
        <v>0.5</v>
      </c>
      <c r="O93" s="116">
        <v>4.7500000000000001E-2</v>
      </c>
      <c r="P93" s="116" t="str">
        <v>#N/A</v>
      </c>
      <c r="Q93" s="117" t="str">
        <v>#N/A</v>
      </c>
    </row>
    <row r="94" spans="4:17" x14ac:dyDescent="0.25">
      <c r="D94" s="111">
        <v>52110</v>
      </c>
      <c r="E94" s="112">
        <v>2.3749999999999938</v>
      </c>
      <c r="F94" s="112">
        <v>100</v>
      </c>
      <c r="G94" s="111">
        <v>51926</v>
      </c>
      <c r="H94" s="111">
        <v>52110</v>
      </c>
      <c r="I94" s="113">
        <v>184</v>
      </c>
      <c r="J94" s="114" t="str">
        <v>#N/A</v>
      </c>
      <c r="K94" s="113" t="str">
        <v>#N/A</v>
      </c>
      <c r="L94" s="111" t="str">
        <v>#N/A</v>
      </c>
      <c r="M94" s="113" t="str">
        <v>Actual/Actual (ISMA)</v>
      </c>
      <c r="N94" s="115">
        <v>0.5</v>
      </c>
      <c r="O94" s="116">
        <v>4.7500000000000001E-2</v>
      </c>
      <c r="P94" s="116" t="str">
        <v>#N/A</v>
      </c>
      <c r="Q94" s="117" t="str">
        <v>#N/A</v>
      </c>
    </row>
    <row r="95" spans="4:17" x14ac:dyDescent="0.25">
      <c r="D95" s="111">
        <v>52292</v>
      </c>
      <c r="E95" s="112">
        <v>2.3749999999999938</v>
      </c>
      <c r="F95" s="112">
        <v>100</v>
      </c>
      <c r="G95" s="111">
        <v>52110</v>
      </c>
      <c r="H95" s="111">
        <v>52291</v>
      </c>
      <c r="I95" s="113">
        <v>181</v>
      </c>
      <c r="J95" s="114" t="str">
        <v>#N/A</v>
      </c>
      <c r="K95" s="113" t="str">
        <v>#N/A</v>
      </c>
      <c r="L95" s="111" t="str">
        <v>#N/A</v>
      </c>
      <c r="M95" s="113" t="str">
        <v>Actual/Actual (ISMA)</v>
      </c>
      <c r="N95" s="115">
        <v>0.5</v>
      </c>
      <c r="O95" s="116">
        <v>4.7500000000000001E-2</v>
      </c>
      <c r="P95" s="116" t="str">
        <v>#N/A</v>
      </c>
      <c r="Q95" s="117" t="str">
        <v>#N/A</v>
      </c>
    </row>
    <row r="96" spans="4:17" x14ac:dyDescent="0.25">
      <c r="D96" s="111">
        <v>52475</v>
      </c>
      <c r="E96" s="112">
        <v>2.3749999999999938</v>
      </c>
      <c r="F96" s="112">
        <v>100</v>
      </c>
      <c r="G96" s="111">
        <v>52291</v>
      </c>
      <c r="H96" s="111">
        <v>52475</v>
      </c>
      <c r="I96" s="113">
        <v>184</v>
      </c>
      <c r="J96" s="114" t="str">
        <v>#N/A</v>
      </c>
      <c r="K96" s="113" t="str">
        <v>#N/A</v>
      </c>
      <c r="L96" s="111" t="str">
        <v>#N/A</v>
      </c>
      <c r="M96" s="113" t="str">
        <v>Actual/Actual (ISMA)</v>
      </c>
      <c r="N96" s="115">
        <v>0.5</v>
      </c>
      <c r="O96" s="116">
        <v>4.7500000000000001E-2</v>
      </c>
      <c r="P96" s="116" t="str">
        <v>#N/A</v>
      </c>
      <c r="Q96" s="117" t="str">
        <v>#N/A</v>
      </c>
    </row>
    <row r="97" spans="4:17" x14ac:dyDescent="0.25">
      <c r="D97" s="111">
        <v>52657</v>
      </c>
      <c r="E97" s="112">
        <v>2.3749999999999938</v>
      </c>
      <c r="F97" s="112">
        <v>100</v>
      </c>
      <c r="G97" s="111">
        <v>52475</v>
      </c>
      <c r="H97" s="111">
        <v>52657</v>
      </c>
      <c r="I97" s="113">
        <v>182</v>
      </c>
      <c r="J97" s="114" t="str">
        <v>#N/A</v>
      </c>
      <c r="K97" s="113" t="str">
        <v>#N/A</v>
      </c>
      <c r="L97" s="111" t="str">
        <v>#N/A</v>
      </c>
      <c r="M97" s="113" t="str">
        <v>Actual/Actual (ISMA)</v>
      </c>
      <c r="N97" s="115">
        <v>0.5</v>
      </c>
      <c r="O97" s="116">
        <v>4.7500000000000001E-2</v>
      </c>
      <c r="P97" s="116" t="str">
        <v>#N/A</v>
      </c>
      <c r="Q97" s="117" t="str">
        <v>#N/A</v>
      </c>
    </row>
    <row r="98" spans="4:17" x14ac:dyDescent="0.25">
      <c r="D98" s="111">
        <v>52841</v>
      </c>
      <c r="E98" s="112">
        <v>2.3749999999999938</v>
      </c>
      <c r="F98" s="112">
        <v>100</v>
      </c>
      <c r="G98" s="111">
        <v>52657</v>
      </c>
      <c r="H98" s="111">
        <v>52841</v>
      </c>
      <c r="I98" s="113">
        <v>184</v>
      </c>
      <c r="J98" s="114" t="str">
        <v>#N/A</v>
      </c>
      <c r="K98" s="113" t="str">
        <v>#N/A</v>
      </c>
      <c r="L98" s="111" t="str">
        <v>#N/A</v>
      </c>
      <c r="M98" s="113" t="str">
        <v>Actual/Actual (ISMA)</v>
      </c>
      <c r="N98" s="115">
        <v>0.5</v>
      </c>
      <c r="O98" s="116">
        <v>4.7500000000000001E-2</v>
      </c>
      <c r="P98" s="116" t="str">
        <v>#N/A</v>
      </c>
      <c r="Q98" s="117" t="str">
        <v>#N/A</v>
      </c>
    </row>
    <row r="99" spans="4:17" x14ac:dyDescent="0.25">
      <c r="D99" s="111">
        <v>52841</v>
      </c>
      <c r="E99" s="112">
        <v>100</v>
      </c>
      <c r="F99" s="112" t="str">
        <v>#N/A</v>
      </c>
      <c r="G99" s="111" t="str">
        <v>#N/A</v>
      </c>
      <c r="H99" s="111" t="str">
        <v>#N/A</v>
      </c>
      <c r="I99" s="113" t="str">
        <v>#N/A</v>
      </c>
      <c r="J99" s="114" t="str">
        <v>#N/A</v>
      </c>
      <c r="K99" s="113" t="str">
        <v>#N/A</v>
      </c>
      <c r="L99" s="111" t="str">
        <v>#N/A</v>
      </c>
      <c r="M99" s="113" t="str">
        <v>#N/A</v>
      </c>
      <c r="N99" s="115" t="str">
        <v>#N/A</v>
      </c>
      <c r="O99" s="116" t="str">
        <v>#N/A</v>
      </c>
      <c r="P99" s="116" t="str">
        <v>#N/A</v>
      </c>
      <c r="Q99" s="117" t="str">
        <v>#N/A</v>
      </c>
    </row>
    <row r="100" spans="4:17" x14ac:dyDescent="0.25">
      <c r="D100" s="111" t="e">
        <v>#N/A</v>
      </c>
      <c r="E100" s="112" t="e">
        <v>#N/A</v>
      </c>
      <c r="F100" s="112" t="e">
        <v>#N/A</v>
      </c>
      <c r="G100" s="111" t="e">
        <v>#N/A</v>
      </c>
      <c r="H100" s="111" t="e">
        <v>#N/A</v>
      </c>
      <c r="I100" s="113" t="e">
        <v>#N/A</v>
      </c>
      <c r="J100" s="114" t="e">
        <v>#N/A</v>
      </c>
      <c r="K100" s="113" t="e">
        <v>#N/A</v>
      </c>
      <c r="L100" s="111" t="e">
        <v>#N/A</v>
      </c>
      <c r="M100" s="113" t="e">
        <v>#N/A</v>
      </c>
      <c r="N100" s="115" t="e">
        <v>#N/A</v>
      </c>
      <c r="O100" s="116" t="e">
        <v>#N/A</v>
      </c>
      <c r="P100" s="116" t="e">
        <v>#N/A</v>
      </c>
      <c r="Q100" s="117" t="e">
        <v>#N/A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/>
  </sheetViews>
  <sheetFormatPr defaultRowHeight="11.25" x14ac:dyDescent="0.2"/>
  <cols>
    <col min="1" max="1" width="19.5703125" style="100" bestFit="1" customWidth="1"/>
    <col min="2" max="2" width="11.28515625" style="100" bestFit="1" customWidth="1"/>
    <col min="3" max="6" width="9.140625" style="100"/>
    <col min="7" max="7" width="75.28515625" style="100" bestFit="1" customWidth="1"/>
    <col min="8" max="16384" width="9.140625" style="100"/>
  </cols>
  <sheetData>
    <row r="1" spans="1:2" x14ac:dyDescent="0.2">
      <c r="A1" s="100" t="s">
        <v>415</v>
      </c>
    </row>
    <row r="2" spans="1:2" x14ac:dyDescent="0.2">
      <c r="A2" s="101" t="s">
        <v>34</v>
      </c>
      <c r="B2" s="106">
        <f>_xll.qlBondMaturityDate(A2)</f>
        <v>40756</v>
      </c>
    </row>
    <row r="3" spans="1:2" x14ac:dyDescent="0.2">
      <c r="A3" s="102" t="s">
        <v>35</v>
      </c>
      <c r="B3" s="106">
        <f>_xll.qlBondMaturityDate(A3)</f>
        <v>40940</v>
      </c>
    </row>
    <row r="4" spans="1:2" x14ac:dyDescent="0.2">
      <c r="A4" s="102" t="s">
        <v>36</v>
      </c>
      <c r="B4" s="106">
        <f>_xll.qlBondMaturityDate(A4)</f>
        <v>41306</v>
      </c>
    </row>
    <row r="5" spans="1:2" x14ac:dyDescent="0.2">
      <c r="A5" s="102" t="s">
        <v>37</v>
      </c>
      <c r="B5" s="106">
        <f>_xll.qlBondMaturityDate(A5)</f>
        <v>41487</v>
      </c>
    </row>
    <row r="6" spans="1:2" x14ac:dyDescent="0.2">
      <c r="A6" s="102" t="s">
        <v>38</v>
      </c>
      <c r="B6" s="106">
        <f>_xll.qlBondMaturityDate(A6)</f>
        <v>41852</v>
      </c>
    </row>
    <row r="7" spans="1:2" x14ac:dyDescent="0.2">
      <c r="A7" s="102" t="s">
        <v>39</v>
      </c>
      <c r="B7" s="106">
        <f>_xll.qlBondMaturityDate(A7)</f>
        <v>42036</v>
      </c>
    </row>
    <row r="8" spans="1:2" x14ac:dyDescent="0.2">
      <c r="A8" s="102" t="s">
        <v>40</v>
      </c>
      <c r="B8" s="106">
        <f>_xll.qlBondMaturityDate(A8)</f>
        <v>42217</v>
      </c>
    </row>
    <row r="9" spans="1:2" x14ac:dyDescent="0.2">
      <c r="A9" s="102" t="s">
        <v>30</v>
      </c>
      <c r="B9" s="106">
        <f>_xll.qlBondMaturityDate(A9)</f>
        <v>42583</v>
      </c>
    </row>
    <row r="10" spans="1:2" x14ac:dyDescent="0.2">
      <c r="A10" s="102" t="s">
        <v>41</v>
      </c>
      <c r="B10" s="106">
        <f>_xll.qlBondMaturityDate(A10)</f>
        <v>42767</v>
      </c>
    </row>
    <row r="11" spans="1:2" x14ac:dyDescent="0.2">
      <c r="A11" s="102" t="s">
        <v>43</v>
      </c>
      <c r="B11" s="106">
        <f>_xll.qlBondMaturityDate(A11)</f>
        <v>43132</v>
      </c>
    </row>
    <row r="12" spans="1:2" x14ac:dyDescent="0.2">
      <c r="A12" s="102" t="s">
        <v>44</v>
      </c>
      <c r="B12" s="106">
        <f>_xll.qlBondMaturityDate(A12)</f>
        <v>43313</v>
      </c>
    </row>
    <row r="13" spans="1:2" x14ac:dyDescent="0.2">
      <c r="A13" s="102" t="s">
        <v>51</v>
      </c>
      <c r="B13" s="106">
        <f>_xll.qlBondMaturityDate(A13)</f>
        <v>43525</v>
      </c>
    </row>
    <row r="14" spans="1:2" x14ac:dyDescent="0.2">
      <c r="A14" s="102" t="s">
        <v>52</v>
      </c>
      <c r="B14" s="106">
        <f>_xll.qlBondMaturityDate(A14)</f>
        <v>43709</v>
      </c>
    </row>
    <row r="15" spans="1:2" x14ac:dyDescent="0.2">
      <c r="A15" s="102" t="s">
        <v>69</v>
      </c>
      <c r="B15" s="106">
        <f>_xll.qlBondMaturityDate(A15)</f>
        <v>43891</v>
      </c>
    </row>
    <row r="16" spans="1:2" x14ac:dyDescent="0.2">
      <c r="A16" s="102" t="s">
        <v>354</v>
      </c>
      <c r="B16" s="106">
        <f>_xll.qlBondMaturityDate(A16)</f>
        <v>44256</v>
      </c>
    </row>
    <row r="17" spans="1:2" x14ac:dyDescent="0.2">
      <c r="A17" s="102" t="s">
        <v>409</v>
      </c>
      <c r="B17" s="106">
        <f>_xll.qlBondMaturityDate(A17)</f>
        <v>44440</v>
      </c>
    </row>
    <row r="18" spans="1:2" x14ac:dyDescent="0.2">
      <c r="A18" s="102" t="s">
        <v>423</v>
      </c>
      <c r="B18" s="106">
        <f>_xll.qlBondMaturityDate(A18)</f>
        <v>44621</v>
      </c>
    </row>
    <row r="19" spans="1:2" x14ac:dyDescent="0.2">
      <c r="A19" s="102" t="s">
        <v>430</v>
      </c>
      <c r="B19" s="106">
        <f>_xll.qlBondMaturityDate(A19)</f>
        <v>44805</v>
      </c>
    </row>
    <row r="20" spans="1:2" x14ac:dyDescent="0.2">
      <c r="A20" s="102" t="s">
        <v>431</v>
      </c>
      <c r="B20" s="106">
        <f>_xll.qlBondMaturityDate(A20)</f>
        <v>44866</v>
      </c>
    </row>
    <row r="21" spans="1:2" x14ac:dyDescent="0.2">
      <c r="A21" s="102" t="s">
        <v>42</v>
      </c>
      <c r="B21" s="106">
        <f>_xll.qlBondMaturityDate(A21)</f>
        <v>42948</v>
      </c>
    </row>
    <row r="22" spans="1:2" x14ac:dyDescent="0.2">
      <c r="A22" s="102" t="s">
        <v>20</v>
      </c>
      <c r="B22" s="106">
        <f>_xll.qlBondMaturityDate(A22)</f>
        <v>43497</v>
      </c>
    </row>
    <row r="23" spans="1:2" x14ac:dyDescent="0.2">
      <c r="A23" s="102" t="s">
        <v>23</v>
      </c>
      <c r="B23" s="106">
        <f>_xll.qlBondMaturityDate(A23)</f>
        <v>43862</v>
      </c>
    </row>
    <row r="24" spans="1:2" x14ac:dyDescent="0.2">
      <c r="A24" s="102" t="s">
        <v>45</v>
      </c>
      <c r="B24" s="106">
        <f>_xll.qlBondMaturityDate(A24)</f>
        <v>44409</v>
      </c>
    </row>
    <row r="25" spans="1:2" x14ac:dyDescent="0.2">
      <c r="A25" s="102" t="s">
        <v>423</v>
      </c>
      <c r="B25" s="106">
        <f>_xll.qlBondMaturityDate(A25)</f>
        <v>44621</v>
      </c>
    </row>
    <row r="26" spans="1:2" x14ac:dyDescent="0.2">
      <c r="A26" s="102" t="s">
        <v>50</v>
      </c>
      <c r="B26" s="106">
        <f>_xll.qlBondMaturityDate(A26)</f>
        <v>45139</v>
      </c>
    </row>
    <row r="27" spans="1:2" x14ac:dyDescent="0.2">
      <c r="A27" s="102" t="s">
        <v>46</v>
      </c>
      <c r="B27" s="106">
        <f>_xll.qlBondMaturityDate(A27)</f>
        <v>45231</v>
      </c>
    </row>
    <row r="28" spans="1:2" x14ac:dyDescent="0.2">
      <c r="A28" s="102" t="s">
        <v>410</v>
      </c>
      <c r="B28" s="106">
        <f>_xll.qlBondMaturityDate(A28)</f>
        <v>46082</v>
      </c>
    </row>
    <row r="29" spans="1:2" x14ac:dyDescent="0.2">
      <c r="A29" s="102" t="s">
        <v>47</v>
      </c>
      <c r="B29" s="106">
        <f>_xll.qlBondMaturityDate(A29)</f>
        <v>46327</v>
      </c>
    </row>
    <row r="30" spans="1:2" x14ac:dyDescent="0.2">
      <c r="A30" s="102" t="s">
        <v>31</v>
      </c>
      <c r="B30" s="106">
        <f>_xll.qlBondMaturityDate(A30)</f>
        <v>46692</v>
      </c>
    </row>
    <row r="31" spans="1:2" x14ac:dyDescent="0.2">
      <c r="A31" s="102" t="s">
        <v>28</v>
      </c>
      <c r="B31" s="106">
        <f>_xll.qlBondMaturityDate(A31)</f>
        <v>47423</v>
      </c>
    </row>
    <row r="32" spans="1:2" x14ac:dyDescent="0.2">
      <c r="A32" s="102" t="s">
        <v>32</v>
      </c>
      <c r="B32" s="106">
        <f>_xll.qlBondMaturityDate(A32)</f>
        <v>47969</v>
      </c>
    </row>
    <row r="33" spans="1:2" x14ac:dyDescent="0.2">
      <c r="A33" s="102" t="s">
        <v>48</v>
      </c>
      <c r="B33" s="106">
        <f>_xll.qlBondMaturityDate(A33)</f>
        <v>48611</v>
      </c>
    </row>
    <row r="34" spans="1:2" x14ac:dyDescent="0.2">
      <c r="A34" s="102" t="s">
        <v>49</v>
      </c>
      <c r="B34" s="106">
        <f>_xll.qlBondMaturityDate(A34)</f>
        <v>49157</v>
      </c>
    </row>
    <row r="35" spans="1:2" x14ac:dyDescent="0.2">
      <c r="A35" s="102" t="s">
        <v>15</v>
      </c>
      <c r="B35" s="106">
        <f>_xll.qlBondMaturityDate(A35)</f>
        <v>50072</v>
      </c>
    </row>
    <row r="36" spans="1:2" x14ac:dyDescent="0.2">
      <c r="A36" s="102" t="s">
        <v>29</v>
      </c>
      <c r="B36" s="106">
        <f>_xll.qlBondMaturityDate(A36)</f>
        <v>50983</v>
      </c>
    </row>
    <row r="37" spans="1:2" x14ac:dyDescent="0.2">
      <c r="A37" s="103" t="s">
        <v>71</v>
      </c>
      <c r="B37" s="106">
        <f>_xll.qlBondMaturityDate(A37)</f>
        <v>51380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9" customWidth="1"/>
    <col min="2" max="2" width="14.140625" style="29" bestFit="1" customWidth="1"/>
    <col min="3" max="3" width="53.570312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6.140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20.28515625" style="29" bestFit="1" customWidth="1"/>
    <col min="14" max="14" width="3.5703125" style="29" customWidth="1"/>
    <col min="15" max="15" width="13.140625" style="29" bestFit="1" customWidth="1"/>
    <col min="16" max="16" width="13.140625" style="29" customWidth="1"/>
    <col min="17" max="17" width="3.5703125" style="29" customWidth="1"/>
    <col min="18" max="16384" width="9.140625" style="29"/>
  </cols>
  <sheetData>
    <row r="1" spans="1:17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s="19" customFormat="1" x14ac:dyDescent="0.2">
      <c r="A2" s="20"/>
      <c r="B2" s="21" t="s">
        <v>9</v>
      </c>
      <c r="C2" s="22" t="s">
        <v>75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s="19" customFormat="1" x14ac:dyDescent="0.2">
      <c r="A3" s="20"/>
      <c r="B3" s="25" t="s">
        <v>24</v>
      </c>
      <c r="C3" s="22" t="str">
        <f>"EUR_"&amp;BondType&amp;".xml"</f>
        <v>EUR_ITALY_BTP_STRIP_FEB-AUG.xml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s="19" customFormat="1" x14ac:dyDescent="0.2">
      <c r="A4" s="20"/>
      <c r="B4" s="26" t="s">
        <v>22</v>
      </c>
      <c r="C4" s="22" t="e">
        <f ca="1">IF(Serialize,_xll.ohObjectSave(M8:M89,SerializationPath&amp;FileName,FileOverwrite,,Serialize),"---")</f>
        <v>#NAME?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1:17" s="19" customFormat="1" x14ac:dyDescent="0.2">
      <c r="A5" s="20"/>
      <c r="B5" s="44"/>
      <c r="C5" s="27" t="e">
        <f ca="1">_xll.ohRangeRetrieveError(C4)</f>
        <v>#NAME?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3"/>
      <c r="O7" s="39" t="s">
        <v>345</v>
      </c>
      <c r="P7" s="39" t="s">
        <v>416</v>
      </c>
      <c r="Q7" s="24"/>
    </row>
    <row r="8" spans="1:17" s="19" customFormat="1" x14ac:dyDescent="0.2">
      <c r="A8" s="20"/>
      <c r="B8" s="42" t="s">
        <v>326</v>
      </c>
      <c r="C8" s="31" t="str">
        <f>_xll.ohRangeRetrieveError(M8)</f>
        <v/>
      </c>
      <c r="D8" s="33" t="s">
        <v>8</v>
      </c>
      <c r="E8" s="33">
        <v>3</v>
      </c>
      <c r="F8" s="33" t="s">
        <v>16</v>
      </c>
      <c r="G8" s="34">
        <v>100</v>
      </c>
      <c r="H8" s="43">
        <v>40756</v>
      </c>
      <c r="I8" s="33" t="s">
        <v>14</v>
      </c>
      <c r="J8" s="37">
        <v>100</v>
      </c>
      <c r="K8" s="38">
        <v>36923</v>
      </c>
      <c r="L8" s="30" t="s">
        <v>340</v>
      </c>
      <c r="M8" s="32" t="str">
        <f>_xll.qlZeroCouponBond(B8,L8,D8,E8,F8,G8,H8,I8,J8,K8,Permanent,Trigger,ObjectOverwrite)</f>
        <v>IT0003106389#0004</v>
      </c>
      <c r="N8" s="23"/>
      <c r="O8" s="50" t="str">
        <f>_xll.qlBondMaturityLookup($M$29:$M$88,$H8)</f>
        <v>IT0003106595</v>
      </c>
      <c r="P8" s="50" t="str">
        <f>_xll.qlBondMaturityLookup("StrippableBTPs",$H8,BTP!$J$88)</f>
        <v>IT0003080402</v>
      </c>
      <c r="Q8" s="24"/>
    </row>
    <row r="9" spans="1:17" s="19" customFormat="1" x14ac:dyDescent="0.2">
      <c r="A9" s="20"/>
      <c r="B9" s="42" t="s">
        <v>317</v>
      </c>
      <c r="C9" s="31" t="str">
        <f>_xll.ohRangeRetrieveError(M9)</f>
        <v/>
      </c>
      <c r="D9" s="33" t="s">
        <v>8</v>
      </c>
      <c r="E9" s="33">
        <v>3</v>
      </c>
      <c r="F9" s="33" t="s">
        <v>16</v>
      </c>
      <c r="G9" s="34">
        <v>100</v>
      </c>
      <c r="H9" s="43">
        <v>40940</v>
      </c>
      <c r="I9" s="33" t="s">
        <v>14</v>
      </c>
      <c r="J9" s="37">
        <v>100</v>
      </c>
      <c r="K9" s="38">
        <v>37104</v>
      </c>
      <c r="L9" s="30" t="s">
        <v>331</v>
      </c>
      <c r="M9" s="32" t="str">
        <f>_xll.qlZeroCouponBond(B9,L9,D9,E9,F9,G9,H9,I9,J9,K9,Permanent,Trigger,ObjectOverwrite)</f>
        <v>IT0003204903#0004</v>
      </c>
      <c r="N9" s="23"/>
      <c r="O9" s="50" t="str">
        <f>_xll.qlBondMaturityLookup($M$29:$M$88,$H9)</f>
        <v>IT0003204945</v>
      </c>
      <c r="P9" s="50" t="str">
        <f>_xll.qlBondMaturityLookup("StrippableBTPs",$H9,BTP!$J$88)</f>
        <v>IT0003190912</v>
      </c>
      <c r="Q9" s="24"/>
    </row>
    <row r="10" spans="1:17" s="19" customFormat="1" x14ac:dyDescent="0.2">
      <c r="A10" s="20"/>
      <c r="B10" s="42" t="s">
        <v>318</v>
      </c>
      <c r="C10" s="31" t="str">
        <f>_xll.ohRangeRetrieveError(M10)</f>
        <v/>
      </c>
      <c r="D10" s="33" t="s">
        <v>8</v>
      </c>
      <c r="E10" s="33">
        <v>3</v>
      </c>
      <c r="F10" s="33" t="s">
        <v>16</v>
      </c>
      <c r="G10" s="34">
        <v>100</v>
      </c>
      <c r="H10" s="43">
        <v>41306</v>
      </c>
      <c r="I10" s="33" t="s">
        <v>14</v>
      </c>
      <c r="J10" s="37">
        <v>100</v>
      </c>
      <c r="K10" s="38">
        <v>37501</v>
      </c>
      <c r="L10" s="30" t="s">
        <v>332</v>
      </c>
      <c r="M10" s="32" t="str">
        <f>_xll.qlZeroCouponBond(B10,L10,D10,E10,F10,G10,H10,I10,J10,K10,Permanent,Trigger,ObjectOverwrite)</f>
        <v>IT0003398333#0004</v>
      </c>
      <c r="N10" s="23"/>
      <c r="O10" s="50" t="str">
        <f>_xll.qlBondMaturityLookup($M$29:$M$88,$H10)</f>
        <v>IT0003246391</v>
      </c>
      <c r="P10" s="50" t="str">
        <f>_xll.qlBondMaturityLookup("StrippableBTPs",$H10,BTP!$J$88)</f>
        <v>IT0003357982</v>
      </c>
      <c r="Q10" s="24"/>
    </row>
    <row r="11" spans="1:17" s="19" customFormat="1" x14ac:dyDescent="0.2">
      <c r="A11" s="20"/>
      <c r="B11" s="42" t="s">
        <v>327</v>
      </c>
      <c r="C11" s="31" t="str">
        <f>_xll.ohRangeRetrieveError(M11)</f>
        <v/>
      </c>
      <c r="D11" s="33" t="s">
        <v>8</v>
      </c>
      <c r="E11" s="33">
        <v>3</v>
      </c>
      <c r="F11" s="33" t="s">
        <v>16</v>
      </c>
      <c r="G11" s="34">
        <v>100</v>
      </c>
      <c r="H11" s="43">
        <v>41487</v>
      </c>
      <c r="I11" s="33" t="s">
        <v>14</v>
      </c>
      <c r="J11" s="37">
        <v>100</v>
      </c>
      <c r="K11" s="38">
        <v>37743</v>
      </c>
      <c r="L11" s="30" t="s">
        <v>341</v>
      </c>
      <c r="M11" s="32" t="str">
        <f>_xll.qlZeroCouponBond(B11,L11,D11,E11,F11,G11,H11,I11,J11,K11,Permanent,Trigger,ObjectOverwrite)</f>
        <v>IT0003474951#0004</v>
      </c>
      <c r="N11" s="23"/>
      <c r="O11" s="50" t="str">
        <f>_xll.qlBondMaturityLookup($M$29:$M$88,$H11)</f>
        <v>IT0003246383</v>
      </c>
      <c r="P11" s="50" t="str">
        <f>_xll.qlBondMaturityLookup("StrippableBTPs",$H11,BTP!$J$88)</f>
        <v>IT0003472336</v>
      </c>
      <c r="Q11" s="24"/>
    </row>
    <row r="12" spans="1:17" s="19" customFormat="1" x14ac:dyDescent="0.2">
      <c r="A12" s="20"/>
      <c r="B12" s="42" t="s">
        <v>328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41852</v>
      </c>
      <c r="I12" s="33" t="s">
        <v>14</v>
      </c>
      <c r="J12" s="37">
        <v>100</v>
      </c>
      <c r="K12" s="38">
        <v>38019</v>
      </c>
      <c r="L12" s="30" t="s">
        <v>342</v>
      </c>
      <c r="M12" s="32" t="str">
        <f>_xll.qlZeroCouponBond(B12,L12,D12,E12,F12,G12,H12,I12,J12,K12,Permanent,Trigger,ObjectOverwrite)</f>
        <v>IT0003631238#0004</v>
      </c>
      <c r="N12" s="23"/>
      <c r="O12" s="50" t="str">
        <f>_xll.qlBondMaturityLookup($M$29:$M$88,$H12)</f>
        <v>IT0003246359</v>
      </c>
      <c r="P12" s="50" t="str">
        <f>_xll.qlBondMaturityLookup("StrippableBTPs",$H12,BTP!$J$88)</f>
        <v>IT0003618383</v>
      </c>
      <c r="Q12" s="24"/>
    </row>
    <row r="13" spans="1:17" s="19" customFormat="1" x14ac:dyDescent="0.2">
      <c r="A13" s="20"/>
      <c r="B13" s="42" t="s">
        <v>319</v>
      </c>
      <c r="C13" s="31" t="str">
        <f>_xll.ohRangeRetrieveError(M13)</f>
        <v/>
      </c>
      <c r="D13" s="33" t="s">
        <v>8</v>
      </c>
      <c r="E13" s="33">
        <v>3</v>
      </c>
      <c r="F13" s="33" t="s">
        <v>16</v>
      </c>
      <c r="G13" s="34">
        <v>100</v>
      </c>
      <c r="H13" s="43">
        <v>42036</v>
      </c>
      <c r="I13" s="33" t="s">
        <v>14</v>
      </c>
      <c r="J13" s="37">
        <v>100</v>
      </c>
      <c r="K13" s="38">
        <v>38231</v>
      </c>
      <c r="L13" s="30" t="s">
        <v>333</v>
      </c>
      <c r="M13" s="32" t="str">
        <f>_xll.qlZeroCouponBond(B13,L13,D13,E13,F13,G13,H13,I13,J13,K13,Permanent,Trigger,ObjectOverwrite)</f>
        <v>IT0003725261#0004</v>
      </c>
      <c r="N13" s="23"/>
      <c r="O13" s="50" t="str">
        <f>_xll.qlBondMaturityLookup($M$29:$M$88,$H13)</f>
        <v>IT0003246342</v>
      </c>
      <c r="P13" s="50" t="str">
        <f>_xll.qlBondMaturityLookup("StrippableBTPs",$H13,BTP!$J$88)</f>
        <v>IT0003719918</v>
      </c>
      <c r="Q13" s="24"/>
    </row>
    <row r="14" spans="1:17" s="19" customFormat="1" x14ac:dyDescent="0.2">
      <c r="A14" s="20"/>
      <c r="B14" s="42" t="s">
        <v>329</v>
      </c>
      <c r="C14" s="31" t="str">
        <f>_xll.ohRangeRetrieveError(M14)</f>
        <v/>
      </c>
      <c r="D14" s="33" t="s">
        <v>8</v>
      </c>
      <c r="E14" s="33">
        <v>3</v>
      </c>
      <c r="F14" s="33" t="s">
        <v>16</v>
      </c>
      <c r="G14" s="34">
        <v>100</v>
      </c>
      <c r="H14" s="43">
        <v>42217</v>
      </c>
      <c r="I14" s="33" t="s">
        <v>14</v>
      </c>
      <c r="J14" s="37">
        <v>100</v>
      </c>
      <c r="K14" s="38">
        <v>38474</v>
      </c>
      <c r="L14" s="30" t="s">
        <v>343</v>
      </c>
      <c r="M14" s="32" t="str">
        <f>_xll.qlZeroCouponBond(B14,L14,D14,E14,F14,G14,H14,I14,J14,K14,Permanent,Trigger,ObjectOverwrite)</f>
        <v>IT0003850374#0004</v>
      </c>
      <c r="N14" s="23"/>
      <c r="O14" s="50" t="str">
        <f>_xll.qlBondMaturityLookup($M$29:$M$88,$H14)</f>
        <v>IT0003246326</v>
      </c>
      <c r="P14" s="50" t="str">
        <f>_xll.qlBondMaturityLookup("StrippableBTPs",$H14,BTP!$J$88)</f>
        <v>IT0003844534</v>
      </c>
      <c r="Q14" s="24"/>
    </row>
    <row r="15" spans="1:17" s="19" customFormat="1" x14ac:dyDescent="0.2">
      <c r="A15" s="20"/>
      <c r="B15" s="42" t="s">
        <v>330</v>
      </c>
      <c r="C15" s="31" t="str">
        <f>_xll.ohRangeRetrieveError(M15)</f>
        <v/>
      </c>
      <c r="D15" s="33" t="s">
        <v>8</v>
      </c>
      <c r="E15" s="33">
        <v>3</v>
      </c>
      <c r="F15" s="33" t="s">
        <v>16</v>
      </c>
      <c r="G15" s="34">
        <v>100</v>
      </c>
      <c r="H15" s="43">
        <v>42583</v>
      </c>
      <c r="I15" s="33" t="s">
        <v>14</v>
      </c>
      <c r="J15" s="37">
        <v>100</v>
      </c>
      <c r="K15" s="38">
        <v>38777</v>
      </c>
      <c r="L15" s="30" t="s">
        <v>344</v>
      </c>
      <c r="M15" s="32" t="str">
        <f>_xll.qlZeroCouponBond(B15,L15,D15,E15,F15,G15,H15,I15,J15,K15,Permanent,Trigger,ObjectOverwrite)</f>
        <v>IT0004038318#0004</v>
      </c>
      <c r="N15" s="23"/>
      <c r="O15" s="50" t="str">
        <f>_xll.qlBondMaturityLookup($M$29:$M$88,$H15)</f>
        <v>IT0003246292</v>
      </c>
      <c r="P15" s="50" t="str">
        <f>_xll.qlBondMaturityLookup("StrippableBTPs",$H15,BTP!$J$88)</f>
        <v>IT0004019581</v>
      </c>
      <c r="Q15" s="24"/>
    </row>
    <row r="16" spans="1:17" s="19" customFormat="1" x14ac:dyDescent="0.2">
      <c r="A16" s="20"/>
      <c r="B16" s="42" t="s">
        <v>320</v>
      </c>
      <c r="C16" s="31" t="str">
        <f>_xll.ohRangeRetrieveError(M16)</f>
        <v/>
      </c>
      <c r="D16" s="33" t="s">
        <v>8</v>
      </c>
      <c r="E16" s="33">
        <v>3</v>
      </c>
      <c r="F16" s="33" t="s">
        <v>16</v>
      </c>
      <c r="G16" s="34">
        <v>100</v>
      </c>
      <c r="H16" s="43">
        <v>42767</v>
      </c>
      <c r="I16" s="33" t="s">
        <v>14</v>
      </c>
      <c r="J16" s="37">
        <v>100</v>
      </c>
      <c r="K16" s="38">
        <v>39295</v>
      </c>
      <c r="L16" s="30" t="s">
        <v>334</v>
      </c>
      <c r="M16" s="32" t="str">
        <f>_xll.qlZeroCouponBond(B16,L16,D16,E16,F16,G16,H16,I16,J16,K16,Permanent,Trigger,ObjectOverwrite)</f>
        <v>IT0004276322#0004</v>
      </c>
      <c r="N16" s="23"/>
      <c r="O16" s="50" t="str">
        <f>_xll.qlBondMaturityLookup($M$29:$M$88,$H16)</f>
        <v>IT0003246284</v>
      </c>
      <c r="P16" s="50" t="str">
        <f>_xll.qlBondMaturityLookup("StrippableBTPs",$H16,BTP!$J$88)</f>
        <v>IT0004164775</v>
      </c>
      <c r="Q16" s="24"/>
    </row>
    <row r="17" spans="1:17" s="19" customFormat="1" x14ac:dyDescent="0.2">
      <c r="A17" s="20"/>
      <c r="B17" s="42" t="s">
        <v>244</v>
      </c>
      <c r="C17" s="31" t="str">
        <f>_xll.ohRangeRetrieveError(M17)</f>
        <v/>
      </c>
      <c r="D17" s="33" t="s">
        <v>8</v>
      </c>
      <c r="E17" s="33">
        <v>3</v>
      </c>
      <c r="F17" s="33" t="s">
        <v>16</v>
      </c>
      <c r="G17" s="34">
        <v>100</v>
      </c>
      <c r="H17" s="43">
        <v>42948</v>
      </c>
      <c r="I17" s="33" t="s">
        <v>14</v>
      </c>
      <c r="J17" s="37">
        <v>100</v>
      </c>
      <c r="K17" s="38">
        <v>37301</v>
      </c>
      <c r="L17" s="30" t="s">
        <v>311</v>
      </c>
      <c r="M17" s="32" t="str">
        <f>_xll.qlZeroCouponBond(B17,L17,D17,E17,F17,G17,H17,I17,J17,K17,Permanent,Trigger,ObjectOverwrite)</f>
        <v>IT0003246250#0004</v>
      </c>
      <c r="N17" s="23"/>
      <c r="O17" s="50" t="str">
        <f>_xll.qlBondMaturityLookup($M$29:$M$88,$H17)</f>
        <v>IT0003246268</v>
      </c>
      <c r="P17" s="50" t="str">
        <f>_xll.qlBondMaturityLookup("StrippableBTPs",$H17,BTP!$J$88)</f>
        <v>IT0003242747</v>
      </c>
      <c r="Q17" s="24"/>
    </row>
    <row r="18" spans="1:17" s="19" customFormat="1" x14ac:dyDescent="0.2">
      <c r="A18" s="20"/>
      <c r="B18" s="42" t="s">
        <v>321</v>
      </c>
      <c r="C18" s="31" t="str">
        <f>_xll.ohRangeRetrieveError(M18)</f>
        <v/>
      </c>
      <c r="D18" s="33" t="s">
        <v>8</v>
      </c>
      <c r="E18" s="33">
        <v>3</v>
      </c>
      <c r="F18" s="33" t="s">
        <v>16</v>
      </c>
      <c r="G18" s="34">
        <v>100</v>
      </c>
      <c r="H18" s="43">
        <v>43132</v>
      </c>
      <c r="I18" s="33" t="s">
        <v>14</v>
      </c>
      <c r="J18" s="37">
        <v>100</v>
      </c>
      <c r="K18" s="38">
        <v>39295</v>
      </c>
      <c r="L18" s="30" t="s">
        <v>335</v>
      </c>
      <c r="M18" s="32" t="str">
        <f>_xll.qlZeroCouponBond(B18,L18,D18,E18,F18,G18,H18,I18,J18,K18,Permanent,Trigger,ObjectOverwrite)</f>
        <v>IT0004275811#0004</v>
      </c>
      <c r="N18" s="23"/>
      <c r="O18" s="50" t="str">
        <f>_xll.qlBondMaturityLookup($M$29:$M$88,$H18)</f>
        <v>IT0003268486</v>
      </c>
      <c r="P18" s="50" t="str">
        <f>_xll.qlBondMaturityLookup("StrippableBTPs",$H18,BTP!$J$88)</f>
        <v>IT0004273493</v>
      </c>
      <c r="Q18" s="24"/>
    </row>
    <row r="19" spans="1:17" s="19" customFormat="1" x14ac:dyDescent="0.2">
      <c r="A19" s="20"/>
      <c r="B19" s="42" t="s">
        <v>245</v>
      </c>
      <c r="C19" s="31" t="str">
        <f>_xll.ohRangeRetrieveError(M19)</f>
        <v/>
      </c>
      <c r="D19" s="33" t="s">
        <v>8</v>
      </c>
      <c r="E19" s="33">
        <v>3</v>
      </c>
      <c r="F19" s="33" t="s">
        <v>16</v>
      </c>
      <c r="G19" s="34">
        <v>100</v>
      </c>
      <c r="H19" s="43">
        <v>43313</v>
      </c>
      <c r="I19" s="33" t="s">
        <v>14</v>
      </c>
      <c r="J19" s="37">
        <v>100</v>
      </c>
      <c r="K19" s="38">
        <v>39568</v>
      </c>
      <c r="L19" s="30" t="s">
        <v>312</v>
      </c>
      <c r="M19" s="32" t="str">
        <f>_xll.qlZeroCouponBond(B19,L19,D19,E19,F19,G19,H19,I19,J19,K19,Permanent,Trigger,ObjectOverwrite)</f>
        <v>IT0004363450#0004</v>
      </c>
      <c r="N19" s="23"/>
      <c r="O19" s="50" t="str">
        <f>_xll.qlBondMaturityLookup($M$29:$M$88,$H19)</f>
        <v>IT0003268494</v>
      </c>
      <c r="P19" s="50" t="str">
        <f>_xll.qlBondMaturityLookup("StrippableBTPs",$H19,BTP!$J$88)</f>
        <v>IT0004361041</v>
      </c>
      <c r="Q19" s="24"/>
    </row>
    <row r="20" spans="1:17" s="19" customFormat="1" x14ac:dyDescent="0.2">
      <c r="A20" s="20"/>
      <c r="B20" s="42" t="s">
        <v>322</v>
      </c>
      <c r="C20" s="31" t="str">
        <f>_xll.ohRangeRetrieveError(M20)</f>
        <v/>
      </c>
      <c r="D20" s="33" t="s">
        <v>8</v>
      </c>
      <c r="E20" s="33">
        <v>3</v>
      </c>
      <c r="F20" s="33" t="s">
        <v>16</v>
      </c>
      <c r="G20" s="34">
        <v>100</v>
      </c>
      <c r="H20" s="43">
        <v>43497</v>
      </c>
      <c r="I20" s="33" t="s">
        <v>14</v>
      </c>
      <c r="J20" s="37">
        <v>100</v>
      </c>
      <c r="K20" s="38">
        <v>37653</v>
      </c>
      <c r="L20" s="30" t="s">
        <v>336</v>
      </c>
      <c r="M20" s="32" t="str">
        <f>_xll.qlZeroCouponBond(B20,L20,D20,E20,F20,G20,H20,I20,J20,K20,Permanent,Trigger,ObjectOverwrite)</f>
        <v>IT0003513105#0004</v>
      </c>
      <c r="N20" s="23"/>
      <c r="O20" s="50" t="str">
        <f>_xll.qlBondMaturityLookup($M$29:$M$88,$H20)</f>
        <v>IT0003268544</v>
      </c>
      <c r="P20" s="50" t="str">
        <f>_xll.qlBondMaturityLookup("StrippableBTPs",$H20,BTP!$J$88)</f>
        <v>IT0003493258</v>
      </c>
      <c r="Q20" s="24"/>
    </row>
    <row r="21" spans="1:17" s="19" customFormat="1" x14ac:dyDescent="0.2">
      <c r="A21" s="20"/>
      <c r="B21" s="42" t="s">
        <v>323</v>
      </c>
      <c r="C21" s="31" t="str">
        <f>_xll.ohRangeRetrieveError(M21)</f>
        <v/>
      </c>
      <c r="D21" s="33" t="s">
        <v>8</v>
      </c>
      <c r="E21" s="33">
        <v>3</v>
      </c>
      <c r="F21" s="33" t="s">
        <v>16</v>
      </c>
      <c r="G21" s="34">
        <v>100</v>
      </c>
      <c r="H21" s="43">
        <v>43862</v>
      </c>
      <c r="I21" s="33" t="s">
        <v>14</v>
      </c>
      <c r="J21" s="37">
        <v>100</v>
      </c>
      <c r="K21" s="38">
        <v>38070</v>
      </c>
      <c r="L21" s="30" t="s">
        <v>337</v>
      </c>
      <c r="M21" s="32" t="str">
        <f>_xll.qlZeroCouponBond(B21,L21,D21,E21,F21,G21,H21,I21,J21,K21,Permanent,Trigger,ObjectOverwrite)</f>
        <v>IT0003649172#0004</v>
      </c>
      <c r="N21" s="23"/>
      <c r="O21" s="50" t="str">
        <f>_xll.qlBondMaturityLookup($M$29:$M$88,$H21)</f>
        <v>IT0003268601</v>
      </c>
      <c r="P21" s="50" t="str">
        <f>_xll.qlBondMaturityLookup("StrippableBTPs",$H21,BTP!$J$88)</f>
        <v>IT0003644769</v>
      </c>
      <c r="Q21" s="24"/>
    </row>
    <row r="22" spans="1:17" s="19" customFormat="1" x14ac:dyDescent="0.2">
      <c r="A22" s="20"/>
      <c r="B22" s="42" t="s">
        <v>246</v>
      </c>
      <c r="C22" s="31" t="str">
        <f>_xll.ohRangeRetrieveError(M22)</f>
        <v/>
      </c>
      <c r="D22" s="33" t="s">
        <v>8</v>
      </c>
      <c r="E22" s="33">
        <v>3</v>
      </c>
      <c r="F22" s="33" t="s">
        <v>16</v>
      </c>
      <c r="G22" s="34">
        <v>100</v>
      </c>
      <c r="H22" s="43">
        <v>44409</v>
      </c>
      <c r="I22" s="33" t="s">
        <v>14</v>
      </c>
      <c r="J22" s="37">
        <v>100</v>
      </c>
      <c r="K22" s="38">
        <v>38749</v>
      </c>
      <c r="L22" s="30" t="s">
        <v>313</v>
      </c>
      <c r="M22" s="32" t="str">
        <f>_xll.qlZeroCouponBond(B22,L22,D22,E22,F22,G22,H22,I22,J22,K22,Permanent,Trigger,ObjectOverwrite)</f>
        <v>IT0004014061#0004</v>
      </c>
      <c r="N22" s="23"/>
      <c r="O22" s="50" t="str">
        <f>_xll.qlBondMaturityLookup($M$29:$M$88,$H22)</f>
        <v>IT0003268700</v>
      </c>
      <c r="P22" s="50" t="str">
        <f>_xll.qlBondMaturityLookup("StrippableBTPs",$H22,BTP!$J$88)</f>
        <v>IT0004009673</v>
      </c>
      <c r="Q22" s="24"/>
    </row>
    <row r="23" spans="1:17" s="19" customFormat="1" x14ac:dyDescent="0.2">
      <c r="A23" s="20"/>
      <c r="B23" s="42" t="s">
        <v>247</v>
      </c>
      <c r="C23" s="31" t="str">
        <f>_xll.ohRangeRetrieveError(M23)</f>
        <v/>
      </c>
      <c r="D23" s="33" t="s">
        <v>8</v>
      </c>
      <c r="E23" s="33">
        <v>3</v>
      </c>
      <c r="F23" s="33" t="s">
        <v>16</v>
      </c>
      <c r="G23" s="34">
        <v>100</v>
      </c>
      <c r="H23" s="43">
        <v>45139</v>
      </c>
      <c r="I23" s="33" t="s">
        <v>14</v>
      </c>
      <c r="J23" s="37">
        <v>100</v>
      </c>
      <c r="K23" s="38">
        <v>39479</v>
      </c>
      <c r="L23" s="30" t="s">
        <v>314</v>
      </c>
      <c r="M23" s="32" t="str">
        <f>_xll.qlZeroCouponBond(B23,L23,D23,E23,F23,G23,H23,I23,J23,K23,Permanent,Trigger,ObjectOverwrite)</f>
        <v>IT0004359029#0004</v>
      </c>
      <c r="N23" s="23"/>
      <c r="O23" s="50" t="str">
        <f>_xll.qlBondMaturityLookup($M$29:$M$88,$H23)</f>
        <v>IT0003268791</v>
      </c>
      <c r="P23" s="50" t="str">
        <f>_xll.qlBondMaturityLookup("StrippableBTPs",$H23,BTP!$J$88)</f>
        <v>IT0004356843</v>
      </c>
      <c r="Q23" s="24"/>
    </row>
    <row r="24" spans="1:17" s="19" customFormat="1" x14ac:dyDescent="0.2">
      <c r="A24" s="20"/>
      <c r="B24" s="42" t="s">
        <v>324</v>
      </c>
      <c r="C24" s="31" t="str">
        <f>_xll.ohRangeRetrieveError(M24)</f>
        <v/>
      </c>
      <c r="D24" s="33" t="s">
        <v>8</v>
      </c>
      <c r="E24" s="33">
        <v>3</v>
      </c>
      <c r="F24" s="33" t="s">
        <v>16</v>
      </c>
      <c r="G24" s="34">
        <v>100</v>
      </c>
      <c r="H24" s="43">
        <v>48611</v>
      </c>
      <c r="I24" s="33" t="s">
        <v>14</v>
      </c>
      <c r="J24" s="37">
        <v>100</v>
      </c>
      <c r="K24" s="38">
        <v>37333</v>
      </c>
      <c r="L24" s="30" t="s">
        <v>338</v>
      </c>
      <c r="M24" s="32" t="str">
        <f>_xll.qlZeroCouponBond(B24,L24,D24,E24,F24,G24,H24,I24,J24,K24,Permanent,Trigger,ObjectOverwrite)</f>
        <v>IT0003268460#0004</v>
      </c>
      <c r="N24" s="23"/>
      <c r="O24" s="50" t="str">
        <f>_xll.qlBondMaturityLookup($M$29:$M$88,$H24)</f>
        <v>IT0003269062</v>
      </c>
      <c r="P24" s="50" t="str">
        <f>_xll.qlBondMaturityLookup("StrippableBTPs",$H24,BTP!$J$88)</f>
        <v>IT0003256820</v>
      </c>
      <c r="Q24" s="24"/>
    </row>
    <row r="25" spans="1:17" s="19" customFormat="1" x14ac:dyDescent="0.2">
      <c r="A25" s="20"/>
      <c r="B25" s="42" t="s">
        <v>248</v>
      </c>
      <c r="C25" s="31" t="str">
        <f>_xll.ohRangeRetrieveError(M25)</f>
        <v/>
      </c>
      <c r="D25" s="33" t="s">
        <v>8</v>
      </c>
      <c r="E25" s="33">
        <v>3</v>
      </c>
      <c r="F25" s="33" t="s">
        <v>16</v>
      </c>
      <c r="G25" s="34">
        <v>100</v>
      </c>
      <c r="H25" s="43">
        <v>49157</v>
      </c>
      <c r="I25" s="33" t="s">
        <v>14</v>
      </c>
      <c r="J25" s="37">
        <v>100</v>
      </c>
      <c r="K25" s="38">
        <v>37888</v>
      </c>
      <c r="L25" s="30" t="s">
        <v>315</v>
      </c>
      <c r="M25" s="32" t="str">
        <f>_xll.qlZeroCouponBond(B25,L25,D25,E25,F25,G25,H25,I25,J25,K25,Permanent,Trigger,ObjectOverwrite)</f>
        <v>IT0003540371#0004</v>
      </c>
      <c r="N25" s="23"/>
      <c r="O25" s="50" t="str">
        <f>_xll.qlBondMaturityLookup($M$29:$M$88,$H25)</f>
        <v>IT0003540405</v>
      </c>
      <c r="P25" s="50" t="str">
        <f>_xll.qlBondMaturityLookup("StrippableBTPs",$H25,BTP!$J$88)</f>
        <v>IT0003535157</v>
      </c>
      <c r="Q25" s="24"/>
    </row>
    <row r="26" spans="1:17" s="19" customFormat="1" x14ac:dyDescent="0.2">
      <c r="A26" s="20"/>
      <c r="B26" s="42" t="s">
        <v>325</v>
      </c>
      <c r="C26" s="31" t="str">
        <f>_xll.ohRangeRetrieveError(M26)</f>
        <v/>
      </c>
      <c r="D26" s="33" t="s">
        <v>8</v>
      </c>
      <c r="E26" s="33">
        <v>3</v>
      </c>
      <c r="F26" s="33" t="s">
        <v>16</v>
      </c>
      <c r="G26" s="34">
        <v>100</v>
      </c>
      <c r="H26" s="43">
        <v>50072</v>
      </c>
      <c r="I26" s="33" t="s">
        <v>14</v>
      </c>
      <c r="J26" s="37">
        <v>100</v>
      </c>
      <c r="K26" s="38">
        <v>38565</v>
      </c>
      <c r="L26" s="30" t="s">
        <v>339</v>
      </c>
      <c r="M26" s="32" t="str">
        <f>_xll.qlZeroCouponBond(B26,L26,D26,E26,F26,G26,H26,I26,J26,K26,Permanent,Trigger,ObjectOverwrite)</f>
        <v>IT0004002801#0004</v>
      </c>
      <c r="N26" s="23"/>
      <c r="O26" s="50" t="str">
        <f>_xll.qlBondMaturityLookup($M$29:$M$88,$H26)</f>
        <v>IT0004002850</v>
      </c>
      <c r="P26" s="50" t="str">
        <f>_xll.qlBondMaturityLookup("StrippableBTPs",$H26,BTP!$J$88)</f>
        <v>IT0003934657</v>
      </c>
      <c r="Q26" s="24"/>
    </row>
    <row r="27" spans="1:17" s="19" customFormat="1" x14ac:dyDescent="0.2">
      <c r="A27" s="20"/>
      <c r="B27" s="42" t="s">
        <v>249</v>
      </c>
      <c r="C27" s="31" t="str">
        <f>_xll.ohRangeRetrieveError(M27)</f>
        <v/>
      </c>
      <c r="D27" s="33" t="s">
        <v>8</v>
      </c>
      <c r="E27" s="33">
        <v>3</v>
      </c>
      <c r="F27" s="33" t="s">
        <v>16</v>
      </c>
      <c r="G27" s="34">
        <v>100</v>
      </c>
      <c r="H27" s="43">
        <v>50983</v>
      </c>
      <c r="I27" s="33" t="s">
        <v>14</v>
      </c>
      <c r="J27" s="37">
        <v>100</v>
      </c>
      <c r="K27" s="38">
        <v>39295</v>
      </c>
      <c r="L27" s="30" t="s">
        <v>316</v>
      </c>
      <c r="M27" s="32" t="str">
        <f>_xll.qlZeroCouponBond(B27,L27,D27,E27,F27,G27,H27,I27,J27,K27,Permanent,Trigger,ObjectOverwrite)</f>
        <v>IT0004288574#0004</v>
      </c>
      <c r="N27" s="23"/>
      <c r="O27" s="50" t="str">
        <f>_xll.qlBondMaturityLookup($M$29:$M$88,$H27)</f>
        <v>IT0004288640</v>
      </c>
      <c r="P27" s="50" t="str">
        <f>_xll.qlBondMaturityLookup("StrippableBTPs",$H27,BTP!$J$88)</f>
        <v>IT0004286966</v>
      </c>
      <c r="Q27" s="24"/>
    </row>
    <row r="28" spans="1:17" s="19" customFormat="1" x14ac:dyDescent="0.2">
      <c r="A28" s="20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 t="str">
        <f>_xll.ohGroup("ResiduesFebAug",M8:M27,Permanent,,ObjectOverwrite)</f>
        <v>ResiduesFebAug#0004</v>
      </c>
      <c r="N28" s="23"/>
      <c r="O28" s="51"/>
      <c r="P28" s="51"/>
      <c r="Q28" s="24"/>
    </row>
    <row r="29" spans="1:17" s="19" customFormat="1" x14ac:dyDescent="0.2">
      <c r="A29" s="20"/>
      <c r="B29" s="42" t="s">
        <v>76</v>
      </c>
      <c r="C29" s="31" t="str">
        <f>_xll.ohRangeRetrieveError(M29)</f>
        <v/>
      </c>
      <c r="D29" s="33" t="s">
        <v>8</v>
      </c>
      <c r="E29" s="33">
        <v>3</v>
      </c>
      <c r="F29" s="33" t="s">
        <v>16</v>
      </c>
      <c r="G29" s="34">
        <v>100</v>
      </c>
      <c r="H29" s="43">
        <v>40210</v>
      </c>
      <c r="I29" s="33" t="s">
        <v>14</v>
      </c>
      <c r="J29" s="37">
        <v>100</v>
      </c>
      <c r="K29" s="38">
        <v>37288</v>
      </c>
      <c r="L29" s="30" t="s">
        <v>250</v>
      </c>
      <c r="M29" s="32" t="str">
        <f>_xll.qlZeroCouponBond(B29,L29,D29,E29,F29,G29,H29,I29,J29,K29,Permanent,Trigger,ObjectOverwrite)</f>
        <v>IT0003106561#0004</v>
      </c>
      <c r="N29" s="23"/>
      <c r="O29" s="23"/>
      <c r="P29" s="23"/>
      <c r="Q29" s="28"/>
    </row>
    <row r="30" spans="1:17" s="19" customFormat="1" x14ac:dyDescent="0.2">
      <c r="A30" s="20"/>
      <c r="B30" s="42" t="s">
        <v>78</v>
      </c>
      <c r="C30" s="31" t="str">
        <f>_xll.ohRangeRetrieveError(M30)</f>
        <v/>
      </c>
      <c r="D30" s="33" t="s">
        <v>8</v>
      </c>
      <c r="E30" s="33">
        <v>3</v>
      </c>
      <c r="F30" s="33" t="s">
        <v>16</v>
      </c>
      <c r="G30" s="34">
        <v>100</v>
      </c>
      <c r="H30" s="43">
        <v>40391</v>
      </c>
      <c r="I30" s="33" t="s">
        <v>14</v>
      </c>
      <c r="J30" s="37">
        <v>100</v>
      </c>
      <c r="K30" s="38">
        <v>37288</v>
      </c>
      <c r="L30" s="30" t="s">
        <v>251</v>
      </c>
      <c r="M30" s="32" t="str">
        <f>_xll.qlZeroCouponBond(B30,L30,D30,E30,F30,G30,H30,I30,J30,K30,Permanent,Trigger,ObjectOverwrite)</f>
        <v>IT0003106579#0004</v>
      </c>
      <c r="N30" s="23"/>
      <c r="O30" s="23"/>
      <c r="P30" s="23"/>
      <c r="Q30" s="28"/>
    </row>
    <row r="31" spans="1:17" s="19" customFormat="1" x14ac:dyDescent="0.2">
      <c r="A31" s="20"/>
      <c r="B31" s="42" t="s">
        <v>80</v>
      </c>
      <c r="C31" s="31" t="str">
        <f>_xll.ohRangeRetrieveError(M31)</f>
        <v/>
      </c>
      <c r="D31" s="33" t="s">
        <v>8</v>
      </c>
      <c r="E31" s="33">
        <v>3</v>
      </c>
      <c r="F31" s="33" t="s">
        <v>16</v>
      </c>
      <c r="G31" s="34">
        <v>100</v>
      </c>
      <c r="H31" s="43">
        <v>40575</v>
      </c>
      <c r="I31" s="33" t="s">
        <v>14</v>
      </c>
      <c r="J31" s="37">
        <v>100</v>
      </c>
      <c r="K31" s="38">
        <v>37288</v>
      </c>
      <c r="L31" s="30" t="s">
        <v>252</v>
      </c>
      <c r="M31" s="32" t="str">
        <f>_xll.qlZeroCouponBond(B31,L31,D31,E31,F31,G31,H31,I31,J31,K31,Permanent,Trigger,ObjectOverwrite)</f>
        <v>IT0003106587#0004</v>
      </c>
      <c r="N31" s="23"/>
      <c r="O31" s="23"/>
      <c r="P31" s="23"/>
      <c r="Q31" s="28"/>
    </row>
    <row r="32" spans="1:17" s="19" customFormat="1" x14ac:dyDescent="0.2">
      <c r="A32" s="20"/>
      <c r="B32" s="42" t="s">
        <v>82</v>
      </c>
      <c r="C32" s="31" t="str">
        <f>_xll.ohRangeRetrieveError(M32)</f>
        <v/>
      </c>
      <c r="D32" s="33" t="s">
        <v>8</v>
      </c>
      <c r="E32" s="33">
        <v>3</v>
      </c>
      <c r="F32" s="33" t="s">
        <v>16</v>
      </c>
      <c r="G32" s="34">
        <v>100</v>
      </c>
      <c r="H32" s="43">
        <v>40756</v>
      </c>
      <c r="I32" s="33" t="s">
        <v>14</v>
      </c>
      <c r="J32" s="37">
        <v>100</v>
      </c>
      <c r="K32" s="38">
        <v>37288</v>
      </c>
      <c r="L32" s="30" t="s">
        <v>253</v>
      </c>
      <c r="M32" s="32" t="str">
        <f>_xll.qlZeroCouponBond(B32,L32,D32,E32,F32,G32,H32,I32,J32,K32,Permanent,Trigger,ObjectOverwrite)</f>
        <v>IT0003106595#0004</v>
      </c>
      <c r="N32" s="23"/>
      <c r="O32" s="23"/>
      <c r="P32" s="23"/>
      <c r="Q32" s="28"/>
    </row>
    <row r="33" spans="1:17" s="19" customFormat="1" x14ac:dyDescent="0.2">
      <c r="A33" s="20"/>
      <c r="B33" s="42" t="s">
        <v>84</v>
      </c>
      <c r="C33" s="31" t="str">
        <f>_xll.ohRangeRetrieveError(M33)</f>
        <v/>
      </c>
      <c r="D33" s="33" t="s">
        <v>8</v>
      </c>
      <c r="E33" s="33">
        <v>3</v>
      </c>
      <c r="F33" s="33" t="s">
        <v>16</v>
      </c>
      <c r="G33" s="34">
        <v>100</v>
      </c>
      <c r="H33" s="43">
        <v>40940</v>
      </c>
      <c r="I33" s="33" t="s">
        <v>14</v>
      </c>
      <c r="J33" s="37">
        <v>100</v>
      </c>
      <c r="K33" s="38">
        <v>36962</v>
      </c>
      <c r="L33" s="30" t="s">
        <v>254</v>
      </c>
      <c r="M33" s="32" t="str">
        <f>_xll.qlZeroCouponBond(B33,L33,D33,E33,F33,G33,H33,I33,J33,K33,Permanent,Trigger,ObjectOverwrite)</f>
        <v>IT0003204945#0004</v>
      </c>
      <c r="N33" s="23"/>
      <c r="O33" s="23"/>
      <c r="P33" s="23"/>
      <c r="Q33" s="28"/>
    </row>
    <row r="34" spans="1:17" s="19" customFormat="1" x14ac:dyDescent="0.2">
      <c r="A34" s="20"/>
      <c r="B34" s="42" t="s">
        <v>86</v>
      </c>
      <c r="C34" s="31" t="str">
        <f>_xll.ohRangeRetrieveError(M34)</f>
        <v/>
      </c>
      <c r="D34" s="33" t="s">
        <v>8</v>
      </c>
      <c r="E34" s="33">
        <v>3</v>
      </c>
      <c r="F34" s="33" t="s">
        <v>16</v>
      </c>
      <c r="G34" s="34">
        <v>100</v>
      </c>
      <c r="H34" s="43">
        <v>41122</v>
      </c>
      <c r="I34" s="33" t="s">
        <v>14</v>
      </c>
      <c r="J34" s="37">
        <v>100</v>
      </c>
      <c r="K34" s="38">
        <v>37301</v>
      </c>
      <c r="L34" s="30" t="s">
        <v>255</v>
      </c>
      <c r="M34" s="32" t="str">
        <f>_xll.qlZeroCouponBond(B34,L34,D34,E34,F34,G34,H34,I34,J34,K34,Permanent,Trigger,ObjectOverwrite)</f>
        <v>IT0003246409#0004</v>
      </c>
      <c r="N34" s="23"/>
      <c r="O34" s="23"/>
      <c r="P34" s="23"/>
      <c r="Q34" s="28"/>
    </row>
    <row r="35" spans="1:17" s="19" customFormat="1" x14ac:dyDescent="0.2">
      <c r="A35" s="20"/>
      <c r="B35" s="42" t="s">
        <v>88</v>
      </c>
      <c r="C35" s="31" t="str">
        <f>_xll.ohRangeRetrieveError(M35)</f>
        <v/>
      </c>
      <c r="D35" s="33" t="s">
        <v>8</v>
      </c>
      <c r="E35" s="33">
        <v>3</v>
      </c>
      <c r="F35" s="33" t="s">
        <v>16</v>
      </c>
      <c r="G35" s="34">
        <v>100</v>
      </c>
      <c r="H35" s="43">
        <v>41306</v>
      </c>
      <c r="I35" s="33" t="s">
        <v>14</v>
      </c>
      <c r="J35" s="37">
        <v>100</v>
      </c>
      <c r="K35" s="38">
        <v>37301</v>
      </c>
      <c r="L35" s="30" t="s">
        <v>256</v>
      </c>
      <c r="M35" s="32" t="str">
        <f>_xll.qlZeroCouponBond(B35,L35,D35,E35,F35,G35,H35,I35,J35,K35,Permanent,Trigger,ObjectOverwrite)</f>
        <v>IT0003246391#0004</v>
      </c>
      <c r="N35" s="23"/>
      <c r="O35" s="23"/>
      <c r="P35" s="23"/>
      <c r="Q35" s="28"/>
    </row>
    <row r="36" spans="1:17" s="19" customFormat="1" x14ac:dyDescent="0.2">
      <c r="A36" s="20"/>
      <c r="B36" s="42" t="s">
        <v>90</v>
      </c>
      <c r="C36" s="31" t="str">
        <f>_xll.ohRangeRetrieveError(M36)</f>
        <v/>
      </c>
      <c r="D36" s="33" t="s">
        <v>8</v>
      </c>
      <c r="E36" s="33">
        <v>3</v>
      </c>
      <c r="F36" s="33" t="s">
        <v>16</v>
      </c>
      <c r="G36" s="34">
        <v>100</v>
      </c>
      <c r="H36" s="43">
        <v>41487</v>
      </c>
      <c r="I36" s="33" t="s">
        <v>14</v>
      </c>
      <c r="J36" s="37">
        <v>100</v>
      </c>
      <c r="K36" s="38">
        <v>37301</v>
      </c>
      <c r="L36" s="30" t="s">
        <v>257</v>
      </c>
      <c r="M36" s="32" t="str">
        <f>_xll.qlZeroCouponBond(B36,L36,D36,E36,F36,G36,H36,I36,J36,K36,Permanent,Trigger,ObjectOverwrite)</f>
        <v>IT0003246383#0004</v>
      </c>
      <c r="N36" s="23"/>
      <c r="O36" s="23"/>
      <c r="P36" s="23"/>
      <c r="Q36" s="28"/>
    </row>
    <row r="37" spans="1:17" s="19" customFormat="1" x14ac:dyDescent="0.2">
      <c r="A37" s="20"/>
      <c r="B37" s="42" t="s">
        <v>92</v>
      </c>
      <c r="C37" s="31" t="str">
        <f>_xll.ohRangeRetrieveError(M37)</f>
        <v/>
      </c>
      <c r="D37" s="33" t="s">
        <v>8</v>
      </c>
      <c r="E37" s="33">
        <v>3</v>
      </c>
      <c r="F37" s="33" t="s">
        <v>16</v>
      </c>
      <c r="G37" s="34">
        <v>100</v>
      </c>
      <c r="H37" s="43">
        <v>41671</v>
      </c>
      <c r="I37" s="33" t="s">
        <v>14</v>
      </c>
      <c r="J37" s="37">
        <v>100</v>
      </c>
      <c r="K37" s="38">
        <v>37301</v>
      </c>
      <c r="L37" s="30" t="s">
        <v>258</v>
      </c>
      <c r="M37" s="32" t="str">
        <f>_xll.qlZeroCouponBond(B37,L37,D37,E37,F37,G37,H37,I37,J37,K37,Permanent,Trigger,ObjectOverwrite)</f>
        <v>IT0003246375#0004</v>
      </c>
      <c r="N37" s="23"/>
      <c r="O37" s="23"/>
      <c r="P37" s="23"/>
      <c r="Q37" s="28"/>
    </row>
    <row r="38" spans="1:17" s="19" customFormat="1" x14ac:dyDescent="0.2">
      <c r="A38" s="20"/>
      <c r="B38" s="42" t="s">
        <v>94</v>
      </c>
      <c r="C38" s="31" t="str">
        <f>_xll.ohRangeRetrieveError(M38)</f>
        <v/>
      </c>
      <c r="D38" s="33" t="s">
        <v>8</v>
      </c>
      <c r="E38" s="33">
        <v>3</v>
      </c>
      <c r="F38" s="33" t="s">
        <v>16</v>
      </c>
      <c r="G38" s="34">
        <v>100</v>
      </c>
      <c r="H38" s="43">
        <v>41852</v>
      </c>
      <c r="I38" s="33" t="s">
        <v>14</v>
      </c>
      <c r="J38" s="37">
        <v>100</v>
      </c>
      <c r="K38" s="38">
        <v>37301</v>
      </c>
      <c r="L38" s="30" t="s">
        <v>259</v>
      </c>
      <c r="M38" s="32" t="str">
        <f>_xll.qlZeroCouponBond(B38,L38,D38,E38,F38,G38,H38,I38,J38,K38,Permanent,Trigger,ObjectOverwrite)</f>
        <v>IT0003246359#0004</v>
      </c>
      <c r="N38" s="23"/>
      <c r="O38" s="23"/>
      <c r="P38" s="23"/>
      <c r="Q38" s="28"/>
    </row>
    <row r="39" spans="1:17" s="19" customFormat="1" x14ac:dyDescent="0.2">
      <c r="A39" s="20"/>
      <c r="B39" s="42" t="s">
        <v>96</v>
      </c>
      <c r="C39" s="31" t="str">
        <f>_xll.ohRangeRetrieveError(M39)</f>
        <v/>
      </c>
      <c r="D39" s="33" t="s">
        <v>8</v>
      </c>
      <c r="E39" s="33">
        <v>3</v>
      </c>
      <c r="F39" s="33" t="s">
        <v>16</v>
      </c>
      <c r="G39" s="34">
        <v>100</v>
      </c>
      <c r="H39" s="43">
        <v>42036</v>
      </c>
      <c r="I39" s="33" t="s">
        <v>14</v>
      </c>
      <c r="J39" s="37">
        <v>100</v>
      </c>
      <c r="K39" s="38">
        <v>37301</v>
      </c>
      <c r="L39" s="30" t="s">
        <v>260</v>
      </c>
      <c r="M39" s="32" t="str">
        <f>_xll.qlZeroCouponBond(B39,L39,D39,E39,F39,G39,H39,I39,J39,K39,Permanent,Trigger,ObjectOverwrite)</f>
        <v>IT0003246342#0004</v>
      </c>
      <c r="N39" s="23"/>
      <c r="O39" s="23"/>
      <c r="P39" s="23"/>
      <c r="Q39" s="28"/>
    </row>
    <row r="40" spans="1:17" s="19" customFormat="1" x14ac:dyDescent="0.2">
      <c r="A40" s="20"/>
      <c r="B40" s="42" t="s">
        <v>98</v>
      </c>
      <c r="C40" s="31" t="str">
        <f>_xll.ohRangeRetrieveError(M40)</f>
        <v/>
      </c>
      <c r="D40" s="33" t="s">
        <v>8</v>
      </c>
      <c r="E40" s="33">
        <v>3</v>
      </c>
      <c r="F40" s="33" t="s">
        <v>16</v>
      </c>
      <c r="G40" s="34">
        <v>100</v>
      </c>
      <c r="H40" s="43">
        <v>42217</v>
      </c>
      <c r="I40" s="33" t="s">
        <v>14</v>
      </c>
      <c r="J40" s="37">
        <v>100</v>
      </c>
      <c r="K40" s="38">
        <v>37301</v>
      </c>
      <c r="L40" s="30" t="s">
        <v>261</v>
      </c>
      <c r="M40" s="32" t="str">
        <f>_xll.qlZeroCouponBond(B40,L40,D40,E40,F40,G40,H40,I40,J40,K40,Permanent,Trigger,ObjectOverwrite)</f>
        <v>IT0003246326#0004</v>
      </c>
      <c r="N40" s="23"/>
      <c r="O40" s="23"/>
      <c r="P40" s="23"/>
      <c r="Q40" s="28"/>
    </row>
    <row r="41" spans="1:17" s="19" customFormat="1" x14ac:dyDescent="0.2">
      <c r="A41" s="20"/>
      <c r="B41" s="42" t="s">
        <v>100</v>
      </c>
      <c r="C41" s="31" t="str">
        <f>_xll.ohRangeRetrieveError(M41)</f>
        <v/>
      </c>
      <c r="D41" s="33" t="s">
        <v>8</v>
      </c>
      <c r="E41" s="33">
        <v>3</v>
      </c>
      <c r="F41" s="33" t="s">
        <v>16</v>
      </c>
      <c r="G41" s="34">
        <v>100</v>
      </c>
      <c r="H41" s="43">
        <v>42401</v>
      </c>
      <c r="I41" s="33" t="s">
        <v>14</v>
      </c>
      <c r="J41" s="37">
        <v>100</v>
      </c>
      <c r="K41" s="38">
        <v>37301</v>
      </c>
      <c r="L41" s="30" t="s">
        <v>262</v>
      </c>
      <c r="M41" s="32" t="str">
        <f>_xll.qlZeroCouponBond(B41,L41,D41,E41,F41,G41,H41,I41,J41,K41,Permanent,Trigger,ObjectOverwrite)</f>
        <v>IT0003246318#0004</v>
      </c>
      <c r="N41" s="23"/>
      <c r="O41" s="23"/>
      <c r="P41" s="23"/>
      <c r="Q41" s="28"/>
    </row>
    <row r="42" spans="1:17" s="19" customFormat="1" x14ac:dyDescent="0.2">
      <c r="A42" s="20"/>
      <c r="B42" s="42" t="s">
        <v>102</v>
      </c>
      <c r="C42" s="31" t="str">
        <f>_xll.ohRangeRetrieveError(M42)</f>
        <v/>
      </c>
      <c r="D42" s="33" t="s">
        <v>8</v>
      </c>
      <c r="E42" s="33">
        <v>3</v>
      </c>
      <c r="F42" s="33" t="s">
        <v>16</v>
      </c>
      <c r="G42" s="34">
        <v>100</v>
      </c>
      <c r="H42" s="43">
        <v>42583</v>
      </c>
      <c r="I42" s="33" t="s">
        <v>14</v>
      </c>
      <c r="J42" s="37">
        <v>100</v>
      </c>
      <c r="K42" s="38">
        <v>37301</v>
      </c>
      <c r="L42" s="30" t="s">
        <v>263</v>
      </c>
      <c r="M42" s="32" t="str">
        <f>_xll.qlZeroCouponBond(B42,L42,D42,E42,F42,G42,H42,I42,J42,K42,Permanent,Trigger,ObjectOverwrite)</f>
        <v>IT0003246292#0004</v>
      </c>
      <c r="N42" s="23"/>
      <c r="O42" s="23"/>
      <c r="P42" s="23"/>
      <c r="Q42" s="28"/>
    </row>
    <row r="43" spans="1:17" s="19" customFormat="1" x14ac:dyDescent="0.2">
      <c r="A43" s="20"/>
      <c r="B43" s="42" t="s">
        <v>104</v>
      </c>
      <c r="C43" s="31" t="str">
        <f>_xll.ohRangeRetrieveError(M43)</f>
        <v/>
      </c>
      <c r="D43" s="33" t="s">
        <v>8</v>
      </c>
      <c r="E43" s="33">
        <v>3</v>
      </c>
      <c r="F43" s="33" t="s">
        <v>16</v>
      </c>
      <c r="G43" s="34">
        <v>100</v>
      </c>
      <c r="H43" s="43">
        <v>42767</v>
      </c>
      <c r="I43" s="33" t="s">
        <v>14</v>
      </c>
      <c r="J43" s="37">
        <v>100</v>
      </c>
      <c r="K43" s="38">
        <v>37301</v>
      </c>
      <c r="L43" s="30" t="s">
        <v>264</v>
      </c>
      <c r="M43" s="32" t="str">
        <f>_xll.qlZeroCouponBond(B43,L43,D43,E43,F43,G43,H43,I43,J43,K43,Permanent,Trigger,ObjectOverwrite)</f>
        <v>IT0003246284#0004</v>
      </c>
      <c r="N43" s="23"/>
      <c r="O43" s="23"/>
      <c r="P43" s="23"/>
      <c r="Q43" s="28"/>
    </row>
    <row r="44" spans="1:17" s="19" customFormat="1" x14ac:dyDescent="0.2">
      <c r="A44" s="20"/>
      <c r="B44" s="42" t="s">
        <v>106</v>
      </c>
      <c r="C44" s="31" t="str">
        <f>_xll.ohRangeRetrieveError(M44)</f>
        <v/>
      </c>
      <c r="D44" s="33" t="s">
        <v>8</v>
      </c>
      <c r="E44" s="33">
        <v>3</v>
      </c>
      <c r="F44" s="33" t="s">
        <v>16</v>
      </c>
      <c r="G44" s="34">
        <v>100</v>
      </c>
      <c r="H44" s="43">
        <v>42948</v>
      </c>
      <c r="I44" s="33" t="s">
        <v>14</v>
      </c>
      <c r="J44" s="37">
        <v>100</v>
      </c>
      <c r="K44" s="38">
        <v>37301</v>
      </c>
      <c r="L44" s="30" t="s">
        <v>265</v>
      </c>
      <c r="M44" s="32" t="str">
        <f>_xll.qlZeroCouponBond(B44,L44,D44,E44,F44,G44,H44,I44,J44,K44,Permanent,Trigger,ObjectOverwrite)</f>
        <v>IT0003246268#0004</v>
      </c>
      <c r="N44" s="23"/>
      <c r="O44" s="23"/>
      <c r="P44" s="23"/>
      <c r="Q44" s="28"/>
    </row>
    <row r="45" spans="1:17" s="19" customFormat="1" x14ac:dyDescent="0.2">
      <c r="A45" s="20"/>
      <c r="B45" s="42" t="s">
        <v>108</v>
      </c>
      <c r="C45" s="31" t="str">
        <f>_xll.ohRangeRetrieveError(M45)</f>
        <v/>
      </c>
      <c r="D45" s="33" t="s">
        <v>8</v>
      </c>
      <c r="E45" s="33">
        <v>3</v>
      </c>
      <c r="F45" s="33" t="s">
        <v>16</v>
      </c>
      <c r="G45" s="34">
        <v>100</v>
      </c>
      <c r="H45" s="43">
        <v>43132</v>
      </c>
      <c r="I45" s="33" t="s">
        <v>14</v>
      </c>
      <c r="J45" s="37">
        <v>100</v>
      </c>
      <c r="K45" s="38">
        <v>37333</v>
      </c>
      <c r="L45" s="30" t="s">
        <v>266</v>
      </c>
      <c r="M45" s="32" t="str">
        <f>_xll.qlZeroCouponBond(B45,L45,D45,E45,F45,G45,H45,I45,J45,K45,Permanent,Trigger,ObjectOverwrite)</f>
        <v>IT0003268486#0004</v>
      </c>
      <c r="N45" s="23"/>
      <c r="O45" s="23"/>
      <c r="P45" s="23"/>
      <c r="Q45" s="28"/>
    </row>
    <row r="46" spans="1:17" s="19" customFormat="1" x14ac:dyDescent="0.2">
      <c r="A46" s="20"/>
      <c r="B46" s="42" t="s">
        <v>110</v>
      </c>
      <c r="C46" s="31" t="str">
        <f>_xll.ohRangeRetrieveError(M46)</f>
        <v/>
      </c>
      <c r="D46" s="33" t="s">
        <v>8</v>
      </c>
      <c r="E46" s="33">
        <v>3</v>
      </c>
      <c r="F46" s="33" t="s">
        <v>16</v>
      </c>
      <c r="G46" s="34">
        <v>100</v>
      </c>
      <c r="H46" s="43">
        <v>43313</v>
      </c>
      <c r="I46" s="33" t="s">
        <v>14</v>
      </c>
      <c r="J46" s="37">
        <v>100</v>
      </c>
      <c r="K46" s="38">
        <v>37333</v>
      </c>
      <c r="L46" s="30" t="s">
        <v>267</v>
      </c>
      <c r="M46" s="32" t="str">
        <f>_xll.qlZeroCouponBond(B46,L46,D46,E46,F46,G46,H46,I46,J46,K46,Permanent,Trigger,ObjectOverwrite)</f>
        <v>IT0003268494#0004</v>
      </c>
      <c r="N46" s="23"/>
      <c r="O46" s="23"/>
      <c r="P46" s="23"/>
      <c r="Q46" s="28"/>
    </row>
    <row r="47" spans="1:17" s="19" customFormat="1" x14ac:dyDescent="0.2">
      <c r="A47" s="20"/>
      <c r="B47" s="42" t="s">
        <v>112</v>
      </c>
      <c r="C47" s="31" t="str">
        <f>_xll.ohRangeRetrieveError(M47)</f>
        <v/>
      </c>
      <c r="D47" s="33" t="s">
        <v>8</v>
      </c>
      <c r="E47" s="33">
        <v>3</v>
      </c>
      <c r="F47" s="33" t="s">
        <v>16</v>
      </c>
      <c r="G47" s="34">
        <v>100</v>
      </c>
      <c r="H47" s="43">
        <v>43497</v>
      </c>
      <c r="I47" s="33" t="s">
        <v>14</v>
      </c>
      <c r="J47" s="37">
        <v>100</v>
      </c>
      <c r="K47" s="38">
        <v>37333</v>
      </c>
      <c r="L47" s="30" t="s">
        <v>268</v>
      </c>
      <c r="M47" s="32" t="str">
        <f>_xll.qlZeroCouponBond(B47,L47,D47,E47,F47,G47,H47,I47,J47,K47,Permanent,Trigger,ObjectOverwrite)</f>
        <v>IT0003268544#0004</v>
      </c>
      <c r="N47" s="23"/>
      <c r="O47" s="23"/>
      <c r="P47" s="23"/>
      <c r="Q47" s="28"/>
    </row>
    <row r="48" spans="1:17" s="19" customFormat="1" x14ac:dyDescent="0.2">
      <c r="A48" s="20"/>
      <c r="B48" s="42" t="s">
        <v>114</v>
      </c>
      <c r="C48" s="31" t="str">
        <f>_xll.ohRangeRetrieveError(M48)</f>
        <v/>
      </c>
      <c r="D48" s="33" t="s">
        <v>8</v>
      </c>
      <c r="E48" s="33">
        <v>3</v>
      </c>
      <c r="F48" s="33" t="s">
        <v>16</v>
      </c>
      <c r="G48" s="34">
        <v>100</v>
      </c>
      <c r="H48" s="43">
        <v>43678</v>
      </c>
      <c r="I48" s="33" t="s">
        <v>14</v>
      </c>
      <c r="J48" s="37">
        <v>100</v>
      </c>
      <c r="K48" s="38">
        <v>37333</v>
      </c>
      <c r="L48" s="30" t="s">
        <v>269</v>
      </c>
      <c r="M48" s="32" t="str">
        <f>_xll.qlZeroCouponBond(B48,L48,D48,E48,F48,G48,H48,I48,J48,K48,Permanent,Trigger,ObjectOverwrite)</f>
        <v>IT0003268585#0004</v>
      </c>
      <c r="N48" s="23"/>
      <c r="O48" s="23"/>
      <c r="P48" s="23"/>
      <c r="Q48" s="28"/>
    </row>
    <row r="49" spans="1:17" s="19" customFormat="1" x14ac:dyDescent="0.2">
      <c r="A49" s="20"/>
      <c r="B49" s="42" t="s">
        <v>117</v>
      </c>
      <c r="C49" s="31" t="str">
        <f>_xll.ohRangeRetrieveError(M49)</f>
        <v/>
      </c>
      <c r="D49" s="33" t="s">
        <v>8</v>
      </c>
      <c r="E49" s="33">
        <v>3</v>
      </c>
      <c r="F49" s="33" t="s">
        <v>16</v>
      </c>
      <c r="G49" s="34">
        <v>100</v>
      </c>
      <c r="H49" s="43">
        <v>43862</v>
      </c>
      <c r="I49" s="33" t="s">
        <v>14</v>
      </c>
      <c r="J49" s="37">
        <v>100</v>
      </c>
      <c r="K49" s="38">
        <v>37333</v>
      </c>
      <c r="L49" s="30" t="s">
        <v>271</v>
      </c>
      <c r="M49" s="32" t="str">
        <f>_xll.qlZeroCouponBond(B49,L49,D49,E49,F49,G49,H49,I49,J49,K49,Permanent,Trigger,ObjectOverwrite)</f>
        <v>IT0003268601#0004</v>
      </c>
      <c r="N49" s="23"/>
      <c r="O49" s="23"/>
      <c r="P49" s="23"/>
      <c r="Q49" s="28"/>
    </row>
    <row r="50" spans="1:17" s="19" customFormat="1" x14ac:dyDescent="0.2">
      <c r="A50" s="20"/>
      <c r="B50" s="42" t="s">
        <v>119</v>
      </c>
      <c r="C50" s="31" t="str">
        <f>_xll.ohRangeRetrieveError(M50)</f>
        <v/>
      </c>
      <c r="D50" s="33" t="s">
        <v>8</v>
      </c>
      <c r="E50" s="33">
        <v>3</v>
      </c>
      <c r="F50" s="33" t="s">
        <v>16</v>
      </c>
      <c r="G50" s="34">
        <v>100</v>
      </c>
      <c r="H50" s="43">
        <v>44044</v>
      </c>
      <c r="I50" s="33" t="s">
        <v>14</v>
      </c>
      <c r="J50" s="37">
        <v>100</v>
      </c>
      <c r="K50" s="38">
        <v>37333</v>
      </c>
      <c r="L50" s="30" t="s">
        <v>272</v>
      </c>
      <c r="M50" s="32" t="str">
        <f>_xll.qlZeroCouponBond(B50,L50,D50,E50,F50,G50,H50,I50,J50,K50,Permanent,Trigger,ObjectOverwrite)</f>
        <v>IT0003268635#0004</v>
      </c>
      <c r="N50" s="23"/>
      <c r="O50" s="23"/>
      <c r="P50" s="23"/>
      <c r="Q50" s="28"/>
    </row>
    <row r="51" spans="1:17" x14ac:dyDescent="0.2">
      <c r="A51" s="20"/>
      <c r="B51" s="42" t="s">
        <v>121</v>
      </c>
      <c r="C51" s="31" t="str">
        <f>_xll.ohRangeRetrieveError(M51)</f>
        <v/>
      </c>
      <c r="D51" s="33" t="s">
        <v>8</v>
      </c>
      <c r="E51" s="33">
        <v>3</v>
      </c>
      <c r="F51" s="33" t="s">
        <v>16</v>
      </c>
      <c r="G51" s="34">
        <v>100</v>
      </c>
      <c r="H51" s="43">
        <v>44228</v>
      </c>
      <c r="I51" s="33" t="s">
        <v>14</v>
      </c>
      <c r="J51" s="37">
        <v>100</v>
      </c>
      <c r="K51" s="38">
        <v>37333</v>
      </c>
      <c r="L51" s="30" t="s">
        <v>273</v>
      </c>
      <c r="M51" s="32" t="str">
        <f>_xll.qlZeroCouponBond(B51,L51,D51,E51,F51,G51,H51,I51,J51,K51,Permanent,Trigger,ObjectOverwrite)</f>
        <v>IT0003268676#0004</v>
      </c>
      <c r="N51" s="23"/>
      <c r="O51" s="23"/>
      <c r="P51" s="23"/>
      <c r="Q51" s="28"/>
    </row>
    <row r="52" spans="1:17" x14ac:dyDescent="0.2">
      <c r="A52" s="20"/>
      <c r="B52" s="42" t="s">
        <v>123</v>
      </c>
      <c r="C52" s="31" t="str">
        <f>_xll.ohRangeRetrieveError(M52)</f>
        <v/>
      </c>
      <c r="D52" s="33" t="s">
        <v>8</v>
      </c>
      <c r="E52" s="33">
        <v>3</v>
      </c>
      <c r="F52" s="33" t="s">
        <v>16</v>
      </c>
      <c r="G52" s="34">
        <v>100</v>
      </c>
      <c r="H52" s="43">
        <v>44409</v>
      </c>
      <c r="I52" s="33" t="s">
        <v>14</v>
      </c>
      <c r="J52" s="37">
        <v>100</v>
      </c>
      <c r="K52" s="38">
        <v>37333</v>
      </c>
      <c r="L52" s="30" t="s">
        <v>274</v>
      </c>
      <c r="M52" s="32" t="str">
        <f>_xll.qlZeroCouponBond(B52,L52,D52,E52,F52,G52,H52,I52,J52,K52,Permanent,Trigger,ObjectOverwrite)</f>
        <v>IT0003268700#0004</v>
      </c>
      <c r="N52" s="23"/>
      <c r="O52" s="23"/>
      <c r="P52" s="23"/>
      <c r="Q52" s="28"/>
    </row>
    <row r="53" spans="1:17" x14ac:dyDescent="0.2">
      <c r="A53" s="20"/>
      <c r="B53" s="42" t="s">
        <v>125</v>
      </c>
      <c r="C53" s="31" t="str">
        <f>_xll.ohRangeRetrieveError(M53)</f>
        <v/>
      </c>
      <c r="D53" s="33" t="s">
        <v>8</v>
      </c>
      <c r="E53" s="33">
        <v>3</v>
      </c>
      <c r="F53" s="33" t="s">
        <v>16</v>
      </c>
      <c r="G53" s="34">
        <v>100</v>
      </c>
      <c r="H53" s="43">
        <v>44593</v>
      </c>
      <c r="I53" s="33" t="s">
        <v>14</v>
      </c>
      <c r="J53" s="37">
        <v>100</v>
      </c>
      <c r="K53" s="38">
        <v>37333</v>
      </c>
      <c r="L53" s="30" t="s">
        <v>275</v>
      </c>
      <c r="M53" s="32" t="str">
        <f>_xll.qlZeroCouponBond(B53,L53,D53,E53,F53,G53,H53,I53,J53,K53,Permanent,Trigger,ObjectOverwrite)</f>
        <v>IT0003268726#0004</v>
      </c>
      <c r="N53" s="23"/>
      <c r="O53" s="23"/>
      <c r="P53" s="23"/>
      <c r="Q53" s="28"/>
    </row>
    <row r="54" spans="1:17" x14ac:dyDescent="0.2">
      <c r="A54" s="20"/>
      <c r="B54" s="42" t="s">
        <v>127</v>
      </c>
      <c r="C54" s="31" t="str">
        <f>_xll.ohRangeRetrieveError(M54)</f>
        <v/>
      </c>
      <c r="D54" s="33" t="s">
        <v>8</v>
      </c>
      <c r="E54" s="33">
        <v>3</v>
      </c>
      <c r="F54" s="33" t="s">
        <v>16</v>
      </c>
      <c r="G54" s="34">
        <v>100</v>
      </c>
      <c r="H54" s="43">
        <v>44774</v>
      </c>
      <c r="I54" s="33" t="s">
        <v>14</v>
      </c>
      <c r="J54" s="37">
        <v>100</v>
      </c>
      <c r="K54" s="38">
        <v>37333</v>
      </c>
      <c r="L54" s="30" t="s">
        <v>276</v>
      </c>
      <c r="M54" s="32" t="str">
        <f>_xll.qlZeroCouponBond(B54,L54,D54,E54,F54,G54,H54,I54,J54,K54,Permanent,Trigger,ObjectOverwrite)</f>
        <v>IT0003268742#0004</v>
      </c>
      <c r="N54" s="23"/>
      <c r="O54" s="23"/>
      <c r="P54" s="23"/>
      <c r="Q54" s="28"/>
    </row>
    <row r="55" spans="1:17" x14ac:dyDescent="0.2">
      <c r="A55" s="20"/>
      <c r="B55" s="42" t="s">
        <v>129</v>
      </c>
      <c r="C55" s="31" t="str">
        <f>_xll.ohRangeRetrieveError(M55)</f>
        <v/>
      </c>
      <c r="D55" s="33" t="s">
        <v>8</v>
      </c>
      <c r="E55" s="33">
        <v>3</v>
      </c>
      <c r="F55" s="33" t="s">
        <v>16</v>
      </c>
      <c r="G55" s="34">
        <v>100</v>
      </c>
      <c r="H55" s="43">
        <v>44958</v>
      </c>
      <c r="I55" s="33" t="s">
        <v>14</v>
      </c>
      <c r="J55" s="37">
        <v>100</v>
      </c>
      <c r="K55" s="38">
        <v>37333</v>
      </c>
      <c r="L55" s="30" t="s">
        <v>277</v>
      </c>
      <c r="M55" s="32" t="str">
        <f>_xll.qlZeroCouponBond(B55,L55,D55,E55,F55,G55,H55,I55,J55,K55,Permanent,Trigger,ObjectOverwrite)</f>
        <v>IT0003268775#0004</v>
      </c>
      <c r="N55" s="23"/>
      <c r="O55" s="23"/>
      <c r="P55" s="23"/>
      <c r="Q55" s="28"/>
    </row>
    <row r="56" spans="1:17" x14ac:dyDescent="0.2">
      <c r="A56" s="20"/>
      <c r="B56" s="42" t="s">
        <v>131</v>
      </c>
      <c r="C56" s="31" t="str">
        <f>_xll.ohRangeRetrieveError(M56)</f>
        <v/>
      </c>
      <c r="D56" s="33" t="s">
        <v>8</v>
      </c>
      <c r="E56" s="33">
        <v>3</v>
      </c>
      <c r="F56" s="33" t="s">
        <v>16</v>
      </c>
      <c r="G56" s="34">
        <v>100</v>
      </c>
      <c r="H56" s="43">
        <v>45139</v>
      </c>
      <c r="I56" s="33" t="s">
        <v>14</v>
      </c>
      <c r="J56" s="37">
        <v>100</v>
      </c>
      <c r="K56" s="38">
        <v>37333</v>
      </c>
      <c r="L56" s="30" t="s">
        <v>278</v>
      </c>
      <c r="M56" s="32" t="str">
        <f>_xll.qlZeroCouponBond(B56,L56,D56,E56,F56,G56,H56,I56,J56,K56,Permanent,Trigger,ObjectOverwrite)</f>
        <v>IT0003268791#0004</v>
      </c>
      <c r="N56" s="23"/>
      <c r="O56" s="23"/>
      <c r="P56" s="23"/>
      <c r="Q56" s="28"/>
    </row>
    <row r="57" spans="1:17" x14ac:dyDescent="0.2">
      <c r="A57" s="20"/>
      <c r="B57" s="42" t="s">
        <v>133</v>
      </c>
      <c r="C57" s="31" t="str">
        <f>_xll.ohRangeRetrieveError(M57)</f>
        <v/>
      </c>
      <c r="D57" s="33" t="s">
        <v>8</v>
      </c>
      <c r="E57" s="33">
        <v>3</v>
      </c>
      <c r="F57" s="33" t="s">
        <v>16</v>
      </c>
      <c r="G57" s="34">
        <v>100</v>
      </c>
      <c r="H57" s="43">
        <v>45323</v>
      </c>
      <c r="I57" s="33" t="s">
        <v>14</v>
      </c>
      <c r="J57" s="37">
        <v>100</v>
      </c>
      <c r="K57" s="38">
        <v>37333</v>
      </c>
      <c r="L57" s="30" t="s">
        <v>279</v>
      </c>
      <c r="M57" s="32" t="str">
        <f>_xll.qlZeroCouponBond(B57,L57,D57,E57,F57,G57,H57,I57,J57,K57,Permanent,Trigger,ObjectOverwrite)</f>
        <v>IT0003268809#0004</v>
      </c>
      <c r="N57" s="23"/>
      <c r="O57" s="23"/>
      <c r="P57" s="23"/>
      <c r="Q57" s="28"/>
    </row>
    <row r="58" spans="1:17" x14ac:dyDescent="0.2">
      <c r="A58" s="20"/>
      <c r="B58" s="42" t="s">
        <v>135</v>
      </c>
      <c r="C58" s="31" t="str">
        <f>_xll.ohRangeRetrieveError(M58)</f>
        <v/>
      </c>
      <c r="D58" s="33" t="s">
        <v>8</v>
      </c>
      <c r="E58" s="33">
        <v>3</v>
      </c>
      <c r="F58" s="33" t="s">
        <v>16</v>
      </c>
      <c r="G58" s="34">
        <v>100</v>
      </c>
      <c r="H58" s="43">
        <v>45505</v>
      </c>
      <c r="I58" s="33" t="s">
        <v>14</v>
      </c>
      <c r="J58" s="37">
        <v>100</v>
      </c>
      <c r="K58" s="38">
        <v>37333</v>
      </c>
      <c r="L58" s="30" t="s">
        <v>280</v>
      </c>
      <c r="M58" s="32" t="str">
        <f>_xll.qlZeroCouponBond(B58,L58,D58,E58,F58,G58,H58,I58,J58,K58,Permanent,Trigger,ObjectOverwrite)</f>
        <v>IT0003268817#0004</v>
      </c>
      <c r="N58" s="23"/>
      <c r="O58" s="23"/>
      <c r="P58" s="23"/>
      <c r="Q58" s="28"/>
    </row>
    <row r="59" spans="1:17" x14ac:dyDescent="0.2">
      <c r="A59" s="20"/>
      <c r="B59" s="42" t="s">
        <v>137</v>
      </c>
      <c r="C59" s="31" t="str">
        <f>_xll.ohRangeRetrieveError(M59)</f>
        <v/>
      </c>
      <c r="D59" s="33" t="s">
        <v>8</v>
      </c>
      <c r="E59" s="33">
        <v>3</v>
      </c>
      <c r="F59" s="33" t="s">
        <v>16</v>
      </c>
      <c r="G59" s="34">
        <v>100</v>
      </c>
      <c r="H59" s="43">
        <v>45689</v>
      </c>
      <c r="I59" s="33" t="s">
        <v>14</v>
      </c>
      <c r="J59" s="37">
        <v>100</v>
      </c>
      <c r="K59" s="38">
        <v>37333</v>
      </c>
      <c r="L59" s="30" t="s">
        <v>281</v>
      </c>
      <c r="M59" s="32" t="str">
        <f>_xll.qlZeroCouponBond(B59,L59,D59,E59,F59,G59,H59,I59,J59,K59,Permanent,Trigger,ObjectOverwrite)</f>
        <v>IT0003268825#0004</v>
      </c>
      <c r="N59" s="23"/>
      <c r="O59" s="23"/>
      <c r="P59" s="23"/>
      <c r="Q59" s="28"/>
    </row>
    <row r="60" spans="1:17" x14ac:dyDescent="0.2">
      <c r="A60" s="20"/>
      <c r="B60" s="42" t="s">
        <v>139</v>
      </c>
      <c r="C60" s="31" t="str">
        <f>_xll.ohRangeRetrieveError(M60)</f>
        <v/>
      </c>
      <c r="D60" s="33" t="s">
        <v>8</v>
      </c>
      <c r="E60" s="33">
        <v>3</v>
      </c>
      <c r="F60" s="33" t="s">
        <v>16</v>
      </c>
      <c r="G60" s="34">
        <v>100</v>
      </c>
      <c r="H60" s="43">
        <v>45870</v>
      </c>
      <c r="I60" s="33" t="s">
        <v>14</v>
      </c>
      <c r="J60" s="37">
        <v>100</v>
      </c>
      <c r="K60" s="38">
        <v>37333</v>
      </c>
      <c r="L60" s="30" t="s">
        <v>282</v>
      </c>
      <c r="M60" s="32" t="str">
        <f>_xll.qlZeroCouponBond(B60,L60,D60,E60,F60,G60,H60,I60,J60,K60,Permanent,Trigger,ObjectOverwrite)</f>
        <v>IT0003268833#0004</v>
      </c>
      <c r="N60" s="23"/>
      <c r="O60" s="23"/>
      <c r="P60" s="23"/>
      <c r="Q60" s="28"/>
    </row>
    <row r="61" spans="1:17" x14ac:dyDescent="0.2">
      <c r="A61" s="20"/>
      <c r="B61" s="42" t="s">
        <v>141</v>
      </c>
      <c r="C61" s="31" t="str">
        <f>_xll.ohRangeRetrieveError(M61)</f>
        <v/>
      </c>
      <c r="D61" s="33" t="s">
        <v>8</v>
      </c>
      <c r="E61" s="33">
        <v>3</v>
      </c>
      <c r="F61" s="33" t="s">
        <v>16</v>
      </c>
      <c r="G61" s="34">
        <v>100</v>
      </c>
      <c r="H61" s="43">
        <v>46054</v>
      </c>
      <c r="I61" s="33" t="s">
        <v>14</v>
      </c>
      <c r="J61" s="37">
        <v>100</v>
      </c>
      <c r="K61" s="38">
        <v>37333</v>
      </c>
      <c r="L61" s="30" t="s">
        <v>283</v>
      </c>
      <c r="M61" s="32" t="str">
        <f>_xll.qlZeroCouponBond(B61,L61,D61,E61,F61,G61,H61,I61,J61,K61,Permanent,Trigger,ObjectOverwrite)</f>
        <v>IT0003268841#0004</v>
      </c>
      <c r="N61" s="23"/>
      <c r="O61" s="23"/>
      <c r="P61" s="23"/>
      <c r="Q61" s="28"/>
    </row>
    <row r="62" spans="1:17" x14ac:dyDescent="0.2">
      <c r="A62" s="20"/>
      <c r="B62" s="42" t="s">
        <v>143</v>
      </c>
      <c r="C62" s="31" t="str">
        <f>_xll.ohRangeRetrieveError(M62)</f>
        <v/>
      </c>
      <c r="D62" s="33" t="s">
        <v>8</v>
      </c>
      <c r="E62" s="33">
        <v>3</v>
      </c>
      <c r="F62" s="33" t="s">
        <v>16</v>
      </c>
      <c r="G62" s="34">
        <v>100</v>
      </c>
      <c r="H62" s="43">
        <v>46235</v>
      </c>
      <c r="I62" s="33" t="s">
        <v>14</v>
      </c>
      <c r="J62" s="37">
        <v>100</v>
      </c>
      <c r="K62" s="38">
        <v>37333</v>
      </c>
      <c r="L62" s="30" t="s">
        <v>284</v>
      </c>
      <c r="M62" s="32" t="str">
        <f>_xll.qlZeroCouponBond(B62,L62,D62,E62,F62,G62,H62,I62,J62,K62,Permanent,Trigger,ObjectOverwrite)</f>
        <v>IT0003268858#0004</v>
      </c>
      <c r="N62" s="23"/>
      <c r="O62" s="23"/>
      <c r="P62" s="23"/>
      <c r="Q62" s="28"/>
    </row>
    <row r="63" spans="1:17" x14ac:dyDescent="0.2">
      <c r="A63" s="20"/>
      <c r="B63" s="42" t="s">
        <v>145</v>
      </c>
      <c r="C63" s="31" t="str">
        <f>_xll.ohRangeRetrieveError(M63)</f>
        <v/>
      </c>
      <c r="D63" s="33" t="s">
        <v>8</v>
      </c>
      <c r="E63" s="33">
        <v>3</v>
      </c>
      <c r="F63" s="33" t="s">
        <v>16</v>
      </c>
      <c r="G63" s="34">
        <v>100</v>
      </c>
      <c r="H63" s="43">
        <v>46419</v>
      </c>
      <c r="I63" s="33" t="s">
        <v>14</v>
      </c>
      <c r="J63" s="37">
        <v>100</v>
      </c>
      <c r="K63" s="38">
        <v>37333</v>
      </c>
      <c r="L63" s="30" t="s">
        <v>285</v>
      </c>
      <c r="M63" s="32" t="str">
        <f>_xll.qlZeroCouponBond(B63,L63,D63,E63,F63,G63,H63,I63,J63,K63,Permanent,Trigger,ObjectOverwrite)</f>
        <v>IT0003268874#0004</v>
      </c>
      <c r="N63" s="23"/>
      <c r="O63" s="23"/>
      <c r="P63" s="23"/>
      <c r="Q63" s="28"/>
    </row>
    <row r="64" spans="1:17" x14ac:dyDescent="0.2">
      <c r="A64" s="20"/>
      <c r="B64" s="42" t="s">
        <v>147</v>
      </c>
      <c r="C64" s="31" t="str">
        <f>_xll.ohRangeRetrieveError(M64)</f>
        <v/>
      </c>
      <c r="D64" s="33" t="s">
        <v>8</v>
      </c>
      <c r="E64" s="33">
        <v>3</v>
      </c>
      <c r="F64" s="33" t="s">
        <v>16</v>
      </c>
      <c r="G64" s="34">
        <v>100</v>
      </c>
      <c r="H64" s="43">
        <v>46600</v>
      </c>
      <c r="I64" s="33" t="s">
        <v>14</v>
      </c>
      <c r="J64" s="37">
        <v>100</v>
      </c>
      <c r="K64" s="38">
        <v>37333</v>
      </c>
      <c r="L64" s="30" t="s">
        <v>286</v>
      </c>
      <c r="M64" s="32" t="str">
        <f>_xll.qlZeroCouponBond(B64,L64,D64,E64,F64,G64,H64,I64,J64,K64,Permanent,Trigger,ObjectOverwrite)</f>
        <v>IT0003268882#0004</v>
      </c>
      <c r="N64" s="23"/>
      <c r="O64" s="23"/>
      <c r="P64" s="23"/>
      <c r="Q64" s="28"/>
    </row>
    <row r="65" spans="1:17" x14ac:dyDescent="0.2">
      <c r="A65" s="20"/>
      <c r="B65" s="42" t="s">
        <v>149</v>
      </c>
      <c r="C65" s="31" t="str">
        <f>_xll.ohRangeRetrieveError(M65)</f>
        <v/>
      </c>
      <c r="D65" s="33" t="s">
        <v>8</v>
      </c>
      <c r="E65" s="33">
        <v>3</v>
      </c>
      <c r="F65" s="33" t="s">
        <v>16</v>
      </c>
      <c r="G65" s="34">
        <v>100</v>
      </c>
      <c r="H65" s="43">
        <v>46784</v>
      </c>
      <c r="I65" s="33" t="s">
        <v>14</v>
      </c>
      <c r="J65" s="37">
        <v>100</v>
      </c>
      <c r="K65" s="38">
        <v>37333</v>
      </c>
      <c r="L65" s="30" t="s">
        <v>287</v>
      </c>
      <c r="M65" s="32" t="str">
        <f>_xll.qlZeroCouponBond(B65,L65,D65,E65,F65,G65,H65,I65,J65,K65,Permanent,Trigger,ObjectOverwrite)</f>
        <v>IT0003268890#0004</v>
      </c>
      <c r="N65" s="23"/>
      <c r="O65" s="23"/>
      <c r="P65" s="23"/>
      <c r="Q65" s="28"/>
    </row>
    <row r="66" spans="1:17" x14ac:dyDescent="0.2">
      <c r="A66" s="20"/>
      <c r="B66" s="42" t="s">
        <v>151</v>
      </c>
      <c r="C66" s="31" t="str">
        <f>_xll.ohRangeRetrieveError(M66)</f>
        <v/>
      </c>
      <c r="D66" s="33" t="s">
        <v>8</v>
      </c>
      <c r="E66" s="33">
        <v>3</v>
      </c>
      <c r="F66" s="33" t="s">
        <v>16</v>
      </c>
      <c r="G66" s="34">
        <v>100</v>
      </c>
      <c r="H66" s="43">
        <v>46966</v>
      </c>
      <c r="I66" s="33" t="s">
        <v>14</v>
      </c>
      <c r="J66" s="37">
        <v>100</v>
      </c>
      <c r="K66" s="38">
        <v>37333</v>
      </c>
      <c r="L66" s="30" t="s">
        <v>288</v>
      </c>
      <c r="M66" s="32" t="str">
        <f>_xll.qlZeroCouponBond(B66,L66,D66,E66,F66,G66,H66,I66,J66,K66,Permanent,Trigger,ObjectOverwrite)</f>
        <v>IT0003268908#0004</v>
      </c>
      <c r="N66" s="23"/>
      <c r="O66" s="23"/>
      <c r="P66" s="23"/>
      <c r="Q66" s="28"/>
    </row>
    <row r="67" spans="1:17" x14ac:dyDescent="0.2">
      <c r="A67" s="20"/>
      <c r="B67" s="42" t="s">
        <v>155</v>
      </c>
      <c r="C67" s="31" t="str">
        <f>_xll.ohRangeRetrieveError(M67)</f>
        <v/>
      </c>
      <c r="D67" s="33" t="s">
        <v>8</v>
      </c>
      <c r="E67" s="33">
        <v>3</v>
      </c>
      <c r="F67" s="33" t="s">
        <v>16</v>
      </c>
      <c r="G67" s="34">
        <v>100</v>
      </c>
      <c r="H67" s="43">
        <v>47150</v>
      </c>
      <c r="I67" s="33" t="s">
        <v>14</v>
      </c>
      <c r="J67" s="37">
        <v>100</v>
      </c>
      <c r="K67" s="38">
        <v>37333</v>
      </c>
      <c r="L67" s="30" t="s">
        <v>289</v>
      </c>
      <c r="M67" s="32" t="str">
        <f>_xll.qlZeroCouponBond(B67,L67,D67,E67,F67,G67,H67,I67,J67,K67,Permanent,Trigger,ObjectOverwrite)</f>
        <v>IT0003268924#0004</v>
      </c>
      <c r="N67" s="23"/>
      <c r="O67" s="23"/>
      <c r="P67" s="23"/>
      <c r="Q67" s="28"/>
    </row>
    <row r="68" spans="1:17" x14ac:dyDescent="0.2">
      <c r="A68" s="20"/>
      <c r="B68" s="42" t="s">
        <v>156</v>
      </c>
      <c r="C68" s="31" t="str">
        <f>_xll.ohRangeRetrieveError(M68)</f>
        <v/>
      </c>
      <c r="D68" s="33" t="s">
        <v>8</v>
      </c>
      <c r="E68" s="33">
        <v>3</v>
      </c>
      <c r="F68" s="33" t="s">
        <v>16</v>
      </c>
      <c r="G68" s="34">
        <v>100</v>
      </c>
      <c r="H68" s="43">
        <v>47331</v>
      </c>
      <c r="I68" s="33" t="s">
        <v>14</v>
      </c>
      <c r="J68" s="37">
        <v>100</v>
      </c>
      <c r="K68" s="38">
        <v>37333</v>
      </c>
      <c r="L68" s="30" t="s">
        <v>290</v>
      </c>
      <c r="M68" s="32" t="str">
        <f>_xll.qlZeroCouponBond(B68,L68,D68,E68,F68,G68,H68,I68,J68,K68,Permanent,Trigger,ObjectOverwrite)</f>
        <v>IT0003268932#0004</v>
      </c>
      <c r="N68" s="23"/>
      <c r="O68" s="23"/>
      <c r="P68" s="23"/>
      <c r="Q68" s="28"/>
    </row>
    <row r="69" spans="1:17" x14ac:dyDescent="0.2">
      <c r="A69" s="20"/>
      <c r="B69" s="42" t="s">
        <v>158</v>
      </c>
      <c r="C69" s="31" t="str">
        <f>_xll.ohRangeRetrieveError(M69)</f>
        <v/>
      </c>
      <c r="D69" s="33" t="s">
        <v>8</v>
      </c>
      <c r="E69" s="33">
        <v>3</v>
      </c>
      <c r="F69" s="33" t="s">
        <v>16</v>
      </c>
      <c r="G69" s="34">
        <v>100</v>
      </c>
      <c r="H69" s="43">
        <v>47515</v>
      </c>
      <c r="I69" s="33" t="s">
        <v>14</v>
      </c>
      <c r="J69" s="37">
        <v>100</v>
      </c>
      <c r="K69" s="38">
        <v>37333</v>
      </c>
      <c r="L69" s="30" t="s">
        <v>291</v>
      </c>
      <c r="M69" s="32" t="str">
        <f>_xll.qlZeroCouponBond(B69,L69,D69,E69,F69,G69,H69,I69,J69,K69,Permanent,Trigger,ObjectOverwrite)</f>
        <v>IT0003268957#0004</v>
      </c>
      <c r="N69" s="23"/>
      <c r="O69" s="23"/>
      <c r="P69" s="23"/>
      <c r="Q69" s="28"/>
    </row>
    <row r="70" spans="1:17" x14ac:dyDescent="0.2">
      <c r="A70" s="20"/>
      <c r="B70" s="42" t="s">
        <v>160</v>
      </c>
      <c r="C70" s="31" t="str">
        <f>_xll.ohRangeRetrieveError(M70)</f>
        <v/>
      </c>
      <c r="D70" s="33" t="s">
        <v>8</v>
      </c>
      <c r="E70" s="33">
        <v>3</v>
      </c>
      <c r="F70" s="33" t="s">
        <v>16</v>
      </c>
      <c r="G70" s="34">
        <v>100</v>
      </c>
      <c r="H70" s="43">
        <v>47696</v>
      </c>
      <c r="I70" s="33" t="s">
        <v>14</v>
      </c>
      <c r="J70" s="37">
        <v>100</v>
      </c>
      <c r="K70" s="38">
        <v>37333</v>
      </c>
      <c r="L70" s="30" t="s">
        <v>292</v>
      </c>
      <c r="M70" s="32" t="str">
        <f>_xll.qlZeroCouponBond(B70,L70,D70,E70,F70,G70,H70,I70,J70,K70,Permanent,Trigger,ObjectOverwrite)</f>
        <v>IT0003268973#0004</v>
      </c>
      <c r="N70" s="23"/>
      <c r="O70" s="23"/>
      <c r="P70" s="23"/>
      <c r="Q70" s="28"/>
    </row>
    <row r="71" spans="1:17" x14ac:dyDescent="0.2">
      <c r="A71" s="20"/>
      <c r="B71" s="42" t="s">
        <v>162</v>
      </c>
      <c r="C71" s="31" t="str">
        <f>_xll.ohRangeRetrieveError(M71)</f>
        <v/>
      </c>
      <c r="D71" s="33" t="s">
        <v>8</v>
      </c>
      <c r="E71" s="33">
        <v>3</v>
      </c>
      <c r="F71" s="33" t="s">
        <v>16</v>
      </c>
      <c r="G71" s="34">
        <v>100</v>
      </c>
      <c r="H71" s="43">
        <v>47880</v>
      </c>
      <c r="I71" s="33" t="s">
        <v>14</v>
      </c>
      <c r="J71" s="37">
        <v>100</v>
      </c>
      <c r="K71" s="38">
        <v>37333</v>
      </c>
      <c r="L71" s="30" t="s">
        <v>293</v>
      </c>
      <c r="M71" s="32" t="str">
        <f>_xll.qlZeroCouponBond(B71,L71,D71,E71,F71,G71,H71,I71,J71,K71,Permanent,Trigger,ObjectOverwrite)</f>
        <v>IT0003268999#0004</v>
      </c>
      <c r="N71" s="23"/>
      <c r="O71" s="23"/>
      <c r="P71" s="23"/>
      <c r="Q71" s="28"/>
    </row>
    <row r="72" spans="1:17" x14ac:dyDescent="0.2">
      <c r="A72" s="20"/>
      <c r="B72" s="42" t="s">
        <v>164</v>
      </c>
      <c r="C72" s="31" t="str">
        <f>_xll.ohRangeRetrieveError(M72)</f>
        <v/>
      </c>
      <c r="D72" s="33" t="s">
        <v>8</v>
      </c>
      <c r="E72" s="33">
        <v>3</v>
      </c>
      <c r="F72" s="33" t="s">
        <v>16</v>
      </c>
      <c r="G72" s="34">
        <v>100</v>
      </c>
      <c r="H72" s="43">
        <v>48061</v>
      </c>
      <c r="I72" s="33" t="s">
        <v>14</v>
      </c>
      <c r="J72" s="37">
        <v>100</v>
      </c>
      <c r="K72" s="38">
        <v>37333</v>
      </c>
      <c r="L72" s="30" t="s">
        <v>294</v>
      </c>
      <c r="M72" s="32" t="str">
        <f>_xll.qlZeroCouponBond(B72,L72,D72,E72,F72,G72,H72,I72,J72,K72,Permanent,Trigger,ObjectOverwrite)</f>
        <v>IT0003269013#0004</v>
      </c>
      <c r="N72" s="23"/>
      <c r="O72" s="23"/>
      <c r="P72" s="23"/>
      <c r="Q72" s="28"/>
    </row>
    <row r="73" spans="1:17" x14ac:dyDescent="0.2">
      <c r="A73" s="20"/>
      <c r="B73" s="42" t="s">
        <v>165</v>
      </c>
      <c r="C73" s="31" t="str">
        <f>_xll.ohRangeRetrieveError(M73)</f>
        <v/>
      </c>
      <c r="D73" s="33" t="s">
        <v>8</v>
      </c>
      <c r="E73" s="33">
        <v>3</v>
      </c>
      <c r="F73" s="33" t="s">
        <v>16</v>
      </c>
      <c r="G73" s="34">
        <v>100</v>
      </c>
      <c r="H73" s="43">
        <v>48245</v>
      </c>
      <c r="I73" s="33" t="s">
        <v>14</v>
      </c>
      <c r="J73" s="37">
        <v>100</v>
      </c>
      <c r="K73" s="38">
        <v>37333</v>
      </c>
      <c r="L73" s="30" t="s">
        <v>295</v>
      </c>
      <c r="M73" s="32" t="str">
        <f>_xll.qlZeroCouponBond(B73,L73,D73,E73,F73,G73,H73,I73,J73,K73,Permanent,Trigger,ObjectOverwrite)</f>
        <v>IT0003269021#0004</v>
      </c>
      <c r="N73" s="23"/>
      <c r="O73" s="23"/>
      <c r="P73" s="23"/>
      <c r="Q73" s="28"/>
    </row>
    <row r="74" spans="1:17" x14ac:dyDescent="0.2">
      <c r="A74" s="20"/>
      <c r="B74" s="42" t="s">
        <v>166</v>
      </c>
      <c r="C74" s="31" t="str">
        <f>_xll.ohRangeRetrieveError(M74)</f>
        <v/>
      </c>
      <c r="D74" s="33" t="s">
        <v>8</v>
      </c>
      <c r="E74" s="33">
        <v>3</v>
      </c>
      <c r="F74" s="33" t="s">
        <v>16</v>
      </c>
      <c r="G74" s="34">
        <v>100</v>
      </c>
      <c r="H74" s="43">
        <v>48427</v>
      </c>
      <c r="I74" s="33" t="s">
        <v>14</v>
      </c>
      <c r="J74" s="37">
        <v>100</v>
      </c>
      <c r="K74" s="38">
        <v>37333</v>
      </c>
      <c r="L74" s="30" t="s">
        <v>296</v>
      </c>
      <c r="M74" s="32" t="str">
        <f>_xll.qlZeroCouponBond(B74,L74,D74,E74,F74,G74,H74,I74,J74,K74,Permanent,Trigger,ObjectOverwrite)</f>
        <v>IT0003269039#0004</v>
      </c>
      <c r="N74" s="23"/>
      <c r="O74" s="23"/>
      <c r="P74" s="23"/>
      <c r="Q74" s="28"/>
    </row>
    <row r="75" spans="1:17" x14ac:dyDescent="0.2">
      <c r="A75" s="20"/>
      <c r="B75" s="42" t="s">
        <v>167</v>
      </c>
      <c r="C75" s="31" t="str">
        <f>_xll.ohRangeRetrieveError(M75)</f>
        <v/>
      </c>
      <c r="D75" s="33" t="s">
        <v>8</v>
      </c>
      <c r="E75" s="33">
        <v>3</v>
      </c>
      <c r="F75" s="33" t="s">
        <v>16</v>
      </c>
      <c r="G75" s="34">
        <v>100</v>
      </c>
      <c r="H75" s="43">
        <v>48611</v>
      </c>
      <c r="I75" s="33" t="s">
        <v>14</v>
      </c>
      <c r="J75" s="37">
        <v>100</v>
      </c>
      <c r="K75" s="38">
        <v>37333</v>
      </c>
      <c r="L75" s="30" t="s">
        <v>297</v>
      </c>
      <c r="M75" s="32" t="str">
        <f>_xll.qlZeroCouponBond(B75,L75,D75,E75,F75,G75,H75,I75,J75,K75,Permanent,Trigger,ObjectOverwrite)</f>
        <v>IT0003269062#0004</v>
      </c>
      <c r="N75" s="23"/>
      <c r="O75" s="23"/>
      <c r="P75" s="23"/>
      <c r="Q75" s="28"/>
    </row>
    <row r="76" spans="1:17" x14ac:dyDescent="0.2">
      <c r="A76" s="20"/>
      <c r="B76" s="42" t="s">
        <v>168</v>
      </c>
      <c r="C76" s="31" t="str">
        <f>_xll.ohRangeRetrieveError(M76)</f>
        <v/>
      </c>
      <c r="D76" s="33" t="s">
        <v>8</v>
      </c>
      <c r="E76" s="33">
        <v>3</v>
      </c>
      <c r="F76" s="33" t="s">
        <v>16</v>
      </c>
      <c r="G76" s="34">
        <v>100</v>
      </c>
      <c r="H76" s="43">
        <v>48792</v>
      </c>
      <c r="I76" s="33" t="s">
        <v>14</v>
      </c>
      <c r="J76" s="37">
        <v>100</v>
      </c>
      <c r="K76" s="38">
        <v>37888</v>
      </c>
      <c r="L76" s="30" t="s">
        <v>298</v>
      </c>
      <c r="M76" s="32" t="str">
        <f>_xll.qlZeroCouponBond(B76,L76,D76,E76,F76,G76,H76,I76,J76,K76,Permanent,Trigger,ObjectOverwrite)</f>
        <v>IT0003540389#0004</v>
      </c>
      <c r="N76" s="23"/>
      <c r="O76" s="23"/>
      <c r="P76" s="23"/>
      <c r="Q76" s="28"/>
    </row>
    <row r="77" spans="1:17" x14ac:dyDescent="0.2">
      <c r="A77" s="20"/>
      <c r="B77" s="42" t="s">
        <v>169</v>
      </c>
      <c r="C77" s="31" t="str">
        <f>_xll.ohRangeRetrieveError(M77)</f>
        <v/>
      </c>
      <c r="D77" s="33" t="s">
        <v>8</v>
      </c>
      <c r="E77" s="33">
        <v>3</v>
      </c>
      <c r="F77" s="33" t="s">
        <v>16</v>
      </c>
      <c r="G77" s="34">
        <v>100</v>
      </c>
      <c r="H77" s="43">
        <v>48976</v>
      </c>
      <c r="I77" s="33" t="s">
        <v>14</v>
      </c>
      <c r="J77" s="37">
        <v>100</v>
      </c>
      <c r="K77" s="38">
        <v>37888</v>
      </c>
      <c r="L77" s="30" t="s">
        <v>299</v>
      </c>
      <c r="M77" s="32" t="str">
        <f>_xll.qlZeroCouponBond(B77,L77,D77,E77,F77,G77,H77,I77,J77,K77,Permanent,Trigger,ObjectOverwrite)</f>
        <v>IT0003540397#0004</v>
      </c>
      <c r="N77" s="23"/>
      <c r="O77" s="23"/>
      <c r="P77" s="23"/>
      <c r="Q77" s="28"/>
    </row>
    <row r="78" spans="1:17" x14ac:dyDescent="0.2">
      <c r="A78" s="20"/>
      <c r="B78" s="42" t="s">
        <v>170</v>
      </c>
      <c r="C78" s="31" t="str">
        <f>_xll.ohRangeRetrieveError(M78)</f>
        <v/>
      </c>
      <c r="D78" s="33" t="s">
        <v>8</v>
      </c>
      <c r="E78" s="33">
        <v>3</v>
      </c>
      <c r="F78" s="33" t="s">
        <v>16</v>
      </c>
      <c r="G78" s="34">
        <v>100</v>
      </c>
      <c r="H78" s="43">
        <v>49157</v>
      </c>
      <c r="I78" s="33" t="s">
        <v>14</v>
      </c>
      <c r="J78" s="37">
        <v>100</v>
      </c>
      <c r="K78" s="38">
        <v>37888</v>
      </c>
      <c r="L78" s="30" t="s">
        <v>300</v>
      </c>
      <c r="M78" s="32" t="str">
        <f>_xll.qlZeroCouponBond(B78,L78,D78,E78,F78,G78,H78,I78,J78,K78,Permanent,Trigger,ObjectOverwrite)</f>
        <v>IT0003540405#0004</v>
      </c>
      <c r="N78" s="23"/>
      <c r="O78" s="23"/>
      <c r="P78" s="23"/>
      <c r="Q78" s="28"/>
    </row>
    <row r="79" spans="1:17" x14ac:dyDescent="0.2">
      <c r="A79" s="20"/>
      <c r="B79" s="42" t="s">
        <v>171</v>
      </c>
      <c r="C79" s="31" t="str">
        <f>_xll.ohRangeRetrieveError(M79)</f>
        <v/>
      </c>
      <c r="D79" s="33" t="s">
        <v>8</v>
      </c>
      <c r="E79" s="33">
        <v>3</v>
      </c>
      <c r="F79" s="33" t="s">
        <v>16</v>
      </c>
      <c r="G79" s="34">
        <v>100</v>
      </c>
      <c r="H79" s="43">
        <v>49341</v>
      </c>
      <c r="I79" s="33" t="s">
        <v>14</v>
      </c>
      <c r="J79" s="37">
        <v>100</v>
      </c>
      <c r="K79" s="38">
        <v>38565</v>
      </c>
      <c r="L79" s="30" t="s">
        <v>301</v>
      </c>
      <c r="M79" s="32" t="str">
        <f>_xll.qlZeroCouponBond(B79,L79,D79,E79,F79,G79,H79,I79,J79,K79,Permanent,Trigger,ObjectOverwrite)</f>
        <v>IT0004002819#0004</v>
      </c>
      <c r="N79" s="23"/>
      <c r="O79" s="23"/>
      <c r="P79" s="23"/>
      <c r="Q79" s="28"/>
    </row>
    <row r="80" spans="1:17" x14ac:dyDescent="0.2">
      <c r="A80" s="20"/>
      <c r="B80" s="42" t="s">
        <v>172</v>
      </c>
      <c r="C80" s="31" t="str">
        <f>_xll.ohRangeRetrieveError(M80)</f>
        <v/>
      </c>
      <c r="D80" s="33" t="s">
        <v>8</v>
      </c>
      <c r="E80" s="33">
        <v>3</v>
      </c>
      <c r="F80" s="33" t="s">
        <v>16</v>
      </c>
      <c r="G80" s="34">
        <v>100</v>
      </c>
      <c r="H80" s="43">
        <v>49522</v>
      </c>
      <c r="I80" s="33" t="s">
        <v>14</v>
      </c>
      <c r="J80" s="37">
        <v>100</v>
      </c>
      <c r="K80" s="38">
        <v>38565</v>
      </c>
      <c r="L80" s="30" t="s">
        <v>302</v>
      </c>
      <c r="M80" s="32" t="str">
        <f>_xll.qlZeroCouponBond(B80,L80,D80,E80,F80,G80,H80,I80,J80,K80,Permanent,Trigger,ObjectOverwrite)</f>
        <v>IT0004002827#0004</v>
      </c>
      <c r="N80" s="23"/>
      <c r="O80" s="23"/>
      <c r="P80" s="23"/>
      <c r="Q80" s="28"/>
    </row>
    <row r="81" spans="1:17" x14ac:dyDescent="0.2">
      <c r="A81" s="20"/>
      <c r="B81" s="42" t="s">
        <v>173</v>
      </c>
      <c r="C81" s="31" t="str">
        <f>_xll.ohRangeRetrieveError(M81)</f>
        <v/>
      </c>
      <c r="D81" s="33" t="s">
        <v>8</v>
      </c>
      <c r="E81" s="33">
        <v>3</v>
      </c>
      <c r="F81" s="33" t="s">
        <v>16</v>
      </c>
      <c r="G81" s="34">
        <v>100</v>
      </c>
      <c r="H81" s="43">
        <v>49706</v>
      </c>
      <c r="I81" s="33" t="s">
        <v>14</v>
      </c>
      <c r="J81" s="37">
        <v>100</v>
      </c>
      <c r="K81" s="38">
        <v>38565</v>
      </c>
      <c r="L81" s="30" t="s">
        <v>303</v>
      </c>
      <c r="M81" s="32" t="str">
        <f>_xll.qlZeroCouponBond(B81,L81,D81,E81,F81,G81,H81,I81,J81,K81,Permanent,Trigger,ObjectOverwrite)</f>
        <v>IT0004002835#0004</v>
      </c>
      <c r="N81" s="23"/>
      <c r="O81" s="23"/>
      <c r="P81" s="23"/>
      <c r="Q81" s="28"/>
    </row>
    <row r="82" spans="1:17" x14ac:dyDescent="0.2">
      <c r="A82" s="20"/>
      <c r="B82" s="42" t="s">
        <v>174</v>
      </c>
      <c r="C82" s="31" t="str">
        <f>_xll.ohRangeRetrieveError(M82)</f>
        <v/>
      </c>
      <c r="D82" s="33" t="s">
        <v>8</v>
      </c>
      <c r="E82" s="33">
        <v>3</v>
      </c>
      <c r="F82" s="33" t="s">
        <v>16</v>
      </c>
      <c r="G82" s="34">
        <v>100</v>
      </c>
      <c r="H82" s="43">
        <v>49888</v>
      </c>
      <c r="I82" s="33" t="s">
        <v>14</v>
      </c>
      <c r="J82" s="37">
        <v>100</v>
      </c>
      <c r="K82" s="38">
        <v>38565</v>
      </c>
      <c r="L82" s="30" t="s">
        <v>304</v>
      </c>
      <c r="M82" s="32" t="str">
        <f>_xll.qlZeroCouponBond(B82,L82,D82,E82,F82,G82,H82,I82,J82,K82,Permanent,Trigger,ObjectOverwrite)</f>
        <v>IT0004002843#0004</v>
      </c>
      <c r="N82" s="23"/>
      <c r="O82" s="23"/>
      <c r="P82" s="23"/>
      <c r="Q82" s="28"/>
    </row>
    <row r="83" spans="1:17" x14ac:dyDescent="0.2">
      <c r="A83" s="20"/>
      <c r="B83" s="42" t="s">
        <v>175</v>
      </c>
      <c r="C83" s="31" t="str">
        <f>_xll.ohRangeRetrieveError(M83)</f>
        <v/>
      </c>
      <c r="D83" s="33" t="s">
        <v>8</v>
      </c>
      <c r="E83" s="33">
        <v>3</v>
      </c>
      <c r="F83" s="33" t="s">
        <v>16</v>
      </c>
      <c r="G83" s="34">
        <v>100</v>
      </c>
      <c r="H83" s="43">
        <v>50072</v>
      </c>
      <c r="I83" s="33" t="s">
        <v>14</v>
      </c>
      <c r="J83" s="37">
        <v>100</v>
      </c>
      <c r="K83" s="38">
        <v>38565</v>
      </c>
      <c r="L83" s="30" t="s">
        <v>305</v>
      </c>
      <c r="M83" s="32" t="str">
        <f>_xll.qlZeroCouponBond(B83,L83,D83,E83,F83,G83,H83,I83,J83,K83,Permanent,Trigger,ObjectOverwrite)</f>
        <v>IT0004002850#0004</v>
      </c>
      <c r="N83" s="23"/>
      <c r="O83" s="23"/>
      <c r="P83" s="23"/>
      <c r="Q83" s="28"/>
    </row>
    <row r="84" spans="1:17" x14ac:dyDescent="0.2">
      <c r="A84" s="20"/>
      <c r="B84" s="42" t="s">
        <v>176</v>
      </c>
      <c r="C84" s="31" t="str">
        <f>_xll.ohRangeRetrieveError(M84)</f>
        <v/>
      </c>
      <c r="D84" s="33" t="s">
        <v>8</v>
      </c>
      <c r="E84" s="33">
        <v>3</v>
      </c>
      <c r="F84" s="33" t="s">
        <v>16</v>
      </c>
      <c r="G84" s="34">
        <v>100</v>
      </c>
      <c r="H84" s="43">
        <v>50253</v>
      </c>
      <c r="I84" s="33" t="s">
        <v>14</v>
      </c>
      <c r="J84" s="37">
        <v>100</v>
      </c>
      <c r="K84" s="38">
        <v>39295</v>
      </c>
      <c r="L84" s="30" t="s">
        <v>306</v>
      </c>
      <c r="M84" s="32" t="str">
        <f>_xll.qlZeroCouponBond(B84,L84,D84,E84,F84,G84,H84,I84,J84,K84,Permanent,Trigger,ObjectOverwrite)</f>
        <v>IT0004288590#0004</v>
      </c>
      <c r="N84" s="23"/>
      <c r="O84" s="23"/>
      <c r="P84" s="23"/>
      <c r="Q84" s="28"/>
    </row>
    <row r="85" spans="1:17" x14ac:dyDescent="0.2">
      <c r="A85" s="20"/>
      <c r="B85" s="42" t="s">
        <v>177</v>
      </c>
      <c r="C85" s="31" t="str">
        <f>_xll.ohRangeRetrieveError(M85)</f>
        <v/>
      </c>
      <c r="D85" s="33" t="s">
        <v>8</v>
      </c>
      <c r="E85" s="33">
        <v>3</v>
      </c>
      <c r="F85" s="33" t="s">
        <v>16</v>
      </c>
      <c r="G85" s="34">
        <v>100</v>
      </c>
      <c r="H85" s="43">
        <v>50437</v>
      </c>
      <c r="I85" s="33" t="s">
        <v>14</v>
      </c>
      <c r="J85" s="37">
        <v>100</v>
      </c>
      <c r="K85" s="38">
        <v>39295</v>
      </c>
      <c r="L85" s="30" t="s">
        <v>307</v>
      </c>
      <c r="M85" s="32" t="str">
        <f>_xll.qlZeroCouponBond(B85,L85,D85,E85,F85,G85,H85,I85,J85,K85,Permanent,Trigger,ObjectOverwrite)</f>
        <v>IT0004288608#0004</v>
      </c>
      <c r="N85" s="23"/>
      <c r="O85" s="23"/>
      <c r="P85" s="23"/>
      <c r="Q85" s="28"/>
    </row>
    <row r="86" spans="1:17" x14ac:dyDescent="0.2">
      <c r="A86" s="20"/>
      <c r="B86" s="42" t="s">
        <v>178</v>
      </c>
      <c r="C86" s="31" t="str">
        <f>_xll.ohRangeRetrieveError(M86)</f>
        <v/>
      </c>
      <c r="D86" s="33" t="s">
        <v>8</v>
      </c>
      <c r="E86" s="33">
        <v>3</v>
      </c>
      <c r="F86" s="33" t="s">
        <v>16</v>
      </c>
      <c r="G86" s="34">
        <v>100</v>
      </c>
      <c r="H86" s="43">
        <v>50618</v>
      </c>
      <c r="I86" s="33" t="s">
        <v>14</v>
      </c>
      <c r="J86" s="37">
        <v>100</v>
      </c>
      <c r="K86" s="38">
        <v>39295</v>
      </c>
      <c r="L86" s="30" t="s">
        <v>308</v>
      </c>
      <c r="M86" s="32" t="str">
        <f>_xll.qlZeroCouponBond(B86,L86,D86,E86,F86,G86,H86,I86,J86,K86,Permanent,Trigger,ObjectOverwrite)</f>
        <v>IT0004288616#0004</v>
      </c>
      <c r="N86" s="23"/>
      <c r="O86" s="23"/>
      <c r="P86" s="23"/>
      <c r="Q86" s="28"/>
    </row>
    <row r="87" spans="1:17" x14ac:dyDescent="0.2">
      <c r="A87" s="20"/>
      <c r="B87" s="42" t="s">
        <v>179</v>
      </c>
      <c r="C87" s="31" t="str">
        <f>_xll.ohRangeRetrieveError(M87)</f>
        <v/>
      </c>
      <c r="D87" s="33" t="s">
        <v>8</v>
      </c>
      <c r="E87" s="33">
        <v>3</v>
      </c>
      <c r="F87" s="33" t="s">
        <v>16</v>
      </c>
      <c r="G87" s="34">
        <v>100</v>
      </c>
      <c r="H87" s="43">
        <v>50802</v>
      </c>
      <c r="I87" s="33" t="s">
        <v>14</v>
      </c>
      <c r="J87" s="37">
        <v>100</v>
      </c>
      <c r="K87" s="38">
        <v>39295</v>
      </c>
      <c r="L87" s="30" t="s">
        <v>309</v>
      </c>
      <c r="M87" s="32" t="str">
        <f>_xll.qlZeroCouponBond(B87,L87,D87,E87,F87,G87,H87,I87,J87,K87,Permanent,Trigger,ObjectOverwrite)</f>
        <v>IT0004288624#0004</v>
      </c>
      <c r="N87" s="23"/>
      <c r="O87" s="23"/>
      <c r="P87" s="23"/>
      <c r="Q87" s="28"/>
    </row>
    <row r="88" spans="1:17" x14ac:dyDescent="0.2">
      <c r="A88" s="20"/>
      <c r="B88" s="42" t="s">
        <v>180</v>
      </c>
      <c r="C88" s="31" t="str">
        <f>_xll.ohRangeRetrieveError(M88)</f>
        <v/>
      </c>
      <c r="D88" s="33" t="s">
        <v>8</v>
      </c>
      <c r="E88" s="33">
        <v>3</v>
      </c>
      <c r="F88" s="33" t="s">
        <v>16</v>
      </c>
      <c r="G88" s="34">
        <v>100</v>
      </c>
      <c r="H88" s="43">
        <v>50983</v>
      </c>
      <c r="I88" s="33" t="s">
        <v>14</v>
      </c>
      <c r="J88" s="37">
        <v>100</v>
      </c>
      <c r="K88" s="38">
        <v>39295</v>
      </c>
      <c r="L88" s="30" t="s">
        <v>310</v>
      </c>
      <c r="M88" s="32" t="str">
        <f>_xll.qlZeroCouponBond(B88,L88,D88,E88,F88,G88,H88,I88,J88,K88,Permanent,Trigger,ObjectOverwrite)</f>
        <v>IT0004288640#0004</v>
      </c>
      <c r="N88" s="23"/>
      <c r="O88" s="23"/>
      <c r="P88" s="23"/>
      <c r="Q88" s="28"/>
    </row>
    <row r="89" spans="1:17" s="19" customFormat="1" ht="12" thickBot="1" x14ac:dyDescent="0.25">
      <c r="A89" s="45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 t="str">
        <f>_xll.ohGroup("CouponsFebAug",M29:M88,Permanent,,ObjectOverwrite)</f>
        <v>CouponsFebAug#0004</v>
      </c>
      <c r="N89" s="46"/>
      <c r="O89" s="46"/>
      <c r="P89" s="46"/>
      <c r="Q89" s="47"/>
    </row>
  </sheetData>
  <phoneticPr fontId="2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9" customWidth="1"/>
    <col min="2" max="2" width="14.140625" style="29" bestFit="1" customWidth="1"/>
    <col min="3" max="3" width="65.710937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7.28515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20.28515625" style="29" bestFit="1" customWidth="1"/>
    <col min="14" max="14" width="2.7109375" style="29" customWidth="1"/>
    <col min="15" max="15" width="13.140625" style="29" bestFit="1" customWidth="1"/>
    <col min="16" max="16" width="13.140625" style="29" customWidth="1"/>
    <col min="17" max="17" width="2.85546875" style="29" customWidth="1"/>
    <col min="18" max="16384" width="9.140625" style="29"/>
  </cols>
  <sheetData>
    <row r="1" spans="1:17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s="19" customFormat="1" x14ac:dyDescent="0.2">
      <c r="A2" s="20"/>
      <c r="B2" s="21" t="s">
        <v>9</v>
      </c>
      <c r="C2" s="22" t="s">
        <v>73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s="19" customFormat="1" x14ac:dyDescent="0.2">
      <c r="A3" s="20"/>
      <c r="B3" s="25" t="s">
        <v>24</v>
      </c>
      <c r="C3" s="22" t="str">
        <f>"EUR_"&amp;BondType&amp;".xml"</f>
        <v>EUR_ITALY_BTP_STRIP_MAY-NOV.xml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s="19" customFormat="1" x14ac:dyDescent="0.2">
      <c r="A4" s="20"/>
      <c r="B4" s="26" t="s">
        <v>22</v>
      </c>
      <c r="C4" s="22" t="e">
        <f ca="1">IF(Serialize,_xll.ohObjectSave(M8:M58,SerializationPath&amp;FileName,FileOverwrite,Serialize),"---")</f>
        <v>#NAME?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1:17" s="19" customFormat="1" x14ac:dyDescent="0.2">
      <c r="A5" s="20"/>
      <c r="B5" s="44"/>
      <c r="C5" s="27" t="e">
        <f ca="1">_xll.ohRangeRetrieveError(C4)</f>
        <v>#NAME?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3"/>
      <c r="O7" s="39" t="s">
        <v>345</v>
      </c>
      <c r="P7" s="39" t="s">
        <v>416</v>
      </c>
      <c r="Q7" s="24"/>
    </row>
    <row r="8" spans="1:17" s="19" customFormat="1" x14ac:dyDescent="0.2">
      <c r="A8" s="20"/>
      <c r="B8" s="42" t="s">
        <v>189</v>
      </c>
      <c r="C8" s="31" t="str">
        <f>_xll.ohRangeRetrieveError(M8)</f>
        <v/>
      </c>
      <c r="D8" s="33" t="s">
        <v>8</v>
      </c>
      <c r="E8" s="33">
        <v>3</v>
      </c>
      <c r="F8" s="33" t="s">
        <v>16</v>
      </c>
      <c r="G8" s="34">
        <v>100</v>
      </c>
      <c r="H8" s="43">
        <v>40483</v>
      </c>
      <c r="I8" s="33" t="s">
        <v>14</v>
      </c>
      <c r="J8" s="37">
        <v>100</v>
      </c>
      <c r="K8" s="38">
        <v>36619</v>
      </c>
      <c r="L8" s="30" t="s">
        <v>195</v>
      </c>
      <c r="M8" s="32" t="str">
        <f>_xll.qlZeroCouponBond(B8,L8,D8,E8,F8,G8,H8,I8,J8,K8,Permanent,Trigger,ObjectOverwrite)</f>
        <v>IT0001461844#0004</v>
      </c>
      <c r="N8" s="23"/>
      <c r="O8" s="50" t="str">
        <f>_xll.qlBondMaturityLookup(M15:M57,$H8)</f>
        <v>IT0001247060</v>
      </c>
      <c r="P8" s="50" t="str">
        <f>_xll.qlBondMaturityLookup(BTP!$J$88,$H8)</f>
        <v>IT0001448619</v>
      </c>
      <c r="Q8" s="24"/>
    </row>
    <row r="9" spans="1:17" s="19" customFormat="1" x14ac:dyDescent="0.2">
      <c r="A9" s="20"/>
      <c r="B9" s="42" t="s">
        <v>190</v>
      </c>
      <c r="C9" s="31" t="str">
        <f>_xll.ohRangeRetrieveError(M9)</f>
        <v/>
      </c>
      <c r="D9" s="33" t="s">
        <v>8</v>
      </c>
      <c r="E9" s="33">
        <v>3</v>
      </c>
      <c r="F9" s="33" t="s">
        <v>16</v>
      </c>
      <c r="G9" s="34">
        <v>100</v>
      </c>
      <c r="H9" s="43">
        <v>45231</v>
      </c>
      <c r="I9" s="33" t="s">
        <v>14</v>
      </c>
      <c r="J9" s="37">
        <v>100</v>
      </c>
      <c r="K9" s="38">
        <v>36003</v>
      </c>
      <c r="L9" s="30" t="s">
        <v>196</v>
      </c>
      <c r="M9" s="32" t="str">
        <f>_xll.qlZeroCouponBond(B9,L9,D9,E9,F9,G9,H9,I9,J9,K9,Permanent,Trigger,ObjectOverwrite)</f>
        <v>IT0001246799#0004</v>
      </c>
      <c r="N9" s="23"/>
      <c r="O9" s="50" t="str">
        <f>_xll.qlBondMaturityLookup(M16:M58,$H9)</f>
        <v>IT0001247326</v>
      </c>
      <c r="P9" s="50" t="str">
        <f>_xll.qlBondMaturityLookup(BTP!$J$88,$H9)</f>
        <v>IT0000366655</v>
      </c>
      <c r="Q9" s="24"/>
    </row>
    <row r="10" spans="1:17" s="19" customFormat="1" x14ac:dyDescent="0.2">
      <c r="A10" s="20"/>
      <c r="B10" s="42" t="s">
        <v>191</v>
      </c>
      <c r="C10" s="31" t="str">
        <f>_xll.ohRangeRetrieveError(M10)</f>
        <v/>
      </c>
      <c r="D10" s="33" t="s">
        <v>8</v>
      </c>
      <c r="E10" s="33">
        <v>3</v>
      </c>
      <c r="F10" s="33" t="s">
        <v>16</v>
      </c>
      <c r="G10" s="34">
        <v>100</v>
      </c>
      <c r="H10" s="43">
        <v>46327</v>
      </c>
      <c r="I10" s="33" t="s">
        <v>14</v>
      </c>
      <c r="J10" s="37">
        <v>100</v>
      </c>
      <c r="K10" s="38">
        <v>36003</v>
      </c>
      <c r="L10" s="30" t="s">
        <v>197</v>
      </c>
      <c r="M10" s="32" t="str">
        <f>_xll.qlZeroCouponBond(B10,L10,D10,E10,F10,G10,H10,I10,J10,K10,Permanent,Trigger,ObjectOverwrite)</f>
        <v>IT0001246807#0004</v>
      </c>
      <c r="N10" s="23"/>
      <c r="O10" s="50" t="str">
        <f>_xll.qlBondMaturityLookup(M17:M59,$H10)</f>
        <v>IT0001247383</v>
      </c>
      <c r="P10" s="50" t="str">
        <f>_xll.qlBondMaturityLookup(BTP!$J$88,$H10)</f>
        <v>IT0001086567</v>
      </c>
      <c r="Q10" s="24"/>
    </row>
    <row r="11" spans="1:17" s="19" customFormat="1" x14ac:dyDescent="0.2">
      <c r="A11" s="20"/>
      <c r="B11" s="42" t="s">
        <v>192</v>
      </c>
      <c r="C11" s="31" t="str">
        <f>_xll.ohRangeRetrieveError(M11)</f>
        <v/>
      </c>
      <c r="D11" s="33" t="s">
        <v>8</v>
      </c>
      <c r="E11" s="33">
        <v>3</v>
      </c>
      <c r="F11" s="33" t="s">
        <v>16</v>
      </c>
      <c r="G11" s="34">
        <v>100</v>
      </c>
      <c r="H11" s="43">
        <v>46692</v>
      </c>
      <c r="I11" s="33" t="s">
        <v>14</v>
      </c>
      <c r="J11" s="37">
        <v>100</v>
      </c>
      <c r="K11" s="38">
        <v>35752</v>
      </c>
      <c r="L11" s="30" t="s">
        <v>198</v>
      </c>
      <c r="M11" s="32" t="str">
        <f>_xll.qlZeroCouponBond(B11,L11,D11,E11,F11,G11,H11,I11,J11,K11,Permanent,Trigger,ObjectOverwrite)</f>
        <v>IT0001246815#0004</v>
      </c>
      <c r="N11" s="23"/>
      <c r="O11" s="50" t="str">
        <f>_xll.qlBondMaturityLookup(M18:M60,$H11)</f>
        <v>IT0001247409</v>
      </c>
      <c r="P11" s="50" t="str">
        <f>_xll.qlBondMaturityLookup(BTP!$J$88,$H11)</f>
        <v>IT0001174611</v>
      </c>
      <c r="Q11" s="24"/>
    </row>
    <row r="12" spans="1:17" s="19" customFormat="1" x14ac:dyDescent="0.2">
      <c r="A12" s="20"/>
      <c r="B12" s="42" t="s">
        <v>193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47423</v>
      </c>
      <c r="I12" s="33" t="s">
        <v>14</v>
      </c>
      <c r="J12" s="37">
        <v>100</v>
      </c>
      <c r="K12" s="38">
        <v>36117</v>
      </c>
      <c r="L12" s="30" t="s">
        <v>199</v>
      </c>
      <c r="M12" s="32" t="str">
        <f>_xll.qlZeroCouponBond(B12,L12,D12,E12,F12,G12,H12,I12,J12,K12,Permanent,Trigger,ObjectOverwrite)</f>
        <v>IT0001312773#0004</v>
      </c>
      <c r="N12" s="23"/>
      <c r="O12" s="50" t="str">
        <f>_xll.qlBondMaturityLookup(M19:M61,$H12)</f>
        <v>IT0001312815</v>
      </c>
      <c r="P12" s="50" t="str">
        <f>_xll.qlBondMaturityLookup(BTP!$J$88,$H12)</f>
        <v>IT0001278511</v>
      </c>
      <c r="Q12" s="24"/>
    </row>
    <row r="13" spans="1:17" s="19" customFormat="1" x14ac:dyDescent="0.2">
      <c r="A13" s="20"/>
      <c r="B13" s="42" t="s">
        <v>194</v>
      </c>
      <c r="C13" s="31" t="str">
        <f>_xll.ohRangeRetrieveError(M13)</f>
        <v/>
      </c>
      <c r="D13" s="33" t="s">
        <v>8</v>
      </c>
      <c r="E13" s="33">
        <v>3</v>
      </c>
      <c r="F13" s="33" t="s">
        <v>16</v>
      </c>
      <c r="G13" s="34">
        <v>100</v>
      </c>
      <c r="H13" s="43">
        <v>47969</v>
      </c>
      <c r="I13" s="33" t="s">
        <v>14</v>
      </c>
      <c r="J13" s="37">
        <v>100</v>
      </c>
      <c r="K13" s="38">
        <v>36602</v>
      </c>
      <c r="L13" s="30" t="s">
        <v>200</v>
      </c>
      <c r="M13" s="32" t="str">
        <f>_xll.qlZeroCouponBond(B13,L13,D13,E13,F13,G13,H13,I13,J13,K13,Permanent,Trigger,ObjectOverwrite)</f>
        <v>IT0001464186#0004</v>
      </c>
      <c r="N13" s="23"/>
      <c r="O13" s="50" t="str">
        <f>_xll.qlBondMaturityLookup(M20:M62,$H13)</f>
        <v>IT0001464210</v>
      </c>
      <c r="P13" s="50" t="str">
        <f>_xll.qlBondMaturityLookup(BTP!$J$88,$H13)</f>
        <v>IT0001444378</v>
      </c>
      <c r="Q13" s="24"/>
    </row>
    <row r="14" spans="1:17" s="19" customFormat="1" x14ac:dyDescent="0.2">
      <c r="A14" s="2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 t="str">
        <f>_xll.ohGroup("ResiduesMayNov",M8:M13,Permanent,,ObjectOverwrite)</f>
        <v>ResiduesMayNov#0004</v>
      </c>
      <c r="N14" s="23"/>
      <c r="O14" s="51"/>
      <c r="P14" s="51"/>
      <c r="Q14" s="24"/>
    </row>
    <row r="15" spans="1:17" s="19" customFormat="1" x14ac:dyDescent="0.2">
      <c r="A15" s="20"/>
      <c r="B15" s="42" t="s">
        <v>77</v>
      </c>
      <c r="C15" s="31" t="str">
        <f>_xll.ohRangeRetrieveError(M15)</f>
        <v/>
      </c>
      <c r="D15" s="33" t="s">
        <v>8</v>
      </c>
      <c r="E15" s="33">
        <v>3</v>
      </c>
      <c r="F15" s="33" t="s">
        <v>16</v>
      </c>
      <c r="G15" s="34">
        <v>100</v>
      </c>
      <c r="H15" s="43">
        <v>40299</v>
      </c>
      <c r="I15" s="33" t="s">
        <v>14</v>
      </c>
      <c r="J15" s="37">
        <v>100</v>
      </c>
      <c r="K15" s="38">
        <v>36003</v>
      </c>
      <c r="L15" s="30" t="s">
        <v>201</v>
      </c>
      <c r="M15" s="32" t="str">
        <f>_xll.qlZeroCouponBond(B15,L15,D15,E15,F15,G15,H15,I15,J15,K15,Permanent,Trigger,ObjectOverwrite)</f>
        <v>IT0001247052#0004</v>
      </c>
      <c r="N15" s="23"/>
      <c r="O15" s="23"/>
      <c r="P15" s="23"/>
      <c r="Q15" s="28"/>
    </row>
    <row r="16" spans="1:17" s="19" customFormat="1" x14ac:dyDescent="0.2">
      <c r="A16" s="20"/>
      <c r="B16" s="42" t="s">
        <v>79</v>
      </c>
      <c r="C16" s="31" t="str">
        <f>_xll.ohRangeRetrieveError(M16)</f>
        <v/>
      </c>
      <c r="D16" s="33" t="s">
        <v>8</v>
      </c>
      <c r="E16" s="33">
        <v>3</v>
      </c>
      <c r="F16" s="33" t="s">
        <v>16</v>
      </c>
      <c r="G16" s="34">
        <v>100</v>
      </c>
      <c r="H16" s="43">
        <v>40483</v>
      </c>
      <c r="I16" s="33" t="s">
        <v>14</v>
      </c>
      <c r="J16" s="37">
        <v>100</v>
      </c>
      <c r="K16" s="38">
        <v>36003</v>
      </c>
      <c r="L16" s="30" t="s">
        <v>202</v>
      </c>
      <c r="M16" s="32" t="str">
        <f>_xll.qlZeroCouponBond(B16,L16,D16,E16,F16,G16,H16,I16,J16,K16,Permanent,Trigger,ObjectOverwrite)</f>
        <v>IT0001247060#0004</v>
      </c>
      <c r="N16" s="23"/>
      <c r="O16" s="23"/>
      <c r="P16" s="23"/>
      <c r="Q16" s="28"/>
    </row>
    <row r="17" spans="1:17" s="19" customFormat="1" x14ac:dyDescent="0.2">
      <c r="A17" s="20"/>
      <c r="B17" s="42" t="s">
        <v>81</v>
      </c>
      <c r="C17" s="31" t="str">
        <f>_xll.ohRangeRetrieveError(M17)</f>
        <v/>
      </c>
      <c r="D17" s="33" t="s">
        <v>8</v>
      </c>
      <c r="E17" s="33">
        <v>3</v>
      </c>
      <c r="F17" s="33" t="s">
        <v>16</v>
      </c>
      <c r="G17" s="34">
        <v>100</v>
      </c>
      <c r="H17" s="43">
        <v>40664</v>
      </c>
      <c r="I17" s="33" t="s">
        <v>14</v>
      </c>
      <c r="J17" s="37">
        <v>100</v>
      </c>
      <c r="K17" s="38">
        <v>36003</v>
      </c>
      <c r="L17" s="30" t="s">
        <v>203</v>
      </c>
      <c r="M17" s="32" t="str">
        <f>_xll.qlZeroCouponBond(B17,L17,D17,E17,F17,G17,H17,I17,J17,K17,Permanent,Trigger,ObjectOverwrite)</f>
        <v>IT0001247078#0004</v>
      </c>
      <c r="N17" s="23"/>
      <c r="O17" s="23"/>
      <c r="P17" s="23"/>
      <c r="Q17" s="28"/>
    </row>
    <row r="18" spans="1:17" s="19" customFormat="1" x14ac:dyDescent="0.2">
      <c r="A18" s="20"/>
      <c r="B18" s="42" t="s">
        <v>83</v>
      </c>
      <c r="C18" s="31" t="str">
        <f>_xll.ohRangeRetrieveError(M18)</f>
        <v/>
      </c>
      <c r="D18" s="33" t="s">
        <v>8</v>
      </c>
      <c r="E18" s="33">
        <v>3</v>
      </c>
      <c r="F18" s="33" t="s">
        <v>16</v>
      </c>
      <c r="G18" s="34">
        <v>100</v>
      </c>
      <c r="H18" s="43">
        <v>40848</v>
      </c>
      <c r="I18" s="33" t="s">
        <v>14</v>
      </c>
      <c r="J18" s="37">
        <v>100</v>
      </c>
      <c r="K18" s="38">
        <v>36003</v>
      </c>
      <c r="L18" s="30" t="s">
        <v>204</v>
      </c>
      <c r="M18" s="32" t="str">
        <f>_xll.qlZeroCouponBond(B18,L18,D18,E18,F18,G18,H18,I18,J18,K18,Permanent,Trigger,ObjectOverwrite)</f>
        <v>IT0001247086#0004</v>
      </c>
      <c r="N18" s="23"/>
      <c r="O18" s="23"/>
      <c r="P18" s="23"/>
      <c r="Q18" s="28"/>
    </row>
    <row r="19" spans="1:17" s="19" customFormat="1" x14ac:dyDescent="0.2">
      <c r="A19" s="20"/>
      <c r="B19" s="42" t="s">
        <v>85</v>
      </c>
      <c r="C19" s="31" t="str">
        <f>_xll.ohRangeRetrieveError(M19)</f>
        <v/>
      </c>
      <c r="D19" s="33" t="s">
        <v>8</v>
      </c>
      <c r="E19" s="33">
        <v>3</v>
      </c>
      <c r="F19" s="33" t="s">
        <v>16</v>
      </c>
      <c r="G19" s="34">
        <v>100</v>
      </c>
      <c r="H19" s="43">
        <v>41030</v>
      </c>
      <c r="I19" s="33" t="s">
        <v>14</v>
      </c>
      <c r="J19" s="37">
        <v>100</v>
      </c>
      <c r="K19" s="38">
        <v>36003</v>
      </c>
      <c r="L19" s="30" t="s">
        <v>205</v>
      </c>
      <c r="M19" s="32" t="str">
        <f>_xll.qlZeroCouponBond(B19,L19,D19,E19,F19,G19,H19,I19,J19,K19,Permanent,Trigger,ObjectOverwrite)</f>
        <v>IT0001247094#0004</v>
      </c>
      <c r="N19" s="23"/>
      <c r="O19" s="23"/>
      <c r="P19" s="23"/>
      <c r="Q19" s="28"/>
    </row>
    <row r="20" spans="1:17" s="19" customFormat="1" x14ac:dyDescent="0.2">
      <c r="A20" s="20"/>
      <c r="B20" s="42" t="s">
        <v>87</v>
      </c>
      <c r="C20" s="31" t="str">
        <f>_xll.ohRangeRetrieveError(M20)</f>
        <v/>
      </c>
      <c r="D20" s="33" t="s">
        <v>8</v>
      </c>
      <c r="E20" s="33">
        <v>3</v>
      </c>
      <c r="F20" s="33" t="s">
        <v>16</v>
      </c>
      <c r="G20" s="34">
        <v>100</v>
      </c>
      <c r="H20" s="43">
        <v>41214</v>
      </c>
      <c r="I20" s="33" t="s">
        <v>14</v>
      </c>
      <c r="J20" s="37">
        <v>100</v>
      </c>
      <c r="K20" s="38">
        <v>36003</v>
      </c>
      <c r="L20" s="30" t="s">
        <v>206</v>
      </c>
      <c r="M20" s="32" t="str">
        <f>_xll.qlZeroCouponBond(B20,L20,D20,E20,F20,G20,H20,I20,J20,K20,Permanent,Trigger,ObjectOverwrite)</f>
        <v>IT0001247102#0004</v>
      </c>
      <c r="N20" s="23"/>
      <c r="O20" s="23"/>
      <c r="P20" s="23"/>
      <c r="Q20" s="28"/>
    </row>
    <row r="21" spans="1:17" s="19" customFormat="1" x14ac:dyDescent="0.2">
      <c r="A21" s="20"/>
      <c r="B21" s="42" t="s">
        <v>89</v>
      </c>
      <c r="C21" s="31" t="str">
        <f>_xll.ohRangeRetrieveError(M21)</f>
        <v/>
      </c>
      <c r="D21" s="33" t="s">
        <v>8</v>
      </c>
      <c r="E21" s="33">
        <v>3</v>
      </c>
      <c r="F21" s="33" t="s">
        <v>16</v>
      </c>
      <c r="G21" s="34">
        <v>100</v>
      </c>
      <c r="H21" s="43">
        <v>41395</v>
      </c>
      <c r="I21" s="33" t="s">
        <v>14</v>
      </c>
      <c r="J21" s="37">
        <v>100</v>
      </c>
      <c r="K21" s="38">
        <v>36003</v>
      </c>
      <c r="L21" s="30" t="s">
        <v>207</v>
      </c>
      <c r="M21" s="32" t="str">
        <f>_xll.qlZeroCouponBond(B21,L21,D21,E21,F21,G21,H21,I21,J21,K21,Permanent,Trigger,ObjectOverwrite)</f>
        <v>IT0001247110#0004</v>
      </c>
      <c r="N21" s="23"/>
      <c r="O21" s="23"/>
      <c r="P21" s="23"/>
      <c r="Q21" s="28"/>
    </row>
    <row r="22" spans="1:17" s="19" customFormat="1" x14ac:dyDescent="0.2">
      <c r="A22" s="20"/>
      <c r="B22" s="42" t="s">
        <v>91</v>
      </c>
      <c r="C22" s="31" t="str">
        <f>_xll.ohRangeRetrieveError(M22)</f>
        <v/>
      </c>
      <c r="D22" s="33" t="s">
        <v>8</v>
      </c>
      <c r="E22" s="33">
        <v>3</v>
      </c>
      <c r="F22" s="33" t="s">
        <v>16</v>
      </c>
      <c r="G22" s="34">
        <v>100</v>
      </c>
      <c r="H22" s="43">
        <v>41579</v>
      </c>
      <c r="I22" s="33" t="s">
        <v>14</v>
      </c>
      <c r="J22" s="37">
        <v>100</v>
      </c>
      <c r="K22" s="38">
        <v>36003</v>
      </c>
      <c r="L22" s="30" t="s">
        <v>208</v>
      </c>
      <c r="M22" s="32" t="str">
        <f>_xll.qlZeroCouponBond(B22,L22,D22,E22,F22,G22,H22,I22,J22,K22,Permanent,Trigger,ObjectOverwrite)</f>
        <v>IT0001247128#0004</v>
      </c>
      <c r="N22" s="23"/>
      <c r="O22" s="23"/>
      <c r="P22" s="23"/>
      <c r="Q22" s="28"/>
    </row>
    <row r="23" spans="1:17" s="19" customFormat="1" x14ac:dyDescent="0.2">
      <c r="A23" s="20"/>
      <c r="B23" s="42" t="s">
        <v>93</v>
      </c>
      <c r="C23" s="31" t="str">
        <f>_xll.ohRangeRetrieveError(M23)</f>
        <v/>
      </c>
      <c r="D23" s="33" t="s">
        <v>8</v>
      </c>
      <c r="E23" s="33">
        <v>3</v>
      </c>
      <c r="F23" s="33" t="s">
        <v>16</v>
      </c>
      <c r="G23" s="34">
        <v>100</v>
      </c>
      <c r="H23" s="43">
        <v>41760</v>
      </c>
      <c r="I23" s="33" t="s">
        <v>14</v>
      </c>
      <c r="J23" s="37">
        <v>100</v>
      </c>
      <c r="K23" s="38">
        <v>36003</v>
      </c>
      <c r="L23" s="30" t="s">
        <v>209</v>
      </c>
      <c r="M23" s="32" t="str">
        <f>_xll.qlZeroCouponBond(B23,L23,D23,E23,F23,G23,H23,I23,J23,K23,Permanent,Trigger,ObjectOverwrite)</f>
        <v>IT0001247136#0004</v>
      </c>
      <c r="N23" s="23"/>
      <c r="O23" s="23"/>
      <c r="P23" s="23"/>
      <c r="Q23" s="28"/>
    </row>
    <row r="24" spans="1:17" s="19" customFormat="1" x14ac:dyDescent="0.2">
      <c r="A24" s="20"/>
      <c r="B24" s="42" t="s">
        <v>95</v>
      </c>
      <c r="C24" s="31" t="str">
        <f>_xll.ohRangeRetrieveError(M24)</f>
        <v/>
      </c>
      <c r="D24" s="33" t="s">
        <v>8</v>
      </c>
      <c r="E24" s="33">
        <v>3</v>
      </c>
      <c r="F24" s="33" t="s">
        <v>16</v>
      </c>
      <c r="G24" s="34">
        <v>100</v>
      </c>
      <c r="H24" s="43">
        <v>41944</v>
      </c>
      <c r="I24" s="33" t="s">
        <v>14</v>
      </c>
      <c r="J24" s="37">
        <v>100</v>
      </c>
      <c r="K24" s="38">
        <v>36003</v>
      </c>
      <c r="L24" s="30" t="s">
        <v>210</v>
      </c>
      <c r="M24" s="32" t="str">
        <f>_xll.qlZeroCouponBond(B24,L24,D24,E24,F24,G24,H24,I24,J24,K24,Permanent,Trigger,ObjectOverwrite)</f>
        <v>IT0001247144#0004</v>
      </c>
      <c r="N24" s="23"/>
      <c r="O24" s="23"/>
      <c r="P24" s="23"/>
      <c r="Q24" s="28"/>
    </row>
    <row r="25" spans="1:17" s="19" customFormat="1" x14ac:dyDescent="0.2">
      <c r="A25" s="20"/>
      <c r="B25" s="42" t="s">
        <v>97</v>
      </c>
      <c r="C25" s="31" t="str">
        <f>_xll.ohRangeRetrieveError(M25)</f>
        <v/>
      </c>
      <c r="D25" s="33" t="s">
        <v>8</v>
      </c>
      <c r="E25" s="33">
        <v>3</v>
      </c>
      <c r="F25" s="33" t="s">
        <v>16</v>
      </c>
      <c r="G25" s="34">
        <v>100</v>
      </c>
      <c r="H25" s="43">
        <v>42125</v>
      </c>
      <c r="I25" s="33" t="s">
        <v>14</v>
      </c>
      <c r="J25" s="37">
        <v>100</v>
      </c>
      <c r="K25" s="38">
        <v>36003</v>
      </c>
      <c r="L25" s="30" t="s">
        <v>211</v>
      </c>
      <c r="M25" s="32" t="str">
        <f>_xll.qlZeroCouponBond(B25,L25,D25,E25,F25,G25,H25,I25,J25,K25,Permanent,Trigger,ObjectOverwrite)</f>
        <v>IT0001247151#0004</v>
      </c>
      <c r="N25" s="23"/>
      <c r="O25" s="23"/>
      <c r="P25" s="23"/>
      <c r="Q25" s="28"/>
    </row>
    <row r="26" spans="1:17" s="19" customFormat="1" x14ac:dyDescent="0.2">
      <c r="A26" s="20"/>
      <c r="B26" s="42" t="s">
        <v>99</v>
      </c>
      <c r="C26" s="31" t="str">
        <f>_xll.ohRangeRetrieveError(M26)</f>
        <v/>
      </c>
      <c r="D26" s="33" t="s">
        <v>8</v>
      </c>
      <c r="E26" s="33">
        <v>3</v>
      </c>
      <c r="F26" s="33" t="s">
        <v>16</v>
      </c>
      <c r="G26" s="34">
        <v>100</v>
      </c>
      <c r="H26" s="43">
        <v>42309</v>
      </c>
      <c r="I26" s="33" t="s">
        <v>14</v>
      </c>
      <c r="J26" s="37">
        <v>100</v>
      </c>
      <c r="K26" s="38">
        <v>36003</v>
      </c>
      <c r="L26" s="30" t="s">
        <v>212</v>
      </c>
      <c r="M26" s="32" t="str">
        <f>_xll.qlZeroCouponBond(B26,L26,D26,E26,F26,G26,H26,I26,J26,K26,Permanent,Trigger,ObjectOverwrite)</f>
        <v>IT0001247169#0004</v>
      </c>
      <c r="N26" s="23"/>
      <c r="O26" s="23"/>
      <c r="P26" s="23"/>
      <c r="Q26" s="28"/>
    </row>
    <row r="27" spans="1:17" s="19" customFormat="1" x14ac:dyDescent="0.2">
      <c r="A27" s="20"/>
      <c r="B27" s="42" t="s">
        <v>101</v>
      </c>
      <c r="C27" s="31" t="str">
        <f>_xll.ohRangeRetrieveError(M27)</f>
        <v/>
      </c>
      <c r="D27" s="33" t="s">
        <v>8</v>
      </c>
      <c r="E27" s="33">
        <v>3</v>
      </c>
      <c r="F27" s="33" t="s">
        <v>16</v>
      </c>
      <c r="G27" s="34">
        <v>100</v>
      </c>
      <c r="H27" s="43">
        <v>42491</v>
      </c>
      <c r="I27" s="33" t="s">
        <v>14</v>
      </c>
      <c r="J27" s="37">
        <v>100</v>
      </c>
      <c r="K27" s="38">
        <v>36003</v>
      </c>
      <c r="L27" s="30" t="s">
        <v>213</v>
      </c>
      <c r="M27" s="32" t="str">
        <f>_xll.qlZeroCouponBond(B27,L27,D27,E27,F27,G27,H27,I27,J27,K27,Permanent,Trigger,ObjectOverwrite)</f>
        <v>IT0001247177#0004</v>
      </c>
      <c r="N27" s="23"/>
      <c r="O27" s="23"/>
      <c r="P27" s="23"/>
      <c r="Q27" s="28"/>
    </row>
    <row r="28" spans="1:17" s="19" customFormat="1" x14ac:dyDescent="0.2">
      <c r="A28" s="20"/>
      <c r="B28" s="42" t="s">
        <v>103</v>
      </c>
      <c r="C28" s="31" t="str">
        <f>_xll.ohRangeRetrieveError(M28)</f>
        <v/>
      </c>
      <c r="D28" s="33" t="s">
        <v>8</v>
      </c>
      <c r="E28" s="33">
        <v>3</v>
      </c>
      <c r="F28" s="33" t="s">
        <v>16</v>
      </c>
      <c r="G28" s="34">
        <v>100</v>
      </c>
      <c r="H28" s="43">
        <v>42675</v>
      </c>
      <c r="I28" s="33" t="s">
        <v>14</v>
      </c>
      <c r="J28" s="37">
        <v>100</v>
      </c>
      <c r="K28" s="38">
        <v>36003</v>
      </c>
      <c r="L28" s="30" t="s">
        <v>214</v>
      </c>
      <c r="M28" s="32" t="str">
        <f>_xll.qlZeroCouponBond(B28,L28,D28,E28,F28,G28,H28,I28,J28,K28,Permanent,Trigger,ObjectOverwrite)</f>
        <v>IT0001247185#0004</v>
      </c>
      <c r="N28" s="23"/>
      <c r="O28" s="23"/>
      <c r="P28" s="23"/>
      <c r="Q28" s="28"/>
    </row>
    <row r="29" spans="1:17" s="19" customFormat="1" x14ac:dyDescent="0.2">
      <c r="A29" s="20"/>
      <c r="B29" s="42" t="s">
        <v>105</v>
      </c>
      <c r="C29" s="31" t="str">
        <f>_xll.ohRangeRetrieveError(M29)</f>
        <v/>
      </c>
      <c r="D29" s="33" t="s">
        <v>8</v>
      </c>
      <c r="E29" s="33">
        <v>3</v>
      </c>
      <c r="F29" s="33" t="s">
        <v>16</v>
      </c>
      <c r="G29" s="34">
        <v>100</v>
      </c>
      <c r="H29" s="43">
        <v>42856</v>
      </c>
      <c r="I29" s="33" t="s">
        <v>14</v>
      </c>
      <c r="J29" s="37">
        <v>100</v>
      </c>
      <c r="K29" s="38">
        <v>36003</v>
      </c>
      <c r="L29" s="30" t="s">
        <v>215</v>
      </c>
      <c r="M29" s="32" t="str">
        <f>_xll.qlZeroCouponBond(B29,L29,D29,E29,F29,G29,H29,I29,J29,K29,Permanent,Trigger,ObjectOverwrite)</f>
        <v>IT0001247193#0004</v>
      </c>
      <c r="N29" s="23"/>
      <c r="O29" s="23"/>
      <c r="P29" s="23"/>
      <c r="Q29" s="28"/>
    </row>
    <row r="30" spans="1:17" s="19" customFormat="1" x14ac:dyDescent="0.2">
      <c r="A30" s="20"/>
      <c r="B30" s="42" t="s">
        <v>107</v>
      </c>
      <c r="C30" s="31" t="str">
        <f>_xll.ohRangeRetrieveError(M30)</f>
        <v/>
      </c>
      <c r="D30" s="33" t="s">
        <v>8</v>
      </c>
      <c r="E30" s="33">
        <v>3</v>
      </c>
      <c r="F30" s="33" t="s">
        <v>16</v>
      </c>
      <c r="G30" s="34">
        <v>100</v>
      </c>
      <c r="H30" s="43">
        <v>43040</v>
      </c>
      <c r="I30" s="33" t="s">
        <v>14</v>
      </c>
      <c r="J30" s="37">
        <v>100</v>
      </c>
      <c r="K30" s="38">
        <v>36003</v>
      </c>
      <c r="L30" s="30" t="s">
        <v>216</v>
      </c>
      <c r="M30" s="32" t="str">
        <f>_xll.qlZeroCouponBond(B30,L30,D30,E30,F30,G30,H30,I30,J30,K30,Permanent,Trigger,ObjectOverwrite)</f>
        <v>IT0001247201#0004</v>
      </c>
      <c r="N30" s="23"/>
      <c r="O30" s="23"/>
      <c r="P30" s="23"/>
      <c r="Q30" s="28"/>
    </row>
    <row r="31" spans="1:17" s="19" customFormat="1" x14ac:dyDescent="0.2">
      <c r="A31" s="20"/>
      <c r="B31" s="42" t="s">
        <v>109</v>
      </c>
      <c r="C31" s="31" t="str">
        <f>_xll.ohRangeRetrieveError(M31)</f>
        <v/>
      </c>
      <c r="D31" s="33" t="s">
        <v>8</v>
      </c>
      <c r="E31" s="33">
        <v>3</v>
      </c>
      <c r="F31" s="33" t="s">
        <v>16</v>
      </c>
      <c r="G31" s="34">
        <v>100</v>
      </c>
      <c r="H31" s="43">
        <v>43221</v>
      </c>
      <c r="I31" s="33" t="s">
        <v>14</v>
      </c>
      <c r="J31" s="37">
        <v>100</v>
      </c>
      <c r="K31" s="38">
        <v>36003</v>
      </c>
      <c r="L31" s="30" t="s">
        <v>217</v>
      </c>
      <c r="M31" s="32" t="str">
        <f>_xll.qlZeroCouponBond(B31,L31,D31,E31,F31,G31,H31,I31,J31,K31,Permanent,Trigger,ObjectOverwrite)</f>
        <v>IT0001247219#0004</v>
      </c>
      <c r="N31" s="23"/>
      <c r="O31" s="23"/>
      <c r="P31" s="23"/>
      <c r="Q31" s="28"/>
    </row>
    <row r="32" spans="1:17" s="19" customFormat="1" x14ac:dyDescent="0.2">
      <c r="A32" s="20"/>
      <c r="B32" s="42" t="s">
        <v>111</v>
      </c>
      <c r="C32" s="31" t="str">
        <f>_xll.ohRangeRetrieveError(M32)</f>
        <v/>
      </c>
      <c r="D32" s="33" t="s">
        <v>8</v>
      </c>
      <c r="E32" s="33">
        <v>3</v>
      </c>
      <c r="F32" s="33" t="s">
        <v>16</v>
      </c>
      <c r="G32" s="34">
        <v>100</v>
      </c>
      <c r="H32" s="43">
        <v>43405</v>
      </c>
      <c r="I32" s="33" t="s">
        <v>14</v>
      </c>
      <c r="J32" s="37">
        <v>100</v>
      </c>
      <c r="K32" s="38">
        <v>36003</v>
      </c>
      <c r="L32" s="30" t="s">
        <v>218</v>
      </c>
      <c r="M32" s="32" t="str">
        <f>_xll.qlZeroCouponBond(B32,L32,D32,E32,F32,G32,H32,I32,J32,K32,Permanent,Trigger,ObjectOverwrite)</f>
        <v>IT0001247227#0004</v>
      </c>
      <c r="N32" s="23"/>
      <c r="O32" s="23"/>
      <c r="P32" s="23"/>
      <c r="Q32" s="28"/>
    </row>
    <row r="33" spans="1:17" s="19" customFormat="1" x14ac:dyDescent="0.2">
      <c r="A33" s="20"/>
      <c r="B33" s="42" t="s">
        <v>113</v>
      </c>
      <c r="C33" s="31" t="str">
        <f>_xll.ohRangeRetrieveError(M33)</f>
        <v/>
      </c>
      <c r="D33" s="33" t="s">
        <v>8</v>
      </c>
      <c r="E33" s="33">
        <v>3</v>
      </c>
      <c r="F33" s="33" t="s">
        <v>16</v>
      </c>
      <c r="G33" s="34">
        <v>100</v>
      </c>
      <c r="H33" s="43">
        <v>43586</v>
      </c>
      <c r="I33" s="33" t="s">
        <v>14</v>
      </c>
      <c r="J33" s="37">
        <v>100</v>
      </c>
      <c r="K33" s="38">
        <v>36003</v>
      </c>
      <c r="L33" s="30" t="s">
        <v>219</v>
      </c>
      <c r="M33" s="32" t="str">
        <f>_xll.qlZeroCouponBond(B33,L33,D33,E33,F33,G33,H33,I33,J33,K33,Permanent,Trigger,ObjectOverwrite)</f>
        <v>IT0001247235#0004</v>
      </c>
      <c r="N33" s="23"/>
      <c r="O33" s="23"/>
      <c r="P33" s="23"/>
      <c r="Q33" s="28"/>
    </row>
    <row r="34" spans="1:17" s="19" customFormat="1" x14ac:dyDescent="0.2">
      <c r="A34" s="20"/>
      <c r="B34" s="42" t="s">
        <v>116</v>
      </c>
      <c r="C34" s="31" t="str">
        <f>_xll.ohRangeRetrieveError(M34)</f>
        <v/>
      </c>
      <c r="D34" s="33" t="s">
        <v>8</v>
      </c>
      <c r="E34" s="33">
        <v>3</v>
      </c>
      <c r="F34" s="33" t="s">
        <v>16</v>
      </c>
      <c r="G34" s="34">
        <v>100</v>
      </c>
      <c r="H34" s="43">
        <v>43770</v>
      </c>
      <c r="I34" s="33" t="s">
        <v>14</v>
      </c>
      <c r="J34" s="37">
        <v>100</v>
      </c>
      <c r="K34" s="38">
        <v>36003</v>
      </c>
      <c r="L34" s="30" t="s">
        <v>220</v>
      </c>
      <c r="M34" s="32" t="str">
        <f>_xll.qlZeroCouponBond(B34,L34,D34,E34,F34,G34,H34,I34,J34,K34,Permanent,Trigger,ObjectOverwrite)</f>
        <v>IT0001247243#0004</v>
      </c>
      <c r="N34" s="23"/>
      <c r="O34" s="23"/>
      <c r="P34" s="23"/>
      <c r="Q34" s="28"/>
    </row>
    <row r="35" spans="1:17" s="19" customFormat="1" x14ac:dyDescent="0.2">
      <c r="A35" s="20"/>
      <c r="B35" s="42" t="s">
        <v>118</v>
      </c>
      <c r="C35" s="31" t="str">
        <f>_xll.ohRangeRetrieveError(M35)</f>
        <v/>
      </c>
      <c r="D35" s="33" t="s">
        <v>8</v>
      </c>
      <c r="E35" s="33">
        <v>3</v>
      </c>
      <c r="F35" s="33" t="s">
        <v>16</v>
      </c>
      <c r="G35" s="34">
        <v>100</v>
      </c>
      <c r="H35" s="43">
        <v>43952</v>
      </c>
      <c r="I35" s="33" t="s">
        <v>14</v>
      </c>
      <c r="J35" s="37">
        <v>100</v>
      </c>
      <c r="K35" s="38">
        <v>36003</v>
      </c>
      <c r="L35" s="30" t="s">
        <v>221</v>
      </c>
      <c r="M35" s="32" t="str">
        <f>_xll.qlZeroCouponBond(B35,L35,D35,E35,F35,G35,H35,I35,J35,K35,Permanent,Trigger,ObjectOverwrite)</f>
        <v>IT0001247250#0004</v>
      </c>
      <c r="N35" s="23"/>
      <c r="O35" s="23"/>
      <c r="P35" s="23"/>
      <c r="Q35" s="28"/>
    </row>
    <row r="36" spans="1:17" x14ac:dyDescent="0.2">
      <c r="A36" s="20"/>
      <c r="B36" s="42" t="s">
        <v>120</v>
      </c>
      <c r="C36" s="31" t="str">
        <f>_xll.ohRangeRetrieveError(M36)</f>
        <v/>
      </c>
      <c r="D36" s="33" t="s">
        <v>8</v>
      </c>
      <c r="E36" s="33">
        <v>3</v>
      </c>
      <c r="F36" s="33" t="s">
        <v>16</v>
      </c>
      <c r="G36" s="34">
        <v>100</v>
      </c>
      <c r="H36" s="43">
        <v>44136</v>
      </c>
      <c r="I36" s="33" t="s">
        <v>14</v>
      </c>
      <c r="J36" s="37">
        <v>100</v>
      </c>
      <c r="K36" s="38">
        <v>36003</v>
      </c>
      <c r="L36" s="30" t="s">
        <v>222</v>
      </c>
      <c r="M36" s="32" t="str">
        <f>_xll.qlZeroCouponBond(B36,L36,D36,E36,F36,G36,H36,I36,J36,K36,Permanent,Trigger,ObjectOverwrite)</f>
        <v>IT0001247268#0004</v>
      </c>
      <c r="N36" s="23"/>
      <c r="O36" s="23"/>
      <c r="P36" s="23"/>
      <c r="Q36" s="28"/>
    </row>
    <row r="37" spans="1:17" x14ac:dyDescent="0.2">
      <c r="A37" s="20"/>
      <c r="B37" s="42" t="s">
        <v>122</v>
      </c>
      <c r="C37" s="31" t="str">
        <f>_xll.ohRangeRetrieveError(M37)</f>
        <v/>
      </c>
      <c r="D37" s="33" t="s">
        <v>8</v>
      </c>
      <c r="E37" s="33">
        <v>3</v>
      </c>
      <c r="F37" s="33" t="s">
        <v>16</v>
      </c>
      <c r="G37" s="34">
        <v>100</v>
      </c>
      <c r="H37" s="43">
        <v>44317</v>
      </c>
      <c r="I37" s="33" t="s">
        <v>14</v>
      </c>
      <c r="J37" s="37">
        <v>100</v>
      </c>
      <c r="K37" s="38">
        <v>36003</v>
      </c>
      <c r="L37" s="30" t="s">
        <v>223</v>
      </c>
      <c r="M37" s="32" t="str">
        <f>_xll.qlZeroCouponBond(B37,L37,D37,E37,F37,G37,H37,I37,J37,K37,Permanent,Trigger,ObjectOverwrite)</f>
        <v>IT0001247276#0004</v>
      </c>
      <c r="N37" s="23"/>
      <c r="O37" s="23"/>
      <c r="P37" s="23"/>
      <c r="Q37" s="28"/>
    </row>
    <row r="38" spans="1:17" x14ac:dyDescent="0.2">
      <c r="A38" s="20"/>
      <c r="B38" s="42" t="s">
        <v>124</v>
      </c>
      <c r="C38" s="31" t="str">
        <f>_xll.ohRangeRetrieveError(M38)</f>
        <v/>
      </c>
      <c r="D38" s="33" t="s">
        <v>8</v>
      </c>
      <c r="E38" s="33">
        <v>3</v>
      </c>
      <c r="F38" s="33" t="s">
        <v>16</v>
      </c>
      <c r="G38" s="34">
        <v>100</v>
      </c>
      <c r="H38" s="43">
        <v>44501</v>
      </c>
      <c r="I38" s="33" t="s">
        <v>14</v>
      </c>
      <c r="J38" s="37">
        <v>100</v>
      </c>
      <c r="K38" s="38">
        <v>36003</v>
      </c>
      <c r="L38" s="30" t="s">
        <v>224</v>
      </c>
      <c r="M38" s="32" t="str">
        <f>_xll.qlZeroCouponBond(B38,L38,D38,E38,F38,G38,H38,I38,J38,K38,Permanent,Trigger,ObjectOverwrite)</f>
        <v>IT0001247284#0004</v>
      </c>
      <c r="N38" s="23"/>
      <c r="O38" s="23"/>
      <c r="P38" s="23"/>
      <c r="Q38" s="28"/>
    </row>
    <row r="39" spans="1:17" x14ac:dyDescent="0.2">
      <c r="A39" s="20"/>
      <c r="B39" s="42" t="s">
        <v>126</v>
      </c>
      <c r="C39" s="31" t="str">
        <f>_xll.ohRangeRetrieveError(M39)</f>
        <v/>
      </c>
      <c r="D39" s="33" t="s">
        <v>8</v>
      </c>
      <c r="E39" s="33">
        <v>3</v>
      </c>
      <c r="F39" s="33" t="s">
        <v>16</v>
      </c>
      <c r="G39" s="34">
        <v>100</v>
      </c>
      <c r="H39" s="43">
        <v>44682</v>
      </c>
      <c r="I39" s="33" t="s">
        <v>14</v>
      </c>
      <c r="J39" s="37">
        <v>100</v>
      </c>
      <c r="K39" s="38">
        <v>36003</v>
      </c>
      <c r="L39" s="30" t="s">
        <v>225</v>
      </c>
      <c r="M39" s="32" t="str">
        <f>_xll.qlZeroCouponBond(B39,L39,D39,E39,F39,G39,H39,I39,J39,K39,Permanent,Trigger,ObjectOverwrite)</f>
        <v>IT0001247292#0004</v>
      </c>
      <c r="N39" s="23"/>
      <c r="O39" s="23"/>
      <c r="P39" s="23"/>
      <c r="Q39" s="28"/>
    </row>
    <row r="40" spans="1:17" x14ac:dyDescent="0.2">
      <c r="A40" s="20"/>
      <c r="B40" s="42" t="s">
        <v>128</v>
      </c>
      <c r="C40" s="31" t="str">
        <f>_xll.ohRangeRetrieveError(M40)</f>
        <v/>
      </c>
      <c r="D40" s="33" t="s">
        <v>8</v>
      </c>
      <c r="E40" s="33">
        <v>3</v>
      </c>
      <c r="F40" s="33" t="s">
        <v>16</v>
      </c>
      <c r="G40" s="34">
        <v>100</v>
      </c>
      <c r="H40" s="43">
        <v>44866</v>
      </c>
      <c r="I40" s="33" t="s">
        <v>14</v>
      </c>
      <c r="J40" s="37">
        <v>100</v>
      </c>
      <c r="K40" s="38">
        <v>36003</v>
      </c>
      <c r="L40" s="30" t="s">
        <v>226</v>
      </c>
      <c r="M40" s="32" t="str">
        <f>_xll.qlZeroCouponBond(B40,L40,D40,E40,F40,G40,H40,I40,J40,K40,Permanent,Trigger,ObjectOverwrite)</f>
        <v>IT0001247300#0004</v>
      </c>
      <c r="N40" s="23"/>
      <c r="O40" s="23"/>
      <c r="P40" s="23"/>
      <c r="Q40" s="28"/>
    </row>
    <row r="41" spans="1:17" x14ac:dyDescent="0.2">
      <c r="A41" s="20"/>
      <c r="B41" s="42" t="s">
        <v>130</v>
      </c>
      <c r="C41" s="31" t="str">
        <f>_xll.ohRangeRetrieveError(M41)</f>
        <v/>
      </c>
      <c r="D41" s="33" t="s">
        <v>8</v>
      </c>
      <c r="E41" s="33">
        <v>3</v>
      </c>
      <c r="F41" s="33" t="s">
        <v>16</v>
      </c>
      <c r="G41" s="34">
        <v>100</v>
      </c>
      <c r="H41" s="43">
        <v>45047</v>
      </c>
      <c r="I41" s="33" t="s">
        <v>14</v>
      </c>
      <c r="J41" s="37">
        <v>100</v>
      </c>
      <c r="K41" s="38">
        <v>36003</v>
      </c>
      <c r="L41" s="30" t="s">
        <v>227</v>
      </c>
      <c r="M41" s="32" t="str">
        <f>_xll.qlZeroCouponBond(B41,L41,D41,E41,F41,G41,H41,I41,J41,K41,Permanent,Trigger,ObjectOverwrite)</f>
        <v>IT0001247318#0004</v>
      </c>
      <c r="N41" s="23"/>
      <c r="O41" s="23"/>
      <c r="P41" s="23"/>
      <c r="Q41" s="28"/>
    </row>
    <row r="42" spans="1:17" x14ac:dyDescent="0.2">
      <c r="A42" s="20"/>
      <c r="B42" s="42" t="s">
        <v>132</v>
      </c>
      <c r="C42" s="31" t="str">
        <f>_xll.ohRangeRetrieveError(M42)</f>
        <v/>
      </c>
      <c r="D42" s="33" t="s">
        <v>8</v>
      </c>
      <c r="E42" s="33">
        <v>3</v>
      </c>
      <c r="F42" s="33" t="s">
        <v>16</v>
      </c>
      <c r="G42" s="34">
        <v>100</v>
      </c>
      <c r="H42" s="43">
        <v>45231</v>
      </c>
      <c r="I42" s="33" t="s">
        <v>14</v>
      </c>
      <c r="J42" s="37">
        <v>100</v>
      </c>
      <c r="K42" s="38">
        <v>36003</v>
      </c>
      <c r="L42" s="30" t="s">
        <v>228</v>
      </c>
      <c r="M42" s="32" t="str">
        <f>_xll.qlZeroCouponBond(B42,L42,D42,E42,F42,G42,H42,I42,J42,K42,Permanent,Trigger,ObjectOverwrite)</f>
        <v>IT0001247326#0004</v>
      </c>
      <c r="N42" s="23"/>
      <c r="O42" s="23"/>
      <c r="P42" s="23"/>
      <c r="Q42" s="28"/>
    </row>
    <row r="43" spans="1:17" x14ac:dyDescent="0.2">
      <c r="A43" s="20"/>
      <c r="B43" s="42" t="s">
        <v>134</v>
      </c>
      <c r="C43" s="31" t="str">
        <f>_xll.ohRangeRetrieveError(M43)</f>
        <v/>
      </c>
      <c r="D43" s="33" t="s">
        <v>8</v>
      </c>
      <c r="E43" s="33">
        <v>3</v>
      </c>
      <c r="F43" s="33" t="s">
        <v>16</v>
      </c>
      <c r="G43" s="34">
        <v>100</v>
      </c>
      <c r="H43" s="43">
        <v>45413</v>
      </c>
      <c r="I43" s="33" t="s">
        <v>14</v>
      </c>
      <c r="J43" s="37">
        <v>100</v>
      </c>
      <c r="K43" s="38">
        <v>36003</v>
      </c>
      <c r="L43" s="30" t="s">
        <v>229</v>
      </c>
      <c r="M43" s="32" t="str">
        <f>_xll.qlZeroCouponBond(B43,L43,D43,E43,F43,G43,H43,I43,J43,K43,Permanent,Trigger,ObjectOverwrite)</f>
        <v>IT0001247334#0004</v>
      </c>
      <c r="N43" s="23"/>
      <c r="O43" s="23"/>
      <c r="P43" s="23"/>
      <c r="Q43" s="28"/>
    </row>
    <row r="44" spans="1:17" x14ac:dyDescent="0.2">
      <c r="A44" s="20"/>
      <c r="B44" s="42" t="s">
        <v>136</v>
      </c>
      <c r="C44" s="31" t="str">
        <f>_xll.ohRangeRetrieveError(M44)</f>
        <v/>
      </c>
      <c r="D44" s="33" t="s">
        <v>8</v>
      </c>
      <c r="E44" s="33">
        <v>3</v>
      </c>
      <c r="F44" s="33" t="s">
        <v>16</v>
      </c>
      <c r="G44" s="34">
        <v>100</v>
      </c>
      <c r="H44" s="43">
        <v>45597</v>
      </c>
      <c r="I44" s="33" t="s">
        <v>14</v>
      </c>
      <c r="J44" s="37">
        <v>100</v>
      </c>
      <c r="K44" s="38">
        <v>36003</v>
      </c>
      <c r="L44" s="30" t="s">
        <v>230</v>
      </c>
      <c r="M44" s="32" t="str">
        <f>_xll.qlZeroCouponBond(B44,L44,D44,E44,F44,G44,H44,I44,J44,K44,Permanent,Trigger,ObjectOverwrite)</f>
        <v>IT0001247342#0004</v>
      </c>
      <c r="N44" s="23"/>
      <c r="O44" s="23"/>
      <c r="P44" s="23"/>
      <c r="Q44" s="28"/>
    </row>
    <row r="45" spans="1:17" x14ac:dyDescent="0.2">
      <c r="A45" s="20"/>
      <c r="B45" s="42" t="s">
        <v>138</v>
      </c>
      <c r="C45" s="31" t="str">
        <f>_xll.ohRangeRetrieveError(M45)</f>
        <v/>
      </c>
      <c r="D45" s="33" t="s">
        <v>8</v>
      </c>
      <c r="E45" s="33">
        <v>3</v>
      </c>
      <c r="F45" s="33" t="s">
        <v>16</v>
      </c>
      <c r="G45" s="34">
        <v>100</v>
      </c>
      <c r="H45" s="43">
        <v>45778</v>
      </c>
      <c r="I45" s="33" t="s">
        <v>14</v>
      </c>
      <c r="J45" s="37">
        <v>100</v>
      </c>
      <c r="K45" s="38">
        <v>36003</v>
      </c>
      <c r="L45" s="30" t="s">
        <v>231</v>
      </c>
      <c r="M45" s="32" t="str">
        <f>_xll.qlZeroCouponBond(B45,L45,D45,E45,F45,G45,H45,I45,J45,K45,Permanent,Trigger,ObjectOverwrite)</f>
        <v>IT0001247359#0004</v>
      </c>
      <c r="N45" s="23"/>
      <c r="O45" s="23"/>
      <c r="P45" s="23"/>
      <c r="Q45" s="28"/>
    </row>
    <row r="46" spans="1:17" x14ac:dyDescent="0.2">
      <c r="A46" s="20"/>
      <c r="B46" s="42" t="s">
        <v>140</v>
      </c>
      <c r="C46" s="31" t="str">
        <f>_xll.ohRangeRetrieveError(M46)</f>
        <v/>
      </c>
      <c r="D46" s="33" t="s">
        <v>8</v>
      </c>
      <c r="E46" s="33">
        <v>3</v>
      </c>
      <c r="F46" s="33" t="s">
        <v>16</v>
      </c>
      <c r="G46" s="34">
        <v>100</v>
      </c>
      <c r="H46" s="43">
        <v>45962</v>
      </c>
      <c r="I46" s="33" t="s">
        <v>14</v>
      </c>
      <c r="J46" s="37">
        <v>100</v>
      </c>
      <c r="K46" s="38">
        <v>36003</v>
      </c>
      <c r="L46" s="30" t="s">
        <v>232</v>
      </c>
      <c r="M46" s="32" t="str">
        <f>_xll.qlZeroCouponBond(B46,L46,D46,E46,F46,G46,H46,I46,J46,K46,Permanent,Trigger,ObjectOverwrite)</f>
        <v>IT0001247367#0004</v>
      </c>
      <c r="N46" s="23"/>
      <c r="O46" s="23"/>
      <c r="P46" s="23"/>
      <c r="Q46" s="28"/>
    </row>
    <row r="47" spans="1:17" x14ac:dyDescent="0.2">
      <c r="A47" s="20"/>
      <c r="B47" s="42" t="s">
        <v>142</v>
      </c>
      <c r="C47" s="31" t="str">
        <f>_xll.ohRangeRetrieveError(M47)</f>
        <v/>
      </c>
      <c r="D47" s="33" t="s">
        <v>8</v>
      </c>
      <c r="E47" s="33">
        <v>3</v>
      </c>
      <c r="F47" s="33" t="s">
        <v>16</v>
      </c>
      <c r="G47" s="34">
        <v>100</v>
      </c>
      <c r="H47" s="43">
        <v>46143</v>
      </c>
      <c r="I47" s="33" t="s">
        <v>14</v>
      </c>
      <c r="J47" s="37">
        <v>100</v>
      </c>
      <c r="K47" s="38">
        <v>36003</v>
      </c>
      <c r="L47" s="30" t="s">
        <v>233</v>
      </c>
      <c r="M47" s="32" t="str">
        <f>_xll.qlZeroCouponBond(B47,L47,D47,E47,F47,G47,H47,I47,J47,K47,Permanent,Trigger,ObjectOverwrite)</f>
        <v>IT0001247375#0004</v>
      </c>
      <c r="N47" s="23"/>
      <c r="O47" s="23"/>
      <c r="P47" s="23"/>
      <c r="Q47" s="28"/>
    </row>
    <row r="48" spans="1:17" x14ac:dyDescent="0.2">
      <c r="A48" s="20"/>
      <c r="B48" s="42" t="s">
        <v>144</v>
      </c>
      <c r="C48" s="31" t="str">
        <f>_xll.ohRangeRetrieveError(M48)</f>
        <v/>
      </c>
      <c r="D48" s="33" t="s">
        <v>8</v>
      </c>
      <c r="E48" s="33">
        <v>3</v>
      </c>
      <c r="F48" s="33" t="s">
        <v>16</v>
      </c>
      <c r="G48" s="34">
        <v>100</v>
      </c>
      <c r="H48" s="43">
        <v>46327</v>
      </c>
      <c r="I48" s="33" t="s">
        <v>14</v>
      </c>
      <c r="J48" s="37">
        <v>100</v>
      </c>
      <c r="K48" s="38">
        <v>36003</v>
      </c>
      <c r="L48" s="30" t="s">
        <v>234</v>
      </c>
      <c r="M48" s="32" t="str">
        <f>_xll.qlZeroCouponBond(B48,L48,D48,E48,F48,G48,H48,I48,J48,K48,Permanent,Trigger,ObjectOverwrite)</f>
        <v>IT0001247383#0004</v>
      </c>
      <c r="N48" s="23"/>
      <c r="O48" s="23"/>
      <c r="P48" s="23"/>
      <c r="Q48" s="28"/>
    </row>
    <row r="49" spans="1:17" x14ac:dyDescent="0.2">
      <c r="A49" s="20"/>
      <c r="B49" s="42" t="s">
        <v>146</v>
      </c>
      <c r="C49" s="31" t="str">
        <f>_xll.ohRangeRetrieveError(M49)</f>
        <v/>
      </c>
      <c r="D49" s="33" t="s">
        <v>8</v>
      </c>
      <c r="E49" s="33">
        <v>3</v>
      </c>
      <c r="F49" s="33" t="s">
        <v>16</v>
      </c>
      <c r="G49" s="34">
        <v>100</v>
      </c>
      <c r="H49" s="43">
        <v>46508</v>
      </c>
      <c r="I49" s="33" t="s">
        <v>14</v>
      </c>
      <c r="J49" s="37">
        <v>100</v>
      </c>
      <c r="K49" s="38">
        <v>36003</v>
      </c>
      <c r="L49" s="30" t="s">
        <v>235</v>
      </c>
      <c r="M49" s="32" t="str">
        <f>_xll.qlZeroCouponBond(B49,L49,D49,E49,F49,G49,H49,I49,J49,K49,Permanent,Trigger,ObjectOverwrite)</f>
        <v>IT0001247391#0004</v>
      </c>
      <c r="N49" s="23"/>
      <c r="O49" s="23"/>
      <c r="P49" s="23"/>
      <c r="Q49" s="28"/>
    </row>
    <row r="50" spans="1:17" x14ac:dyDescent="0.2">
      <c r="A50" s="20"/>
      <c r="B50" s="42" t="s">
        <v>148</v>
      </c>
      <c r="C50" s="31" t="str">
        <f>_xll.ohRangeRetrieveError(M50)</f>
        <v/>
      </c>
      <c r="D50" s="33" t="s">
        <v>8</v>
      </c>
      <c r="E50" s="33">
        <v>3</v>
      </c>
      <c r="F50" s="33" t="s">
        <v>16</v>
      </c>
      <c r="G50" s="34">
        <v>100</v>
      </c>
      <c r="H50" s="43">
        <v>46692</v>
      </c>
      <c r="I50" s="33" t="s">
        <v>14</v>
      </c>
      <c r="J50" s="37">
        <v>100</v>
      </c>
      <c r="K50" s="38">
        <v>36003</v>
      </c>
      <c r="L50" s="30" t="s">
        <v>236</v>
      </c>
      <c r="M50" s="32" t="str">
        <f>_xll.qlZeroCouponBond(B50,L50,D50,E50,F50,G50,H50,I50,J50,K50,Permanent,Trigger,ObjectOverwrite)</f>
        <v>IT0001247409#0004</v>
      </c>
      <c r="N50" s="23"/>
      <c r="O50" s="23"/>
      <c r="P50" s="23"/>
      <c r="Q50" s="28"/>
    </row>
    <row r="51" spans="1:17" x14ac:dyDescent="0.2">
      <c r="A51" s="20"/>
      <c r="B51" s="42" t="s">
        <v>150</v>
      </c>
      <c r="C51" s="31" t="str">
        <f>_xll.ohRangeRetrieveError(M51)</f>
        <v/>
      </c>
      <c r="D51" s="33" t="s">
        <v>8</v>
      </c>
      <c r="E51" s="33">
        <v>3</v>
      </c>
      <c r="F51" s="33" t="s">
        <v>16</v>
      </c>
      <c r="G51" s="34">
        <v>100</v>
      </c>
      <c r="H51" s="43">
        <v>46874</v>
      </c>
      <c r="I51" s="33" t="s">
        <v>14</v>
      </c>
      <c r="J51" s="37">
        <v>100</v>
      </c>
      <c r="K51" s="38">
        <v>36117</v>
      </c>
      <c r="L51" s="30" t="s">
        <v>237</v>
      </c>
      <c r="M51" s="32" t="str">
        <f>_xll.qlZeroCouponBond(B51,L51,D51,E51,F51,G51,H51,I51,J51,K51,Permanent,Trigger,ObjectOverwrite)</f>
        <v>IT0001312781#0004</v>
      </c>
      <c r="N51" s="23"/>
      <c r="O51" s="23"/>
      <c r="P51" s="23"/>
      <c r="Q51" s="28"/>
    </row>
    <row r="52" spans="1:17" x14ac:dyDescent="0.2">
      <c r="A52" s="20"/>
      <c r="B52" s="42" t="s">
        <v>152</v>
      </c>
      <c r="C52" s="31" t="str">
        <f>_xll.ohRangeRetrieveError(M52)</f>
        <v/>
      </c>
      <c r="D52" s="33" t="s">
        <v>8</v>
      </c>
      <c r="E52" s="33">
        <v>3</v>
      </c>
      <c r="F52" s="33" t="s">
        <v>16</v>
      </c>
      <c r="G52" s="34">
        <v>100</v>
      </c>
      <c r="H52" s="43">
        <v>47058</v>
      </c>
      <c r="I52" s="33" t="s">
        <v>14</v>
      </c>
      <c r="J52" s="37">
        <v>100</v>
      </c>
      <c r="K52" s="38">
        <v>36117</v>
      </c>
      <c r="L52" s="30" t="s">
        <v>238</v>
      </c>
      <c r="M52" s="32" t="str">
        <f>_xll.qlZeroCouponBond(B52,L52,D52,E52,F52,G52,H52,I52,J52,K52,Permanent,Trigger,ObjectOverwrite)</f>
        <v>IT0001312799#0004</v>
      </c>
      <c r="N52" s="23"/>
      <c r="O52" s="23"/>
      <c r="P52" s="23"/>
      <c r="Q52" s="28"/>
    </row>
    <row r="53" spans="1:17" x14ac:dyDescent="0.2">
      <c r="A53" s="20"/>
      <c r="B53" s="42" t="s">
        <v>154</v>
      </c>
      <c r="C53" s="31" t="str">
        <f>_xll.ohRangeRetrieveError(M53)</f>
        <v/>
      </c>
      <c r="D53" s="33" t="s">
        <v>8</v>
      </c>
      <c r="E53" s="33">
        <v>3</v>
      </c>
      <c r="F53" s="33" t="s">
        <v>16</v>
      </c>
      <c r="G53" s="34">
        <v>100</v>
      </c>
      <c r="H53" s="43">
        <v>47239</v>
      </c>
      <c r="I53" s="33" t="s">
        <v>14</v>
      </c>
      <c r="J53" s="37">
        <v>100</v>
      </c>
      <c r="K53" s="38">
        <v>36117</v>
      </c>
      <c r="L53" s="30" t="s">
        <v>239</v>
      </c>
      <c r="M53" s="32" t="str">
        <f>_xll.qlZeroCouponBond(B53,L53,D53,E53,F53,G53,H53,I53,J53,K53,Permanent,Trigger,ObjectOverwrite)</f>
        <v>IT0001312807#0004</v>
      </c>
      <c r="N53" s="23"/>
      <c r="O53" s="23"/>
      <c r="P53" s="23"/>
      <c r="Q53" s="28"/>
    </row>
    <row r="54" spans="1:17" x14ac:dyDescent="0.2">
      <c r="A54" s="20"/>
      <c r="B54" s="42" t="s">
        <v>157</v>
      </c>
      <c r="C54" s="31" t="str">
        <f>_xll.ohRangeRetrieveError(M54)</f>
        <v/>
      </c>
      <c r="D54" s="33" t="s">
        <v>8</v>
      </c>
      <c r="E54" s="33">
        <v>3</v>
      </c>
      <c r="F54" s="33" t="s">
        <v>16</v>
      </c>
      <c r="G54" s="34">
        <v>100</v>
      </c>
      <c r="H54" s="43">
        <v>47423</v>
      </c>
      <c r="I54" s="33" t="s">
        <v>14</v>
      </c>
      <c r="J54" s="37">
        <v>100</v>
      </c>
      <c r="K54" s="38">
        <v>36117</v>
      </c>
      <c r="L54" s="30" t="s">
        <v>240</v>
      </c>
      <c r="M54" s="32" t="str">
        <f>_xll.qlZeroCouponBond(B54,L54,D54,E54,F54,G54,H54,I54,J54,K54,Permanent,Trigger,ObjectOverwrite)</f>
        <v>IT0001312815#0004</v>
      </c>
      <c r="N54" s="23"/>
      <c r="O54" s="23"/>
      <c r="P54" s="23"/>
      <c r="Q54" s="28"/>
    </row>
    <row r="55" spans="1:17" x14ac:dyDescent="0.2">
      <c r="A55" s="20"/>
      <c r="B55" s="42" t="s">
        <v>159</v>
      </c>
      <c r="C55" s="31" t="str">
        <f>_xll.ohRangeRetrieveError(M55)</f>
        <v/>
      </c>
      <c r="D55" s="33" t="s">
        <v>8</v>
      </c>
      <c r="E55" s="33">
        <v>3</v>
      </c>
      <c r="F55" s="33" t="s">
        <v>16</v>
      </c>
      <c r="G55" s="34">
        <v>100</v>
      </c>
      <c r="H55" s="43">
        <v>47604</v>
      </c>
      <c r="I55" s="33" t="s">
        <v>14</v>
      </c>
      <c r="J55" s="37">
        <v>100</v>
      </c>
      <c r="K55" s="38">
        <v>36602</v>
      </c>
      <c r="L55" s="30" t="s">
        <v>241</v>
      </c>
      <c r="M55" s="32" t="str">
        <f>_xll.qlZeroCouponBond(B55,L55,D55,E55,F55,G55,H55,I55,J55,K55,Permanent,Trigger,ObjectOverwrite)</f>
        <v>IT0001464194#0004</v>
      </c>
      <c r="N55" s="23"/>
      <c r="O55" s="23"/>
      <c r="P55" s="23"/>
      <c r="Q55" s="28"/>
    </row>
    <row r="56" spans="1:17" x14ac:dyDescent="0.2">
      <c r="A56" s="20"/>
      <c r="B56" s="42" t="s">
        <v>161</v>
      </c>
      <c r="C56" s="31" t="str">
        <f>_xll.ohRangeRetrieveError(M56)</f>
        <v/>
      </c>
      <c r="D56" s="33" t="s">
        <v>8</v>
      </c>
      <c r="E56" s="33">
        <v>3</v>
      </c>
      <c r="F56" s="33" t="s">
        <v>16</v>
      </c>
      <c r="G56" s="34">
        <v>100</v>
      </c>
      <c r="H56" s="43">
        <v>47788</v>
      </c>
      <c r="I56" s="33" t="s">
        <v>14</v>
      </c>
      <c r="J56" s="37">
        <v>100</v>
      </c>
      <c r="K56" s="38">
        <v>36602</v>
      </c>
      <c r="L56" s="30" t="s">
        <v>242</v>
      </c>
      <c r="M56" s="32" t="str">
        <f>_xll.qlZeroCouponBond(B56,L56,D56,E56,F56,G56,H56,I56,J56,K56,Permanent,Trigger,ObjectOverwrite)</f>
        <v>IT0001464202#0004</v>
      </c>
      <c r="N56" s="23"/>
      <c r="O56" s="23"/>
      <c r="P56" s="23"/>
      <c r="Q56" s="28"/>
    </row>
    <row r="57" spans="1:17" x14ac:dyDescent="0.2">
      <c r="A57" s="20"/>
      <c r="B57" s="42" t="s">
        <v>163</v>
      </c>
      <c r="C57" s="31" t="str">
        <f>_xll.ohRangeRetrieveError(M57)</f>
        <v/>
      </c>
      <c r="D57" s="33" t="s">
        <v>8</v>
      </c>
      <c r="E57" s="33">
        <v>3</v>
      </c>
      <c r="F57" s="33" t="s">
        <v>16</v>
      </c>
      <c r="G57" s="34">
        <v>100</v>
      </c>
      <c r="H57" s="43">
        <v>47969</v>
      </c>
      <c r="I57" s="33" t="s">
        <v>14</v>
      </c>
      <c r="J57" s="37">
        <v>100</v>
      </c>
      <c r="K57" s="38">
        <v>36602</v>
      </c>
      <c r="L57" s="30" t="s">
        <v>243</v>
      </c>
      <c r="M57" s="32" t="str">
        <f>_xll.qlZeroCouponBond(B57,L57,D57,E57,F57,G57,H57,I57,J57,K57,Permanent,Trigger,ObjectOverwrite)</f>
        <v>IT0001464210#0004</v>
      </c>
      <c r="N57" s="23"/>
      <c r="O57" s="23"/>
      <c r="P57" s="23"/>
      <c r="Q57" s="28"/>
    </row>
    <row r="58" spans="1:17" s="19" customFormat="1" ht="12" thickBot="1" x14ac:dyDescent="0.25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 t="str">
        <f>_xll.ohGroup("CouponsMayNov",M15:M57,Permanent,,ObjectOverwrite)</f>
        <v>CouponsMayNov#0004</v>
      </c>
      <c r="N58" s="46"/>
      <c r="O58" s="46"/>
      <c r="P58" s="46"/>
      <c r="Q58" s="47"/>
    </row>
  </sheetData>
  <phoneticPr fontId="2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9"/>
    <col min="2" max="2" width="14.140625" style="29" bestFit="1" customWidth="1"/>
    <col min="3" max="3" width="53.570312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7.28515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18.28515625" style="29" bestFit="1" customWidth="1"/>
    <col min="14" max="14" width="5" style="29" customWidth="1"/>
    <col min="15" max="16384" width="9.140625" style="29"/>
  </cols>
  <sheetData>
    <row r="1" spans="1:14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s="19" customFormat="1" x14ac:dyDescent="0.2">
      <c r="A2" s="20"/>
      <c r="B2" s="21" t="s">
        <v>9</v>
      </c>
      <c r="C2" s="22" t="s">
        <v>74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s="19" customFormat="1" x14ac:dyDescent="0.2">
      <c r="A3" s="20"/>
      <c r="B3" s="25" t="s">
        <v>24</v>
      </c>
      <c r="C3" s="22" t="str">
        <f>"EUR_"&amp;BondType&amp;".xml"</f>
        <v>EUR_ITALY_BTP_STRIP_MAR-SEP.xml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s="19" customFormat="1" x14ac:dyDescent="0.2">
      <c r="A4" s="20"/>
      <c r="B4" s="26" t="s">
        <v>22</v>
      </c>
      <c r="C4" s="22" t="e">
        <f ca="1">IF(Serialize,_xll.ohObjectSave(M8:M12,SerializationPath&amp;FileName,FileOverwrite,Serialize),"---")</f>
        <v>#NAME?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1:14" s="19" customFormat="1" x14ac:dyDescent="0.2">
      <c r="A5" s="20"/>
      <c r="B5" s="44"/>
      <c r="C5" s="27" t="e">
        <f ca="1">_xll.ohRangeRetrieveError(C4)</f>
        <v>#NAME?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4"/>
    </row>
    <row r="8" spans="1:14" s="19" customFormat="1" x14ac:dyDescent="0.2">
      <c r="A8" s="20"/>
      <c r="B8" s="48"/>
      <c r="C8" s="31" t="str">
        <f>_xll.ohRangeRetrieveError(M8)</f>
        <v/>
      </c>
      <c r="D8" s="33"/>
      <c r="E8" s="33"/>
      <c r="F8" s="33"/>
      <c r="G8" s="34"/>
      <c r="H8" s="43"/>
      <c r="I8" s="33"/>
      <c r="J8" s="37"/>
      <c r="K8" s="38"/>
      <c r="L8" s="30"/>
      <c r="M8" s="32"/>
      <c r="N8" s="24"/>
    </row>
    <row r="9" spans="1:14" s="19" customFormat="1" x14ac:dyDescent="0.2">
      <c r="A9" s="2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4" s="19" customFormat="1" x14ac:dyDescent="0.2">
      <c r="A10" s="20"/>
      <c r="B10" s="48"/>
      <c r="C10" s="31" t="str">
        <f>_xll.ohRangeRetrieveError(M10)</f>
        <v/>
      </c>
      <c r="D10" s="33"/>
      <c r="E10" s="33"/>
      <c r="F10" s="33"/>
      <c r="G10" s="34"/>
      <c r="H10" s="43"/>
      <c r="I10" s="33"/>
      <c r="J10" s="37"/>
      <c r="K10" s="38"/>
      <c r="L10" s="30"/>
      <c r="M10" s="32"/>
      <c r="N10" s="28"/>
    </row>
    <row r="11" spans="1:14" s="19" customFormat="1" x14ac:dyDescent="0.2">
      <c r="A11" s="20"/>
      <c r="B11" s="48"/>
      <c r="C11" s="31" t="str">
        <f>_xll.ohRangeRetrieveError(M11)</f>
        <v/>
      </c>
      <c r="D11" s="33"/>
      <c r="E11" s="33"/>
      <c r="F11" s="33"/>
      <c r="G11" s="34"/>
      <c r="H11" s="43"/>
      <c r="I11" s="33"/>
      <c r="J11" s="37"/>
      <c r="K11" s="38"/>
      <c r="L11" s="30"/>
      <c r="M11" s="32"/>
      <c r="N11" s="28"/>
    </row>
    <row r="12" spans="1:14" s="19" customFormat="1" x14ac:dyDescent="0.2">
      <c r="A12" s="20"/>
      <c r="B12" s="48" t="s">
        <v>115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43709</v>
      </c>
      <c r="I12" s="33" t="s">
        <v>14</v>
      </c>
      <c r="J12" s="37">
        <v>100</v>
      </c>
      <c r="K12" s="38">
        <v>39873</v>
      </c>
      <c r="L12" s="30" t="s">
        <v>270</v>
      </c>
      <c r="M12" s="32" t="str">
        <f>_xll.qlZeroCouponBond(B12,L12,D12,E12,F12,G12,H12,I12,J12,K12,Permanent,Trigger,ObjectOverwrite)</f>
        <v>IT0004491343#0004</v>
      </c>
      <c r="N12" s="28"/>
    </row>
    <row r="13" spans="1:14" s="19" customFormat="1" ht="12" thickBot="1" x14ac:dyDescent="0.25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7"/>
    </row>
  </sheetData>
  <phoneticPr fontId="2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9" bestFit="1" customWidth="1"/>
    <col min="2" max="2" width="14.140625" style="29" bestFit="1" customWidth="1"/>
    <col min="3" max="3" width="53.5703125" style="29" customWidth="1"/>
    <col min="4" max="4" width="5.7109375" style="29" customWidth="1"/>
    <col min="5" max="16384" width="9.140625" style="29"/>
  </cols>
  <sheetData>
    <row r="1" spans="1:4" s="19" customFormat="1" x14ac:dyDescent="0.2">
      <c r="A1" s="16"/>
      <c r="B1" s="17"/>
      <c r="C1" s="17"/>
      <c r="D1" s="18"/>
    </row>
    <row r="2" spans="1:4" s="19" customFormat="1" x14ac:dyDescent="0.2">
      <c r="A2" s="20"/>
      <c r="B2" s="21" t="s">
        <v>9</v>
      </c>
      <c r="C2" s="22" t="s">
        <v>181</v>
      </c>
      <c r="D2" s="24"/>
    </row>
    <row r="3" spans="1:4" s="19" customFormat="1" x14ac:dyDescent="0.2">
      <c r="A3" s="20"/>
      <c r="B3" s="25" t="s">
        <v>24</v>
      </c>
      <c r="C3" s="22" t="str">
        <f>"EUR_"&amp;BondType&amp;".xml"</f>
        <v>EUR_ITALY_BTP_INFL.xml</v>
      </c>
      <c r="D3" s="24"/>
    </row>
    <row r="4" spans="1:4" s="19" customFormat="1" x14ac:dyDescent="0.2">
      <c r="A4" s="20"/>
      <c r="B4" s="26" t="s">
        <v>22</v>
      </c>
      <c r="C4" s="22"/>
      <c r="D4" s="24"/>
    </row>
    <row r="5" spans="1:4" s="19" customFormat="1" x14ac:dyDescent="0.2">
      <c r="A5" s="20"/>
      <c r="B5" s="44"/>
      <c r="C5" s="27" t="str">
        <f>_xll.ohRangeRetrieveError(C4)</f>
        <v/>
      </c>
      <c r="D5" s="24"/>
    </row>
    <row r="6" spans="1:4" s="19" customFormat="1" x14ac:dyDescent="0.2">
      <c r="A6" s="20"/>
      <c r="B6" s="23"/>
      <c r="C6" s="23"/>
      <c r="D6" s="24"/>
    </row>
    <row r="7" spans="1:4" s="19" customFormat="1" x14ac:dyDescent="0.2">
      <c r="A7" s="20"/>
      <c r="B7" s="41"/>
      <c r="C7" s="39" t="s">
        <v>26</v>
      </c>
      <c r="D7" s="24"/>
    </row>
    <row r="8" spans="1:4" s="19" customFormat="1" x14ac:dyDescent="0.2">
      <c r="A8" s="20"/>
      <c r="B8" s="42" t="s">
        <v>182</v>
      </c>
      <c r="C8" s="31"/>
      <c r="D8" s="28"/>
    </row>
    <row r="9" spans="1:4" s="19" customFormat="1" x14ac:dyDescent="0.2">
      <c r="A9" s="20"/>
      <c r="B9" s="42" t="s">
        <v>183</v>
      </c>
      <c r="C9" s="31"/>
      <c r="D9" s="28"/>
    </row>
    <row r="10" spans="1:4" s="19" customFormat="1" x14ac:dyDescent="0.2">
      <c r="A10" s="20" t="s">
        <v>414</v>
      </c>
      <c r="B10" s="42" t="s">
        <v>412</v>
      </c>
      <c r="C10" s="31"/>
      <c r="D10" s="28"/>
    </row>
    <row r="11" spans="1:4" s="19" customFormat="1" x14ac:dyDescent="0.2">
      <c r="A11" s="20"/>
      <c r="B11" s="42" t="s">
        <v>184</v>
      </c>
      <c r="C11" s="31"/>
      <c r="D11" s="28"/>
    </row>
    <row r="12" spans="1:4" s="19" customFormat="1" x14ac:dyDescent="0.2">
      <c r="A12" s="20"/>
      <c r="B12" s="42" t="s">
        <v>185</v>
      </c>
      <c r="C12" s="31"/>
      <c r="D12" s="28"/>
    </row>
    <row r="13" spans="1:4" s="19" customFormat="1" x14ac:dyDescent="0.2">
      <c r="A13" s="20"/>
      <c r="B13" s="42" t="s">
        <v>411</v>
      </c>
      <c r="C13" s="31"/>
      <c r="D13" s="28"/>
    </row>
    <row r="14" spans="1:4" s="19" customFormat="1" x14ac:dyDescent="0.2">
      <c r="A14" s="20"/>
      <c r="B14" s="42" t="s">
        <v>186</v>
      </c>
      <c r="C14" s="31"/>
      <c r="D14" s="28"/>
    </row>
    <row r="15" spans="1:4" s="19" customFormat="1" x14ac:dyDescent="0.2">
      <c r="A15" s="20" t="s">
        <v>414</v>
      </c>
      <c r="B15" s="42" t="s">
        <v>413</v>
      </c>
      <c r="C15" s="31"/>
      <c r="D15" s="28"/>
    </row>
    <row r="16" spans="1:4" s="19" customFormat="1" x14ac:dyDescent="0.2">
      <c r="A16" s="20"/>
      <c r="B16" s="42" t="s">
        <v>187</v>
      </c>
      <c r="C16" s="31"/>
      <c r="D16" s="28"/>
    </row>
    <row r="17" spans="1:4" s="19" customFormat="1" x14ac:dyDescent="0.2">
      <c r="A17" s="20"/>
      <c r="B17" s="42" t="s">
        <v>188</v>
      </c>
      <c r="C17" s="31"/>
      <c r="D17" s="28"/>
    </row>
    <row r="18" spans="1:4" ht="12" thickBot="1" x14ac:dyDescent="0.25">
      <c r="A18" s="45"/>
      <c r="B18" s="46"/>
      <c r="C18" s="46"/>
      <c r="D18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9" bestFit="1" customWidth="1"/>
    <col min="2" max="2" width="14.140625" style="29" bestFit="1" customWidth="1"/>
    <col min="3" max="3" width="53.5703125" style="29" customWidth="1"/>
    <col min="4" max="4" width="5.7109375" style="29" customWidth="1"/>
    <col min="5" max="16384" width="9.140625" style="29"/>
  </cols>
  <sheetData>
    <row r="1" spans="1:4" s="19" customFormat="1" x14ac:dyDescent="0.2">
      <c r="A1" s="16"/>
      <c r="B1" s="17"/>
      <c r="C1" s="17"/>
      <c r="D1" s="18"/>
    </row>
    <row r="2" spans="1:4" s="19" customFormat="1" x14ac:dyDescent="0.2">
      <c r="A2" s="20"/>
      <c r="B2" s="21" t="s">
        <v>9</v>
      </c>
      <c r="C2" s="22" t="s">
        <v>348</v>
      </c>
      <c r="D2" s="24"/>
    </row>
    <row r="3" spans="1:4" s="19" customFormat="1" x14ac:dyDescent="0.2">
      <c r="A3" s="20"/>
      <c r="B3" s="25" t="s">
        <v>24</v>
      </c>
      <c r="C3" s="22" t="str">
        <f>"EUR_"&amp;BondType&amp;".xml"</f>
        <v>EUR_ITALY_BTP_INFL_STRIP.xml</v>
      </c>
      <c r="D3" s="24"/>
    </row>
    <row r="4" spans="1:4" s="19" customFormat="1" x14ac:dyDescent="0.2">
      <c r="A4" s="20"/>
      <c r="B4" s="26" t="s">
        <v>22</v>
      </c>
      <c r="C4" s="22"/>
      <c r="D4" s="24"/>
    </row>
    <row r="5" spans="1:4" s="19" customFormat="1" x14ac:dyDescent="0.2">
      <c r="A5" s="20"/>
      <c r="B5" s="44"/>
      <c r="C5" s="27" t="str">
        <f>_xll.ohRangeRetrieveError(C4)</f>
        <v/>
      </c>
      <c r="D5" s="24"/>
    </row>
    <row r="6" spans="1:4" s="19" customFormat="1" x14ac:dyDescent="0.2">
      <c r="A6" s="20"/>
      <c r="B6" s="23"/>
      <c r="C6" s="23"/>
      <c r="D6" s="24"/>
    </row>
    <row r="7" spans="1:4" s="19" customFormat="1" x14ac:dyDescent="0.2">
      <c r="A7" s="20"/>
      <c r="B7" s="41"/>
      <c r="C7" s="39" t="s">
        <v>26</v>
      </c>
      <c r="D7" s="24"/>
    </row>
    <row r="8" spans="1:4" s="19" customFormat="1" x14ac:dyDescent="0.2">
      <c r="A8" s="20"/>
      <c r="B8" s="42" t="s">
        <v>182</v>
      </c>
      <c r="C8" s="31"/>
      <c r="D8" s="28"/>
    </row>
    <row r="9" spans="1:4" s="19" customFormat="1" x14ac:dyDescent="0.2">
      <c r="A9" s="20"/>
      <c r="B9" s="42" t="s">
        <v>183</v>
      </c>
      <c r="C9" s="31"/>
      <c r="D9" s="28"/>
    </row>
    <row r="10" spans="1:4" s="19" customFormat="1" x14ac:dyDescent="0.2">
      <c r="A10" s="20"/>
      <c r="B10" s="42" t="s">
        <v>184</v>
      </c>
      <c r="C10" s="31"/>
      <c r="D10" s="28"/>
    </row>
    <row r="11" spans="1:4" s="19" customFormat="1" x14ac:dyDescent="0.2">
      <c r="A11" s="20"/>
      <c r="B11" s="42" t="s">
        <v>185</v>
      </c>
      <c r="C11" s="31"/>
      <c r="D11" s="28"/>
    </row>
    <row r="12" spans="1:4" s="19" customFormat="1" x14ac:dyDescent="0.2">
      <c r="A12" s="20"/>
      <c r="B12" s="42" t="s">
        <v>411</v>
      </c>
      <c r="C12" s="31"/>
      <c r="D12" s="28"/>
    </row>
    <row r="13" spans="1:4" s="19" customFormat="1" x14ac:dyDescent="0.2">
      <c r="A13" s="20"/>
      <c r="B13" s="42" t="s">
        <v>186</v>
      </c>
      <c r="C13" s="31"/>
      <c r="D13" s="28"/>
    </row>
    <row r="14" spans="1:4" s="19" customFormat="1" x14ac:dyDescent="0.2">
      <c r="A14" s="20"/>
      <c r="B14" s="42" t="s">
        <v>187</v>
      </c>
      <c r="C14" s="31"/>
      <c r="D14" s="28"/>
    </row>
    <row r="15" spans="1:4" s="19" customFormat="1" x14ac:dyDescent="0.2">
      <c r="A15" s="20"/>
      <c r="B15" s="42" t="s">
        <v>188</v>
      </c>
      <c r="C15" s="31"/>
      <c r="D15" s="28"/>
    </row>
    <row r="16" spans="1:4" s="19" customFormat="1" x14ac:dyDescent="0.2">
      <c r="A16" s="20"/>
      <c r="B16" s="23"/>
      <c r="C16" s="23"/>
      <c r="D16" s="24"/>
    </row>
    <row r="17" spans="1:4" s="19" customFormat="1" x14ac:dyDescent="0.2">
      <c r="A17" s="20"/>
      <c r="B17" s="42"/>
      <c r="C17" s="31"/>
      <c r="D17" s="28"/>
    </row>
    <row r="18" spans="1:4" s="19" customFormat="1" ht="12" thickBot="1" x14ac:dyDescent="0.25">
      <c r="A18" s="45"/>
      <c r="B18" s="46"/>
      <c r="C18" s="46"/>
      <c r="D18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2009-12-17T17:11:11Z</cp:lastPrinted>
  <dcterms:created xsi:type="dcterms:W3CDTF">2007-09-05T07:33:28Z</dcterms:created>
  <dcterms:modified xsi:type="dcterms:W3CDTF">2013-11-06T23:47:35Z</dcterms:modified>
</cp:coreProperties>
</file>