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8175" tabRatio="652" activeTab="3"/>
  </bookViews>
  <sheets>
    <sheet name="GoodCorrelationMatrix" sheetId="1" r:id="rId1"/>
    <sheet name="GoodCovarianceMatrix" sheetId="3" r:id="rId2"/>
    <sheet name="BadCorrelationMatrix" sheetId="2" r:id="rId3"/>
    <sheet name="BadCovarianceMatrix" sheetId="4" r:id="rId4"/>
  </sheets>
  <calcPr calcId="145621"/>
</workbook>
</file>

<file path=xl/calcChain.xml><?xml version="1.0" encoding="utf-8"?>
<calcChain xmlns="http://schemas.openxmlformats.org/spreadsheetml/2006/main">
  <c r="C5" i="2" l="1"/>
  <c r="D5" i="2"/>
  <c r="D6" i="2"/>
  <c r="C5" i="1"/>
  <c r="D5" i="1"/>
  <c r="D6" i="1"/>
  <c r="C4" i="1"/>
  <c r="D5" i="3" a="1"/>
  <c r="B11" i="1" a="1"/>
  <c r="B11" i="2" a="1"/>
  <c r="F5" i="1" a="1"/>
  <c r="C4" i="2"/>
  <c r="H5" i="2" s="1" a="1"/>
  <c r="D5" i="4" a="1"/>
  <c r="B16" i="1" a="1"/>
  <c r="H5" i="1" a="1"/>
  <c r="F5" i="2" a="1"/>
  <c r="F5" i="2" l="1"/>
  <c r="F6" i="2"/>
  <c r="F7" i="2"/>
  <c r="J6" i="1"/>
  <c r="J7" i="1"/>
  <c r="H7" i="1"/>
  <c r="I7" i="1"/>
  <c r="H5" i="1"/>
  <c r="J5" i="1"/>
  <c r="H6" i="1"/>
  <c r="I6" i="1"/>
  <c r="I5" i="1"/>
  <c r="C18" i="1"/>
  <c r="D18" i="1"/>
  <c r="B16" i="1"/>
  <c r="C17" i="1"/>
  <c r="D17" i="1"/>
  <c r="B18" i="1"/>
  <c r="B17" i="1"/>
  <c r="C16" i="1"/>
  <c r="D16" i="1"/>
  <c r="D5" i="4"/>
  <c r="D6" i="4"/>
  <c r="E6" i="4"/>
  <c r="F6" i="4"/>
  <c r="E5" i="4"/>
  <c r="F5" i="4"/>
  <c r="D7" i="4"/>
  <c r="E7" i="4"/>
  <c r="F7" i="4"/>
  <c r="H5" i="2"/>
  <c r="I5" i="2"/>
  <c r="I6" i="2"/>
  <c r="J6" i="2"/>
  <c r="H7" i="2"/>
  <c r="J5" i="2"/>
  <c r="H6" i="2"/>
  <c r="I7" i="2"/>
  <c r="J7" i="2"/>
  <c r="F7" i="1"/>
  <c r="F5" i="1"/>
  <c r="F6" i="1"/>
  <c r="B11" i="2"/>
  <c r="C11" i="2"/>
  <c r="C12" i="2"/>
  <c r="D12" i="2"/>
  <c r="B13" i="2"/>
  <c r="D11" i="2"/>
  <c r="B12" i="2"/>
  <c r="C13" i="2"/>
  <c r="D13" i="2"/>
  <c r="C13" i="1"/>
  <c r="D12" i="1"/>
  <c r="D13" i="1"/>
  <c r="B13" i="1"/>
  <c r="D11" i="1"/>
  <c r="C11" i="1"/>
  <c r="B11" i="1"/>
  <c r="C12" i="1"/>
  <c r="B12" i="1"/>
  <c r="F5" i="3"/>
  <c r="D6" i="3"/>
  <c r="D5" i="3"/>
  <c r="E5" i="3"/>
  <c r="D7" i="3"/>
  <c r="E7" i="3"/>
  <c r="F7" i="3"/>
  <c r="E6" i="3"/>
  <c r="F6" i="3"/>
  <c r="F13" i="1" l="1"/>
  <c r="F13" i="2"/>
  <c r="F12" i="1"/>
  <c r="T5" i="2"/>
  <c r="L5" i="2" a="1"/>
  <c r="L16" i="1" a="1"/>
  <c r="F11" i="2"/>
  <c r="L11" i="2" a="1"/>
  <c r="L11" i="1" a="1"/>
  <c r="F11" i="1"/>
  <c r="T6" i="1"/>
  <c r="F8" i="1"/>
  <c r="L5" i="1" a="1"/>
  <c r="T5" i="1"/>
  <c r="T6" i="2"/>
  <c r="T7" i="2"/>
  <c r="T7" i="1"/>
  <c r="F12" i="2"/>
  <c r="F8" i="2"/>
  <c r="M16" i="1" l="1"/>
  <c r="L17" i="1"/>
  <c r="M17" i="1"/>
  <c r="N16" i="1"/>
  <c r="N17" i="1"/>
  <c r="N18" i="1"/>
  <c r="L16" i="1"/>
  <c r="L18" i="1"/>
  <c r="M18" i="1"/>
  <c r="L5" i="1"/>
  <c r="M5" i="1"/>
  <c r="M6" i="1"/>
  <c r="N6" i="1"/>
  <c r="L7" i="1"/>
  <c r="N5" i="1"/>
  <c r="L6" i="1"/>
  <c r="M7" i="1"/>
  <c r="N7" i="1"/>
  <c r="N13" i="1"/>
  <c r="M13" i="1"/>
  <c r="L13" i="1"/>
  <c r="N12" i="1"/>
  <c r="N11" i="1"/>
  <c r="M11" i="1"/>
  <c r="L11" i="1"/>
  <c r="M12" i="1"/>
  <c r="L12" i="1"/>
  <c r="L13" i="2"/>
  <c r="N13" i="2"/>
  <c r="M13" i="2"/>
  <c r="N12" i="2"/>
  <c r="N11" i="2"/>
  <c r="M11" i="2"/>
  <c r="L11" i="2"/>
  <c r="M12" i="2"/>
  <c r="L12" i="2"/>
  <c r="L6" i="2"/>
  <c r="M6" i="2"/>
  <c r="N6" i="2"/>
  <c r="L7" i="2"/>
  <c r="M7" i="2"/>
  <c r="L5" i="2"/>
  <c r="M5" i="2"/>
  <c r="N5" i="2"/>
  <c r="N7" i="2"/>
  <c r="P11" i="1" l="1" a="1"/>
  <c r="P16" i="1" a="1"/>
  <c r="P5" i="2" a="1"/>
  <c r="P5" i="1" a="1"/>
  <c r="B16" i="2" a="1"/>
  <c r="B17" i="2" l="1"/>
  <c r="B24" i="2" s="1"/>
  <c r="B18" i="2"/>
  <c r="B25" i="2" s="1"/>
  <c r="C17" i="2"/>
  <c r="C24" i="2" s="1"/>
  <c r="D17" i="2"/>
  <c r="D24" i="2" s="1"/>
  <c r="B16" i="2"/>
  <c r="B23" i="2" s="1"/>
  <c r="C16" i="2"/>
  <c r="C23" i="2" s="1"/>
  <c r="D16" i="2"/>
  <c r="D23" i="2" s="1"/>
  <c r="C18" i="2"/>
  <c r="C25" i="2" s="1"/>
  <c r="D18" i="2"/>
  <c r="D25" i="2" s="1"/>
  <c r="Q18" i="1"/>
  <c r="R18" i="1"/>
  <c r="P16" i="1"/>
  <c r="Q16" i="1"/>
  <c r="Q17" i="1"/>
  <c r="R17" i="1"/>
  <c r="P18" i="1"/>
  <c r="R16" i="1"/>
  <c r="P17" i="1"/>
  <c r="P5" i="2"/>
  <c r="Q5" i="2"/>
  <c r="R5" i="2"/>
  <c r="P7" i="2"/>
  <c r="Q7" i="2"/>
  <c r="R7" i="2"/>
  <c r="P6" i="2"/>
  <c r="Q6" i="2"/>
  <c r="R6" i="2"/>
  <c r="Q13" i="1"/>
  <c r="P13" i="1"/>
  <c r="R13" i="1"/>
  <c r="R12" i="1"/>
  <c r="R11" i="1"/>
  <c r="Q11" i="1"/>
  <c r="P11" i="1"/>
  <c r="Q12" i="1"/>
  <c r="P12" i="1"/>
  <c r="P6" i="1"/>
  <c r="R6" i="1"/>
  <c r="Q7" i="1"/>
  <c r="Q6" i="1"/>
  <c r="P7" i="1"/>
  <c r="P5" i="1"/>
  <c r="Q5" i="1"/>
  <c r="R5" i="1"/>
  <c r="R7" i="1"/>
  <c r="C22" i="2" l="1"/>
  <c r="D11" i="4" a="1"/>
  <c r="F13" i="4" l="1"/>
  <c r="E13" i="4"/>
  <c r="D13" i="4"/>
  <c r="H13" i="4"/>
  <c r="F11" i="4"/>
  <c r="E11" i="4"/>
  <c r="F12" i="4"/>
  <c r="E12" i="4"/>
  <c r="D12" i="4"/>
  <c r="D11" i="4"/>
  <c r="C15" i="2"/>
  <c r="D11" i="3" a="1"/>
  <c r="N11" i="4" l="1" a="1"/>
  <c r="P13" i="4" s="1"/>
  <c r="H11" i="4"/>
  <c r="H12" i="4"/>
  <c r="D12" i="3"/>
  <c r="E12" i="3"/>
  <c r="F12" i="3"/>
  <c r="F13" i="3"/>
  <c r="E13" i="3"/>
  <c r="D13" i="3"/>
  <c r="D11" i="3"/>
  <c r="E11" i="3"/>
  <c r="F11" i="3"/>
  <c r="H16" i="2" a="1"/>
  <c r="H13" i="3" l="1"/>
  <c r="P11" i="4"/>
  <c r="N12" i="4"/>
  <c r="O11" i="4"/>
  <c r="O12" i="4"/>
  <c r="N11" i="4"/>
  <c r="P12" i="4"/>
  <c r="N13" i="4"/>
  <c r="O13" i="4"/>
  <c r="H12" i="3"/>
  <c r="H11" i="3"/>
  <c r="N11" i="3" a="1"/>
  <c r="J16" i="2"/>
  <c r="H17" i="2"/>
  <c r="I17" i="2"/>
  <c r="J17" i="2"/>
  <c r="I16" i="2"/>
  <c r="H18" i="2"/>
  <c r="I18" i="2"/>
  <c r="J18" i="2"/>
  <c r="H16" i="2"/>
  <c r="E4" i="4"/>
  <c r="H5" i="4" a="1"/>
  <c r="D16" i="4" l="1" a="1"/>
  <c r="D17" i="4" s="1"/>
  <c r="T17" i="2"/>
  <c r="T16" i="2"/>
  <c r="T18" i="2"/>
  <c r="L16" i="2" a="1"/>
  <c r="M17" i="2" s="1"/>
  <c r="O11" i="3"/>
  <c r="N11" i="3"/>
  <c r="O12" i="3"/>
  <c r="P11" i="3"/>
  <c r="N12" i="3"/>
  <c r="N13" i="3"/>
  <c r="P13" i="3"/>
  <c r="O13" i="3"/>
  <c r="P12" i="3"/>
  <c r="H6" i="4"/>
  <c r="H8" i="4" s="1"/>
  <c r="H7" i="4"/>
  <c r="H5" i="4"/>
  <c r="E4" i="3"/>
  <c r="J5" i="3" a="1"/>
  <c r="D18" i="4" l="1"/>
  <c r="E18" i="4"/>
  <c r="F18" i="4"/>
  <c r="D16" i="4"/>
  <c r="E17" i="4"/>
  <c r="F17" i="4"/>
  <c r="E16" i="4"/>
  <c r="F16" i="4"/>
  <c r="L17" i="2"/>
  <c r="N18" i="2"/>
  <c r="L18" i="2"/>
  <c r="M16" i="2"/>
  <c r="N16" i="2"/>
  <c r="N17" i="2"/>
  <c r="M18" i="2"/>
  <c r="L16" i="2"/>
  <c r="R11" i="3" a="1"/>
  <c r="J6" i="3"/>
  <c r="K6" i="3"/>
  <c r="L6" i="3"/>
  <c r="L5" i="3"/>
  <c r="L7" i="3"/>
  <c r="K7" i="3"/>
  <c r="K5" i="3"/>
  <c r="J7" i="3"/>
  <c r="J5" i="3"/>
  <c r="H5" i="3" a="1"/>
  <c r="V6" i="3" l="1"/>
  <c r="V5" i="3"/>
  <c r="V7" i="3"/>
  <c r="N5" i="3" a="1"/>
  <c r="T13" i="3"/>
  <c r="T12" i="3"/>
  <c r="R13" i="3"/>
  <c r="S13" i="3"/>
  <c r="S11" i="3"/>
  <c r="R11" i="3"/>
  <c r="S12" i="3"/>
  <c r="R12" i="3"/>
  <c r="T11" i="3"/>
  <c r="H6" i="3"/>
  <c r="H5" i="3"/>
  <c r="H7" i="3"/>
  <c r="J5" i="4" a="1"/>
  <c r="H8" i="3" l="1"/>
  <c r="O7" i="3"/>
  <c r="O5" i="3"/>
  <c r="P5" i="3"/>
  <c r="N6" i="3"/>
  <c r="N5" i="3"/>
  <c r="P6" i="3"/>
  <c r="O6" i="3"/>
  <c r="N7" i="3"/>
  <c r="P7" i="3"/>
  <c r="J6" i="4"/>
  <c r="R5" i="3" l="1" a="1"/>
  <c r="T6" i="3" s="1"/>
  <c r="K6" i="4"/>
  <c r="L6" i="4"/>
  <c r="V6" i="4"/>
  <c r="J5" i="4"/>
  <c r="K5" i="4"/>
  <c r="L5" i="4"/>
  <c r="J7" i="4"/>
  <c r="K7" i="4"/>
  <c r="L7" i="4"/>
  <c r="D16" i="3" a="1"/>
  <c r="V5" i="4" l="1"/>
  <c r="S7" i="3"/>
  <c r="T7" i="3"/>
  <c r="S5" i="3"/>
  <c r="R7" i="3"/>
  <c r="R5" i="3"/>
  <c r="T5" i="3"/>
  <c r="S6" i="3"/>
  <c r="R6" i="3"/>
  <c r="N5" i="4" a="1"/>
  <c r="V7" i="4"/>
  <c r="D18" i="3"/>
  <c r="E18" i="3"/>
  <c r="D16" i="3"/>
  <c r="E16" i="3"/>
  <c r="D17" i="3"/>
  <c r="F16" i="3"/>
  <c r="E17" i="3"/>
  <c r="F18" i="3"/>
  <c r="F17" i="3"/>
  <c r="F16" i="2" a="1"/>
  <c r="N16" i="3" l="1" a="1"/>
  <c r="N17" i="3" s="1"/>
  <c r="O5" i="4"/>
  <c r="P7" i="4"/>
  <c r="N7" i="4"/>
  <c r="O7" i="4"/>
  <c r="P5" i="4"/>
  <c r="N6" i="4"/>
  <c r="N5" i="4"/>
  <c r="O6" i="4"/>
  <c r="P6" i="4"/>
  <c r="F17" i="2"/>
  <c r="F24" i="2"/>
  <c r="F18" i="2"/>
  <c r="F25" i="2"/>
  <c r="F16" i="2"/>
  <c r="F23" i="2" s="1"/>
  <c r="F22" i="2" s="1"/>
  <c r="F19" i="2" l="1"/>
  <c r="P18" i="3"/>
  <c r="O17" i="3"/>
  <c r="N18" i="3"/>
  <c r="P17" i="3"/>
  <c r="O16" i="3"/>
  <c r="O18" i="3"/>
  <c r="N16" i="3"/>
  <c r="P16" i="3"/>
  <c r="I24" i="2"/>
  <c r="J23" i="2"/>
  <c r="D23" i="4"/>
  <c r="E23" i="4"/>
  <c r="F23" i="4"/>
  <c r="D24" i="4"/>
  <c r="E24" i="4"/>
  <c r="F24" i="4"/>
  <c r="D25" i="4"/>
  <c r="E25" i="4"/>
  <c r="F25" i="4"/>
  <c r="I23" i="2"/>
  <c r="J24" i="2"/>
  <c r="I25" i="2"/>
  <c r="J25" i="2"/>
  <c r="H24" i="2"/>
  <c r="H23" i="2"/>
  <c r="H25" i="2"/>
  <c r="R5" i="4" a="1"/>
  <c r="T5" i="4" s="1"/>
  <c r="P16" i="2" a="1"/>
  <c r="Q17" i="2" s="1"/>
  <c r="R16" i="3" l="1" a="1"/>
  <c r="R18" i="3" s="1"/>
  <c r="I22" i="2"/>
  <c r="Q18" i="2"/>
  <c r="R16" i="2"/>
  <c r="P17" i="2"/>
  <c r="E22" i="4"/>
  <c r="R17" i="2"/>
  <c r="P18" i="2"/>
  <c r="Q16" i="2"/>
  <c r="S6" i="4"/>
  <c r="R7" i="4"/>
  <c r="R6" i="4"/>
  <c r="S7" i="4"/>
  <c r="T7" i="4"/>
  <c r="R5" i="4"/>
  <c r="S5" i="4"/>
  <c r="R18" i="2"/>
  <c r="P16" i="2"/>
  <c r="T6" i="4"/>
  <c r="E15" i="4"/>
  <c r="J16" i="4" a="1"/>
  <c r="T16" i="3" l="1"/>
  <c r="R17" i="3"/>
  <c r="S18" i="3"/>
  <c r="T18" i="3"/>
  <c r="S16" i="3"/>
  <c r="S17" i="3"/>
  <c r="R16" i="3"/>
  <c r="T17" i="3"/>
  <c r="J16" i="4"/>
  <c r="J23" i="4" s="1"/>
  <c r="L17" i="4"/>
  <c r="L24" i="4" s="1"/>
  <c r="K18" i="4"/>
  <c r="K25" i="4" s="1"/>
  <c r="K16" i="4"/>
  <c r="K23" i="4" s="1"/>
  <c r="L16" i="4"/>
  <c r="L23" i="4"/>
  <c r="J17" i="4"/>
  <c r="J24" i="4" s="1"/>
  <c r="K17" i="4"/>
  <c r="K24" i="4"/>
  <c r="J18" i="4"/>
  <c r="J25" i="4" s="1"/>
  <c r="L18" i="4"/>
  <c r="L25" i="4" s="1"/>
  <c r="H16" i="4" a="1"/>
  <c r="V18" i="4" l="1"/>
  <c r="K22" i="4"/>
  <c r="V17" i="4"/>
  <c r="N16" i="4" a="1"/>
  <c r="V16" i="4"/>
  <c r="H16" i="4"/>
  <c r="H18" i="4"/>
  <c r="H25" i="4" s="1"/>
  <c r="H17" i="4"/>
  <c r="H24" i="4"/>
  <c r="H19" i="4" l="1"/>
  <c r="H23" i="4"/>
  <c r="H22" i="4" s="1"/>
  <c r="P17" i="4"/>
  <c r="P18" i="4"/>
  <c r="O18" i="4"/>
  <c r="N17" i="4"/>
  <c r="P16" i="4"/>
  <c r="O16" i="4"/>
  <c r="N16" i="4"/>
  <c r="O17" i="4"/>
  <c r="N18" i="4"/>
  <c r="R16" i="4" l="1" a="1"/>
  <c r="R17" i="4" s="1"/>
  <c r="T17" i="4" l="1"/>
  <c r="T16" i="4"/>
  <c r="S16" i="4"/>
  <c r="R16" i="4"/>
  <c r="S18" i="4"/>
  <c r="T18" i="4"/>
  <c r="S17" i="4"/>
  <c r="R18" i="4"/>
</calcChain>
</file>

<file path=xl/sharedStrings.xml><?xml version="1.0" encoding="utf-8"?>
<sst xmlns="http://schemas.openxmlformats.org/spreadsheetml/2006/main" count="72" uniqueCount="21">
  <si>
    <t>product</t>
  </si>
  <si>
    <t>salvaging algorithm</t>
  </si>
  <si>
    <t>error</t>
  </si>
  <si>
    <t>correlation matrix</t>
  </si>
  <si>
    <t>row norm</t>
  </si>
  <si>
    <t>ordered eigen-values</t>
  </si>
  <si>
    <t>normalized eigen-vectors</t>
  </si>
  <si>
    <t>transp. eigen-vectors</t>
  </si>
  <si>
    <t>pseudo-SQRT</t>
  </si>
  <si>
    <t>eigen-vector norm</t>
  </si>
  <si>
    <t>eigen-values</t>
  </si>
  <si>
    <t>transp. pseudo-SQRT</t>
  </si>
  <si>
    <t>bad correlation matrix</t>
  </si>
  <si>
    <t>good correlation matrix</t>
  </si>
  <si>
    <t>Cholesky pseudo-SQRT</t>
  </si>
  <si>
    <t>vols</t>
  </si>
  <si>
    <t>covariance matrix</t>
  </si>
  <si>
    <t>bad covariance matrix</t>
  </si>
  <si>
    <t>good covariance matrix</t>
  </si>
  <si>
    <t>None</t>
  </si>
  <si>
    <t>Spectral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</si>
</sst>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3" formatCode="0.0000000"/>
    <numFmt numFmtId="177" formatCode="0.00000"/>
    <numFmt numFmtId="181" formatCode="0.0000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73" fontId="2" fillId="0" borderId="0" xfId="0" applyNumberFormat="1" applyFont="1"/>
    <xf numFmtId="181" fontId="2" fillId="0" borderId="0" xfId="0" applyNumberFormat="1" applyFont="1" applyBorder="1"/>
    <xf numFmtId="181" fontId="2" fillId="0" borderId="0" xfId="0" applyNumberFormat="1" applyFont="1"/>
    <xf numFmtId="181" fontId="2" fillId="0" borderId="1" xfId="0" applyNumberFormat="1" applyFont="1" applyBorder="1"/>
    <xf numFmtId="181" fontId="3" fillId="0" borderId="0" xfId="0" applyNumberFormat="1" applyFont="1"/>
    <xf numFmtId="181" fontId="2" fillId="0" borderId="0" xfId="0" applyNumberFormat="1" applyFont="1" applyAlignment="1">
      <alignment horizontal="center"/>
    </xf>
    <xf numFmtId="181" fontId="3" fillId="0" borderId="0" xfId="0" applyNumberFormat="1" applyFont="1" applyBorder="1"/>
    <xf numFmtId="10" fontId="2" fillId="0" borderId="0" xfId="1" applyNumberFormat="1" applyFont="1"/>
    <xf numFmtId="181" fontId="0" fillId="0" borderId="0" xfId="0" applyNumberFormat="1"/>
    <xf numFmtId="177" fontId="2" fillId="0" borderId="0" xfId="0" applyNumberFormat="1" applyFont="1" applyBorder="1"/>
    <xf numFmtId="11" fontId="3" fillId="0" borderId="0" xfId="0" applyNumberFormat="1" applyFont="1"/>
    <xf numFmtId="181" fontId="2" fillId="0" borderId="2" xfId="0" applyNumberFormat="1" applyFont="1" applyBorder="1"/>
    <xf numFmtId="181" fontId="2" fillId="0" borderId="3" xfId="0" applyNumberFormat="1" applyFont="1" applyBorder="1"/>
    <xf numFmtId="181" fontId="2" fillId="0" borderId="4" xfId="0" applyNumberFormat="1" applyFont="1" applyBorder="1"/>
    <xf numFmtId="181" fontId="2" fillId="0" borderId="5" xfId="0" applyNumberFormat="1" applyFont="1" applyBorder="1"/>
    <xf numFmtId="181" fontId="2" fillId="0" borderId="6" xfId="0" applyNumberFormat="1" applyFont="1" applyBorder="1"/>
    <xf numFmtId="181" fontId="2" fillId="0" borderId="7" xfId="0" applyNumberFormat="1" applyFont="1" applyBorder="1"/>
    <xf numFmtId="181" fontId="2" fillId="0" borderId="8" xfId="0" applyNumberFormat="1" applyFont="1" applyBorder="1"/>
    <xf numFmtId="181" fontId="2" fillId="0" borderId="9" xfId="0" applyNumberFormat="1" applyFont="1" applyBorder="1"/>
    <xf numFmtId="181" fontId="3" fillId="0" borderId="5" xfId="0" applyNumberFormat="1" applyFont="1" applyBorder="1"/>
    <xf numFmtId="181" fontId="3" fillId="0" borderId="7" xfId="0" applyNumberFormat="1" applyFont="1" applyBorder="1"/>
    <xf numFmtId="181" fontId="3" fillId="0" borderId="8" xfId="0" applyNumberFormat="1" applyFont="1" applyBorder="1"/>
    <xf numFmtId="181" fontId="2" fillId="0" borderId="10" xfId="0" applyNumberFormat="1" applyFont="1" applyBorder="1"/>
    <xf numFmtId="181" fontId="2" fillId="0" borderId="11" xfId="0" applyNumberFormat="1" applyFont="1" applyBorder="1"/>
    <xf numFmtId="181" fontId="2" fillId="0" borderId="12" xfId="0" applyNumberFormat="1" applyFont="1" applyBorder="1"/>
    <xf numFmtId="0" fontId="2" fillId="0" borderId="13" xfId="0" applyFont="1" applyBorder="1"/>
    <xf numFmtId="181" fontId="2" fillId="0" borderId="10" xfId="0" applyNumberFormat="1" applyFont="1" applyBorder="1" applyAlignment="1">
      <alignment horizontal="center"/>
    </xf>
    <xf numFmtId="181" fontId="2" fillId="0" borderId="11" xfId="0" applyNumberFormat="1" applyFont="1" applyBorder="1" applyAlignment="1">
      <alignment horizontal="center"/>
    </xf>
    <xf numFmtId="0" fontId="4" fillId="0" borderId="14" xfId="0" applyFont="1" applyBorder="1" applyAlignment="1">
      <alignment wrapText="1"/>
    </xf>
    <xf numFmtId="0" fontId="4" fillId="0" borderId="14" xfId="0" applyFont="1" applyBorder="1" applyAlignment="1">
      <alignment horizontal="center" wrapText="1"/>
    </xf>
    <xf numFmtId="181" fontId="4" fillId="0" borderId="15" xfId="0" applyNumberFormat="1" applyFont="1" applyBorder="1" applyAlignment="1">
      <alignment horizontal="center" wrapText="1"/>
    </xf>
    <xf numFmtId="0" fontId="4" fillId="0" borderId="15" xfId="0" applyFont="1" applyBorder="1" applyAlignment="1">
      <alignment horizontal="center"/>
    </xf>
    <xf numFmtId="10" fontId="2" fillId="0" borderId="10" xfId="1" applyNumberFormat="1" applyFont="1" applyBorder="1"/>
    <xf numFmtId="10" fontId="2" fillId="0" borderId="11" xfId="1" applyNumberFormat="1" applyFont="1" applyBorder="1"/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181" fontId="2" fillId="0" borderId="0" xfId="0" applyNumberFormat="1" applyFont="1" applyBorder="1" applyAlignment="1">
      <alignment horizontal="center"/>
    </xf>
    <xf numFmtId="181" fontId="2" fillId="0" borderId="17" xfId="0" applyNumberFormat="1" applyFont="1" applyBorder="1" applyAlignment="1">
      <alignment horizontal="center"/>
    </xf>
    <xf numFmtId="181" fontId="4" fillId="0" borderId="18" xfId="0" applyNumberFormat="1" applyFont="1" applyBorder="1" applyAlignment="1">
      <alignment horizontal="center"/>
    </xf>
    <xf numFmtId="181" fontId="4" fillId="0" borderId="16" xfId="0" applyNumberFormat="1" applyFont="1" applyBorder="1" applyAlignment="1">
      <alignment horizontal="center"/>
    </xf>
    <xf numFmtId="181" fontId="4" fillId="0" borderId="13" xfId="0" applyNumberFormat="1" applyFont="1" applyBorder="1" applyAlignment="1">
      <alignment horizontal="center"/>
    </xf>
    <xf numFmtId="181" fontId="4" fillId="0" borderId="18" xfId="0" applyNumberFormat="1" applyFont="1" applyBorder="1" applyAlignment="1">
      <alignment horizontal="center" wrapText="1"/>
    </xf>
    <xf numFmtId="181" fontId="4" fillId="0" borderId="16" xfId="0" applyNumberFormat="1" applyFont="1" applyBorder="1" applyAlignment="1">
      <alignment horizontal="center" wrapText="1"/>
    </xf>
    <xf numFmtId="181" fontId="4" fillId="0" borderId="13" xfId="0" applyNumberFormat="1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T18"/>
  <sheetViews>
    <sheetView workbookViewId="0">
      <selection activeCell="C2" sqref="C2"/>
    </sheetView>
  </sheetViews>
  <sheetFormatPr defaultRowHeight="12.75" x14ac:dyDescent="0.2"/>
  <cols>
    <col min="1" max="1" width="3.5703125" customWidth="1"/>
    <col min="2" max="2" width="9.5703125" customWidth="1"/>
    <col min="3" max="3" width="8.85546875" customWidth="1"/>
    <col min="4" max="4" width="6.85546875" bestFit="1" customWidth="1"/>
    <col min="5" max="5" width="2.28515625" customWidth="1"/>
    <col min="6" max="6" width="11.28515625" customWidth="1"/>
    <col min="7" max="7" width="3.140625" customWidth="1"/>
    <col min="8" max="8" width="8.42578125" bestFit="1" customWidth="1"/>
    <col min="9" max="10" width="6.28515625" bestFit="1" customWidth="1"/>
    <col min="11" max="11" width="3.140625" customWidth="1"/>
    <col min="12" max="14" width="6.85546875" bestFit="1" customWidth="1"/>
    <col min="15" max="15" width="2" bestFit="1" customWidth="1"/>
    <col min="16" max="18" width="6.85546875" bestFit="1" customWidth="1"/>
    <col min="19" max="19" width="3" customWidth="1"/>
    <col min="20" max="20" width="11.5703125" customWidth="1"/>
  </cols>
  <sheetData>
    <row r="1" spans="2:20" ht="13.5" thickBot="1" x14ac:dyDescent="0.25"/>
    <row r="2" spans="2:20" ht="23.25" thickBot="1" x14ac:dyDescent="0.25">
      <c r="B2" s="30" t="s">
        <v>1</v>
      </c>
      <c r="C2" s="36" t="s">
        <v>19</v>
      </c>
    </row>
    <row r="3" spans="2:20" ht="13.5" thickBot="1" x14ac:dyDescent="0.25"/>
    <row r="4" spans="2:20" ht="23.25" thickBot="1" x14ac:dyDescent="0.25">
      <c r="B4" s="31" t="s">
        <v>3</v>
      </c>
      <c r="C4" s="37" t="str">
        <f>_xll.qlSymmetricSchurDecomposition(,B5:D7)</f>
        <v>obj_00000#0010</v>
      </c>
      <c r="D4" s="27"/>
      <c r="E4" s="1"/>
      <c r="F4" s="32" t="s">
        <v>5</v>
      </c>
      <c r="G4" s="4"/>
      <c r="H4" s="43" t="s">
        <v>6</v>
      </c>
      <c r="I4" s="44"/>
      <c r="J4" s="45"/>
      <c r="K4" s="4"/>
      <c r="L4" s="43" t="s">
        <v>7</v>
      </c>
      <c r="M4" s="44"/>
      <c r="N4" s="45"/>
      <c r="O4" s="4"/>
      <c r="P4" s="40" t="s">
        <v>0</v>
      </c>
      <c r="Q4" s="41"/>
      <c r="R4" s="42"/>
      <c r="S4" s="4"/>
      <c r="T4" s="32" t="s">
        <v>9</v>
      </c>
    </row>
    <row r="5" spans="2:20" x14ac:dyDescent="0.2">
      <c r="B5" s="16">
        <v>1</v>
      </c>
      <c r="C5" s="14">
        <f>B6</f>
        <v>0.9</v>
      </c>
      <c r="D5" s="15">
        <f>B7</f>
        <v>0.7</v>
      </c>
      <c r="E5" s="4"/>
      <c r="F5" s="24">
        <f t="array" ref="F5:F7">_xll.qlSymmetricSchurDecompositionEigenvalues(C4)</f>
        <v>2.3536360344121312</v>
      </c>
      <c r="G5" s="4"/>
      <c r="H5" s="16">
        <f t="array" ref="H5:J7">_xll.qlSymmetricSchurDecompositionEigenvectors(C4)</f>
        <v>0.64362386255383208</v>
      </c>
      <c r="I5" s="5">
        <v>0.11107980213627738</v>
      </c>
      <c r="J5" s="17">
        <v>0.75723814028920344</v>
      </c>
      <c r="K5" s="4"/>
      <c r="L5" s="16">
        <f t="array" ref="L5:N7">TRANSPOSE(H5:J7)</f>
        <v>0.64362386255383208</v>
      </c>
      <c r="M5" s="3">
        <v>0.57663475090789063</v>
      </c>
      <c r="N5" s="17">
        <v>0.50323025306183744</v>
      </c>
      <c r="O5" s="4"/>
      <c r="P5" s="16">
        <f t="array" ref="P5:R7">MMULT(H5:J7,L5:N7)</f>
        <v>1</v>
      </c>
      <c r="Q5" s="3">
        <v>-5.5511151231257827E-17</v>
      </c>
      <c r="R5" s="17">
        <v>2.7755575615628914E-17</v>
      </c>
      <c r="S5" s="1"/>
      <c r="T5" s="28">
        <f>SUMPRODUCT(H5:J5,H5:J5)</f>
        <v>1</v>
      </c>
    </row>
    <row r="6" spans="2:20" x14ac:dyDescent="0.2">
      <c r="B6" s="21">
        <v>0.9</v>
      </c>
      <c r="C6" s="3">
        <v>1</v>
      </c>
      <c r="D6" s="17">
        <f>C7</f>
        <v>0.4</v>
      </c>
      <c r="E6" s="4"/>
      <c r="F6" s="24">
        <v>0.61601660293941918</v>
      </c>
      <c r="G6" s="4"/>
      <c r="H6" s="16">
        <v>0.57663475090789063</v>
      </c>
      <c r="I6" s="5">
        <v>0.58017996220698953</v>
      </c>
      <c r="J6" s="17">
        <v>-0.57522480431470568</v>
      </c>
      <c r="K6" s="4"/>
      <c r="L6" s="16">
        <v>0.11107980213627738</v>
      </c>
      <c r="M6" s="3">
        <v>0.58017996220698953</v>
      </c>
      <c r="N6" s="17">
        <v>-0.80687823679342197</v>
      </c>
      <c r="O6" s="4"/>
      <c r="P6" s="16">
        <v>-5.5511151231257827E-17</v>
      </c>
      <c r="Q6" s="3">
        <v>1.0000000000000004</v>
      </c>
      <c r="R6" s="17">
        <v>1.6653345369377348E-16</v>
      </c>
      <c r="S6" s="1"/>
      <c r="T6" s="28">
        <f>SUMPRODUCT(H6:J6,H6:J6)</f>
        <v>1.0000000000000004</v>
      </c>
    </row>
    <row r="7" spans="2:20" ht="13.5" thickBot="1" x14ac:dyDescent="0.25">
      <c r="B7" s="22">
        <v>0.7</v>
      </c>
      <c r="C7" s="23">
        <v>0.4</v>
      </c>
      <c r="D7" s="20">
        <v>1</v>
      </c>
      <c r="E7" s="4"/>
      <c r="F7" s="25">
        <v>3.0347362648449901E-2</v>
      </c>
      <c r="G7" s="4"/>
      <c r="H7" s="18">
        <v>0.50323025306183744</v>
      </c>
      <c r="I7" s="26">
        <v>-0.80687823679342197</v>
      </c>
      <c r="J7" s="20">
        <v>-0.30936519421624881</v>
      </c>
      <c r="K7" s="4"/>
      <c r="L7" s="18">
        <v>0.75723814028920344</v>
      </c>
      <c r="M7" s="19">
        <v>-0.57522480431470568</v>
      </c>
      <c r="N7" s="20">
        <v>-0.30936519421624881</v>
      </c>
      <c r="O7" s="4"/>
      <c r="P7" s="18">
        <v>2.7755575615628914E-17</v>
      </c>
      <c r="Q7" s="19">
        <v>1.6653345369377348E-16</v>
      </c>
      <c r="R7" s="20">
        <v>0.99999999999999978</v>
      </c>
      <c r="S7" s="1"/>
      <c r="T7" s="29">
        <f>SUMPRODUCT(H7:J7,H7:J7)</f>
        <v>0.99999999999999978</v>
      </c>
    </row>
    <row r="8" spans="2:20" x14ac:dyDescent="0.2">
      <c r="B8" s="4"/>
      <c r="C8" s="4"/>
      <c r="D8" s="4"/>
      <c r="E8" s="4"/>
      <c r="F8" s="3">
        <f>SUM(F5:F7)</f>
        <v>3</v>
      </c>
      <c r="G8" s="4"/>
      <c r="H8" s="4"/>
      <c r="I8" s="4"/>
      <c r="J8" s="4"/>
      <c r="K8" s="4"/>
      <c r="L8" s="4"/>
      <c r="M8" s="4"/>
      <c r="N8" s="4"/>
      <c r="O8" s="10"/>
      <c r="P8" s="10"/>
      <c r="Q8" s="10"/>
      <c r="R8" s="10"/>
    </row>
    <row r="9" spans="2:20" ht="13.5" thickBo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0"/>
      <c r="P9" s="10"/>
      <c r="Q9" s="10"/>
      <c r="R9" s="10"/>
    </row>
    <row r="10" spans="2:20" ht="13.5" thickBot="1" x14ac:dyDescent="0.25">
      <c r="B10" s="43" t="s">
        <v>8</v>
      </c>
      <c r="C10" s="44"/>
      <c r="D10" s="45"/>
      <c r="E10" s="4"/>
      <c r="F10" s="32" t="s">
        <v>4</v>
      </c>
      <c r="L10" s="43" t="s">
        <v>11</v>
      </c>
      <c r="M10" s="44"/>
      <c r="N10" s="45"/>
      <c r="O10" s="4"/>
      <c r="P10" s="40" t="s">
        <v>0</v>
      </c>
      <c r="Q10" s="41"/>
      <c r="R10" s="42"/>
      <c r="S10" s="4"/>
    </row>
    <row r="11" spans="2:20" x14ac:dyDescent="0.2">
      <c r="B11" s="13">
        <f t="array" ref="B11:D13">_xll.qlPseudoSqrt($B$5:$D$7,$C$2)</f>
        <v>1</v>
      </c>
      <c r="C11" s="14">
        <v>0</v>
      </c>
      <c r="D11" s="15">
        <v>0</v>
      </c>
      <c r="E11" s="4"/>
      <c r="F11" s="28">
        <f>SUMPRODUCT(B11:D11,B11:D11)</f>
        <v>1</v>
      </c>
      <c r="L11" s="16">
        <f t="array" ref="L11:N13">TRANSPOSE(B11:D13)</f>
        <v>1</v>
      </c>
      <c r="M11" s="3">
        <v>0.9</v>
      </c>
      <c r="N11" s="17">
        <v>0.7</v>
      </c>
      <c r="O11" s="4"/>
      <c r="P11" s="16">
        <f t="array" ref="P11:R13">MMULT(B11:D13,L11:N13)</f>
        <v>1</v>
      </c>
      <c r="Q11" s="3">
        <v>0.9</v>
      </c>
      <c r="R11" s="17">
        <v>0.7</v>
      </c>
      <c r="S11" s="4"/>
    </row>
    <row r="12" spans="2:20" x14ac:dyDescent="0.2">
      <c r="B12" s="16">
        <v>0.9</v>
      </c>
      <c r="C12" s="3">
        <v>0.43588989435406728</v>
      </c>
      <c r="D12" s="17">
        <v>0</v>
      </c>
      <c r="E12" s="4"/>
      <c r="F12" s="28">
        <f>SUMPRODUCT(B12:D12,B12:D12)</f>
        <v>1</v>
      </c>
      <c r="L12" s="16">
        <v>0</v>
      </c>
      <c r="M12" s="3">
        <v>0.43588989435406728</v>
      </c>
      <c r="N12" s="17">
        <v>-0.52765618790229207</v>
      </c>
      <c r="O12" s="4"/>
      <c r="P12" s="16">
        <v>0.9</v>
      </c>
      <c r="Q12" s="3">
        <v>1</v>
      </c>
      <c r="R12" s="17">
        <v>0.4</v>
      </c>
      <c r="S12" s="4"/>
    </row>
    <row r="13" spans="2:20" ht="13.5" thickBot="1" x14ac:dyDescent="0.25">
      <c r="B13" s="18">
        <v>0.7</v>
      </c>
      <c r="C13" s="19">
        <v>-0.52765618790229207</v>
      </c>
      <c r="D13" s="20">
        <v>0.4812265031857878</v>
      </c>
      <c r="E13" s="4"/>
      <c r="F13" s="29">
        <f>SUMPRODUCT(B13:D13,B13:D13)</f>
        <v>1</v>
      </c>
      <c r="L13" s="18">
        <v>0</v>
      </c>
      <c r="M13" s="19">
        <v>0</v>
      </c>
      <c r="N13" s="20">
        <v>0.4812265031857878</v>
      </c>
      <c r="O13" s="4"/>
      <c r="P13" s="18">
        <v>0.7</v>
      </c>
      <c r="Q13" s="19">
        <v>0.4</v>
      </c>
      <c r="R13" s="20">
        <v>1</v>
      </c>
      <c r="S13" s="4"/>
    </row>
    <row r="14" spans="2:20" ht="13.5" thickBo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0"/>
      <c r="P14" s="10"/>
      <c r="Q14" s="10"/>
      <c r="R14" s="10"/>
    </row>
    <row r="15" spans="2:20" ht="13.5" thickBot="1" x14ac:dyDescent="0.25">
      <c r="B15" s="43" t="s">
        <v>14</v>
      </c>
      <c r="C15" s="44"/>
      <c r="D15" s="45"/>
      <c r="E15" s="4"/>
      <c r="L15" s="43" t="s">
        <v>11</v>
      </c>
      <c r="M15" s="44"/>
      <c r="N15" s="45"/>
      <c r="O15" s="4"/>
      <c r="P15" s="40" t="s">
        <v>0</v>
      </c>
      <c r="Q15" s="41"/>
      <c r="R15" s="42"/>
    </row>
    <row r="16" spans="2:20" x14ac:dyDescent="0.2">
      <c r="B16" s="13">
        <f t="array" ref="B16:D18">_xll.qlCholeskyDecomposition(B5:D7)</f>
        <v>1</v>
      </c>
      <c r="C16" s="14">
        <v>0</v>
      </c>
      <c r="D16" s="15">
        <v>0</v>
      </c>
      <c r="E16" s="4"/>
      <c r="L16" s="16">
        <f t="array" ref="L16:N18">TRANSPOSE(B16:D18)</f>
        <v>1</v>
      </c>
      <c r="M16" s="3">
        <v>0.9</v>
      </c>
      <c r="N16" s="17">
        <v>0.7</v>
      </c>
      <c r="O16" s="4"/>
      <c r="P16" s="16">
        <f t="array" ref="P16:R18">MMULT(B16:D18,L16:N18)</f>
        <v>1</v>
      </c>
      <c r="Q16" s="3">
        <v>0.9</v>
      </c>
      <c r="R16" s="17">
        <v>0.7</v>
      </c>
    </row>
    <row r="17" spans="2:18" x14ac:dyDescent="0.2">
      <c r="B17" s="16">
        <v>0.9</v>
      </c>
      <c r="C17" s="3">
        <v>0.43588989435406728</v>
      </c>
      <c r="D17" s="17">
        <v>0</v>
      </c>
      <c r="E17" s="4"/>
      <c r="L17" s="16">
        <v>0</v>
      </c>
      <c r="M17" s="3">
        <v>0.43588989435406728</v>
      </c>
      <c r="N17" s="17">
        <v>-0.52765618790229207</v>
      </c>
      <c r="O17" s="4"/>
      <c r="P17" s="16">
        <v>0.9</v>
      </c>
      <c r="Q17" s="3">
        <v>1</v>
      </c>
      <c r="R17" s="17">
        <v>0.4</v>
      </c>
    </row>
    <row r="18" spans="2:18" ht="13.5" thickBot="1" x14ac:dyDescent="0.25">
      <c r="B18" s="18">
        <v>0.7</v>
      </c>
      <c r="C18" s="19">
        <v>-0.52765618790229207</v>
      </c>
      <c r="D18" s="20">
        <v>0.4812265031857878</v>
      </c>
      <c r="E18" s="4"/>
      <c r="L18" s="18">
        <v>0</v>
      </c>
      <c r="M18" s="19">
        <v>0</v>
      </c>
      <c r="N18" s="20">
        <v>0.4812265031857878</v>
      </c>
      <c r="O18" s="4"/>
      <c r="P18" s="18">
        <v>0.7</v>
      </c>
      <c r="Q18" s="19">
        <v>0.4</v>
      </c>
      <c r="R18" s="20">
        <v>1</v>
      </c>
    </row>
  </sheetData>
  <mergeCells count="9">
    <mergeCell ref="P4:R4"/>
    <mergeCell ref="P10:R10"/>
    <mergeCell ref="P15:R15"/>
    <mergeCell ref="B10:D10"/>
    <mergeCell ref="B15:D15"/>
    <mergeCell ref="H4:J4"/>
    <mergeCell ref="L4:N4"/>
    <mergeCell ref="L10:N10"/>
    <mergeCell ref="L15:N15"/>
  </mergeCells>
  <phoneticPr fontId="0" type="noConversion"/>
  <dataValidations count="1">
    <dataValidation type="list" allowBlank="1" showInputMessage="1" showErrorMessage="1" sqref="C2">
      <formula1>"None,Spectral,Hypersphere,LowerDiagonal,Higham"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18"/>
  <sheetViews>
    <sheetView workbookViewId="0">
      <selection activeCell="E2" sqref="E2"/>
    </sheetView>
  </sheetViews>
  <sheetFormatPr defaultRowHeight="11.25" x14ac:dyDescent="0.2"/>
  <cols>
    <col min="1" max="1" width="2.85546875" style="1" customWidth="1"/>
    <col min="2" max="2" width="6.28515625" style="1" bestFit="1" customWidth="1"/>
    <col min="3" max="3" width="3.85546875" style="1" customWidth="1"/>
    <col min="4" max="4" width="10" style="1" customWidth="1"/>
    <col min="5" max="5" width="7.28515625" style="1" bestFit="1" customWidth="1"/>
    <col min="6" max="6" width="6.85546875" style="1" bestFit="1" customWidth="1"/>
    <col min="7" max="7" width="4.140625" style="1" customWidth="1"/>
    <col min="8" max="8" width="11.5703125" style="1" customWidth="1"/>
    <col min="9" max="9" width="4.5703125" style="1" customWidth="1"/>
    <col min="10" max="10" width="8.5703125" style="1" bestFit="1" customWidth="1"/>
    <col min="11" max="12" width="7.140625" style="1" bestFit="1" customWidth="1"/>
    <col min="13" max="13" width="4.140625" style="1" customWidth="1"/>
    <col min="14" max="14" width="6.7109375" style="1" bestFit="1" customWidth="1"/>
    <col min="15" max="16" width="6.28515625" style="1" bestFit="1" customWidth="1"/>
    <col min="17" max="17" width="4.140625" style="1" customWidth="1"/>
    <col min="18" max="18" width="6.28515625" style="1" bestFit="1" customWidth="1"/>
    <col min="19" max="20" width="5.7109375" style="1" bestFit="1" customWidth="1"/>
    <col min="21" max="21" width="4.140625" style="1" customWidth="1"/>
    <col min="22" max="22" width="10.85546875" style="1" customWidth="1"/>
    <col min="23" max="16384" width="9.140625" style="1"/>
  </cols>
  <sheetData>
    <row r="1" spans="2:22" ht="12" thickBot="1" x14ac:dyDescent="0.25"/>
    <row r="2" spans="2:22" ht="23.25" thickBot="1" x14ac:dyDescent="0.25">
      <c r="D2" s="30" t="s">
        <v>1</v>
      </c>
      <c r="E2" s="36" t="s">
        <v>19</v>
      </c>
    </row>
    <row r="3" spans="2:22" ht="12" thickBot="1" x14ac:dyDescent="0.25"/>
    <row r="4" spans="2:22" ht="23.25" thickBot="1" x14ac:dyDescent="0.25">
      <c r="B4" s="33" t="s">
        <v>15</v>
      </c>
      <c r="D4" s="31" t="s">
        <v>16</v>
      </c>
      <c r="E4" s="37" t="str">
        <f>_xll.qlSymmetricSchurDecomposition(,D5:F7)</f>
        <v>obj_00005#0010</v>
      </c>
      <c r="F4" s="36"/>
      <c r="H4" s="32" t="s">
        <v>5</v>
      </c>
      <c r="I4" s="4"/>
      <c r="J4" s="43" t="s">
        <v>6</v>
      </c>
      <c r="K4" s="44"/>
      <c r="L4" s="45"/>
      <c r="M4" s="4"/>
      <c r="N4" s="43" t="s">
        <v>7</v>
      </c>
      <c r="O4" s="44"/>
      <c r="P4" s="45"/>
      <c r="Q4" s="4"/>
      <c r="R4" s="40" t="s">
        <v>0</v>
      </c>
      <c r="S4" s="41"/>
      <c r="T4" s="42"/>
      <c r="U4" s="4"/>
      <c r="V4" s="32" t="s">
        <v>9</v>
      </c>
    </row>
    <row r="5" spans="2:22" x14ac:dyDescent="0.2">
      <c r="B5" s="34">
        <v>0.2</v>
      </c>
      <c r="D5" s="16">
        <f t="array" ref="D5:F7">_xll.qlGetCovariance(B5:B7,GoodCorrelationMatrix!B5:D7)</f>
        <v>4.0000000000000008E-2</v>
      </c>
      <c r="E5" s="14">
        <v>3.2399999999999998E-2</v>
      </c>
      <c r="F5" s="15">
        <v>2.24E-2</v>
      </c>
      <c r="G5" s="4"/>
      <c r="H5" s="24">
        <f t="array" ref="H5:H7">_xll.qlSymmetricSchurDecompositionEigenvalues(E4)</f>
        <v>7.9887921273133308E-2</v>
      </c>
      <c r="I5" s="4"/>
      <c r="J5" s="16">
        <f t="array" ref="J5:L7">_xll.qlSymmetricSchurDecompositionEigenvectors(E4)</f>
        <v>0.70261033170764708</v>
      </c>
      <c r="K5" s="5">
        <v>3.4884704464880074E-2</v>
      </c>
      <c r="L5" s="17">
        <v>0.71071919853910537</v>
      </c>
      <c r="M5" s="4"/>
      <c r="N5" s="16">
        <f t="array" ref="N5:P7">TRANSPOSE(J5:L7)</f>
        <v>0.70261033170764708</v>
      </c>
      <c r="O5" s="3">
        <v>0.57953738232218455</v>
      </c>
      <c r="P5" s="17">
        <v>0.41288635757169334</v>
      </c>
      <c r="Q5" s="4"/>
      <c r="R5" s="16">
        <f t="array" ref="R5:T7">MMULT(J5:L7,N5:P7)</f>
        <v>1</v>
      </c>
      <c r="S5" s="3">
        <v>0</v>
      </c>
      <c r="T5" s="17">
        <v>0</v>
      </c>
      <c r="V5" s="28">
        <f>SUMPRODUCT(J5:L5,J5:L5)</f>
        <v>1</v>
      </c>
    </row>
    <row r="6" spans="2:22" x14ac:dyDescent="0.2">
      <c r="B6" s="34">
        <v>0.18</v>
      </c>
      <c r="D6" s="21">
        <v>3.2399999999999998E-2</v>
      </c>
      <c r="E6" s="3">
        <v>3.2399999999999998E-2</v>
      </c>
      <c r="F6" s="17">
        <v>1.1520000000000001E-2</v>
      </c>
      <c r="G6" s="4"/>
      <c r="H6" s="24">
        <v>1.7039683166658288E-2</v>
      </c>
      <c r="I6" s="4"/>
      <c r="J6" s="16">
        <v>0.57953738232218455</v>
      </c>
      <c r="K6" s="5">
        <v>0.55149168504003876</v>
      </c>
      <c r="L6" s="17">
        <v>-0.59999445316006761</v>
      </c>
      <c r="M6" s="4"/>
      <c r="N6" s="16">
        <v>3.4884704464880074E-2</v>
      </c>
      <c r="O6" s="3">
        <v>0.55149168504003876</v>
      </c>
      <c r="P6" s="17">
        <v>-0.83345064564501758</v>
      </c>
      <c r="Q6" s="4"/>
      <c r="R6" s="16">
        <v>0</v>
      </c>
      <c r="S6" s="3">
        <v>0.99999999999999978</v>
      </c>
      <c r="T6" s="17">
        <v>-2.7755575615628914E-17</v>
      </c>
      <c r="V6" s="28">
        <f>SUMPRODUCT(J6:L6,J6:L6)</f>
        <v>0.99999999999999978</v>
      </c>
    </row>
    <row r="7" spans="2:22" ht="12" thickBot="1" x14ac:dyDescent="0.25">
      <c r="B7" s="35">
        <v>0.16</v>
      </c>
      <c r="D7" s="22">
        <v>2.24E-2</v>
      </c>
      <c r="E7" s="23">
        <v>1.1520000000000001E-2</v>
      </c>
      <c r="F7" s="20">
        <v>2.5600000000000001E-2</v>
      </c>
      <c r="G7" s="4"/>
      <c r="H7" s="25">
        <v>1.0723955602083984E-3</v>
      </c>
      <c r="I7" s="4"/>
      <c r="J7" s="18">
        <v>0.41288635757169334</v>
      </c>
      <c r="K7" s="26">
        <v>-0.83345064564501758</v>
      </c>
      <c r="L7" s="20">
        <v>-0.36726676545133125</v>
      </c>
      <c r="M7" s="4"/>
      <c r="N7" s="18">
        <v>0.71071919853910537</v>
      </c>
      <c r="O7" s="19">
        <v>-0.59999445316006761</v>
      </c>
      <c r="P7" s="20">
        <v>-0.36726676545133125</v>
      </c>
      <c r="Q7" s="4"/>
      <c r="R7" s="18">
        <v>0</v>
      </c>
      <c r="S7" s="19">
        <v>-2.7755575615628914E-17</v>
      </c>
      <c r="T7" s="20">
        <v>1</v>
      </c>
      <c r="V7" s="29">
        <f>SUMPRODUCT(J7:L7,J7:L7)</f>
        <v>1</v>
      </c>
    </row>
    <row r="8" spans="2:22" ht="12.75" x14ac:dyDescent="0.2">
      <c r="D8" s="4"/>
      <c r="E8" s="4"/>
      <c r="F8" s="4"/>
      <c r="G8" s="4"/>
      <c r="H8" s="3">
        <f>SUM(H5:H7)</f>
        <v>9.799999999999999E-2</v>
      </c>
      <c r="I8" s="4"/>
      <c r="J8" s="4"/>
      <c r="K8" s="4"/>
      <c r="L8" s="4"/>
      <c r="M8" s="4"/>
      <c r="N8" s="4"/>
      <c r="O8" s="4"/>
      <c r="P8" s="4"/>
      <c r="Q8" s="10"/>
      <c r="R8" s="10"/>
      <c r="S8" s="10"/>
      <c r="T8" s="10"/>
      <c r="U8"/>
      <c r="V8"/>
    </row>
    <row r="9" spans="2:22" ht="13.5" thickBot="1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0"/>
      <c r="R9" s="10"/>
      <c r="S9" s="10"/>
      <c r="T9" s="10"/>
      <c r="U9"/>
      <c r="V9"/>
    </row>
    <row r="10" spans="2:22" ht="23.25" customHeight="1" thickBot="1" x14ac:dyDescent="0.25">
      <c r="D10" s="43" t="s">
        <v>8</v>
      </c>
      <c r="E10" s="44"/>
      <c r="F10" s="45"/>
      <c r="G10" s="4"/>
      <c r="H10" s="32" t="s">
        <v>4</v>
      </c>
      <c r="N10" s="43" t="s">
        <v>11</v>
      </c>
      <c r="O10" s="44"/>
      <c r="P10" s="45"/>
      <c r="Q10" s="4"/>
      <c r="R10" s="40" t="s">
        <v>0</v>
      </c>
      <c r="S10" s="41"/>
      <c r="T10" s="42"/>
      <c r="U10" s="4"/>
      <c r="V10"/>
    </row>
    <row r="11" spans="2:22" ht="12.75" x14ac:dyDescent="0.2">
      <c r="D11" s="13">
        <f t="array" ref="D11:F13">_xll.qlPseudoSqrt($D$5:$F$7,$E$2)</f>
        <v>0.2</v>
      </c>
      <c r="E11" s="14">
        <v>0</v>
      </c>
      <c r="F11" s="15">
        <v>0</v>
      </c>
      <c r="G11" s="4"/>
      <c r="H11" s="28">
        <f>SUMPRODUCT(D11:F11,D11:F11)</f>
        <v>4.0000000000000008E-2</v>
      </c>
      <c r="N11" s="16">
        <f t="array" ref="N11:P13">TRANSPOSE(D11:F13)</f>
        <v>0.2</v>
      </c>
      <c r="O11" s="3">
        <v>0.16199999999999998</v>
      </c>
      <c r="P11" s="17">
        <v>0.11199999999999999</v>
      </c>
      <c r="Q11" s="4"/>
      <c r="R11" s="16">
        <f t="array" ref="R11:T13">MMULT(D11:F13,N11:P13)</f>
        <v>4.0000000000000008E-2</v>
      </c>
      <c r="S11" s="3">
        <v>3.2399999999999998E-2</v>
      </c>
      <c r="T11" s="17">
        <v>2.24E-2</v>
      </c>
      <c r="U11" s="4"/>
      <c r="V11"/>
    </row>
    <row r="12" spans="2:22" ht="12.75" x14ac:dyDescent="0.2">
      <c r="D12" s="16">
        <v>0.16199999999999998</v>
      </c>
      <c r="E12" s="3">
        <v>7.8460180983732156E-2</v>
      </c>
      <c r="F12" s="17">
        <v>0</v>
      </c>
      <c r="G12" s="4"/>
      <c r="H12" s="28">
        <f>SUMPRODUCT(D12:F12,D12:F12)</f>
        <v>3.2399999999999998E-2</v>
      </c>
      <c r="N12" s="16">
        <v>0</v>
      </c>
      <c r="O12" s="3">
        <v>7.8460180983732156E-2</v>
      </c>
      <c r="P12" s="17">
        <v>-8.4424990064366642E-2</v>
      </c>
      <c r="Q12" s="4"/>
      <c r="R12" s="16">
        <v>3.2399999999999998E-2</v>
      </c>
      <c r="S12" s="3">
        <v>3.2399999999999998E-2</v>
      </c>
      <c r="T12" s="17">
        <v>1.1520000000000001E-2</v>
      </c>
      <c r="U12" s="4"/>
      <c r="V12"/>
    </row>
    <row r="13" spans="2:22" ht="13.5" thickBot="1" x14ac:dyDescent="0.25">
      <c r="D13" s="18">
        <v>0.11199999999999999</v>
      </c>
      <c r="E13" s="19">
        <v>-8.4424990064366642E-2</v>
      </c>
      <c r="F13" s="20">
        <v>7.6996240509726172E-2</v>
      </c>
      <c r="G13" s="4"/>
      <c r="H13" s="29">
        <f>SUMPRODUCT(D13:F13,D13:F13)</f>
        <v>2.5600000000000001E-2</v>
      </c>
      <c r="N13" s="18">
        <v>0</v>
      </c>
      <c r="O13" s="19">
        <v>0</v>
      </c>
      <c r="P13" s="20">
        <v>7.6996240509726172E-2</v>
      </c>
      <c r="Q13" s="4"/>
      <c r="R13" s="18">
        <v>2.24E-2</v>
      </c>
      <c r="S13" s="19">
        <v>1.1520000000000001E-2</v>
      </c>
      <c r="T13" s="20">
        <v>2.5600000000000001E-2</v>
      </c>
      <c r="U13" s="4"/>
      <c r="V13"/>
    </row>
    <row r="14" spans="2:22" ht="13.5" thickBot="1" x14ac:dyDescent="0.25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0"/>
      <c r="R14" s="10"/>
      <c r="S14" s="10"/>
      <c r="T14" s="10"/>
      <c r="U14"/>
      <c r="V14"/>
    </row>
    <row r="15" spans="2:22" ht="13.5" thickBot="1" x14ac:dyDescent="0.25">
      <c r="D15" s="43" t="s">
        <v>14</v>
      </c>
      <c r="E15" s="44"/>
      <c r="F15" s="45"/>
      <c r="G15" s="4"/>
      <c r="H15"/>
      <c r="N15" s="43" t="s">
        <v>11</v>
      </c>
      <c r="O15" s="44"/>
      <c r="P15" s="45"/>
      <c r="Q15" s="4"/>
      <c r="R15" s="40" t="s">
        <v>0</v>
      </c>
      <c r="S15" s="41"/>
      <c r="T15" s="42"/>
      <c r="U15"/>
      <c r="V15"/>
    </row>
    <row r="16" spans="2:22" ht="12.75" x14ac:dyDescent="0.2">
      <c r="D16" s="13">
        <f t="array" ref="D16:F18">_xll.qlCholeskyDecomposition(D5:F7)</f>
        <v>0.2</v>
      </c>
      <c r="E16" s="14">
        <v>0</v>
      </c>
      <c r="F16" s="15">
        <v>0</v>
      </c>
      <c r="G16" s="4"/>
      <c r="H16"/>
      <c r="N16" s="16">
        <f t="array" ref="N16:P18">TRANSPOSE(D16:F18)</f>
        <v>0.2</v>
      </c>
      <c r="O16" s="3">
        <v>0.16199999999999998</v>
      </c>
      <c r="P16" s="17">
        <v>0.11199999999999999</v>
      </c>
      <c r="Q16" s="4"/>
      <c r="R16" s="16">
        <f t="array" ref="R16:T18">MMULT(D16:F18,N16:P18)</f>
        <v>4.0000000000000008E-2</v>
      </c>
      <c r="S16" s="3">
        <v>3.2399999999999998E-2</v>
      </c>
      <c r="T16" s="17">
        <v>2.24E-2</v>
      </c>
      <c r="U16"/>
      <c r="V16"/>
    </row>
    <row r="17" spans="4:22" ht="12.75" x14ac:dyDescent="0.2">
      <c r="D17" s="16">
        <v>0.16199999999999998</v>
      </c>
      <c r="E17" s="3">
        <v>7.8460180983732156E-2</v>
      </c>
      <c r="F17" s="17">
        <v>0</v>
      </c>
      <c r="G17" s="4"/>
      <c r="H17"/>
      <c r="N17" s="16">
        <v>0</v>
      </c>
      <c r="O17" s="3">
        <v>7.8460180983732156E-2</v>
      </c>
      <c r="P17" s="17">
        <v>-8.4424990064366642E-2</v>
      </c>
      <c r="Q17" s="4"/>
      <c r="R17" s="16">
        <v>3.2399999999999998E-2</v>
      </c>
      <c r="S17" s="3">
        <v>3.2399999999999998E-2</v>
      </c>
      <c r="T17" s="17">
        <v>1.1520000000000001E-2</v>
      </c>
      <c r="U17"/>
      <c r="V17"/>
    </row>
    <row r="18" spans="4:22" ht="13.5" thickBot="1" x14ac:dyDescent="0.25">
      <c r="D18" s="18">
        <v>0.11199999999999999</v>
      </c>
      <c r="E18" s="19">
        <v>-8.4424990064366642E-2</v>
      </c>
      <c r="F18" s="20">
        <v>7.6996240509726172E-2</v>
      </c>
      <c r="G18" s="4"/>
      <c r="H18"/>
      <c r="N18" s="18">
        <v>0</v>
      </c>
      <c r="O18" s="19">
        <v>0</v>
      </c>
      <c r="P18" s="20">
        <v>7.6996240509726172E-2</v>
      </c>
      <c r="Q18" s="4"/>
      <c r="R18" s="18">
        <v>2.24E-2</v>
      </c>
      <c r="S18" s="19">
        <v>1.1520000000000001E-2</v>
      </c>
      <c r="T18" s="20">
        <v>2.5600000000000001E-2</v>
      </c>
      <c r="U18"/>
      <c r="V18"/>
    </row>
  </sheetData>
  <mergeCells count="9">
    <mergeCell ref="D15:F15"/>
    <mergeCell ref="N4:P4"/>
    <mergeCell ref="R4:T4"/>
    <mergeCell ref="J4:L4"/>
    <mergeCell ref="D10:F10"/>
    <mergeCell ref="N10:P10"/>
    <mergeCell ref="R10:T10"/>
    <mergeCell ref="N15:P15"/>
    <mergeCell ref="R15:T15"/>
  </mergeCells>
  <phoneticPr fontId="0" type="noConversion"/>
  <dataValidations count="1">
    <dataValidation type="list" allowBlank="1" showInputMessage="1" showErrorMessage="1" sqref="E2">
      <formula1>"None,Spectral,Hypersphere,LowerDiagonal,Higham"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8"/>
  <sheetViews>
    <sheetView workbookViewId="0">
      <selection activeCell="C2" sqref="C2"/>
    </sheetView>
  </sheetViews>
  <sheetFormatPr defaultRowHeight="11.25" x14ac:dyDescent="0.2"/>
  <cols>
    <col min="1" max="1" width="3.28515625" style="1" customWidth="1"/>
    <col min="2" max="2" width="9.28515625" style="1" customWidth="1"/>
    <col min="3" max="3" width="12.42578125" style="1" bestFit="1" customWidth="1"/>
    <col min="4" max="4" width="7.140625" style="1" bestFit="1" customWidth="1"/>
    <col min="5" max="5" width="2.140625" style="1" customWidth="1"/>
    <col min="6" max="6" width="12.140625" style="1" customWidth="1"/>
    <col min="7" max="7" width="7.140625" style="1" bestFit="1" customWidth="1"/>
    <col min="8" max="8" width="8.42578125" style="1" bestFit="1" customWidth="1"/>
    <col min="9" max="9" width="7.140625" style="1" bestFit="1" customWidth="1"/>
    <col min="10" max="10" width="6.28515625" style="1" bestFit="1" customWidth="1"/>
    <col min="11" max="11" width="2.140625" style="1" customWidth="1"/>
    <col min="12" max="14" width="6.28515625" style="1" bestFit="1" customWidth="1"/>
    <col min="15" max="15" width="2" style="1" bestFit="1" customWidth="1"/>
    <col min="16" max="16" width="6.28515625" style="1" bestFit="1" customWidth="1"/>
    <col min="17" max="18" width="5.7109375" style="1" bestFit="1" customWidth="1"/>
    <col min="19" max="19" width="3.42578125" style="1" customWidth="1"/>
    <col min="20" max="20" width="10.85546875" style="1" customWidth="1"/>
    <col min="21" max="16384" width="9.140625" style="1"/>
  </cols>
  <sheetData>
    <row r="1" spans="2:20" ht="12" thickBot="1" x14ac:dyDescent="0.25"/>
    <row r="2" spans="2:20" ht="23.25" thickBot="1" x14ac:dyDescent="0.25">
      <c r="B2" s="30" t="s">
        <v>1</v>
      </c>
      <c r="C2" s="3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20" ht="12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20" ht="34.5" thickBot="1" x14ac:dyDescent="0.25">
      <c r="B4" s="31" t="s">
        <v>12</v>
      </c>
      <c r="C4" s="37" t="str">
        <f>_xll.qlSymmetricSchurDecomposition(,B5:D7)</f>
        <v>obj_00001#0010</v>
      </c>
      <c r="D4" s="36"/>
      <c r="F4" s="32" t="s">
        <v>5</v>
      </c>
      <c r="G4" s="4"/>
      <c r="H4" s="43" t="s">
        <v>6</v>
      </c>
      <c r="I4" s="44"/>
      <c r="J4" s="45"/>
      <c r="K4" s="4"/>
      <c r="L4" s="43" t="s">
        <v>7</v>
      </c>
      <c r="M4" s="44"/>
      <c r="N4" s="45"/>
      <c r="O4" s="4"/>
      <c r="P4" s="40" t="s">
        <v>0</v>
      </c>
      <c r="Q4" s="41"/>
      <c r="R4" s="42"/>
      <c r="S4" s="4"/>
      <c r="T4" s="32" t="s">
        <v>9</v>
      </c>
    </row>
    <row r="5" spans="2:20" x14ac:dyDescent="0.2">
      <c r="B5" s="16">
        <v>1</v>
      </c>
      <c r="C5" s="14">
        <f>B6</f>
        <v>0.9</v>
      </c>
      <c r="D5" s="15">
        <f>B7</f>
        <v>0.7</v>
      </c>
      <c r="E5" s="4"/>
      <c r="F5" s="28">
        <f t="array" ref="F5:F7">_xll.qlSymmetricSchurDecompositionEigenvalues(C4)</f>
        <v>2.2967277925008607</v>
      </c>
      <c r="G5" s="4"/>
      <c r="H5" s="16">
        <f t="array" ref="H5:J7">_xll.qlSymmetricSchurDecompositionEigenvectors(C4)</f>
        <v>0.65991684497996739</v>
      </c>
      <c r="I5" s="5">
        <v>7.4153598758055966E-2</v>
      </c>
      <c r="J5" s="17">
        <v>0.74767038292479848</v>
      </c>
      <c r="K5" s="4"/>
      <c r="L5" s="16">
        <f t="array" ref="L5:N7">TRANSPOSE(H5:J7)</f>
        <v>0.65991684497996739</v>
      </c>
      <c r="M5" s="3">
        <v>0.57099598182922495</v>
      </c>
      <c r="N5" s="17">
        <v>0.48833732854100481</v>
      </c>
      <c r="O5" s="4"/>
      <c r="P5" s="16">
        <f t="array" ref="P5:R7">MMULT(H5:J7,L5:N7)</f>
        <v>0.99999999999999989</v>
      </c>
      <c r="Q5" s="3">
        <v>1.1102230246251565E-16</v>
      </c>
      <c r="R5" s="17">
        <v>1.1102230246251565E-16</v>
      </c>
      <c r="T5" s="28">
        <f>SUMPRODUCT(H5:J5,H5:J5)</f>
        <v>0.99999999999999989</v>
      </c>
    </row>
    <row r="6" spans="2:20" x14ac:dyDescent="0.2">
      <c r="B6" s="21">
        <v>0.9</v>
      </c>
      <c r="C6" s="3">
        <v>1</v>
      </c>
      <c r="D6" s="17">
        <f>C7</f>
        <v>0.3</v>
      </c>
      <c r="E6" s="4"/>
      <c r="F6" s="28">
        <v>0.71062464690503591</v>
      </c>
      <c r="G6" s="4"/>
      <c r="H6" s="16">
        <v>0.57099598182922495</v>
      </c>
      <c r="I6" s="5">
        <v>0.59728560073237225</v>
      </c>
      <c r="J6" s="17">
        <v>-0.56321709836673883</v>
      </c>
      <c r="K6" s="4"/>
      <c r="L6" s="16">
        <v>7.4153598758055966E-2</v>
      </c>
      <c r="M6" s="3">
        <v>0.59728560073237225</v>
      </c>
      <c r="N6" s="17">
        <v>-0.79859323497572798</v>
      </c>
      <c r="O6" s="4"/>
      <c r="P6" s="16">
        <v>1.1102230246251565E-16</v>
      </c>
      <c r="Q6" s="3">
        <v>1.0000000000000002</v>
      </c>
      <c r="R6" s="17">
        <v>8.3266726846886741E-17</v>
      </c>
      <c r="T6" s="28">
        <f>SUMPRODUCT(H6:J6,H6:J6)</f>
        <v>1.0000000000000002</v>
      </c>
    </row>
    <row r="7" spans="2:20" ht="12" thickBot="1" x14ac:dyDescent="0.25">
      <c r="B7" s="22">
        <v>0.7</v>
      </c>
      <c r="C7" s="23">
        <v>0.3</v>
      </c>
      <c r="D7" s="20">
        <v>1</v>
      </c>
      <c r="E7" s="4"/>
      <c r="F7" s="29">
        <v>-7.3524394058964342E-3</v>
      </c>
      <c r="G7" s="4"/>
      <c r="H7" s="18">
        <v>0.48833732854100481</v>
      </c>
      <c r="I7" s="26">
        <v>-0.79859323497572798</v>
      </c>
      <c r="J7" s="20">
        <v>-0.35181742225824497</v>
      </c>
      <c r="K7" s="4"/>
      <c r="L7" s="18">
        <v>0.74767038292479848</v>
      </c>
      <c r="M7" s="19">
        <v>-0.56321709836673883</v>
      </c>
      <c r="N7" s="20">
        <v>-0.35181742225824497</v>
      </c>
      <c r="O7" s="4"/>
      <c r="P7" s="18">
        <v>1.1102230246251565E-16</v>
      </c>
      <c r="Q7" s="19">
        <v>8.3266726846886741E-17</v>
      </c>
      <c r="R7" s="20">
        <v>0.99999999999999978</v>
      </c>
      <c r="T7" s="29">
        <f>SUMPRODUCT(H7:J7,H7:J7)</f>
        <v>0.99999999999999978</v>
      </c>
    </row>
    <row r="8" spans="2:20" x14ac:dyDescent="0.2">
      <c r="B8" s="8"/>
      <c r="C8" s="8"/>
      <c r="D8" s="3"/>
      <c r="E8" s="4"/>
      <c r="F8" s="38">
        <f>SUM(F5:F7)</f>
        <v>3</v>
      </c>
      <c r="G8" s="9"/>
      <c r="H8" s="3"/>
      <c r="I8" s="3"/>
      <c r="J8" s="3"/>
      <c r="K8" s="4"/>
      <c r="L8" s="3"/>
      <c r="M8" s="3"/>
      <c r="N8" s="3"/>
      <c r="O8" s="4"/>
      <c r="P8" s="3"/>
      <c r="Q8" s="3"/>
      <c r="R8" s="3"/>
      <c r="S8" s="4"/>
    </row>
    <row r="9" spans="2:20" ht="12" thickBot="1" x14ac:dyDescent="0.25">
      <c r="B9" s="8"/>
      <c r="C9" s="8"/>
      <c r="D9" s="3"/>
      <c r="E9" s="4"/>
      <c r="F9" s="3"/>
      <c r="G9" s="9"/>
      <c r="H9" s="3"/>
      <c r="I9" s="3"/>
      <c r="J9" s="3"/>
      <c r="K9" s="4"/>
      <c r="L9" s="3"/>
      <c r="M9" s="3"/>
      <c r="N9" s="3"/>
      <c r="O9" s="4"/>
      <c r="P9" s="3"/>
      <c r="Q9" s="3"/>
      <c r="R9" s="3"/>
      <c r="S9" s="4"/>
    </row>
    <row r="10" spans="2:20" ht="12" thickBot="1" x14ac:dyDescent="0.25">
      <c r="B10" s="43" t="s">
        <v>8</v>
      </c>
      <c r="C10" s="44"/>
      <c r="D10" s="45"/>
      <c r="E10" s="4"/>
      <c r="F10" s="32" t="s">
        <v>4</v>
      </c>
      <c r="L10" s="43" t="s">
        <v>11</v>
      </c>
      <c r="M10" s="44"/>
      <c r="N10" s="45"/>
      <c r="O10" s="4"/>
      <c r="P10" s="3"/>
      <c r="Q10" s="3"/>
      <c r="R10" s="3"/>
      <c r="S10" s="4"/>
    </row>
    <row r="11" spans="2:20" x14ac:dyDescent="0.2">
      <c r="B11" s="13">
        <f t="array" ref="B11:D13">_xll.qlPseudoSqrt($B$5:$D$7,$C$2)</f>
        <v>0.99805232476954819</v>
      </c>
      <c r="C11" s="14">
        <v>6.2382345436030349E-2</v>
      </c>
      <c r="D11" s="15">
        <v>0</v>
      </c>
      <c r="E11" s="4"/>
      <c r="F11" s="28">
        <f>SUMPRODUCT(B11:D11,B11:D11)</f>
        <v>0.99999999999999989</v>
      </c>
      <c r="L11" s="16">
        <f t="array" ref="L11:N13">TRANSPOSE(B11:D13)</f>
        <v>0.99805232476954819</v>
      </c>
      <c r="M11" s="3">
        <v>0.8643347097553048</v>
      </c>
      <c r="N11" s="17">
        <v>0.7397366914927147</v>
      </c>
      <c r="O11" s="4"/>
      <c r="P11" s="3"/>
    </row>
    <row r="12" spans="2:20" x14ac:dyDescent="0.2">
      <c r="B12" s="16">
        <v>0.8643347097553048</v>
      </c>
      <c r="C12" s="3">
        <v>0.5029170006195981</v>
      </c>
      <c r="D12" s="17">
        <v>0</v>
      </c>
      <c r="E12" s="4"/>
      <c r="F12" s="28">
        <f>SUMPRODUCT(B12:D12,B12:D12)</f>
        <v>0.99999999999999978</v>
      </c>
      <c r="L12" s="16">
        <v>6.2382345436030349E-2</v>
      </c>
      <c r="M12" s="3">
        <v>0.5029170006195981</v>
      </c>
      <c r="N12" s="17">
        <v>-0.67289644616345867</v>
      </c>
      <c r="O12" s="4"/>
      <c r="P12" s="3"/>
      <c r="Q12" s="3"/>
      <c r="R12" s="3"/>
      <c r="S12" s="4"/>
    </row>
    <row r="13" spans="2:20" ht="12" thickBot="1" x14ac:dyDescent="0.25">
      <c r="B13" s="18">
        <v>0.7397366914927147</v>
      </c>
      <c r="C13" s="19">
        <v>-0.67289644616345867</v>
      </c>
      <c r="D13" s="20">
        <v>0</v>
      </c>
      <c r="E13" s="4"/>
      <c r="F13" s="29">
        <f>SUMPRODUCT(B13:D13,B13:D13)</f>
        <v>1.0000000000000002</v>
      </c>
      <c r="L13" s="18">
        <v>0</v>
      </c>
      <c r="M13" s="19">
        <v>0</v>
      </c>
      <c r="N13" s="20">
        <v>0</v>
      </c>
      <c r="O13" s="4"/>
      <c r="P13" s="4"/>
      <c r="Q13" s="4"/>
      <c r="R13" s="4"/>
      <c r="S13" s="4"/>
    </row>
    <row r="14" spans="2:20" ht="12" thickBo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20" ht="34.5" thickBot="1" x14ac:dyDescent="0.25">
      <c r="B15" s="31" t="s">
        <v>13</v>
      </c>
      <c r="C15" s="37" t="str">
        <f>_xll.qlSymmetricSchurDecomposition(,B16:D18)</f>
        <v>obj_00002#0010</v>
      </c>
      <c r="D15" s="36"/>
      <c r="F15" s="32" t="s">
        <v>10</v>
      </c>
      <c r="G15" s="4"/>
      <c r="H15" s="43" t="s">
        <v>6</v>
      </c>
      <c r="I15" s="44"/>
      <c r="J15" s="45"/>
      <c r="K15" s="4"/>
      <c r="L15" s="43" t="s">
        <v>7</v>
      </c>
      <c r="M15" s="44"/>
      <c r="N15" s="45"/>
      <c r="O15" s="4"/>
      <c r="P15" s="40" t="s">
        <v>0</v>
      </c>
      <c r="Q15" s="41"/>
      <c r="R15" s="42"/>
      <c r="S15" s="4"/>
      <c r="T15" s="32" t="s">
        <v>9</v>
      </c>
    </row>
    <row r="16" spans="2:20" x14ac:dyDescent="0.2">
      <c r="B16" s="16">
        <f t="array" ref="B16:D18">MMULT(B11:D13,L11:N13)</f>
        <v>0.99999999999999989</v>
      </c>
      <c r="C16" s="14">
        <v>0.89402440850859877</v>
      </c>
      <c r="D16" s="15">
        <v>0.69631906611439187</v>
      </c>
      <c r="E16" s="4"/>
      <c r="F16" s="28">
        <f t="array" ref="F16:F18">_xll.qlSymmetricSchurDecompositionEigenvalues(C15)</f>
        <v>2.2903937281743167</v>
      </c>
      <c r="G16" s="4"/>
      <c r="H16" s="16">
        <f t="array" ref="H16:J18">_xll.qlSymmetricSchurDecompositionEigenvectors(C15)</f>
        <v>0.65945346530734261</v>
      </c>
      <c r="I16" s="5">
        <v>7.4666885320618576E-2</v>
      </c>
      <c r="J16" s="17">
        <v>0.74802806319726733</v>
      </c>
      <c r="K16" s="4"/>
      <c r="L16" s="16">
        <f t="array" ref="L16:N18">TRANSPOSE(H16:J18)</f>
        <v>0.65945346530734261</v>
      </c>
      <c r="M16" s="3">
        <v>0.57094759206053025</v>
      </c>
      <c r="N16" s="17">
        <v>0.48901940065238708</v>
      </c>
      <c r="O16" s="4"/>
      <c r="P16" s="16">
        <f t="array" ref="P16:R18">MMULT(H16:J18,L16:N18)</f>
        <v>0.99999999999999989</v>
      </c>
      <c r="Q16" s="3">
        <v>1.6653345369377348E-16</v>
      </c>
      <c r="R16" s="17">
        <v>1.1102230246251565E-16</v>
      </c>
      <c r="T16" s="28">
        <f>SUMPRODUCT(H16:J16,H16:J16)</f>
        <v>0.99999999999999989</v>
      </c>
    </row>
    <row r="17" spans="2:20" x14ac:dyDescent="0.2">
      <c r="B17" s="21">
        <v>0.89402440850859877</v>
      </c>
      <c r="C17" s="3">
        <v>0.99999999999999978</v>
      </c>
      <c r="D17" s="17">
        <v>0.30096903610459147</v>
      </c>
      <c r="E17" s="4"/>
      <c r="F17" s="28">
        <v>0.70960627182568325</v>
      </c>
      <c r="G17" s="4"/>
      <c r="H17" s="16">
        <v>0.57094759206053025</v>
      </c>
      <c r="I17" s="5">
        <v>0.59754827499582608</v>
      </c>
      <c r="J17" s="17">
        <v>-0.5629874831377647</v>
      </c>
      <c r="K17" s="4"/>
      <c r="L17" s="16">
        <v>7.4666885320618576E-2</v>
      </c>
      <c r="M17" s="3">
        <v>0.59754827499582608</v>
      </c>
      <c r="N17" s="17">
        <v>-0.79834886815604</v>
      </c>
      <c r="O17" s="4"/>
      <c r="P17" s="16">
        <v>1.6653345369377348E-16</v>
      </c>
      <c r="Q17" s="3">
        <v>1</v>
      </c>
      <c r="R17" s="17">
        <v>-8.3266726846886741E-17</v>
      </c>
      <c r="T17" s="28">
        <f>SUMPRODUCT(H17:J17,H17:J17)</f>
        <v>1</v>
      </c>
    </row>
    <row r="18" spans="2:20" ht="12" thickBot="1" x14ac:dyDescent="0.25">
      <c r="B18" s="22">
        <v>0.69631906611439187</v>
      </c>
      <c r="C18" s="23">
        <v>0.30096903610459147</v>
      </c>
      <c r="D18" s="20">
        <v>1.0000000000000002</v>
      </c>
      <c r="E18" s="4"/>
      <c r="F18" s="29">
        <v>0</v>
      </c>
      <c r="G18" s="4"/>
      <c r="H18" s="18">
        <v>0.48901940065238708</v>
      </c>
      <c r="I18" s="26">
        <v>-0.79834886815604</v>
      </c>
      <c r="J18" s="20">
        <v>-0.35142440225395538</v>
      </c>
      <c r="K18" s="4"/>
      <c r="L18" s="18">
        <v>0.74802806319726733</v>
      </c>
      <c r="M18" s="19">
        <v>-0.5629874831377647</v>
      </c>
      <c r="N18" s="20">
        <v>-0.35142440225395538</v>
      </c>
      <c r="O18" s="4"/>
      <c r="P18" s="18">
        <v>1.1102230246251565E-16</v>
      </c>
      <c r="Q18" s="19">
        <v>-8.3266726846886741E-17</v>
      </c>
      <c r="R18" s="20">
        <v>0.99999999999999989</v>
      </c>
      <c r="T18" s="29">
        <f>SUMPRODUCT(H18:J18,H18:J18)</f>
        <v>0.99999999999999989</v>
      </c>
    </row>
    <row r="19" spans="2:20" x14ac:dyDescent="0.2">
      <c r="B19" s="3"/>
      <c r="C19" s="3"/>
      <c r="D19" s="3"/>
      <c r="E19" s="4"/>
      <c r="F19" s="38">
        <f>SUM(F16:F18)</f>
        <v>3</v>
      </c>
      <c r="G19" s="9"/>
      <c r="H19" s="3"/>
      <c r="I19" s="3"/>
      <c r="J19" s="3"/>
      <c r="K19" s="4"/>
      <c r="L19" s="3"/>
      <c r="M19" s="3"/>
      <c r="N19" s="3"/>
      <c r="O19" s="4"/>
      <c r="P19" s="3"/>
      <c r="Q19" s="3"/>
      <c r="R19" s="3"/>
      <c r="S19" s="4"/>
    </row>
    <row r="20" spans="2:20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20" x14ac:dyDescent="0.2">
      <c r="B21" s="4"/>
      <c r="C21" s="7" t="s">
        <v>2</v>
      </c>
      <c r="D21" s="4"/>
      <c r="E21" s="4"/>
      <c r="F21" s="7" t="s">
        <v>2</v>
      </c>
      <c r="G21" s="4"/>
      <c r="H21" s="4"/>
      <c r="I21" s="7" t="s">
        <v>2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20" ht="12" thickBot="1" x14ac:dyDescent="0.25">
      <c r="C22" s="12">
        <f>SQRT(SUM(B23:D25))</f>
        <v>1.0019580721200537E-2</v>
      </c>
      <c r="D22" s="4"/>
      <c r="E22" s="4"/>
      <c r="F22" s="12">
        <f>SQRT(SUM(F23:F25))</f>
        <v>9.7578595968799246E-3</v>
      </c>
      <c r="G22" s="4"/>
      <c r="H22" s="4"/>
      <c r="I22" s="12">
        <f>SQRT(SUM(H23:J25))</f>
        <v>1.187258908939594E-3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20" x14ac:dyDescent="0.2">
      <c r="B23" s="13">
        <f t="shared" ref="B23:D25" si="0">(B5-B16)^2</f>
        <v>1.2325951644078309E-32</v>
      </c>
      <c r="C23" s="14">
        <f t="shared" si="0"/>
        <v>3.5707693672107082E-5</v>
      </c>
      <c r="D23" s="15">
        <f t="shared" si="0"/>
        <v>1.3549274270217828E-5</v>
      </c>
      <c r="E23" s="4"/>
      <c r="F23" s="39">
        <f>(F16-F5)^2</f>
        <v>4.0120370892796424E-5</v>
      </c>
      <c r="G23" s="4"/>
      <c r="H23" s="13">
        <f t="shared" ref="H23:J25" si="1">(H5-H16)^2</f>
        <v>2.1472072100184383E-7</v>
      </c>
      <c r="I23" s="14">
        <f t="shared" si="1"/>
        <v>2.634630953073394E-7</v>
      </c>
      <c r="J23" s="15">
        <f t="shared" si="1"/>
        <v>1.2793517731339231E-7</v>
      </c>
      <c r="K23" s="4"/>
      <c r="L23" s="4"/>
      <c r="M23" s="4"/>
      <c r="N23" s="4"/>
      <c r="O23" s="4"/>
      <c r="P23" s="4"/>
      <c r="Q23" s="4"/>
      <c r="R23" s="4"/>
      <c r="S23" s="4"/>
    </row>
    <row r="24" spans="2:20" x14ac:dyDescent="0.2">
      <c r="B24" s="16">
        <f t="shared" si="0"/>
        <v>3.5707693672107082E-5</v>
      </c>
      <c r="C24" s="3">
        <f t="shared" si="0"/>
        <v>4.9303806576313238E-32</v>
      </c>
      <c r="D24" s="17">
        <f t="shared" si="0"/>
        <v>9.3903097200183133E-7</v>
      </c>
      <c r="E24" s="4"/>
      <c r="F24" s="28">
        <f>(F17-F6)^2</f>
        <v>1.037087802246519E-6</v>
      </c>
      <c r="G24" s="4"/>
      <c r="H24" s="16">
        <f t="shared" si="1"/>
        <v>2.3415697143266666E-9</v>
      </c>
      <c r="I24" s="3">
        <f t="shared" si="1"/>
        <v>6.8997768681013456E-8</v>
      </c>
      <c r="J24" s="17">
        <f t="shared" si="1"/>
        <v>5.2723153376843887E-8</v>
      </c>
      <c r="K24" s="4"/>
      <c r="L24" s="4"/>
      <c r="M24" s="4"/>
      <c r="N24" s="4"/>
      <c r="O24" s="4"/>
      <c r="P24" s="4"/>
      <c r="Q24" s="4"/>
      <c r="R24" s="4"/>
      <c r="S24" s="4"/>
    </row>
    <row r="25" spans="2:20" ht="12" thickBot="1" x14ac:dyDescent="0.25">
      <c r="B25" s="18">
        <f t="shared" si="0"/>
        <v>1.3549274270217828E-5</v>
      </c>
      <c r="C25" s="19">
        <f t="shared" si="0"/>
        <v>9.3903097200183133E-7</v>
      </c>
      <c r="D25" s="20">
        <f t="shared" si="0"/>
        <v>4.9303806576313238E-32</v>
      </c>
      <c r="E25" s="4"/>
      <c r="F25" s="29">
        <f>(F18-F7)^2</f>
        <v>5.4058365217378709E-5</v>
      </c>
      <c r="G25" s="4"/>
      <c r="H25" s="18">
        <f t="shared" si="1"/>
        <v>4.6522236512546817E-7</v>
      </c>
      <c r="I25" s="19">
        <f t="shared" si="1"/>
        <v>5.9715142564417745E-8</v>
      </c>
      <c r="J25" s="20">
        <f t="shared" si="1"/>
        <v>1.5446472377178964E-7</v>
      </c>
      <c r="K25" s="4"/>
      <c r="L25" s="4"/>
      <c r="M25" s="4"/>
      <c r="N25" s="4"/>
      <c r="O25" s="4"/>
      <c r="P25" s="4"/>
      <c r="Q25" s="4"/>
      <c r="R25" s="4"/>
      <c r="S25" s="4"/>
    </row>
    <row r="26" spans="2:20" x14ac:dyDescent="0.2">
      <c r="B26" s="4"/>
      <c r="C26" s="4"/>
      <c r="D26" s="4"/>
      <c r="E26" s="4"/>
      <c r="F26" s="4"/>
      <c r="G26" s="4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20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20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20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20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20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2:20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6" spans="2:19" x14ac:dyDescent="0.2">
      <c r="F36" s="2"/>
    </row>
    <row r="37" spans="2:19" x14ac:dyDescent="0.2">
      <c r="G37" s="2"/>
    </row>
    <row r="38" spans="2:19" x14ac:dyDescent="0.2">
      <c r="H38" s="2"/>
    </row>
  </sheetData>
  <mergeCells count="8">
    <mergeCell ref="B10:D10"/>
    <mergeCell ref="L10:N10"/>
    <mergeCell ref="H15:J15"/>
    <mergeCell ref="L15:N15"/>
    <mergeCell ref="P15:R15"/>
    <mergeCell ref="H4:J4"/>
    <mergeCell ref="L4:N4"/>
    <mergeCell ref="P4:R4"/>
  </mergeCells>
  <phoneticPr fontId="0" type="noConversion"/>
  <dataValidations count="1">
    <dataValidation type="list" allowBlank="1" showInputMessage="1" showErrorMessage="1" sqref="C2">
      <formula1>"None,Spectral,Hypersphere,LowerDiagonal,Higham"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25"/>
  <sheetViews>
    <sheetView tabSelected="1" workbookViewId="0"/>
  </sheetViews>
  <sheetFormatPr defaultRowHeight="11.25" x14ac:dyDescent="0.2"/>
  <cols>
    <col min="1" max="1" width="3" style="1" customWidth="1"/>
    <col min="2" max="2" width="6.28515625" style="1" bestFit="1" customWidth="1"/>
    <col min="3" max="3" width="3" style="1" customWidth="1"/>
    <col min="4" max="4" width="10" style="1" customWidth="1"/>
    <col min="5" max="5" width="12.42578125" style="1" bestFit="1" customWidth="1"/>
    <col min="6" max="6" width="6.5703125" style="1" bestFit="1" customWidth="1"/>
    <col min="7" max="7" width="3.85546875" style="1" customWidth="1"/>
    <col min="8" max="8" width="7.7109375" style="1" bestFit="1" customWidth="1"/>
    <col min="9" max="9" width="3.7109375" style="1" customWidth="1"/>
    <col min="10" max="10" width="8.42578125" style="1" bestFit="1" customWidth="1"/>
    <col min="11" max="12" width="7.140625" style="1" bestFit="1" customWidth="1"/>
    <col min="13" max="13" width="3.5703125" style="1" customWidth="1"/>
    <col min="14" max="14" width="6.7109375" style="1" bestFit="1" customWidth="1"/>
    <col min="15" max="16" width="7.140625" style="1" bestFit="1" customWidth="1"/>
    <col min="17" max="17" width="3" style="1" customWidth="1"/>
    <col min="18" max="20" width="6.5703125" style="1" bestFit="1" customWidth="1"/>
    <col min="21" max="21" width="4.28515625" style="1" customWidth="1"/>
    <col min="22" max="22" width="7.28515625" style="1" customWidth="1"/>
    <col min="23" max="16384" width="9.140625" style="1"/>
  </cols>
  <sheetData>
    <row r="1" spans="2:22" ht="12" thickBot="1" x14ac:dyDescent="0.25"/>
    <row r="2" spans="2:22" ht="23.25" thickBot="1" x14ac:dyDescent="0.25">
      <c r="D2" s="30" t="s">
        <v>1</v>
      </c>
      <c r="E2" s="36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2" ht="12" thickBot="1" x14ac:dyDescent="0.25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2" ht="34.5" thickBot="1" x14ac:dyDescent="0.25">
      <c r="B4" s="33" t="s">
        <v>15</v>
      </c>
      <c r="D4" s="31" t="s">
        <v>17</v>
      </c>
      <c r="E4" s="37" t="str">
        <f>_xll.qlSymmetricSchurDecomposition(,D5:F7)</f>
        <v>obj_00004#0010</v>
      </c>
      <c r="F4" s="36"/>
      <c r="H4" s="32" t="s">
        <v>5</v>
      </c>
      <c r="I4" s="4"/>
      <c r="J4" s="43" t="s">
        <v>6</v>
      </c>
      <c r="K4" s="44"/>
      <c r="L4" s="45"/>
      <c r="M4" s="4"/>
      <c r="N4" s="43" t="s">
        <v>7</v>
      </c>
      <c r="O4" s="44"/>
      <c r="P4" s="45"/>
      <c r="Q4" s="4"/>
      <c r="R4" s="40" t="s">
        <v>0</v>
      </c>
      <c r="S4" s="41"/>
      <c r="T4" s="42"/>
      <c r="U4" s="4"/>
      <c r="V4" s="32" t="s">
        <v>9</v>
      </c>
    </row>
    <row r="5" spans="2:22" x14ac:dyDescent="0.2">
      <c r="B5" s="34">
        <v>0.2</v>
      </c>
      <c r="D5" s="16">
        <f t="array" ref="D5:F7">_xll.qlGetCovariance(B5:B7,BadCorrelationMatrix!B5:D7)</f>
        <v>4.0000000000000008E-2</v>
      </c>
      <c r="E5" s="14">
        <v>3.2399999999999998E-2</v>
      </c>
      <c r="F5" s="15">
        <v>2.24E-2</v>
      </c>
      <c r="G5" s="4"/>
      <c r="H5" s="24">
        <f t="array" ref="H5:H7">_xll.qlSymmetricSchurDecompositionEigenvalues(E4)</f>
        <v>7.8540827703313665E-2</v>
      </c>
      <c r="I5" s="4"/>
      <c r="J5" s="16">
        <f t="array" ref="J5:L7">_xll.qlSymmetricSchurDecompositionEigenvectors(E4)</f>
        <v>0.71476261638349536</v>
      </c>
      <c r="K5" s="5">
        <v>4.3312979539761112E-3</v>
      </c>
      <c r="L5" s="17">
        <v>0.69935373172569404</v>
      </c>
      <c r="M5" s="4"/>
      <c r="N5" s="16">
        <f t="array" ref="N5:P7">TRANSPOSE(J5:L7)</f>
        <v>0.71476261638349536</v>
      </c>
      <c r="O5" s="3">
        <v>0.57614186269173751</v>
      </c>
      <c r="P5" s="17">
        <v>0.3964529685532891</v>
      </c>
      <c r="Q5" s="4"/>
      <c r="R5" s="16">
        <f t="array" ref="R5:T7">MMULT(J5:L7,N5:P7)</f>
        <v>1</v>
      </c>
      <c r="S5" s="3">
        <v>0</v>
      </c>
      <c r="T5" s="17">
        <v>0</v>
      </c>
      <c r="V5" s="28">
        <f>SUMPRODUCT(J5:L5,J5:L5)</f>
        <v>1</v>
      </c>
    </row>
    <row r="6" spans="2:22" x14ac:dyDescent="0.2">
      <c r="B6" s="34">
        <v>0.18</v>
      </c>
      <c r="D6" s="21">
        <v>3.2399999999999998E-2</v>
      </c>
      <c r="E6" s="3">
        <v>3.2399999999999998E-2</v>
      </c>
      <c r="F6" s="17">
        <v>8.6400000000000001E-3</v>
      </c>
      <c r="G6" s="4"/>
      <c r="H6" s="24">
        <v>1.9716274549468286E-2</v>
      </c>
      <c r="I6" s="4"/>
      <c r="J6" s="16">
        <v>0.57614186269173751</v>
      </c>
      <c r="K6" s="5">
        <v>-0.57050970171465587</v>
      </c>
      <c r="L6" s="17">
        <v>-0.58530268605530034</v>
      </c>
      <c r="M6" s="4"/>
      <c r="N6" s="16">
        <v>4.3312979539761112E-3</v>
      </c>
      <c r="O6" s="3">
        <v>-0.57050970171465587</v>
      </c>
      <c r="P6" s="17">
        <v>0.82127944093803318</v>
      </c>
      <c r="Q6" s="4"/>
      <c r="R6" s="16">
        <v>0</v>
      </c>
      <c r="S6" s="3">
        <v>1</v>
      </c>
      <c r="T6" s="17">
        <v>-1.1102230246251565E-16</v>
      </c>
      <c r="V6" s="28">
        <f>SUMPRODUCT(J6:L6,J6:L6)</f>
        <v>1</v>
      </c>
    </row>
    <row r="7" spans="2:22" ht="12" thickBot="1" x14ac:dyDescent="0.25">
      <c r="B7" s="35">
        <v>0.16</v>
      </c>
      <c r="D7" s="22">
        <v>2.24E-2</v>
      </c>
      <c r="E7" s="23">
        <v>8.6400000000000001E-3</v>
      </c>
      <c r="F7" s="20">
        <v>2.5600000000000001E-2</v>
      </c>
      <c r="G7" s="4"/>
      <c r="H7" s="25">
        <v>-2.5710225278195264E-4</v>
      </c>
      <c r="I7" s="4"/>
      <c r="J7" s="18">
        <v>0.3964529685532891</v>
      </c>
      <c r="K7" s="26">
        <v>0.82127944093803318</v>
      </c>
      <c r="L7" s="20">
        <v>-0.41027444914081163</v>
      </c>
      <c r="M7" s="4"/>
      <c r="N7" s="18">
        <v>0.69935373172569404</v>
      </c>
      <c r="O7" s="19">
        <v>-0.58530268605530034</v>
      </c>
      <c r="P7" s="20">
        <v>-0.41027444914081163</v>
      </c>
      <c r="Q7" s="4"/>
      <c r="R7" s="18">
        <v>0</v>
      </c>
      <c r="S7" s="19">
        <v>-1.1102230246251565E-16</v>
      </c>
      <c r="T7" s="20">
        <v>1</v>
      </c>
      <c r="V7" s="29">
        <f>SUMPRODUCT(J7:L7,J7:L7)</f>
        <v>1</v>
      </c>
    </row>
    <row r="8" spans="2:22" x14ac:dyDescent="0.2">
      <c r="D8" s="8"/>
      <c r="E8" s="8"/>
      <c r="F8" s="3"/>
      <c r="G8" s="4"/>
      <c r="H8" s="11">
        <f>SUM(H5:H7)</f>
        <v>9.799999999999999E-2</v>
      </c>
      <c r="I8" s="9"/>
      <c r="J8" s="3"/>
      <c r="K8" s="3"/>
      <c r="L8" s="3"/>
      <c r="M8" s="4"/>
      <c r="N8" s="3"/>
      <c r="O8" s="3"/>
      <c r="P8" s="3"/>
      <c r="Q8" s="4"/>
      <c r="R8" s="3"/>
      <c r="S8" s="3"/>
      <c r="T8" s="3"/>
      <c r="U8" s="4"/>
    </row>
    <row r="9" spans="2:22" ht="12" thickBot="1" x14ac:dyDescent="0.25">
      <c r="D9" s="8"/>
      <c r="E9" s="8"/>
      <c r="F9" s="3"/>
      <c r="G9" s="4"/>
      <c r="H9" s="3"/>
      <c r="I9" s="9"/>
      <c r="J9" s="3"/>
      <c r="K9" s="3"/>
      <c r="L9" s="3"/>
      <c r="M9" s="4"/>
      <c r="N9" s="3"/>
      <c r="O9" s="3"/>
      <c r="P9" s="3"/>
      <c r="Q9" s="4"/>
      <c r="R9" s="3"/>
      <c r="S9" s="3"/>
      <c r="T9" s="3"/>
      <c r="U9" s="4"/>
    </row>
    <row r="10" spans="2:22" ht="23.25" thickBot="1" x14ac:dyDescent="0.25">
      <c r="D10" s="43" t="s">
        <v>8</v>
      </c>
      <c r="E10" s="44"/>
      <c r="F10" s="45"/>
      <c r="G10" s="4"/>
      <c r="H10" s="32" t="s">
        <v>4</v>
      </c>
      <c r="N10" s="43" t="s">
        <v>11</v>
      </c>
      <c r="O10" s="44"/>
      <c r="P10" s="45"/>
      <c r="Q10" s="4"/>
      <c r="R10" s="3"/>
      <c r="S10" s="3"/>
      <c r="T10" s="3"/>
      <c r="U10" s="4"/>
    </row>
    <row r="11" spans="2:22" x14ac:dyDescent="0.2">
      <c r="D11" s="13">
        <f t="array" ref="D11:F13">_xll.qlPseudoSqrt($D$5:$F$7,$E$2)</f>
        <v>0.19999907819546256</v>
      </c>
      <c r="E11" s="14">
        <v>6.07223982776486E-4</v>
      </c>
      <c r="F11" s="15">
        <v>0</v>
      </c>
      <c r="G11" s="4"/>
      <c r="H11" s="28">
        <f>SUMPRODUCT(D11:F11,D11:F11)</f>
        <v>4.0000000000000008E-2</v>
      </c>
      <c r="N11" s="16">
        <f t="array" ref="N11:P13">TRANSPOSE(D11:F13)</f>
        <v>0.19999907819546256</v>
      </c>
      <c r="O11" s="3">
        <v>0.16124552309643903</v>
      </c>
      <c r="P11" s="17">
        <v>0.11101269189284427</v>
      </c>
      <c r="Q11" s="4"/>
      <c r="R11" s="3"/>
    </row>
    <row r="12" spans="2:22" x14ac:dyDescent="0.2">
      <c r="D12" s="16">
        <v>0.16124552309643903</v>
      </c>
      <c r="E12" s="3">
        <v>-7.999925800503245E-2</v>
      </c>
      <c r="F12" s="17">
        <v>0</v>
      </c>
      <c r="G12" s="4"/>
      <c r="H12" s="28">
        <f>SUMPRODUCT(D12:F12,D12:F12)</f>
        <v>3.2399999999999998E-2</v>
      </c>
      <c r="N12" s="16">
        <v>6.07223982776486E-4</v>
      </c>
      <c r="O12" s="3">
        <v>-7.999925800503245E-2</v>
      </c>
      <c r="P12" s="17">
        <v>0.11522231658278891</v>
      </c>
      <c r="Q12" s="4"/>
      <c r="R12" s="3"/>
      <c r="S12" s="3"/>
      <c r="T12" s="3"/>
      <c r="U12" s="4"/>
    </row>
    <row r="13" spans="2:22" ht="12" thickBot="1" x14ac:dyDescent="0.25">
      <c r="D13" s="18">
        <v>0.11101269189284427</v>
      </c>
      <c r="E13" s="19">
        <v>0.11522231658278891</v>
      </c>
      <c r="F13" s="20">
        <v>0</v>
      </c>
      <c r="G13" s="4"/>
      <c r="H13" s="29">
        <f>SUMPRODUCT(D13:F13,D13:F13)</f>
        <v>2.5600000000000001E-2</v>
      </c>
      <c r="N13" s="18">
        <v>0</v>
      </c>
      <c r="O13" s="19">
        <v>0</v>
      </c>
      <c r="P13" s="20">
        <v>0</v>
      </c>
      <c r="Q13" s="4"/>
      <c r="R13" s="4"/>
      <c r="S13" s="4"/>
      <c r="T13" s="4"/>
      <c r="U13" s="4"/>
    </row>
    <row r="14" spans="2:22" ht="12" thickBot="1" x14ac:dyDescent="0.25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2:22" ht="34.5" thickBot="1" x14ac:dyDescent="0.25">
      <c r="D15" s="31" t="s">
        <v>18</v>
      </c>
      <c r="E15" s="37" t="str">
        <f>_xll.qlSymmetricSchurDecomposition(,D16:F18)</f>
        <v>obj_00003#0010</v>
      </c>
      <c r="F15" s="36"/>
      <c r="H15" s="32" t="s">
        <v>10</v>
      </c>
      <c r="I15" s="4"/>
      <c r="J15" s="43" t="s">
        <v>6</v>
      </c>
      <c r="K15" s="44"/>
      <c r="L15" s="45"/>
      <c r="M15" s="4"/>
      <c r="N15" s="43" t="s">
        <v>7</v>
      </c>
      <c r="O15" s="44"/>
      <c r="P15" s="45"/>
      <c r="Q15" s="4"/>
      <c r="R15" s="40" t="s">
        <v>0</v>
      </c>
      <c r="S15" s="41"/>
      <c r="T15" s="42"/>
      <c r="U15" s="4"/>
      <c r="V15" s="32" t="s">
        <v>9</v>
      </c>
    </row>
    <row r="16" spans="2:22" x14ac:dyDescent="0.2">
      <c r="D16" s="16">
        <f t="array" ref="D16:F18">MMULT(D11:F13,N11:P13)</f>
        <v>4.0000000000000008E-2</v>
      </c>
      <c r="E16" s="14">
        <v>3.2200378514367994E-2</v>
      </c>
      <c r="F16" s="15">
        <v>2.2272401800545887E-2</v>
      </c>
      <c r="G16" s="4"/>
      <c r="H16" s="28">
        <f t="array" ref="H16:H18">_xll.qlSymmetricSchurDecompositionEigenvalues(E15)</f>
        <v>7.8323570667972672E-2</v>
      </c>
      <c r="I16" s="4"/>
      <c r="J16" s="16">
        <f t="array" ref="J16:L18">_xll.qlSymmetricSchurDecompositionEigenvectors(E15)</f>
        <v>0.71463130648058126</v>
      </c>
      <c r="K16" s="5">
        <v>4.0113386867206419E-3</v>
      </c>
      <c r="L16" s="17">
        <v>0.6994898176241009</v>
      </c>
      <c r="M16" s="4"/>
      <c r="N16" s="16">
        <f t="array" ref="N16:P18">TRANSPOSE(J16:L18)</f>
        <v>0.71463130648058126</v>
      </c>
      <c r="O16" s="3">
        <v>0.57609409697224778</v>
      </c>
      <c r="P16" s="17">
        <v>0.39675897876618715</v>
      </c>
      <c r="Q16" s="4"/>
      <c r="R16" s="16">
        <f t="array" ref="R16:T18">MMULT(J16:L18,N16:P18)</f>
        <v>0.99999999999999989</v>
      </c>
      <c r="S16" s="3">
        <v>-5.5511151231257827E-17</v>
      </c>
      <c r="T16" s="17">
        <v>-1.1102230246251565E-16</v>
      </c>
      <c r="V16" s="28">
        <f>SUMPRODUCT(J16:L16,J16:L16)</f>
        <v>0.99999999999999989</v>
      </c>
    </row>
    <row r="17" spans="4:22" x14ac:dyDescent="0.2">
      <c r="D17" s="21">
        <v>3.2200378514367994E-2</v>
      </c>
      <c r="E17" s="3">
        <v>3.2399999999999998E-2</v>
      </c>
      <c r="F17" s="17">
        <v>8.6825997423614302E-3</v>
      </c>
      <c r="G17" s="4"/>
      <c r="H17" s="28">
        <v>1.9676429332027349E-2</v>
      </c>
      <c r="I17" s="4"/>
      <c r="J17" s="16">
        <v>0.57609409697224778</v>
      </c>
      <c r="K17" s="5">
        <v>-0.57056839871202558</v>
      </c>
      <c r="L17" s="17">
        <v>-0.58529248570686887</v>
      </c>
      <c r="M17" s="4"/>
      <c r="N17" s="16">
        <v>4.0113386867206419E-3</v>
      </c>
      <c r="O17" s="3">
        <v>-0.57056839871202558</v>
      </c>
      <c r="P17" s="17">
        <v>0.82124028855940534</v>
      </c>
      <c r="Q17" s="4"/>
      <c r="R17" s="16">
        <v>-5.5511151231257827E-17</v>
      </c>
      <c r="S17" s="3">
        <v>1</v>
      </c>
      <c r="T17" s="17">
        <v>0</v>
      </c>
      <c r="V17" s="28">
        <f>SUMPRODUCT(J17:L17,J17:L17)</f>
        <v>1</v>
      </c>
    </row>
    <row r="18" spans="4:22" ht="12" thickBot="1" x14ac:dyDescent="0.25">
      <c r="D18" s="22">
        <v>2.2272401800545887E-2</v>
      </c>
      <c r="E18" s="23">
        <v>8.6825997423614302E-3</v>
      </c>
      <c r="F18" s="20">
        <v>2.5600000000000001E-2</v>
      </c>
      <c r="G18" s="4"/>
      <c r="H18" s="29">
        <v>0</v>
      </c>
      <c r="I18" s="4"/>
      <c r="J18" s="18">
        <v>0.39675897876618715</v>
      </c>
      <c r="K18" s="26">
        <v>0.82124028855940534</v>
      </c>
      <c r="L18" s="20">
        <v>-0.4100569487464843</v>
      </c>
      <c r="M18" s="4"/>
      <c r="N18" s="18">
        <v>0.6994898176241009</v>
      </c>
      <c r="O18" s="19">
        <v>-0.58529248570686887</v>
      </c>
      <c r="P18" s="20">
        <v>-0.4100569487464843</v>
      </c>
      <c r="Q18" s="4"/>
      <c r="R18" s="18">
        <v>-1.1102230246251565E-16</v>
      </c>
      <c r="S18" s="19">
        <v>0</v>
      </c>
      <c r="T18" s="20">
        <v>1</v>
      </c>
      <c r="V18" s="29">
        <f>SUMPRODUCT(J18:L18,J18:L18)</f>
        <v>1</v>
      </c>
    </row>
    <row r="19" spans="4:22" x14ac:dyDescent="0.2">
      <c r="D19" s="3"/>
      <c r="E19" s="3"/>
      <c r="F19" s="3"/>
      <c r="G19" s="4"/>
      <c r="H19" s="11">
        <f>SUM(H16:H18)</f>
        <v>9.8000000000000018E-2</v>
      </c>
      <c r="I19" s="9"/>
      <c r="J19" s="3"/>
      <c r="K19" s="3"/>
      <c r="L19" s="3"/>
      <c r="M19" s="4"/>
      <c r="N19" s="3"/>
      <c r="O19" s="3"/>
      <c r="P19" s="3"/>
      <c r="Q19" s="4"/>
      <c r="R19" s="3"/>
      <c r="S19" s="3"/>
      <c r="T19" s="3"/>
      <c r="U19" s="4"/>
    </row>
    <row r="20" spans="4:22" x14ac:dyDescent="0.2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4:22" x14ac:dyDescent="0.2">
      <c r="D21" s="4"/>
      <c r="E21" s="7" t="s">
        <v>2</v>
      </c>
      <c r="F21" s="4"/>
      <c r="G21" s="4"/>
      <c r="H21" s="7" t="s">
        <v>2</v>
      </c>
      <c r="I21" s="4"/>
      <c r="J21" s="4"/>
      <c r="K21" s="7" t="s">
        <v>2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4:22" ht="12" thickBot="1" x14ac:dyDescent="0.25">
      <c r="E22" s="12">
        <f>SQRT(SUM(D23:F25))</f>
        <v>3.4042554568986162E-4</v>
      </c>
      <c r="F22" s="4"/>
      <c r="G22" s="4"/>
      <c r="H22" s="12">
        <f>SQRT(SUM(H23:H25))</f>
        <v>3.3895402216765018E-4</v>
      </c>
      <c r="I22" s="4"/>
      <c r="J22" s="4"/>
      <c r="K22" s="12">
        <f>SQRT(SUM(J23:L25))</f>
        <v>5.3520848676058758E-4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4:22" x14ac:dyDescent="0.2">
      <c r="D23" s="13">
        <f t="shared" ref="D23:F25" si="0">(D5-D16)^2</f>
        <v>0</v>
      </c>
      <c r="E23" s="14">
        <f t="shared" si="0"/>
        <v>3.9848737525928329E-8</v>
      </c>
      <c r="F23" s="15">
        <f t="shared" si="0"/>
        <v>1.6281300503931487E-8</v>
      </c>
      <c r="G23" s="4"/>
      <c r="H23" s="39">
        <f>(H16-H5)^2</f>
        <v>4.7200619405157261E-8</v>
      </c>
      <c r="I23" s="4"/>
      <c r="J23" s="13">
        <f t="shared" ref="J23:L25" si="1">(J5-J16)^2</f>
        <v>1.7242290603310555E-8</v>
      </c>
      <c r="K23" s="14">
        <f t="shared" si="1"/>
        <v>1.0237393270265686E-7</v>
      </c>
      <c r="L23" s="15">
        <f t="shared" si="1"/>
        <v>1.8519371745201383E-8</v>
      </c>
      <c r="M23" s="4"/>
      <c r="N23" s="4"/>
      <c r="O23" s="4"/>
      <c r="P23" s="4"/>
      <c r="Q23" s="4"/>
      <c r="R23" s="4"/>
      <c r="S23" s="4"/>
      <c r="T23" s="4"/>
      <c r="U23" s="4"/>
    </row>
    <row r="24" spans="4:22" x14ac:dyDescent="0.2">
      <c r="D24" s="16">
        <f t="shared" si="0"/>
        <v>3.9848737525928329E-8</v>
      </c>
      <c r="E24" s="3">
        <f t="shared" si="0"/>
        <v>0</v>
      </c>
      <c r="F24" s="17">
        <f t="shared" si="0"/>
        <v>1.8147380492602202E-9</v>
      </c>
      <c r="G24" s="4"/>
      <c r="H24" s="28">
        <f>(H17-H6)^2</f>
        <v>1.5876413529155454E-9</v>
      </c>
      <c r="I24" s="4"/>
      <c r="J24" s="16">
        <f t="shared" si="1"/>
        <v>2.2815639583709009E-9</v>
      </c>
      <c r="K24" s="3">
        <f t="shared" si="1"/>
        <v>3.4453375002199267E-9</v>
      </c>
      <c r="L24" s="17">
        <f t="shared" si="1"/>
        <v>1.0404710812331314E-10</v>
      </c>
      <c r="M24" s="4"/>
      <c r="N24" s="4"/>
      <c r="O24" s="4"/>
      <c r="P24" s="4"/>
      <c r="Q24" s="4"/>
      <c r="R24" s="4"/>
      <c r="S24" s="4"/>
      <c r="T24" s="4"/>
      <c r="U24" s="4"/>
    </row>
    <row r="25" spans="4:22" ht="12" thickBot="1" x14ac:dyDescent="0.25">
      <c r="D25" s="18">
        <f t="shared" si="0"/>
        <v>1.6281300503931487E-8</v>
      </c>
      <c r="E25" s="19">
        <f t="shared" si="0"/>
        <v>1.8147380492602202E-9</v>
      </c>
      <c r="F25" s="20">
        <f t="shared" si="0"/>
        <v>0</v>
      </c>
      <c r="G25" s="4"/>
      <c r="H25" s="29">
        <f>(H18-H7)^2</f>
        <v>6.6101568385555077E-8</v>
      </c>
      <c r="I25" s="4"/>
      <c r="J25" s="18">
        <f t="shared" si="1"/>
        <v>9.36422503979134E-8</v>
      </c>
      <c r="K25" s="19">
        <f t="shared" si="1"/>
        <v>1.5329087522175894E-9</v>
      </c>
      <c r="L25" s="20">
        <f t="shared" si="1"/>
        <v>4.7306421532544112E-8</v>
      </c>
      <c r="M25" s="4"/>
      <c r="N25" s="4"/>
      <c r="O25" s="4"/>
      <c r="P25" s="4"/>
      <c r="Q25" s="4"/>
      <c r="R25" s="4"/>
      <c r="S25" s="4"/>
      <c r="T25" s="4"/>
      <c r="U25" s="4"/>
    </row>
  </sheetData>
  <mergeCells count="8">
    <mergeCell ref="D10:F10"/>
    <mergeCell ref="N10:P10"/>
    <mergeCell ref="J15:L15"/>
    <mergeCell ref="N15:P15"/>
    <mergeCell ref="R15:T15"/>
    <mergeCell ref="J4:L4"/>
    <mergeCell ref="N4:P4"/>
    <mergeCell ref="R4:T4"/>
  </mergeCells>
  <phoneticPr fontId="0" type="noConversion"/>
  <dataValidations count="1">
    <dataValidation type="list" allowBlank="1" showInputMessage="1" showErrorMessage="1" sqref="E2">
      <formula1>"None,Spectral,Hypersphere,LowerDiagonal,Higham"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GoodCorrelationMatrix</vt:lpstr>
      <vt:lpstr>GoodCovarianceMatrix</vt:lpstr>
      <vt:lpstr>BadCorrelationMatrix</vt:lpstr>
      <vt:lpstr>BadCovarianceMatrix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Salvaging correlation matrices</dc:title>
  <dc:creator>Ferdinando Ametrano</dc:creator>
  <cp:lastModifiedBy>AMETRANO FERDINANDO MARIA</cp:lastModifiedBy>
  <dcterms:created xsi:type="dcterms:W3CDTF">2003-03-24T10:04:03Z</dcterms:created>
  <dcterms:modified xsi:type="dcterms:W3CDTF">2014-05-09T18:00:33Z</dcterms:modified>
</cp:coreProperties>
</file>