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5285" yWindow="-15" windowWidth="15330" windowHeight="7785" activeTab="2"/>
  </bookViews>
  <sheets>
    <sheet name="General Settings" sheetId="3" r:id="rId1"/>
    <sheet name="RateHelpers" sheetId="2" r:id="rId2"/>
    <sheet name="Selected" sheetId="4" r:id="rId3"/>
  </sheets>
  <definedNames>
    <definedName name="Accuracy">'General Settings'!$D$23</definedName>
    <definedName name="Calendar">'General Settings'!$D$18</definedName>
    <definedName name="Currency">'General Settings'!$D$4</definedName>
    <definedName name="DayCounter">'General Settings'!$D$19</definedName>
    <definedName name="DepoInclusionCriteria">Selected!$B$5</definedName>
    <definedName name="FrontFuturesRollingDays">Selected!$B$4</definedName>
    <definedName name="IborType">'General Settings'!$D$7</definedName>
    <definedName name="IndexTenor">'General Settings'!$D$6</definedName>
    <definedName name="InterpolatorID">'General Settings'!$D$25</definedName>
    <definedName name="MinDistance">RateHelpers!$K$2:$K$125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_xlnm.Print_Area" localSheetId="2">Selected!$D$1:$J$50</definedName>
    <definedName name="RateHelperPrefix">'General Settings'!$D$9</definedName>
    <definedName name="RateHelpers">RateHelpers!$E$2:$E$125</definedName>
    <definedName name="RateHelpersIncluded">RateHelpers!$I$2:$I$125</definedName>
    <definedName name="RateHelpersPriority">RateHelpers!$J$2:$J$125</definedName>
    <definedName name="RateHelpersSelected">Selected!$A$7</definedName>
    <definedName name="SwapFixedFreq">'General Settings'!$D$8</definedName>
    <definedName name="TraitsID">'General Settings'!$D$24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E22" i="3" l="1"/>
  <c r="D22" i="3"/>
  <c r="D9" i="3"/>
  <c r="E94" i="2" s="1"/>
  <c r="B73" i="2"/>
  <c r="E73" i="2" s="1"/>
  <c r="C73" i="2"/>
  <c r="B74" i="2"/>
  <c r="C74" i="2"/>
  <c r="B75" i="2"/>
  <c r="E75" i="2" s="1"/>
  <c r="C75" i="2"/>
  <c r="B76" i="2"/>
  <c r="C76" i="2"/>
  <c r="E76" i="2" s="1"/>
  <c r="B77" i="2"/>
  <c r="C77" i="2"/>
  <c r="B78" i="2"/>
  <c r="C78" i="2"/>
  <c r="E78" i="2"/>
  <c r="B79" i="2"/>
  <c r="C79" i="2"/>
  <c r="B80" i="2"/>
  <c r="C80" i="2"/>
  <c r="E80" i="2" s="1"/>
  <c r="C81" i="2"/>
  <c r="E81" i="2"/>
  <c r="C83" i="2"/>
  <c r="B84" i="2"/>
  <c r="E84" i="2" s="1"/>
  <c r="C84" i="2"/>
  <c r="B85" i="2"/>
  <c r="C85" i="2"/>
  <c r="B86" i="2"/>
  <c r="C86" i="2"/>
  <c r="B87" i="2"/>
  <c r="C87" i="2"/>
  <c r="E87" i="2" s="1"/>
  <c r="B72" i="2"/>
  <c r="C72" i="2"/>
  <c r="C42" i="2"/>
  <c r="C41" i="2"/>
  <c r="E41" i="2" s="1"/>
  <c r="C40" i="2"/>
  <c r="E40" i="2"/>
  <c r="C70" i="2"/>
  <c r="C71" i="2"/>
  <c r="C82" i="2"/>
  <c r="E82" i="2" s="1"/>
  <c r="B62" i="2"/>
  <c r="C62" i="2"/>
  <c r="B63" i="2"/>
  <c r="C63" i="2"/>
  <c r="B64" i="2"/>
  <c r="E64" i="2" s="1"/>
  <c r="C64" i="2"/>
  <c r="B65" i="2"/>
  <c r="E65" i="2" s="1"/>
  <c r="C65" i="2"/>
  <c r="B66" i="2"/>
  <c r="C66" i="2"/>
  <c r="E66" i="2"/>
  <c r="B67" i="2"/>
  <c r="C67" i="2"/>
  <c r="E67" i="2"/>
  <c r="B68" i="2"/>
  <c r="C68" i="2"/>
  <c r="E68" i="2" s="1"/>
  <c r="B69" i="2"/>
  <c r="E69" i="2" s="1"/>
  <c r="C69" i="2"/>
  <c r="B70" i="2"/>
  <c r="B71" i="2"/>
  <c r="B35" i="2"/>
  <c r="C35" i="2"/>
  <c r="E35" i="2"/>
  <c r="C36" i="2"/>
  <c r="C37" i="2"/>
  <c r="C38" i="2"/>
  <c r="E38" i="2"/>
  <c r="C39" i="2"/>
  <c r="E39" i="2"/>
  <c r="C43" i="2"/>
  <c r="E43" i="2"/>
  <c r="C44" i="2"/>
  <c r="E44" i="2" s="1"/>
  <c r="C45" i="2"/>
  <c r="C46" i="2"/>
  <c r="E46" i="2"/>
  <c r="C47" i="2"/>
  <c r="E47" i="2"/>
  <c r="C48" i="2"/>
  <c r="C49" i="2"/>
  <c r="B50" i="2"/>
  <c r="C50" i="2"/>
  <c r="B51" i="2"/>
  <c r="C51" i="2"/>
  <c r="E51" i="2"/>
  <c r="B52" i="2"/>
  <c r="C52" i="2"/>
  <c r="E52" i="2"/>
  <c r="B53" i="2"/>
  <c r="C53" i="2"/>
  <c r="B54" i="2"/>
  <c r="C54" i="2"/>
  <c r="B55" i="2"/>
  <c r="C55" i="2"/>
  <c r="B56" i="2"/>
  <c r="C56" i="2"/>
  <c r="B57" i="2"/>
  <c r="C57" i="2"/>
  <c r="E57" i="2" s="1"/>
  <c r="B58" i="2"/>
  <c r="E58" i="2" s="1"/>
  <c r="C58" i="2"/>
  <c r="B59" i="2"/>
  <c r="E59" i="2" s="1"/>
  <c r="C59" i="2"/>
  <c r="B60" i="2"/>
  <c r="C60" i="2"/>
  <c r="B61" i="2"/>
  <c r="E61" i="2" s="1"/>
  <c r="C61" i="2"/>
  <c r="B88" i="2"/>
  <c r="C88" i="2"/>
  <c r="B89" i="2"/>
  <c r="C89" i="2"/>
  <c r="B90" i="2"/>
  <c r="C90" i="2"/>
  <c r="B91" i="2"/>
  <c r="C91" i="2"/>
  <c r="E91" i="2"/>
  <c r="B92" i="2"/>
  <c r="C92" i="2"/>
  <c r="E92" i="2" s="1"/>
  <c r="B93" i="2"/>
  <c r="C93" i="2"/>
  <c r="E93" i="2"/>
  <c r="B94" i="2"/>
  <c r="C94" i="2"/>
  <c r="B95" i="2"/>
  <c r="C95" i="2"/>
  <c r="B96" i="2"/>
  <c r="C96" i="2"/>
  <c r="B97" i="2"/>
  <c r="C97" i="2"/>
  <c r="E97" i="2"/>
  <c r="B98" i="2"/>
  <c r="C98" i="2"/>
  <c r="B99" i="2"/>
  <c r="C99" i="2"/>
  <c r="E99" i="2"/>
  <c r="B100" i="2"/>
  <c r="E100" i="2" s="1"/>
  <c r="C100" i="2"/>
  <c r="B101" i="2"/>
  <c r="C101" i="2"/>
  <c r="B102" i="2"/>
  <c r="E102" i="2" s="1"/>
  <c r="C102" i="2"/>
  <c r="B103" i="2"/>
  <c r="C103" i="2"/>
  <c r="B104" i="2"/>
  <c r="C104" i="2"/>
  <c r="B105" i="2"/>
  <c r="E105" i="2" s="1"/>
  <c r="C105" i="2"/>
  <c r="B106" i="2"/>
  <c r="C106" i="2"/>
  <c r="B107" i="2"/>
  <c r="C107" i="2"/>
  <c r="E107" i="2"/>
  <c r="B108" i="2"/>
  <c r="C108" i="2"/>
  <c r="E108" i="2"/>
  <c r="B109" i="2"/>
  <c r="C109" i="2"/>
  <c r="E109" i="2"/>
  <c r="B110" i="2"/>
  <c r="C110" i="2"/>
  <c r="B111" i="2"/>
  <c r="C111" i="2"/>
  <c r="B112" i="2"/>
  <c r="C112" i="2"/>
  <c r="E112" i="2"/>
  <c r="B113" i="2"/>
  <c r="C113" i="2"/>
  <c r="B114" i="2"/>
  <c r="C114" i="2"/>
  <c r="E114" i="2"/>
  <c r="B115" i="2"/>
  <c r="C115" i="2"/>
  <c r="E115" i="2"/>
  <c r="B116" i="2"/>
  <c r="C116" i="2"/>
  <c r="B117" i="2"/>
  <c r="C117" i="2"/>
  <c r="B118" i="2"/>
  <c r="C118" i="2"/>
  <c r="B119" i="2"/>
  <c r="C119" i="2"/>
  <c r="B120" i="2"/>
  <c r="C120" i="2"/>
  <c r="E120" i="2"/>
  <c r="B121" i="2"/>
  <c r="C121" i="2"/>
  <c r="B122" i="2"/>
  <c r="C122" i="2"/>
  <c r="B123" i="2"/>
  <c r="C123" i="2"/>
  <c r="B124" i="2"/>
  <c r="C124" i="2"/>
  <c r="B125" i="2"/>
  <c r="C125" i="2"/>
  <c r="E125" i="2"/>
  <c r="E2" i="2"/>
  <c r="E5" i="2"/>
  <c r="E6" i="2"/>
  <c r="E7" i="2"/>
  <c r="E8" i="2"/>
  <c r="E9" i="2"/>
  <c r="E10" i="2"/>
  <c r="E11" i="2"/>
  <c r="E12" i="2"/>
  <c r="E29" i="2"/>
  <c r="E30" i="2"/>
  <c r="E33" i="2"/>
  <c r="E34" i="2"/>
  <c r="D16" i="3"/>
  <c r="F125" i="2"/>
  <c r="F109" i="2"/>
  <c r="F93" i="2"/>
  <c r="F77" i="2"/>
  <c r="F61" i="2"/>
  <c r="F45" i="2"/>
  <c r="F29" i="2"/>
  <c r="F13" i="2"/>
  <c r="F124" i="2"/>
  <c r="F108" i="2"/>
  <c r="F76" i="2"/>
  <c r="F60" i="2"/>
  <c r="F44" i="2"/>
  <c r="F28" i="2"/>
  <c r="F12" i="2"/>
  <c r="F99" i="2"/>
  <c r="F97" i="2"/>
  <c r="F32" i="2"/>
  <c r="F79" i="2"/>
  <c r="F78" i="2"/>
  <c r="F92" i="2"/>
  <c r="F67" i="2"/>
  <c r="F81" i="2"/>
  <c r="F48" i="2"/>
  <c r="F47" i="2"/>
  <c r="F62" i="2"/>
  <c r="F123" i="2"/>
  <c r="F107" i="2"/>
  <c r="F91" i="2"/>
  <c r="F75" i="2"/>
  <c r="F59" i="2"/>
  <c r="F43" i="2"/>
  <c r="F11" i="2"/>
  <c r="F122" i="2"/>
  <c r="F90" i="2"/>
  <c r="F74" i="2"/>
  <c r="F58" i="2"/>
  <c r="F10" i="2"/>
  <c r="F100" i="2"/>
  <c r="F36" i="2"/>
  <c r="F51" i="2"/>
  <c r="F113" i="2"/>
  <c r="F64" i="2"/>
  <c r="F63" i="2"/>
  <c r="F46" i="2"/>
  <c r="F106" i="2"/>
  <c r="F42" i="2"/>
  <c r="F5" i="2"/>
  <c r="F116" i="2"/>
  <c r="F4" i="2"/>
  <c r="F3" i="2"/>
  <c r="F114" i="2"/>
  <c r="F82" i="2"/>
  <c r="F65" i="2"/>
  <c r="F111" i="2"/>
  <c r="F31" i="2"/>
  <c r="F30" i="2"/>
  <c r="F121" i="2"/>
  <c r="F105" i="2"/>
  <c r="F89" i="2"/>
  <c r="F73" i="2"/>
  <c r="F57" i="2"/>
  <c r="F41" i="2"/>
  <c r="F9" i="2"/>
  <c r="F103" i="2"/>
  <c r="F71" i="2"/>
  <c r="F39" i="2"/>
  <c r="F7" i="2"/>
  <c r="F69" i="2"/>
  <c r="F37" i="2"/>
  <c r="F68" i="2"/>
  <c r="F83" i="2"/>
  <c r="F66" i="2"/>
  <c r="F33" i="2"/>
  <c r="F96" i="2"/>
  <c r="F110" i="2"/>
  <c r="F14" i="2"/>
  <c r="F120" i="2"/>
  <c r="F104" i="2"/>
  <c r="F88" i="2"/>
  <c r="F72" i="2"/>
  <c r="F56" i="2"/>
  <c r="F40" i="2"/>
  <c r="F8" i="2"/>
  <c r="F119" i="2"/>
  <c r="F87" i="2"/>
  <c r="F55" i="2"/>
  <c r="F85" i="2"/>
  <c r="F52" i="2"/>
  <c r="F115" i="2"/>
  <c r="F50" i="2"/>
  <c r="F49" i="2"/>
  <c r="F80" i="2"/>
  <c r="F15" i="2"/>
  <c r="F94" i="2"/>
  <c r="F118" i="2"/>
  <c r="F102" i="2"/>
  <c r="F86" i="2"/>
  <c r="F70" i="2"/>
  <c r="F54" i="2"/>
  <c r="F38" i="2"/>
  <c r="F6" i="2"/>
  <c r="F117" i="2"/>
  <c r="F101" i="2"/>
  <c r="F53" i="2"/>
  <c r="F84" i="2"/>
  <c r="F35" i="2"/>
  <c r="F98" i="2"/>
  <c r="F34" i="2"/>
  <c r="F112" i="2"/>
  <c r="F95" i="2"/>
  <c r="F2" i="2"/>
  <c r="G37" i="2"/>
  <c r="G36" i="2"/>
  <c r="G35" i="2"/>
  <c r="H80" i="2"/>
  <c r="G108" i="2"/>
  <c r="M38" i="2"/>
  <c r="L112" i="2"/>
  <c r="H65" i="2"/>
  <c r="L99" i="2"/>
  <c r="M102" i="2"/>
  <c r="M69" i="2"/>
  <c r="L97" i="2"/>
  <c r="G115" i="2"/>
  <c r="M105" i="2"/>
  <c r="G73" i="2"/>
  <c r="L69" i="2"/>
  <c r="M92" i="2"/>
  <c r="L33" i="2"/>
  <c r="M30" i="2"/>
  <c r="H82" i="2"/>
  <c r="L35" i="2"/>
  <c r="M64" i="2"/>
  <c r="L12" i="2"/>
  <c r="M125" i="2"/>
  <c r="G69" i="2"/>
  <c r="L52" i="2"/>
  <c r="H125" i="2"/>
  <c r="L29" i="2"/>
  <c r="G92" i="2"/>
  <c r="L7" i="2"/>
  <c r="A16" i="2"/>
  <c r="M35" i="2"/>
  <c r="M65" i="2"/>
  <c r="G51" i="2"/>
  <c r="H81" i="2"/>
  <c r="M8" i="2"/>
  <c r="H114" i="2"/>
  <c r="G91" i="2"/>
  <c r="G34" i="2"/>
  <c r="M94" i="2"/>
  <c r="G65" i="2"/>
  <c r="D21" i="3"/>
  <c r="M61" i="2"/>
  <c r="L39" i="2"/>
  <c r="G11" i="2"/>
  <c r="G68" i="2"/>
  <c r="M43" i="2"/>
  <c r="M5" i="2"/>
  <c r="L87" i="2"/>
  <c r="G30" i="2"/>
  <c r="L9" i="2"/>
  <c r="M67" i="2"/>
  <c r="H39" i="2"/>
  <c r="G2" i="2"/>
  <c r="M97" i="2"/>
  <c r="H92" i="2"/>
  <c r="M46" i="2"/>
  <c r="H102" i="2"/>
  <c r="L105" i="2"/>
  <c r="M11" i="2"/>
  <c r="G59" i="2"/>
  <c r="M80" i="2"/>
  <c r="L109" i="2"/>
  <c r="L66" i="2"/>
  <c r="L82" i="2"/>
  <c r="L11" i="2"/>
  <c r="G120" i="2"/>
  <c r="H40" i="2"/>
  <c r="M81" i="2"/>
  <c r="H69" i="2"/>
  <c r="L64" i="2"/>
  <c r="H91" i="2"/>
  <c r="M41" i="2"/>
  <c r="L93" i="2"/>
  <c r="G114" i="2"/>
  <c r="H93" i="2"/>
  <c r="M59" i="2"/>
  <c r="H57" i="2"/>
  <c r="H33" i="2"/>
  <c r="M99" i="2"/>
  <c r="L67" i="2"/>
  <c r="M76" i="2"/>
  <c r="M12" i="2"/>
  <c r="M115" i="2"/>
  <c r="L47" i="2"/>
  <c r="L61" i="2"/>
  <c r="M47" i="2"/>
  <c r="H43" i="2"/>
  <c r="H44" i="2"/>
  <c r="H108" i="2"/>
  <c r="L75" i="2"/>
  <c r="G105" i="2"/>
  <c r="G41" i="2"/>
  <c r="G61" i="2"/>
  <c r="M6" i="2"/>
  <c r="L78" i="2"/>
  <c r="G93" i="2"/>
  <c r="L125" i="2"/>
  <c r="G58" i="2"/>
  <c r="G99" i="2"/>
  <c r="G97" i="2"/>
  <c r="G38" i="2"/>
  <c r="H107" i="2"/>
  <c r="G47" i="2"/>
  <c r="L34" i="2"/>
  <c r="M112" i="2"/>
  <c r="L100" i="2"/>
  <c r="L92" i="2"/>
  <c r="L41" i="2"/>
  <c r="M2" i="2"/>
  <c r="H73" i="2"/>
  <c r="L44" i="2"/>
  <c r="H68" i="2"/>
  <c r="L76" i="2"/>
  <c r="G75" i="2"/>
  <c r="G107" i="2"/>
  <c r="G76" i="2"/>
  <c r="M114" i="2"/>
  <c r="M68" i="2"/>
  <c r="G6" i="2"/>
  <c r="M51" i="2"/>
  <c r="L46" i="2"/>
  <c r="L81" i="2"/>
  <c r="G10" i="2"/>
  <c r="H41" i="2"/>
  <c r="M40" i="2"/>
  <c r="M107" i="2"/>
  <c r="G29" i="2"/>
  <c r="H112" i="2"/>
  <c r="M52" i="2"/>
  <c r="H87" i="2"/>
  <c r="G57" i="2"/>
  <c r="G109" i="2"/>
  <c r="G9" i="2"/>
  <c r="G78" i="2"/>
  <c r="H52" i="2"/>
  <c r="H29" i="2"/>
  <c r="L120" i="2"/>
  <c r="G94" i="2"/>
  <c r="M82" i="2"/>
  <c r="L84" i="2"/>
  <c r="L108" i="2"/>
  <c r="G5" i="2"/>
  <c r="G39" i="2"/>
  <c r="M7" i="2"/>
  <c r="H64" i="2"/>
  <c r="G8" i="2"/>
  <c r="M66" i="2"/>
  <c r="L65" i="2"/>
  <c r="L5" i="2"/>
  <c r="G80" i="2"/>
  <c r="M91" i="2"/>
  <c r="G44" i="2"/>
  <c r="L102" i="2"/>
  <c r="L107" i="2"/>
  <c r="M78" i="2"/>
  <c r="G33" i="2"/>
  <c r="H120" i="2"/>
  <c r="H66" i="2"/>
  <c r="H61" i="2"/>
  <c r="M109" i="2"/>
  <c r="L58" i="2"/>
  <c r="H51" i="2"/>
  <c r="G12" i="2"/>
  <c r="H94" i="2"/>
  <c r="L115" i="2"/>
  <c r="M93" i="2"/>
  <c r="G82" i="2"/>
  <c r="M33" i="2"/>
  <c r="G40" i="2"/>
  <c r="H76" i="2"/>
  <c r="H47" i="2"/>
  <c r="H78" i="2"/>
  <c r="G112" i="2"/>
  <c r="M75" i="2"/>
  <c r="H59" i="2"/>
  <c r="M29" i="2"/>
  <c r="G46" i="2"/>
  <c r="L10" i="2"/>
  <c r="H109" i="2"/>
  <c r="G81" i="2"/>
  <c r="G67" i="2"/>
  <c r="G84" i="2"/>
  <c r="M73" i="2"/>
  <c r="L114" i="2"/>
  <c r="M44" i="2"/>
  <c r="G125" i="2"/>
  <c r="L68" i="2"/>
  <c r="L59" i="2"/>
  <c r="L94" i="2"/>
  <c r="H97" i="2"/>
  <c r="L80" i="2"/>
  <c r="G102" i="2"/>
  <c r="G87" i="2"/>
  <c r="G7" i="2"/>
  <c r="M10" i="2"/>
  <c r="H75" i="2"/>
  <c r="M84" i="2"/>
  <c r="H46" i="2"/>
  <c r="M9" i="2"/>
  <c r="L38" i="2"/>
  <c r="H58" i="2"/>
  <c r="H67" i="2"/>
  <c r="G64" i="2"/>
  <c r="G100" i="2"/>
  <c r="L73" i="2"/>
  <c r="A17" i="2"/>
  <c r="B1" i="3"/>
  <c r="L57" i="2"/>
  <c r="L6" i="2"/>
  <c r="L8" i="2"/>
  <c r="L40" i="2"/>
  <c r="M100" i="2"/>
  <c r="H34" i="2"/>
  <c r="H99" i="2"/>
  <c r="L43" i="2"/>
  <c r="L2" i="2"/>
  <c r="M87" i="2"/>
  <c r="H35" i="2"/>
  <c r="G43" i="2"/>
  <c r="M34" i="2"/>
  <c r="H30" i="2"/>
  <c r="G52" i="2"/>
  <c r="H105" i="2"/>
  <c r="H115" i="2"/>
  <c r="M39" i="2"/>
  <c r="H100" i="2"/>
  <c r="M120" i="2"/>
  <c r="M57" i="2"/>
  <c r="H84" i="2"/>
  <c r="H38" i="2"/>
  <c r="L51" i="2"/>
  <c r="G66" i="2"/>
  <c r="M58" i="2"/>
  <c r="L30" i="2"/>
  <c r="M108" i="2"/>
  <c r="L91" i="2"/>
  <c r="I68" i="2" l="1"/>
  <c r="I64" i="2"/>
  <c r="I59" i="2"/>
  <c r="I67" i="2"/>
  <c r="I66" i="2"/>
  <c r="E15" i="2"/>
  <c r="E123" i="2"/>
  <c r="E56" i="2"/>
  <c r="E50" i="2"/>
  <c r="E28" i="2"/>
  <c r="E117" i="2"/>
  <c r="E110" i="2"/>
  <c r="E104" i="2"/>
  <c r="E42" i="2"/>
  <c r="E79" i="2"/>
  <c r="E13" i="2"/>
  <c r="E116" i="2"/>
  <c r="E96" i="2"/>
  <c r="E90" i="2"/>
  <c r="E49" i="2"/>
  <c r="E71" i="2"/>
  <c r="E86" i="2"/>
  <c r="E14" i="2"/>
  <c r="E124" i="2"/>
  <c r="E118" i="2"/>
  <c r="E106" i="2"/>
  <c r="E98" i="2"/>
  <c r="E60" i="2"/>
  <c r="E53" i="2"/>
  <c r="E45" i="2"/>
  <c r="E70" i="2"/>
  <c r="E63" i="2"/>
  <c r="E72" i="2"/>
  <c r="E32" i="2"/>
  <c r="E4" i="2"/>
  <c r="E101" i="2"/>
  <c r="E95" i="2"/>
  <c r="E88" i="2"/>
  <c r="E55" i="2"/>
  <c r="E36" i="2"/>
  <c r="E31" i="2"/>
  <c r="E3" i="2"/>
  <c r="E113" i="2"/>
  <c r="E48" i="2"/>
  <c r="I107" i="2"/>
  <c r="I125" i="2"/>
  <c r="I109" i="2"/>
  <c r="E21" i="3"/>
  <c r="I120" i="2"/>
  <c r="I99" i="2"/>
  <c r="I114" i="2"/>
  <c r="I105" i="2"/>
  <c r="I94" i="2"/>
  <c r="I51" i="2"/>
  <c r="I112" i="2"/>
  <c r="I102" i="2"/>
  <c r="I91" i="2"/>
  <c r="I57" i="2"/>
  <c r="I97" i="2"/>
  <c r="I115" i="2"/>
  <c r="I93" i="2"/>
  <c r="I108" i="2"/>
  <c r="I92" i="2"/>
  <c r="I87" i="2"/>
  <c r="I100" i="2"/>
  <c r="E122" i="2"/>
  <c r="E54" i="2"/>
  <c r="E77" i="2"/>
  <c r="E111" i="2"/>
  <c r="E103" i="2"/>
  <c r="E121" i="2"/>
  <c r="E119" i="2"/>
  <c r="E83" i="2"/>
  <c r="E89" i="2"/>
  <c r="E37" i="2"/>
  <c r="E62" i="2"/>
  <c r="E85" i="2"/>
  <c r="E74" i="2"/>
  <c r="M55" i="2"/>
  <c r="L101" i="2"/>
  <c r="H48" i="2"/>
  <c r="H28" i="2"/>
  <c r="G83" i="2"/>
  <c r="L14" i="2"/>
  <c r="H85" i="2"/>
  <c r="G54" i="2"/>
  <c r="M54" i="2"/>
  <c r="L88" i="2"/>
  <c r="M14" i="2"/>
  <c r="M56" i="2"/>
  <c r="H103" i="2"/>
  <c r="H116" i="2"/>
  <c r="L111" i="2"/>
  <c r="L122" i="2"/>
  <c r="M121" i="2"/>
  <c r="G122" i="2"/>
  <c r="G86" i="2"/>
  <c r="M79" i="2"/>
  <c r="H31" i="2"/>
  <c r="H50" i="2"/>
  <c r="H98" i="2"/>
  <c r="M53" i="2"/>
  <c r="H79" i="2"/>
  <c r="G13" i="2"/>
  <c r="G77" i="2"/>
  <c r="L56" i="2"/>
  <c r="H37" i="2"/>
  <c r="M122" i="2"/>
  <c r="G71" i="2"/>
  <c r="H110" i="2"/>
  <c r="M113" i="2"/>
  <c r="G121" i="2"/>
  <c r="M60" i="2"/>
  <c r="H113" i="2"/>
  <c r="L50" i="2"/>
  <c r="L77" i="2"/>
  <c r="L96" i="2"/>
  <c r="M106" i="2"/>
  <c r="L124" i="2"/>
  <c r="M32" i="2"/>
  <c r="G118" i="2"/>
  <c r="H70" i="2"/>
  <c r="L4" i="2"/>
  <c r="G110" i="2"/>
  <c r="M77" i="2"/>
  <c r="G60" i="2"/>
  <c r="M85" i="2"/>
  <c r="L95" i="2"/>
  <c r="L28" i="2"/>
  <c r="G48" i="2"/>
  <c r="H111" i="2"/>
  <c r="G42" i="2"/>
  <c r="H119" i="2"/>
  <c r="M71" i="2"/>
  <c r="H83" i="2"/>
  <c r="L45" i="2"/>
  <c r="G31" i="2"/>
  <c r="G53" i="2"/>
  <c r="M72" i="2"/>
  <c r="M62" i="2"/>
  <c r="M70" i="2"/>
  <c r="G14" i="2"/>
  <c r="M49" i="2"/>
  <c r="G28" i="2"/>
  <c r="L98" i="2"/>
  <c r="H60" i="2"/>
  <c r="D16" i="2"/>
  <c r="H71" i="2"/>
  <c r="H42" i="2"/>
  <c r="G72" i="2"/>
  <c r="H36" i="2"/>
  <c r="G32" i="2"/>
  <c r="L37" i="2"/>
  <c r="H55" i="2"/>
  <c r="H90" i="2"/>
  <c r="L49" i="2"/>
  <c r="G3" i="2"/>
  <c r="H124" i="2"/>
  <c r="L113" i="2"/>
  <c r="L110" i="2"/>
  <c r="G89" i="2"/>
  <c r="L53" i="2"/>
  <c r="L36" i="2"/>
  <c r="L119" i="2"/>
  <c r="H77" i="2"/>
  <c r="M111" i="2"/>
  <c r="G74" i="2"/>
  <c r="L48" i="2"/>
  <c r="H122" i="2"/>
  <c r="L90" i="2"/>
  <c r="M89" i="2"/>
  <c r="G4" i="2"/>
  <c r="L123" i="2"/>
  <c r="H72" i="2"/>
  <c r="M63" i="2"/>
  <c r="L42" i="2"/>
  <c r="H62" i="2"/>
  <c r="L55" i="2"/>
  <c r="L63" i="2"/>
  <c r="M118" i="2"/>
  <c r="G70" i="2"/>
  <c r="H104" i="2"/>
  <c r="M45" i="2"/>
  <c r="M83" i="2"/>
  <c r="L32" i="2"/>
  <c r="H54" i="2"/>
  <c r="G119" i="2"/>
  <c r="H88" i="2"/>
  <c r="M110" i="2"/>
  <c r="L85" i="2"/>
  <c r="M42" i="2"/>
  <c r="G98" i="2"/>
  <c r="H101" i="2"/>
  <c r="M4" i="2"/>
  <c r="H32" i="2"/>
  <c r="L89" i="2"/>
  <c r="M13" i="2"/>
  <c r="M50" i="2"/>
  <c r="H117" i="2"/>
  <c r="L74" i="2"/>
  <c r="H56" i="2"/>
  <c r="G116" i="2"/>
  <c r="H95" i="2"/>
  <c r="H86" i="2"/>
  <c r="H123" i="2"/>
  <c r="G101" i="2"/>
  <c r="H106" i="2"/>
  <c r="G85" i="2"/>
  <c r="L70" i="2"/>
  <c r="G104" i="2"/>
  <c r="G124" i="2"/>
  <c r="M28" i="2"/>
  <c r="H53" i="2"/>
  <c r="M124" i="2"/>
  <c r="L79" i="2"/>
  <c r="M119" i="2"/>
  <c r="H118" i="2"/>
  <c r="H63" i="2"/>
  <c r="L15" i="2"/>
  <c r="M3" i="2"/>
  <c r="L116" i="2"/>
  <c r="L71" i="2"/>
  <c r="L117" i="2"/>
  <c r="H89" i="2"/>
  <c r="L3" i="2"/>
  <c r="G117" i="2"/>
  <c r="M96" i="2"/>
  <c r="G56" i="2"/>
  <c r="L83" i="2"/>
  <c r="G96" i="2"/>
  <c r="G95" i="2"/>
  <c r="M98" i="2"/>
  <c r="G113" i="2"/>
  <c r="M88" i="2"/>
  <c r="H121" i="2"/>
  <c r="G63" i="2"/>
  <c r="M86" i="2"/>
  <c r="M95" i="2"/>
  <c r="H49" i="2"/>
  <c r="L62" i="2"/>
  <c r="M123" i="2"/>
  <c r="M37" i="2"/>
  <c r="L31" i="2"/>
  <c r="M104" i="2"/>
  <c r="L118" i="2"/>
  <c r="M101" i="2"/>
  <c r="L106" i="2"/>
  <c r="M116" i="2"/>
  <c r="L104" i="2"/>
  <c r="M117" i="2"/>
  <c r="G106" i="2"/>
  <c r="G15" i="2"/>
  <c r="L72" i="2"/>
  <c r="L103" i="2"/>
  <c r="G111" i="2"/>
  <c r="H96" i="2"/>
  <c r="G123" i="2"/>
  <c r="L60" i="2"/>
  <c r="M15" i="2"/>
  <c r="H45" i="2"/>
  <c r="M31" i="2"/>
  <c r="L54" i="2"/>
  <c r="A18" i="2"/>
  <c r="G45" i="2"/>
  <c r="G79" i="2"/>
  <c r="G88" i="2"/>
  <c r="M48" i="2"/>
  <c r="M74" i="2"/>
  <c r="M36" i="2"/>
  <c r="M90" i="2"/>
  <c r="L86" i="2"/>
  <c r="L121" i="2"/>
  <c r="L13" i="2"/>
  <c r="D17" i="2"/>
  <c r="G55" i="2"/>
  <c r="G49" i="2"/>
  <c r="M103" i="2"/>
  <c r="H74" i="2"/>
  <c r="G50" i="2"/>
  <c r="G103" i="2"/>
  <c r="G90" i="2"/>
  <c r="G62" i="2"/>
  <c r="A19" i="2"/>
  <c r="A20" i="2" s="1"/>
  <c r="D18" i="2"/>
  <c r="D20" i="2"/>
  <c r="A21" i="2"/>
  <c r="D21" i="2"/>
  <c r="A22" i="2"/>
  <c r="D22" i="2" s="1"/>
  <c r="E16" i="2" l="1"/>
  <c r="E17" i="2"/>
  <c r="E22" i="2"/>
  <c r="E21" i="2"/>
  <c r="E20" i="2"/>
  <c r="E18" i="2"/>
  <c r="I60" i="2"/>
  <c r="I85" i="2"/>
  <c r="I70" i="2"/>
  <c r="I62" i="2"/>
  <c r="I72" i="2"/>
  <c r="I63" i="2"/>
  <c r="I71" i="2"/>
  <c r="I83" i="2"/>
  <c r="I110" i="2"/>
  <c r="I50" i="2"/>
  <c r="I90" i="2"/>
  <c r="I96" i="2"/>
  <c r="I116" i="2"/>
  <c r="I56" i="2"/>
  <c r="I104" i="2"/>
  <c r="I123" i="2"/>
  <c r="I117" i="2"/>
  <c r="I113" i="2"/>
  <c r="I118" i="2"/>
  <c r="I101" i="2"/>
  <c r="I98" i="2"/>
  <c r="I106" i="2"/>
  <c r="I53" i="2"/>
  <c r="I124" i="2"/>
  <c r="I95" i="2"/>
  <c r="I111" i="2"/>
  <c r="I54" i="2"/>
  <c r="I122" i="2"/>
  <c r="I103" i="2"/>
  <c r="I89" i="2"/>
  <c r="I119" i="2"/>
  <c r="I121" i="2"/>
  <c r="F16" i="2"/>
  <c r="F17" i="2"/>
  <c r="F22" i="2"/>
  <c r="F21" i="2"/>
  <c r="F20" i="2"/>
  <c r="F18" i="2"/>
  <c r="L17" i="2"/>
  <c r="L22" i="2"/>
  <c r="L20" i="2"/>
  <c r="G17" i="2"/>
  <c r="G18" i="2"/>
  <c r="M17" i="2"/>
  <c r="M18" i="2"/>
  <c r="H17" i="2"/>
  <c r="D19" i="2"/>
  <c r="G20" i="2"/>
  <c r="L21" i="2"/>
  <c r="H22" i="2"/>
  <c r="L16" i="2"/>
  <c r="M21" i="2"/>
  <c r="M16" i="2"/>
  <c r="M20" i="2"/>
  <c r="H16" i="2"/>
  <c r="G21" i="2"/>
  <c r="G16" i="2"/>
  <c r="H18" i="2"/>
  <c r="M22" i="2"/>
  <c r="L18" i="2"/>
  <c r="G22" i="2"/>
  <c r="H20" i="2"/>
  <c r="H21" i="2"/>
  <c r="A23" i="2"/>
  <c r="D23" i="2" s="1"/>
  <c r="E23" i="2" l="1"/>
  <c r="E19" i="2"/>
  <c r="F23" i="2"/>
  <c r="F19" i="2"/>
  <c r="M23" i="2"/>
  <c r="L23" i="2"/>
  <c r="H23" i="2"/>
  <c r="G23" i="2"/>
  <c r="M19" i="2"/>
  <c r="L19" i="2"/>
  <c r="G19" i="2"/>
  <c r="H19" i="2"/>
  <c r="A24" i="2"/>
  <c r="A25" i="2"/>
  <c r="D24" i="2"/>
  <c r="D25" i="2"/>
  <c r="A26" i="2"/>
  <c r="A27" i="2"/>
  <c r="D26" i="2"/>
  <c r="E26" i="2" l="1"/>
  <c r="E25" i="2"/>
  <c r="E24" i="2"/>
  <c r="I61" i="2"/>
  <c r="I52" i="2"/>
  <c r="I69" i="2"/>
  <c r="I47" i="2"/>
  <c r="I65" i="2"/>
  <c r="I73" i="2"/>
  <c r="I80" i="2"/>
  <c r="I76" i="2"/>
  <c r="I75" i="2"/>
  <c r="I78" i="2"/>
  <c r="I81" i="2"/>
  <c r="I35" i="2"/>
  <c r="I84" i="2"/>
  <c r="I58" i="2"/>
  <c r="I82" i="2"/>
  <c r="I44" i="2"/>
  <c r="I55" i="2"/>
  <c r="I36" i="2"/>
  <c r="I88" i="2"/>
  <c r="I86" i="2"/>
  <c r="I37" i="2"/>
  <c r="I77" i="2"/>
  <c r="I45" i="2"/>
  <c r="I79" i="2"/>
  <c r="I74" i="2"/>
  <c r="I48" i="2"/>
  <c r="F26" i="2"/>
  <c r="F25" i="2"/>
  <c r="F24" i="2"/>
  <c r="G26" i="2"/>
  <c r="G25" i="2"/>
  <c r="M24" i="2"/>
  <c r="G24" i="2"/>
  <c r="H24" i="2"/>
  <c r="L24" i="2"/>
  <c r="L26" i="2"/>
  <c r="D27" i="2"/>
  <c r="H26" i="2"/>
  <c r="M26" i="2"/>
  <c r="M25" i="2"/>
  <c r="H25" i="2"/>
  <c r="L25" i="2"/>
  <c r="E27" i="2" l="1"/>
  <c r="F27" i="2"/>
  <c r="M27" i="2"/>
  <c r="H27" i="2"/>
  <c r="G27" i="2"/>
  <c r="L27" i="2"/>
  <c r="O16" i="2"/>
  <c r="O17" i="2"/>
  <c r="I38" i="2" l="1"/>
  <c r="I41" i="2"/>
  <c r="I42" i="2"/>
  <c r="I49" i="2"/>
  <c r="I40" i="2"/>
  <c r="I43" i="2"/>
  <c r="I46" i="2"/>
  <c r="I39" i="2"/>
  <c r="D2" i="4" a="1"/>
  <c r="D77" i="4" l="1"/>
  <c r="D34" i="4"/>
  <c r="D124" i="4"/>
  <c r="D103" i="4"/>
  <c r="D93" i="4"/>
  <c r="D54" i="4"/>
  <c r="D82" i="4"/>
  <c r="D112" i="4"/>
  <c r="D44" i="4"/>
  <c r="D119" i="4"/>
  <c r="D9" i="4"/>
  <c r="D125" i="4"/>
  <c r="D98" i="4"/>
  <c r="D43" i="4"/>
  <c r="D37" i="4"/>
  <c r="D79" i="4"/>
  <c r="D56" i="4"/>
  <c r="D90" i="4"/>
  <c r="D48" i="4"/>
  <c r="D114" i="4"/>
  <c r="D26" i="4"/>
  <c r="D122" i="4"/>
  <c r="D94" i="4"/>
  <c r="D88" i="4"/>
  <c r="D91" i="4"/>
  <c r="D75" i="4"/>
  <c r="D46" i="4"/>
  <c r="D67" i="4"/>
  <c r="D32" i="4"/>
  <c r="D73" i="4"/>
  <c r="D63" i="4"/>
  <c r="D29" i="4"/>
  <c r="D36" i="4"/>
  <c r="D21" i="4"/>
  <c r="D108" i="4"/>
  <c r="D58" i="4"/>
  <c r="D59" i="4"/>
  <c r="D14" i="4"/>
  <c r="D111" i="4"/>
  <c r="D72" i="4"/>
  <c r="D55" i="4"/>
  <c r="D101" i="4"/>
  <c r="D117" i="4"/>
  <c r="D80" i="4"/>
  <c r="D107" i="4"/>
  <c r="D53" i="4"/>
  <c r="D3" i="4"/>
  <c r="D27" i="4"/>
  <c r="D10" i="4"/>
  <c r="D38" i="4"/>
  <c r="D30" i="4"/>
  <c r="D17" i="4"/>
  <c r="D24" i="4"/>
  <c r="D16" i="4"/>
  <c r="D2" i="4"/>
  <c r="D20" i="4"/>
  <c r="D97" i="4"/>
  <c r="D123" i="4"/>
  <c r="D70" i="4"/>
  <c r="D52" i="4"/>
  <c r="D18" i="4"/>
  <c r="D81" i="4"/>
  <c r="D100" i="4"/>
  <c r="D68" i="4"/>
  <c r="D66" i="4"/>
  <c r="D50" i="4"/>
  <c r="D74" i="4"/>
  <c r="D84" i="4"/>
  <c r="D25" i="4"/>
  <c r="D92" i="4"/>
  <c r="D5" i="4"/>
  <c r="D109" i="4"/>
  <c r="D78" i="4"/>
  <c r="D95" i="4"/>
  <c r="D116" i="4"/>
  <c r="D65" i="4"/>
  <c r="D115" i="4"/>
  <c r="D47" i="4"/>
  <c r="D49" i="4"/>
  <c r="D23" i="4"/>
  <c r="D126" i="4"/>
  <c r="D39" i="4"/>
  <c r="D4" i="4"/>
  <c r="D120" i="4"/>
  <c r="D28" i="4"/>
  <c r="D40" i="4"/>
  <c r="D121" i="4"/>
  <c r="D15" i="4"/>
  <c r="D106" i="4"/>
  <c r="D105" i="4"/>
  <c r="D13" i="4"/>
  <c r="D71" i="4"/>
  <c r="D83" i="4"/>
  <c r="D85" i="4"/>
  <c r="D89" i="4"/>
  <c r="D6" i="4"/>
  <c r="D8" i="4"/>
  <c r="D57" i="4"/>
  <c r="D64" i="4"/>
  <c r="D118" i="4"/>
  <c r="D35" i="4"/>
  <c r="D31" i="4"/>
  <c r="D102" i="4"/>
  <c r="D96" i="4"/>
  <c r="D19" i="4"/>
  <c r="D45" i="4"/>
  <c r="D22" i="4"/>
  <c r="D113" i="4"/>
  <c r="D110" i="4"/>
  <c r="D11" i="4"/>
  <c r="D51" i="4"/>
  <c r="D61" i="4"/>
  <c r="D41" i="4"/>
  <c r="D62" i="4"/>
  <c r="D12" i="4"/>
  <c r="D86" i="4"/>
  <c r="D104" i="4"/>
  <c r="D42" i="4"/>
  <c r="D76" i="4"/>
  <c r="D7" i="4"/>
  <c r="D33" i="4"/>
  <c r="D69" i="4"/>
  <c r="D99" i="4"/>
  <c r="D87" i="4"/>
  <c r="D60" i="4"/>
  <c r="F112" i="4"/>
  <c r="G112" i="4"/>
  <c r="E112" i="4"/>
  <c r="H112" i="4"/>
  <c r="E88" i="4"/>
  <c r="H88" i="4"/>
  <c r="G88" i="4"/>
  <c r="F88" i="4"/>
  <c r="H72" i="4"/>
  <c r="G72" i="4"/>
  <c r="F72" i="4"/>
  <c r="E72" i="4"/>
  <c r="H20" i="4"/>
  <c r="G20" i="4"/>
  <c r="F20" i="4"/>
  <c r="E20" i="4"/>
  <c r="E109" i="4"/>
  <c r="H109" i="4"/>
  <c r="G109" i="4"/>
  <c r="F109" i="4"/>
  <c r="H15" i="4"/>
  <c r="G15" i="4"/>
  <c r="F15" i="4"/>
  <c r="E15" i="4"/>
  <c r="F96" i="4"/>
  <c r="E96" i="4"/>
  <c r="H96" i="4"/>
  <c r="G96" i="4"/>
  <c r="G7" i="4"/>
  <c r="E7" i="4"/>
  <c r="F7" i="4"/>
  <c r="H7" i="4"/>
  <c r="E44" i="4"/>
  <c r="G44" i="4"/>
  <c r="F44" i="4"/>
  <c r="H44" i="4"/>
  <c r="F91" i="4"/>
  <c r="E91" i="4"/>
  <c r="G91" i="4"/>
  <c r="H91" i="4"/>
  <c r="F55" i="4"/>
  <c r="H55" i="4"/>
  <c r="G55" i="4"/>
  <c r="E55" i="4"/>
  <c r="H97" i="4"/>
  <c r="G97" i="4"/>
  <c r="E97" i="4"/>
  <c r="F97" i="4"/>
  <c r="E78" i="4"/>
  <c r="H78" i="4"/>
  <c r="G78" i="4"/>
  <c r="F78" i="4"/>
  <c r="H106" i="4"/>
  <c r="G106" i="4"/>
  <c r="F106" i="4"/>
  <c r="E106" i="4"/>
  <c r="E19" i="4"/>
  <c r="F19" i="4"/>
  <c r="H19" i="4"/>
  <c r="G19" i="4"/>
  <c r="G33" i="4"/>
  <c r="F33" i="4"/>
  <c r="H33" i="4"/>
  <c r="E33" i="4"/>
  <c r="H119" i="4"/>
  <c r="E119" i="4"/>
  <c r="G119" i="4"/>
  <c r="F119" i="4"/>
  <c r="G75" i="4"/>
  <c r="H75" i="4"/>
  <c r="E75" i="4"/>
  <c r="F75" i="4"/>
  <c r="G101" i="4"/>
  <c r="F101" i="4"/>
  <c r="H101" i="4"/>
  <c r="E101" i="4"/>
  <c r="G123" i="4"/>
  <c r="H123" i="4"/>
  <c r="F123" i="4"/>
  <c r="E123" i="4"/>
  <c r="E95" i="4"/>
  <c r="H95" i="4"/>
  <c r="G95" i="4"/>
  <c r="F95" i="4"/>
  <c r="E105" i="4"/>
  <c r="F105" i="4"/>
  <c r="G105" i="4"/>
  <c r="H105" i="4"/>
  <c r="H45" i="4"/>
  <c r="F45" i="4"/>
  <c r="G45" i="4"/>
  <c r="E45" i="4"/>
  <c r="H69" i="4"/>
  <c r="F69" i="4"/>
  <c r="G69" i="4"/>
  <c r="E69" i="4"/>
  <c r="G9" i="4"/>
  <c r="E9" i="4"/>
  <c r="F9" i="4"/>
  <c r="H9" i="4"/>
  <c r="E46" i="4"/>
  <c r="F46" i="4"/>
  <c r="G46" i="4"/>
  <c r="H46" i="4"/>
  <c r="H117" i="4"/>
  <c r="F117" i="4"/>
  <c r="E117" i="4"/>
  <c r="G117" i="4"/>
  <c r="E70" i="4"/>
  <c r="F70" i="4"/>
  <c r="H70" i="4"/>
  <c r="G70" i="4"/>
  <c r="E116" i="4"/>
  <c r="F116" i="4"/>
  <c r="H116" i="4"/>
  <c r="G116" i="4"/>
  <c r="G13" i="4"/>
  <c r="E13" i="4"/>
  <c r="H13" i="4"/>
  <c r="F13" i="4"/>
  <c r="H22" i="4"/>
  <c r="F22" i="4"/>
  <c r="G22" i="4"/>
  <c r="E22" i="4"/>
  <c r="E99" i="4"/>
  <c r="H99" i="4"/>
  <c r="G99" i="4"/>
  <c r="F99" i="4"/>
  <c r="H125" i="4"/>
  <c r="G125" i="4"/>
  <c r="F125" i="4"/>
  <c r="E125" i="4"/>
  <c r="G67" i="4"/>
  <c r="H67" i="4"/>
  <c r="E67" i="4"/>
  <c r="F67" i="4"/>
  <c r="E80" i="4"/>
  <c r="G80" i="4"/>
  <c r="H80" i="4"/>
  <c r="F80" i="4"/>
  <c r="G52" i="4"/>
  <c r="F52" i="4"/>
  <c r="H52" i="4"/>
  <c r="E52" i="4"/>
  <c r="H65" i="4"/>
  <c r="F65" i="4"/>
  <c r="G65" i="4"/>
  <c r="E65" i="4"/>
  <c r="H71" i="4"/>
  <c r="F71" i="4"/>
  <c r="G71" i="4"/>
  <c r="E71" i="4"/>
  <c r="E113" i="4"/>
  <c r="G113" i="4"/>
  <c r="H113" i="4"/>
  <c r="F113" i="4"/>
  <c r="F87" i="4"/>
  <c r="H87" i="4"/>
  <c r="G87" i="4"/>
  <c r="E87" i="4"/>
  <c r="H98" i="4"/>
  <c r="G98" i="4"/>
  <c r="E98" i="4"/>
  <c r="F98" i="4"/>
  <c r="G32" i="4"/>
  <c r="H32" i="4"/>
  <c r="E32" i="4"/>
  <c r="F32" i="4"/>
  <c r="H107" i="4"/>
  <c r="G107" i="4"/>
  <c r="E107" i="4"/>
  <c r="F107" i="4"/>
  <c r="G18" i="4"/>
  <c r="E18" i="4"/>
  <c r="F18" i="4"/>
  <c r="H18" i="4"/>
  <c r="E115" i="4"/>
  <c r="G115" i="4"/>
  <c r="H115" i="4"/>
  <c r="F115" i="4"/>
  <c r="H83" i="4"/>
  <c r="F83" i="4"/>
  <c r="E83" i="4"/>
  <c r="G83" i="4"/>
  <c r="E110" i="4"/>
  <c r="F110" i="4"/>
  <c r="G110" i="4"/>
  <c r="H110" i="4"/>
  <c r="E60" i="4"/>
  <c r="G60" i="4"/>
  <c r="F60" i="4"/>
  <c r="H60" i="4"/>
  <c r="E43" i="4"/>
  <c r="G43" i="4"/>
  <c r="F43" i="4"/>
  <c r="H43" i="4"/>
  <c r="F73" i="4"/>
  <c r="E73" i="4"/>
  <c r="H73" i="4"/>
  <c r="G73" i="4"/>
  <c r="H53" i="4"/>
  <c r="G53" i="4"/>
  <c r="E53" i="4"/>
  <c r="F53" i="4"/>
  <c r="G81" i="4"/>
  <c r="F81" i="4"/>
  <c r="H81" i="4"/>
  <c r="E81" i="4"/>
  <c r="G47" i="4"/>
  <c r="F47" i="4"/>
  <c r="E47" i="4"/>
  <c r="H47" i="4"/>
  <c r="G85" i="4"/>
  <c r="F85" i="4"/>
  <c r="E85" i="4"/>
  <c r="H85" i="4"/>
  <c r="H11" i="4"/>
  <c r="F11" i="4"/>
  <c r="E11" i="4"/>
  <c r="G11" i="4"/>
  <c r="H37" i="4"/>
  <c r="G37" i="4"/>
  <c r="E37" i="4"/>
  <c r="F37" i="4"/>
  <c r="G63" i="4"/>
  <c r="E63" i="4"/>
  <c r="H63" i="4"/>
  <c r="F63" i="4"/>
  <c r="H3" i="4"/>
  <c r="G3" i="4"/>
  <c r="E3" i="4"/>
  <c r="F3" i="4"/>
  <c r="H100" i="4"/>
  <c r="G100" i="4"/>
  <c r="F100" i="4"/>
  <c r="E100" i="4"/>
  <c r="E49" i="4"/>
  <c r="G49" i="4"/>
  <c r="H49" i="4"/>
  <c r="F49" i="4"/>
  <c r="F89" i="4"/>
  <c r="G89" i="4"/>
  <c r="E89" i="4"/>
  <c r="H89" i="4"/>
  <c r="G51" i="4"/>
  <c r="E51" i="4"/>
  <c r="H51" i="4"/>
  <c r="F51" i="4"/>
  <c r="H79" i="4"/>
  <c r="F79" i="4"/>
  <c r="E79" i="4"/>
  <c r="G79" i="4"/>
  <c r="G29" i="4"/>
  <c r="E29" i="4"/>
  <c r="H29" i="4"/>
  <c r="F29" i="4"/>
  <c r="G27" i="4"/>
  <c r="F27" i="4"/>
  <c r="E27" i="4"/>
  <c r="H27" i="4"/>
  <c r="H68" i="4"/>
  <c r="E68" i="4"/>
  <c r="F68" i="4"/>
  <c r="G68" i="4"/>
  <c r="E23" i="4"/>
  <c r="F23" i="4"/>
  <c r="H23" i="4"/>
  <c r="G23" i="4"/>
  <c r="E6" i="4"/>
  <c r="F6" i="4"/>
  <c r="G6" i="4"/>
  <c r="H6" i="4"/>
  <c r="G61" i="4"/>
  <c r="E61" i="4"/>
  <c r="F61" i="4"/>
  <c r="H61" i="4"/>
  <c r="G77" i="4"/>
  <c r="F77" i="4"/>
  <c r="E77" i="4"/>
  <c r="H77" i="4"/>
  <c r="E56" i="4"/>
  <c r="H56" i="4"/>
  <c r="F56" i="4"/>
  <c r="G56" i="4"/>
  <c r="G36" i="4"/>
  <c r="H36" i="4"/>
  <c r="E36" i="4"/>
  <c r="F36" i="4"/>
  <c r="G10" i="4"/>
  <c r="F10" i="4"/>
  <c r="H10" i="4"/>
  <c r="E10" i="4"/>
  <c r="G66" i="4"/>
  <c r="F66" i="4"/>
  <c r="H66" i="4"/>
  <c r="E66" i="4"/>
  <c r="E126" i="4"/>
  <c r="G126" i="4"/>
  <c r="F126" i="4"/>
  <c r="H126" i="4"/>
  <c r="H8" i="4"/>
  <c r="E8" i="4"/>
  <c r="G8" i="4"/>
  <c r="F8" i="4"/>
  <c r="F41" i="4"/>
  <c r="H41" i="4"/>
  <c r="E41" i="4"/>
  <c r="G41" i="4"/>
  <c r="F34" i="4"/>
  <c r="G34" i="4"/>
  <c r="E34" i="4"/>
  <c r="H34" i="4"/>
  <c r="H90" i="4"/>
  <c r="E90" i="4"/>
  <c r="F90" i="4"/>
  <c r="G90" i="4"/>
  <c r="E21" i="4"/>
  <c r="F21" i="4"/>
  <c r="G21" i="4"/>
  <c r="H21" i="4"/>
  <c r="H38" i="4"/>
  <c r="F38" i="4"/>
  <c r="E38" i="4"/>
  <c r="G38" i="4"/>
  <c r="H50" i="4"/>
  <c r="F50" i="4"/>
  <c r="E50" i="4"/>
  <c r="G50" i="4"/>
  <c r="H39" i="4"/>
  <c r="E39" i="4"/>
  <c r="G39" i="4"/>
  <c r="F39" i="4"/>
  <c r="G57" i="4"/>
  <c r="H57" i="4"/>
  <c r="E57" i="4"/>
  <c r="F57" i="4"/>
  <c r="E62" i="4"/>
  <c r="H62" i="4"/>
  <c r="F62" i="4"/>
  <c r="G62" i="4"/>
  <c r="F124" i="4"/>
  <c r="G124" i="4"/>
  <c r="E124" i="4"/>
  <c r="H124" i="4"/>
  <c r="H48" i="4"/>
  <c r="E48" i="4"/>
  <c r="F48" i="4"/>
  <c r="G48" i="4"/>
  <c r="E108" i="4"/>
  <c r="G108" i="4"/>
  <c r="F108" i="4"/>
  <c r="H108" i="4"/>
  <c r="G30" i="4"/>
  <c r="E30" i="4"/>
  <c r="H30" i="4"/>
  <c r="F30" i="4"/>
  <c r="H74" i="4"/>
  <c r="E74" i="4"/>
  <c r="F74" i="4"/>
  <c r="G74" i="4"/>
  <c r="F4" i="4"/>
  <c r="H4" i="4"/>
  <c r="E4" i="4"/>
  <c r="G4" i="4"/>
  <c r="H64" i="4"/>
  <c r="F64" i="4"/>
  <c r="E64" i="4"/>
  <c r="G64" i="4"/>
  <c r="E12" i="4"/>
  <c r="H12" i="4"/>
  <c r="G12" i="4"/>
  <c r="F12" i="4"/>
  <c r="H103" i="4"/>
  <c r="G103" i="4"/>
  <c r="E103" i="4"/>
  <c r="F103" i="4"/>
  <c r="F114" i="4"/>
  <c r="G114" i="4"/>
  <c r="H114" i="4"/>
  <c r="E114" i="4"/>
  <c r="G58" i="4"/>
  <c r="E58" i="4"/>
  <c r="H58" i="4"/>
  <c r="F58" i="4"/>
  <c r="F17" i="4"/>
  <c r="E17" i="4"/>
  <c r="H17" i="4"/>
  <c r="G17" i="4"/>
  <c r="F84" i="4"/>
  <c r="H84" i="4"/>
  <c r="E84" i="4"/>
  <c r="G84" i="4"/>
  <c r="F120" i="4"/>
  <c r="H120" i="4"/>
  <c r="G120" i="4"/>
  <c r="E120" i="4"/>
  <c r="G118" i="4"/>
  <c r="F118" i="4"/>
  <c r="H118" i="4"/>
  <c r="E118" i="4"/>
  <c r="H86" i="4"/>
  <c r="G86" i="4"/>
  <c r="F86" i="4"/>
  <c r="E86" i="4"/>
  <c r="F93" i="4"/>
  <c r="H93" i="4"/>
  <c r="G93" i="4"/>
  <c r="E93" i="4"/>
  <c r="H26" i="4"/>
  <c r="F26" i="4"/>
  <c r="E26" i="4"/>
  <c r="G26" i="4"/>
  <c r="E59" i="4"/>
  <c r="H59" i="4"/>
  <c r="F59" i="4"/>
  <c r="G59" i="4"/>
  <c r="H24" i="4"/>
  <c r="F24" i="4"/>
  <c r="E24" i="4"/>
  <c r="G24" i="4"/>
  <c r="G25" i="4"/>
  <c r="E25" i="4"/>
  <c r="F25" i="4"/>
  <c r="H25" i="4"/>
  <c r="F28" i="4"/>
  <c r="H28" i="4"/>
  <c r="G28" i="4"/>
  <c r="E28" i="4"/>
  <c r="F35" i="4"/>
  <c r="H35" i="4"/>
  <c r="G35" i="4"/>
  <c r="E35" i="4"/>
  <c r="G104" i="4"/>
  <c r="H104" i="4"/>
  <c r="E104" i="4"/>
  <c r="F104" i="4"/>
  <c r="E54" i="4"/>
  <c r="F54" i="4"/>
  <c r="H54" i="4"/>
  <c r="G54" i="4"/>
  <c r="F122" i="4"/>
  <c r="H122" i="4"/>
  <c r="E122" i="4"/>
  <c r="G122" i="4"/>
  <c r="E14" i="4"/>
  <c r="F14" i="4"/>
  <c r="G14" i="4"/>
  <c r="H14" i="4"/>
  <c r="H16" i="4"/>
  <c r="F16" i="4"/>
  <c r="E16" i="4"/>
  <c r="G16" i="4"/>
  <c r="F92" i="4"/>
  <c r="H92" i="4"/>
  <c r="E92" i="4"/>
  <c r="G92" i="4"/>
  <c r="G40" i="4"/>
  <c r="F40" i="4"/>
  <c r="E40" i="4"/>
  <c r="H40" i="4"/>
  <c r="F31" i="4"/>
  <c r="G31" i="4"/>
  <c r="H31" i="4"/>
  <c r="E31" i="4"/>
  <c r="E42" i="4"/>
  <c r="G42" i="4"/>
  <c r="F42" i="4"/>
  <c r="H42" i="4"/>
  <c r="H82" i="4"/>
  <c r="F82" i="4"/>
  <c r="E82" i="4"/>
  <c r="G82" i="4"/>
  <c r="E94" i="4"/>
  <c r="F94" i="4"/>
  <c r="G94" i="4"/>
  <c r="H94" i="4"/>
  <c r="H111" i="4"/>
  <c r="G111" i="4"/>
  <c r="F111" i="4"/>
  <c r="E111" i="4"/>
  <c r="F2" i="4"/>
  <c r="E2" i="4"/>
  <c r="B6" i="4"/>
  <c r="H2" i="4"/>
  <c r="G2" i="4"/>
  <c r="E5" i="4"/>
  <c r="G5" i="4"/>
  <c r="F5" i="4"/>
  <c r="H5" i="4"/>
  <c r="H121" i="4"/>
  <c r="G121" i="4"/>
  <c r="F121" i="4"/>
  <c r="E121" i="4"/>
  <c r="E102" i="4"/>
  <c r="F102" i="4"/>
  <c r="H102" i="4"/>
  <c r="G102" i="4"/>
  <c r="F76" i="4"/>
  <c r="E76" i="4"/>
  <c r="G76" i="4"/>
  <c r="H76" i="4"/>
  <c r="C28" i="3"/>
  <c r="J5" i="4" l="1"/>
  <c r="J31" i="4"/>
  <c r="J16" i="4"/>
  <c r="J14" i="4"/>
  <c r="J35" i="4"/>
  <c r="J28" i="4"/>
  <c r="J25" i="4"/>
  <c r="J24" i="4"/>
  <c r="J26" i="4"/>
  <c r="J17" i="4"/>
  <c r="J12" i="4"/>
  <c r="J4" i="4"/>
  <c r="J30" i="4"/>
  <c r="J21" i="4"/>
  <c r="J34" i="4"/>
  <c r="J8" i="4"/>
  <c r="J10" i="4"/>
  <c r="J36" i="4"/>
  <c r="J6" i="4"/>
  <c r="J23" i="4"/>
  <c r="J27" i="4"/>
  <c r="J29" i="4"/>
  <c r="J3" i="4"/>
  <c r="J37" i="4"/>
  <c r="J11" i="4"/>
  <c r="J18" i="4"/>
  <c r="J32" i="4"/>
  <c r="J22" i="4"/>
  <c r="J13" i="4"/>
  <c r="J9" i="4"/>
  <c r="J33" i="4"/>
  <c r="J19" i="4"/>
  <c r="J7" i="4"/>
  <c r="J15" i="4"/>
  <c r="J20" i="4"/>
  <c r="A7" i="4" l="1"/>
  <c r="D14" i="3"/>
  <c r="C27" i="3"/>
  <c r="D15" i="3"/>
  <c r="I1" i="4" a="1"/>
  <c r="B7" i="4"/>
  <c r="I118" i="4"/>
  <c r="I92" i="4"/>
  <c r="I98" i="4"/>
  <c r="I126" i="4"/>
  <c r="I69" i="4"/>
  <c r="I8" i="4"/>
  <c r="I17" i="4"/>
  <c r="I86" i="4"/>
  <c r="I37" i="4"/>
  <c r="I103" i="4"/>
  <c r="I43" i="4"/>
  <c r="I33" i="4"/>
  <c r="I124" i="4"/>
  <c r="I100" i="4"/>
  <c r="I102" i="4"/>
  <c r="I64" i="4"/>
  <c r="I57" i="4"/>
  <c r="I80" i="4"/>
  <c r="I73" i="4"/>
  <c r="I115" i="4"/>
  <c r="I16" i="4"/>
  <c r="I107" i="4"/>
  <c r="I60" i="4"/>
  <c r="I78" i="4"/>
  <c r="I2" i="4"/>
  <c r="I3" i="4"/>
  <c r="I90" i="4"/>
  <c r="I58" i="4"/>
  <c r="I7" i="4"/>
  <c r="I76" i="4"/>
  <c r="I51" i="4"/>
  <c r="I106" i="4"/>
  <c r="I42" i="4"/>
  <c r="I77" i="4"/>
  <c r="I79" i="4"/>
  <c r="I111" i="4"/>
  <c r="I101" i="4"/>
  <c r="I95" i="4"/>
  <c r="I53" i="4"/>
  <c r="I119" i="4"/>
  <c r="I84" i="4"/>
  <c r="I39" i="4"/>
  <c r="I66" i="4"/>
  <c r="I74" i="4"/>
  <c r="I96" i="4"/>
  <c r="I44" i="4"/>
  <c r="I26" i="4"/>
  <c r="I70" i="4"/>
  <c r="I38" i="4"/>
  <c r="I10" i="4"/>
  <c r="I12" i="4"/>
  <c r="I56" i="4"/>
  <c r="I45" i="4"/>
  <c r="I52" i="4"/>
  <c r="I113" i="4"/>
  <c r="I71" i="4"/>
  <c r="I91" i="4"/>
  <c r="I72" i="4"/>
  <c r="I123" i="4"/>
  <c r="I48" i="4"/>
  <c r="I94" i="4"/>
  <c r="I46" i="4"/>
  <c r="I65" i="4"/>
  <c r="I108" i="4"/>
  <c r="I109" i="4"/>
  <c r="I93" i="4"/>
  <c r="I40" i="4"/>
  <c r="I82" i="4"/>
  <c r="I88" i="4"/>
  <c r="I14" i="4"/>
  <c r="I30" i="4"/>
  <c r="I120" i="4"/>
  <c r="I112" i="4"/>
  <c r="I89" i="4"/>
  <c r="I36" i="4"/>
  <c r="I63" i="4"/>
  <c r="I35" i="4"/>
  <c r="I9" i="4"/>
  <c r="I83" i="4"/>
  <c r="I125" i="4"/>
  <c r="I27" i="4"/>
  <c r="I31" i="4"/>
  <c r="I19" i="4"/>
  <c r="I22" i="4"/>
  <c r="I122" i="4"/>
  <c r="I28" i="4"/>
  <c r="I67" i="4"/>
  <c r="I110" i="4"/>
  <c r="I81" i="4"/>
  <c r="I15" i="4"/>
  <c r="I50" i="4"/>
  <c r="I105" i="4"/>
  <c r="I34" i="4"/>
  <c r="I24" i="4"/>
  <c r="I21" i="4"/>
  <c r="I62" i="4"/>
  <c r="I47" i="4"/>
  <c r="I61" i="4"/>
  <c r="I117" i="4"/>
  <c r="I29" i="4"/>
  <c r="I5" i="4"/>
  <c r="I59" i="4"/>
  <c r="I41" i="4"/>
  <c r="I6" i="4"/>
  <c r="I54" i="4"/>
  <c r="I104" i="4"/>
  <c r="I75" i="4"/>
  <c r="I87" i="4"/>
  <c r="I13" i="4"/>
  <c r="I23" i="4"/>
  <c r="I121" i="4"/>
  <c r="I99" i="4"/>
  <c r="I1" i="4"/>
  <c r="I116" i="4"/>
  <c r="I18" i="4"/>
  <c r="I55" i="4"/>
  <c r="I97" i="4"/>
  <c r="I68" i="4"/>
  <c r="I11" i="4"/>
  <c r="I4" i="4"/>
  <c r="I20" i="4"/>
  <c r="I114" i="4"/>
  <c r="I25" i="4"/>
  <c r="I32" i="4"/>
  <c r="I85" i="4"/>
  <c r="I49" i="4"/>
  <c r="D29" i="3"/>
  <c r="D27" i="3"/>
  <c r="D28" i="3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J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<sst xmlns="http://schemas.openxmlformats.org/spreadsheetml/2006/main" count="193" uniqueCount="141">
  <si>
    <t>Earliest Date</t>
  </si>
  <si>
    <t>Latest Date</t>
  </si>
  <si>
    <t>Include Flag</t>
  </si>
  <si>
    <t>Priority</t>
  </si>
  <si>
    <t>Calendar</t>
  </si>
  <si>
    <t>Currency</t>
  </si>
  <si>
    <t>EUR</t>
  </si>
  <si>
    <t>OND</t>
  </si>
  <si>
    <t>TND</t>
  </si>
  <si>
    <t>SND</t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</si>
  <si>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</si>
  <si>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</si>
  <si>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</si>
  <si>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</si>
  <si>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</si>
  <si>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</si>
  <si>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</si>
  <si>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</si>
  <si>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</si>
  <si>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9MD</t>
  </si>
  <si>
    <t>1YD</t>
  </si>
  <si>
    <t>Trigger</t>
  </si>
  <si>
    <t>General Settings</t>
  </si>
  <si>
    <t>Day Counter</t>
  </si>
  <si>
    <t>ObjectID</t>
  </si>
  <si>
    <t>NDays</t>
  </si>
  <si>
    <t>TraitsID</t>
  </si>
  <si>
    <t>InterpolatorID</t>
  </si>
  <si>
    <t>Permanent</t>
  </si>
  <si>
    <t>PiecewiseYieldCurve</t>
  </si>
  <si>
    <t>Error</t>
  </si>
  <si>
    <t>Quote Value</t>
  </si>
  <si>
    <t>FrontFuturesRollingDays</t>
  </si>
  <si>
    <t>DepoFuturesPriority</t>
  </si>
  <si>
    <t>Rate Helpers</t>
  </si>
  <si>
    <t>Rate Helpers Selected</t>
  </si>
  <si>
    <t>Rate Helpers Selection</t>
  </si>
  <si>
    <t>Accuracy</t>
  </si>
  <si>
    <t>RateHelperPrefix</t>
  </si>
  <si>
    <t>1Y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</si>
  <si>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</si>
  <si>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</si>
  <si>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</si>
  <si>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</si>
  <si>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</si>
  <si>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</si>
  <si>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</si>
  <si>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</si>
  <si>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</si>
  <si>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</si>
  <si>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</si>
  <si>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</si>
  <si>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15Y</t>
  </si>
  <si>
    <t>20Y</t>
  </si>
  <si>
    <t>30Y</t>
  </si>
  <si>
    <t>AB</t>
  </si>
  <si>
    <t>AllDepos</t>
  </si>
  <si>
    <t>Conv. Adj. / Spread</t>
  </si>
  <si>
    <t>11Y</t>
  </si>
  <si>
    <t>12Y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</si>
  <si>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</si>
  <si>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</si>
  <si>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</si>
  <si>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</si>
  <si>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</si>
  <si>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</si>
  <si>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</si>
  <si>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</si>
  <si>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</si>
  <si>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</si>
  <si>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</si>
  <si>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</si>
  <si>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</si>
  <si>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</si>
  <si>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</si>
  <si>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35Y</t>
  </si>
  <si>
    <t>40Y</t>
  </si>
  <si>
    <t>50Y</t>
  </si>
  <si>
    <t>60Y</t>
  </si>
  <si>
    <t>ObjectOverwrite</t>
  </si>
  <si>
    <t>nIMMFutures</t>
  </si>
  <si>
    <t>nSerialFutures</t>
  </si>
  <si>
    <t>1S</t>
  </si>
  <si>
    <t>2S</t>
  </si>
  <si>
    <t>3S</t>
  </si>
  <si>
    <t>4S</t>
  </si>
  <si>
    <t>Instrument code</t>
  </si>
  <si>
    <t>IndexTenor</t>
  </si>
  <si>
    <t>Jump Quotes</t>
  </si>
  <si>
    <t>Jump Dates</t>
  </si>
  <si>
    <t>Months</t>
  </si>
  <si>
    <t>IborType</t>
  </si>
  <si>
    <t>SwapFixedFreq</t>
  </si>
  <si>
    <t>CHF</t>
  </si>
  <si>
    <t>GBP</t>
  </si>
  <si>
    <t>JPY</t>
  </si>
  <si>
    <t>USD</t>
  </si>
  <si>
    <t>AM</t>
  </si>
  <si>
    <t>Jump Values</t>
  </si>
  <si>
    <t>Min Distance</t>
  </si>
  <si>
    <t>Rate</t>
  </si>
  <si>
    <t>ON</t>
  </si>
  <si>
    <t/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</si>
  <si>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</si>
  <si>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</si>
  <si>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</si>
  <si>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</si>
  <si>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</si>
  <si>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</si>
  <si>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</si>
  <si>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</si>
  <si>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</si>
  <si>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</si>
  <si>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</si>
  <si>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</si>
  <si>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</si>
  <si>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ECB</t>
  </si>
  <si>
    <t>OIS</t>
  </si>
  <si>
    <t>Discount</t>
  </si>
  <si>
    <t>13M</t>
  </si>
  <si>
    <t>14M</t>
  </si>
  <si>
    <t>16M</t>
  </si>
  <si>
    <t>17M</t>
  </si>
  <si>
    <t>19M</t>
  </si>
  <si>
    <t>20M</t>
  </si>
  <si>
    <t>22M</t>
  </si>
  <si>
    <t>23M</t>
  </si>
  <si>
    <t>27M</t>
  </si>
  <si>
    <t>30M</t>
  </si>
  <si>
    <t>33M</t>
  </si>
  <si>
    <t>39M</t>
  </si>
  <si>
    <t>42M</t>
  </si>
  <si>
    <t>45M</t>
  </si>
  <si>
    <t>51M</t>
  </si>
  <si>
    <t>54M</t>
  </si>
  <si>
    <t>57M</t>
  </si>
  <si>
    <t>45Y</t>
  </si>
  <si>
    <t>SW</t>
  </si>
  <si>
    <t>HKD</t>
  </si>
  <si>
    <t>HongKong::HKEx</t>
  </si>
  <si>
    <t>MonotonicLogCubicNaturalSpline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</si>
</sst>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0%"/>
    <numFmt numFmtId="165" formatCode="0.0000%"/>
    <numFmt numFmtId="166" formatCode="ddd\,\ d\-mmm\-yy"/>
    <numFmt numFmtId="167" formatCode="ddd\,\ dd\-mmm\-yyyy"/>
    <numFmt numFmtId="168" formatCode="0.000000000"/>
    <numFmt numFmtId="169" formatCode="0.00000%"/>
    <numFmt numFmtId="170" formatCode="ddd\,\ dd\-mmm\-yyyy\,\ hh:mm:ss"/>
    <numFmt numFmtId="171" formatCode="ddd\,\ d\-mmm\-yyyy\,\ hh:mm:ss"/>
    <numFmt numFmtId="172" formatCode="ddd\,\ d\-mmm\-yyyy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  <font>
      <b/>
      <sz val="8"/>
      <name val="Courier New"/>
      <family val="3"/>
    </font>
    <font>
      <sz val="8"/>
      <name val="Courier New"/>
      <family val="3"/>
    </font>
    <font>
      <sz val="8"/>
      <color indexed="10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6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1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9" fontId="1" fillId="0" borderId="0" applyFont="0" applyFill="0" applyBorder="0" applyAlignment="0" applyProtection="0"/>
  </cellStyleXfs>
  <cellXfs count="110">
    <xf numFmtId="0" fontId="0" fillId="0" borderId="0" xfId="0"/>
    <xf numFmtId="0" fontId="4" fillId="2" borderId="0" xfId="1" applyFont="1" applyFill="1"/>
    <xf numFmtId="0" fontId="4" fillId="3" borderId="1" xfId="1" applyFont="1" applyFill="1" applyBorder="1"/>
    <xf numFmtId="0" fontId="3" fillId="3" borderId="0" xfId="1" applyFont="1" applyFill="1" applyBorder="1"/>
    <xf numFmtId="0" fontId="4" fillId="3" borderId="0" xfId="1" applyFont="1" applyFill="1" applyBorder="1"/>
    <xf numFmtId="0" fontId="4" fillId="3" borderId="2" xfId="1" applyFont="1" applyFill="1" applyBorder="1"/>
    <xf numFmtId="0" fontId="4" fillId="0" borderId="0" xfId="1" applyFont="1"/>
    <xf numFmtId="0" fontId="4" fillId="4" borderId="3" xfId="1" applyFont="1" applyFill="1" applyBorder="1"/>
    <xf numFmtId="0" fontId="4" fillId="3" borderId="4" xfId="1" applyFont="1" applyFill="1" applyBorder="1" applyAlignment="1">
      <alignment horizontal="center"/>
    </xf>
    <xf numFmtId="0" fontId="4" fillId="2" borderId="5" xfId="1" applyFont="1" applyFill="1" applyBorder="1"/>
    <xf numFmtId="0" fontId="4" fillId="2" borderId="6" xfId="1" applyFont="1" applyFill="1" applyBorder="1"/>
    <xf numFmtId="0" fontId="4" fillId="4" borderId="7" xfId="1" applyFont="1" applyFill="1" applyBorder="1"/>
    <xf numFmtId="0" fontId="4" fillId="3" borderId="8" xfId="0" applyFont="1" applyFill="1" applyBorder="1" applyAlignment="1">
      <alignment horizontal="center"/>
    </xf>
    <xf numFmtId="0" fontId="4" fillId="2" borderId="1" xfId="1" applyFont="1" applyFill="1" applyBorder="1"/>
    <xf numFmtId="0" fontId="4" fillId="2" borderId="2" xfId="1" applyFont="1" applyFill="1" applyBorder="1"/>
    <xf numFmtId="0" fontId="4" fillId="2" borderId="9" xfId="1" applyFont="1" applyFill="1" applyBorder="1"/>
    <xf numFmtId="0" fontId="4" fillId="2" borderId="10" xfId="1" applyFont="1" applyFill="1" applyBorder="1"/>
    <xf numFmtId="0" fontId="4" fillId="4" borderId="7" xfId="0" applyFont="1" applyFill="1" applyBorder="1"/>
    <xf numFmtId="171" fontId="4" fillId="3" borderId="8" xfId="0" applyNumberFormat="1" applyFont="1" applyFill="1" applyBorder="1" applyAlignment="1">
      <alignment horizontal="center"/>
    </xf>
    <xf numFmtId="0" fontId="4" fillId="4" borderId="11" xfId="0" applyFont="1" applyFill="1" applyBorder="1"/>
    <xf numFmtId="0" fontId="4" fillId="3" borderId="12" xfId="0" applyFont="1" applyFill="1" applyBorder="1" applyAlignment="1">
      <alignment horizontal="center"/>
    </xf>
    <xf numFmtId="170" fontId="4" fillId="3" borderId="0" xfId="1" applyNumberFormat="1" applyFont="1" applyFill="1" applyBorder="1" applyAlignment="1">
      <alignment horizontal="center"/>
    </xf>
    <xf numFmtId="0" fontId="3" fillId="4" borderId="3" xfId="0" applyFont="1" applyFill="1" applyBorder="1" applyAlignment="1">
      <alignment horizontal="right"/>
    </xf>
    <xf numFmtId="166" fontId="4" fillId="5" borderId="4" xfId="0" quotePrefix="1" applyNumberFormat="1" applyFont="1" applyFill="1" applyBorder="1" applyAlignment="1">
      <alignment horizontal="center"/>
    </xf>
    <xf numFmtId="0" fontId="3" fillId="4" borderId="11" xfId="0" applyFont="1" applyFill="1" applyBorder="1" applyAlignment="1">
      <alignment horizontal="right"/>
    </xf>
    <xf numFmtId="1" fontId="6" fillId="5" borderId="12" xfId="0" applyNumberFormat="1" applyFont="1" applyFill="1" applyBorder="1" applyAlignment="1">
      <alignment horizontal="left"/>
    </xf>
    <xf numFmtId="166" fontId="4" fillId="6" borderId="4" xfId="0" applyNumberFormat="1" applyFont="1" applyFill="1" applyBorder="1" applyAlignment="1">
      <alignment horizontal="center"/>
    </xf>
    <xf numFmtId="0" fontId="3" fillId="4" borderId="7" xfId="0" applyFont="1" applyFill="1" applyBorder="1" applyAlignment="1">
      <alignment horizontal="right"/>
    </xf>
    <xf numFmtId="3" fontId="4" fillId="6" borderId="8" xfId="0" applyNumberFormat="1" applyFont="1" applyFill="1" applyBorder="1" applyAlignment="1">
      <alignment horizontal="center"/>
    </xf>
    <xf numFmtId="0" fontId="4" fillId="3" borderId="8" xfId="1" applyFont="1" applyFill="1" applyBorder="1" applyAlignment="1">
      <alignment horizontal="center"/>
    </xf>
    <xf numFmtId="11" fontId="4" fillId="6" borderId="13" xfId="0" applyNumberFormat="1" applyFont="1" applyFill="1" applyBorder="1" applyAlignment="1">
      <alignment horizontal="center"/>
    </xf>
    <xf numFmtId="172" fontId="4" fillId="6" borderId="13" xfId="0" applyNumberFormat="1" applyFont="1" applyFill="1" applyBorder="1" applyAlignment="1">
      <alignment horizontal="center"/>
    </xf>
    <xf numFmtId="172" fontId="4" fillId="3" borderId="8" xfId="1" applyNumberFormat="1" applyFont="1" applyFill="1" applyBorder="1" applyAlignment="1">
      <alignment horizontal="center"/>
    </xf>
    <xf numFmtId="165" fontId="4" fillId="6" borderId="13" xfId="0" applyNumberFormat="1" applyFont="1" applyFill="1" applyBorder="1" applyAlignment="1">
      <alignment horizontal="center"/>
    </xf>
    <xf numFmtId="165" fontId="4" fillId="3" borderId="12" xfId="1" applyNumberFormat="1" applyFont="1" applyFill="1" applyBorder="1" applyAlignment="1">
      <alignment horizontal="center"/>
    </xf>
    <xf numFmtId="11" fontId="4" fillId="6" borderId="8" xfId="0" applyNumberFormat="1" applyFont="1" applyFill="1" applyBorder="1" applyAlignment="1">
      <alignment horizontal="center"/>
    </xf>
    <xf numFmtId="0" fontId="4" fillId="6" borderId="8" xfId="0" applyFont="1" applyFill="1" applyBorder="1" applyAlignment="1">
      <alignment horizontal="center"/>
    </xf>
    <xf numFmtId="0" fontId="4" fillId="6" borderId="12" xfId="0" applyFont="1" applyFill="1" applyBorder="1" applyAlignment="1">
      <alignment horizontal="center"/>
    </xf>
    <xf numFmtId="172" fontId="4" fillId="3" borderId="3" xfId="0" applyNumberFormat="1" applyFont="1" applyFill="1" applyBorder="1" applyAlignment="1">
      <alignment horizontal="right"/>
    </xf>
    <xf numFmtId="168" fontId="4" fillId="3" borderId="4" xfId="0" applyNumberFormat="1" applyFont="1" applyFill="1" applyBorder="1" applyAlignment="1">
      <alignment horizontal="center"/>
    </xf>
    <xf numFmtId="172" fontId="4" fillId="3" borderId="7" xfId="0" applyNumberFormat="1" applyFont="1" applyFill="1" applyBorder="1" applyAlignment="1">
      <alignment horizontal="right"/>
    </xf>
    <xf numFmtId="167" fontId="4" fillId="3" borderId="11" xfId="0" applyNumberFormat="1" applyFont="1" applyFill="1" applyBorder="1" applyAlignment="1">
      <alignment horizontal="right"/>
    </xf>
    <xf numFmtId="0" fontId="4" fillId="3" borderId="12" xfId="0" applyFont="1" applyFill="1" applyBorder="1" applyAlignment="1">
      <alignment horizontal="left"/>
    </xf>
    <xf numFmtId="0" fontId="4" fillId="3" borderId="9" xfId="1" applyFont="1" applyFill="1" applyBorder="1"/>
    <xf numFmtId="0" fontId="4" fillId="3" borderId="14" xfId="1" applyFont="1" applyFill="1" applyBorder="1"/>
    <xf numFmtId="0" fontId="4" fillId="3" borderId="10" xfId="1" applyFont="1" applyFill="1" applyBorder="1"/>
    <xf numFmtId="0" fontId="4" fillId="3" borderId="8" xfId="0" quotePrefix="1" applyFont="1" applyFill="1" applyBorder="1" applyAlignment="1">
      <alignment horizontal="center"/>
    </xf>
    <xf numFmtId="15" fontId="4" fillId="3" borderId="14" xfId="1" applyNumberFormat="1" applyFont="1" applyFill="1" applyBorder="1"/>
    <xf numFmtId="0" fontId="10" fillId="0" borderId="0" xfId="0" applyFont="1"/>
    <xf numFmtId="0" fontId="9" fillId="7" borderId="15" xfId="0" applyFont="1" applyFill="1" applyBorder="1" applyAlignment="1">
      <alignment horizontal="center" vertical="center" wrapText="1"/>
    </xf>
    <xf numFmtId="0" fontId="9" fillId="7" borderId="16" xfId="0" applyFont="1" applyFill="1" applyBorder="1" applyAlignment="1">
      <alignment horizontal="center" vertical="center" wrapText="1"/>
    </xf>
    <xf numFmtId="0" fontId="9" fillId="7" borderId="17" xfId="0" applyFont="1" applyFill="1" applyBorder="1" applyAlignment="1">
      <alignment horizontal="center" vertical="center" wrapText="1"/>
    </xf>
    <xf numFmtId="164" fontId="10" fillId="0" borderId="0" xfId="2" applyNumberFormat="1" applyFont="1"/>
    <xf numFmtId="0" fontId="9" fillId="4" borderId="18" xfId="0" applyFont="1" applyFill="1" applyBorder="1" applyAlignment="1">
      <alignment horizontal="right"/>
    </xf>
    <xf numFmtId="3" fontId="10" fillId="6" borderId="19" xfId="0" applyNumberFormat="1" applyFont="1" applyFill="1" applyBorder="1" applyAlignment="1">
      <alignment horizontal="center"/>
    </xf>
    <xf numFmtId="0" fontId="10" fillId="3" borderId="1" xfId="0" applyFont="1" applyFill="1" applyBorder="1" applyAlignment="1"/>
    <xf numFmtId="165" fontId="10" fillId="3" borderId="0" xfId="0" applyNumberFormat="1" applyFont="1" applyFill="1" applyBorder="1" applyAlignment="1"/>
    <xf numFmtId="0" fontId="9" fillId="4" borderId="20" xfId="0" applyFont="1" applyFill="1" applyBorder="1" applyAlignment="1">
      <alignment horizontal="right"/>
    </xf>
    <xf numFmtId="3" fontId="10" fillId="6" borderId="21" xfId="0" applyNumberFormat="1" applyFont="1" applyFill="1" applyBorder="1" applyAlignment="1">
      <alignment horizontal="center"/>
    </xf>
    <xf numFmtId="0" fontId="10" fillId="6" borderId="21" xfId="0" applyFont="1" applyFill="1" applyBorder="1" applyAlignment="1">
      <alignment horizontal="center"/>
    </xf>
    <xf numFmtId="0" fontId="11" fillId="5" borderId="21" xfId="0" applyFont="1" applyFill="1" applyBorder="1" applyAlignment="1">
      <alignment horizontal="left"/>
    </xf>
    <xf numFmtId="0" fontId="10" fillId="0" borderId="22" xfId="0" applyFont="1" applyBorder="1"/>
    <xf numFmtId="0" fontId="11" fillId="5" borderId="23" xfId="0" applyFont="1" applyFill="1" applyBorder="1" applyAlignment="1">
      <alignment horizontal="left"/>
    </xf>
    <xf numFmtId="0" fontId="10" fillId="3" borderId="9" xfId="0" applyFont="1" applyFill="1" applyBorder="1" applyAlignment="1"/>
    <xf numFmtId="165" fontId="10" fillId="3" borderId="14" xfId="0" applyNumberFormat="1" applyFont="1" applyFill="1" applyBorder="1" applyAlignment="1"/>
    <xf numFmtId="0" fontId="10" fillId="0" borderId="0" xfId="0" applyFont="1" applyAlignment="1">
      <alignment horizontal="left"/>
    </xf>
    <xf numFmtId="167" fontId="10" fillId="3" borderId="0" xfId="0" applyNumberFormat="1" applyFont="1" applyFill="1" applyBorder="1" applyAlignment="1"/>
    <xf numFmtId="167" fontId="10" fillId="3" borderId="2" xfId="0" applyNumberFormat="1" applyFont="1" applyFill="1" applyBorder="1" applyAlignment="1"/>
    <xf numFmtId="167" fontId="10" fillId="3" borderId="14" xfId="0" applyNumberFormat="1" applyFont="1" applyFill="1" applyBorder="1" applyAlignment="1"/>
    <xf numFmtId="167" fontId="10" fillId="3" borderId="10" xfId="0" applyNumberFormat="1" applyFont="1" applyFill="1" applyBorder="1" applyAlignment="1"/>
    <xf numFmtId="0" fontId="9" fillId="7" borderId="24" xfId="0" applyFont="1" applyFill="1" applyBorder="1" applyAlignment="1">
      <alignment horizontal="center" vertical="center" wrapText="1"/>
    </xf>
    <xf numFmtId="0" fontId="9" fillId="3" borderId="13" xfId="0" applyFont="1" applyFill="1" applyBorder="1" applyAlignment="1">
      <alignment horizontal="center" vertical="center" textRotation="90"/>
    </xf>
    <xf numFmtId="0" fontId="10" fillId="3" borderId="0" xfId="0" applyNumberFormat="1" applyFont="1" applyFill="1" applyBorder="1" applyAlignment="1">
      <alignment horizontal="center"/>
    </xf>
    <xf numFmtId="0" fontId="10" fillId="3" borderId="0" xfId="0" applyFont="1" applyFill="1" applyBorder="1" applyAlignment="1">
      <alignment horizontal="left"/>
    </xf>
    <xf numFmtId="165" fontId="10" fillId="3" borderId="0" xfId="2" applyNumberFormat="1" applyFont="1" applyFill="1" applyBorder="1" applyAlignment="1">
      <alignment horizontal="right"/>
    </xf>
    <xf numFmtId="0" fontId="10" fillId="3" borderId="0" xfId="0" applyFont="1" applyFill="1" applyBorder="1" applyAlignment="1">
      <alignment horizontal="center"/>
    </xf>
    <xf numFmtId="172" fontId="10" fillId="3" borderId="0" xfId="0" applyNumberFormat="1" applyFont="1" applyFill="1" applyBorder="1" applyAlignment="1">
      <alignment horizontal="right"/>
    </xf>
    <xf numFmtId="172" fontId="10" fillId="3" borderId="8" xfId="0" applyNumberFormat="1" applyFont="1" applyFill="1" applyBorder="1" applyAlignment="1">
      <alignment horizontal="right"/>
    </xf>
    <xf numFmtId="0" fontId="9" fillId="3" borderId="25" xfId="0" applyFont="1" applyFill="1" applyBorder="1" applyAlignment="1">
      <alignment horizontal="center" vertical="center" textRotation="90"/>
    </xf>
    <xf numFmtId="0" fontId="10" fillId="3" borderId="26" xfId="0" applyNumberFormat="1" applyFont="1" applyFill="1" applyBorder="1" applyAlignment="1">
      <alignment horizontal="center"/>
    </xf>
    <xf numFmtId="0" fontId="10" fillId="3" borderId="26" xfId="0" applyFont="1" applyFill="1" applyBorder="1" applyAlignment="1">
      <alignment horizontal="left"/>
    </xf>
    <xf numFmtId="165" fontId="10" fillId="3" borderId="26" xfId="2" applyNumberFormat="1" applyFont="1" applyFill="1" applyBorder="1" applyAlignment="1">
      <alignment horizontal="right"/>
    </xf>
    <xf numFmtId="0" fontId="10" fillId="3" borderId="26" xfId="0" applyFont="1" applyFill="1" applyBorder="1" applyAlignment="1">
      <alignment horizontal="center"/>
    </xf>
    <xf numFmtId="172" fontId="10" fillId="3" borderId="26" xfId="0" applyNumberFormat="1" applyFont="1" applyFill="1" applyBorder="1" applyAlignment="1">
      <alignment horizontal="right"/>
    </xf>
    <xf numFmtId="172" fontId="10" fillId="3" borderId="12" xfId="0" applyNumberFormat="1" applyFont="1" applyFill="1" applyBorder="1" applyAlignment="1">
      <alignment horizontal="right"/>
    </xf>
    <xf numFmtId="0" fontId="10" fillId="3" borderId="27" xfId="0" applyNumberFormat="1" applyFont="1" applyFill="1" applyBorder="1" applyAlignment="1">
      <alignment horizontal="center"/>
    </xf>
    <xf numFmtId="0" fontId="10" fillId="3" borderId="28" xfId="0" applyNumberFormat="1" applyFont="1" applyFill="1" applyBorder="1" applyAlignment="1">
      <alignment horizontal="center"/>
    </xf>
    <xf numFmtId="0" fontId="10" fillId="3" borderId="28" xfId="0" applyNumberFormat="1" applyFont="1" applyFill="1" applyBorder="1" applyAlignment="1">
      <alignment horizontal="left"/>
    </xf>
    <xf numFmtId="0" fontId="10" fillId="3" borderId="28" xfId="0" applyFont="1" applyFill="1" applyBorder="1" applyAlignment="1">
      <alignment horizontal="left"/>
    </xf>
    <xf numFmtId="165" fontId="10" fillId="3" borderId="28" xfId="2" applyNumberFormat="1" applyFont="1" applyFill="1" applyBorder="1" applyAlignment="1">
      <alignment horizontal="right"/>
    </xf>
    <xf numFmtId="0" fontId="10" fillId="3" borderId="28" xfId="0" applyFont="1" applyFill="1" applyBorder="1" applyAlignment="1">
      <alignment horizontal="center"/>
    </xf>
    <xf numFmtId="172" fontId="10" fillId="3" borderId="28" xfId="0" applyNumberFormat="1" applyFont="1" applyFill="1" applyBorder="1" applyAlignment="1">
      <alignment horizontal="right"/>
    </xf>
    <xf numFmtId="172" fontId="10" fillId="3" borderId="4" xfId="0" applyNumberFormat="1" applyFont="1" applyFill="1" applyBorder="1" applyAlignment="1">
      <alignment horizontal="right"/>
    </xf>
    <xf numFmtId="165" fontId="10" fillId="0" borderId="0" xfId="0" applyNumberFormat="1" applyFont="1"/>
    <xf numFmtId="172" fontId="10" fillId="0" borderId="0" xfId="0" applyNumberFormat="1" applyFont="1"/>
    <xf numFmtId="0" fontId="10" fillId="3" borderId="13" xfId="0" applyNumberFormat="1" applyFont="1" applyFill="1" applyBorder="1" applyAlignment="1">
      <alignment horizontal="center"/>
    </xf>
    <xf numFmtId="49" fontId="10" fillId="3" borderId="0" xfId="0" applyNumberFormat="1" applyFont="1" applyFill="1" applyBorder="1" applyAlignment="1">
      <alignment horizontal="left"/>
    </xf>
    <xf numFmtId="169" fontId="10" fillId="0" borderId="0" xfId="0" applyNumberFormat="1" applyFont="1"/>
    <xf numFmtId="0" fontId="10" fillId="3" borderId="25" xfId="0" applyNumberFormat="1" applyFont="1" applyFill="1" applyBorder="1" applyAlignment="1">
      <alignment horizontal="center"/>
    </xf>
    <xf numFmtId="49" fontId="10" fillId="3" borderId="26" xfId="0" applyNumberFormat="1" applyFont="1" applyFill="1" applyBorder="1" applyAlignment="1">
      <alignment horizontal="left"/>
    </xf>
    <xf numFmtId="0" fontId="10" fillId="8" borderId="0" xfId="0" applyFont="1" applyFill="1" applyBorder="1" applyAlignment="1">
      <alignment horizontal="center"/>
    </xf>
    <xf numFmtId="0" fontId="2" fillId="3" borderId="8" xfId="1" applyFont="1" applyFill="1" applyBorder="1" applyAlignment="1">
      <alignment horizontal="center"/>
    </xf>
    <xf numFmtId="0" fontId="8" fillId="9" borderId="29" xfId="1" applyFont="1" applyFill="1" applyBorder="1" applyAlignment="1">
      <alignment horizontal="center"/>
    </xf>
    <xf numFmtId="0" fontId="8" fillId="9" borderId="30" xfId="1" applyFont="1" applyFill="1" applyBorder="1" applyAlignment="1">
      <alignment horizontal="center"/>
    </xf>
    <xf numFmtId="0" fontId="8" fillId="0" borderId="31" xfId="0" applyFont="1" applyBorder="1" applyAlignment="1"/>
    <xf numFmtId="0" fontId="9" fillId="7" borderId="29" xfId="0" applyFont="1" applyFill="1" applyBorder="1" applyAlignment="1">
      <alignment horizontal="center" vertical="center" wrapText="1"/>
    </xf>
    <xf numFmtId="0" fontId="9" fillId="7" borderId="30" xfId="0" applyFont="1" applyFill="1" applyBorder="1" applyAlignment="1">
      <alignment horizontal="center" vertical="center" wrapText="1"/>
    </xf>
    <xf numFmtId="0" fontId="9" fillId="7" borderId="31" xfId="0" applyFont="1" applyFill="1" applyBorder="1" applyAlignment="1">
      <alignment horizontal="center" vertical="center" wrapText="1"/>
    </xf>
    <xf numFmtId="0" fontId="9" fillId="7" borderId="32" xfId="0" applyFont="1" applyFill="1" applyBorder="1" applyAlignment="1">
      <alignment horizontal="center" vertical="center" wrapText="1"/>
    </xf>
    <xf numFmtId="0" fontId="9" fillId="7" borderId="33" xfId="0" applyFont="1" applyFill="1" applyBorder="1" applyAlignment="1">
      <alignment horizontal="center" vertical="center" wrapText="1"/>
    </xf>
  </cellXfs>
  <cellStyles count="3">
    <cellStyle name="Normal" xfId="0" builtinId="0"/>
    <cellStyle name="Normal_SwaptionATMVols" xfId="1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G68"/>
  <sheetViews>
    <sheetView workbookViewId="0">
      <selection activeCell="D11" sqref="D11"/>
    </sheetView>
  </sheetViews>
  <sheetFormatPr defaultColWidth="8" defaultRowHeight="11.25" x14ac:dyDescent="0.2"/>
  <cols>
    <col min="1" max="1" width="6.140625" style="6" customWidth="1"/>
    <col min="2" max="2" width="8.42578125" style="6" customWidth="1"/>
    <col min="3" max="3" width="18" style="6" bestFit="1" customWidth="1"/>
    <col min="4" max="4" width="23.85546875" style="6" bestFit="1" customWidth="1"/>
    <col min="5" max="5" width="22" style="6" bestFit="1" customWidth="1"/>
    <col min="6" max="6" width="7.28515625" style="6" customWidth="1"/>
    <col min="7" max="16384" width="8" style="6"/>
  </cols>
  <sheetData>
    <row r="1" spans="1:33" s="1" customFormat="1" x14ac:dyDescent="0.2">
      <c r="B1" s="1" t="str">
        <f>_xll.qlxlVersion(TRUE,Trigger)</f>
        <v>QuantLibXL 1.2.0 - MS VC++ 9.0 - Multithreaded Dynamic Runtime library - Release Configuration - Jan 18 2013 12:11:06</v>
      </c>
    </row>
    <row r="2" spans="1:33" s="1" customFormat="1" ht="18" x14ac:dyDescent="0.25">
      <c r="B2" s="102" t="s">
        <v>22</v>
      </c>
      <c r="C2" s="103"/>
      <c r="D2" s="103"/>
      <c r="E2" s="103"/>
      <c r="F2" s="104"/>
    </row>
    <row r="3" spans="1:33" ht="12" thickBot="1" x14ac:dyDescent="0.25">
      <c r="A3" s="1"/>
      <c r="B3" s="2"/>
      <c r="C3" s="3"/>
      <c r="D3" s="4"/>
      <c r="E3" s="4"/>
      <c r="F3" s="5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x14ac:dyDescent="0.2">
      <c r="A4" s="1"/>
      <c r="B4" s="2"/>
      <c r="C4" s="7" t="s">
        <v>5</v>
      </c>
      <c r="D4" s="8" t="s">
        <v>138</v>
      </c>
      <c r="E4" s="4"/>
      <c r="F4" s="5"/>
      <c r="G4" s="1"/>
      <c r="H4" s="9" t="s">
        <v>93</v>
      </c>
      <c r="I4" s="10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x14ac:dyDescent="0.2">
      <c r="A5" s="1"/>
      <c r="B5" s="2"/>
      <c r="C5" s="11" t="s">
        <v>90</v>
      </c>
      <c r="D5" s="12"/>
      <c r="E5" s="4"/>
      <c r="F5" s="5"/>
      <c r="G5" s="1"/>
      <c r="H5" s="13" t="s">
        <v>6</v>
      </c>
      <c r="I5" s="14" t="s">
        <v>55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x14ac:dyDescent="0.2">
      <c r="A6" s="1"/>
      <c r="B6" s="2"/>
      <c r="C6" s="11" t="s">
        <v>87</v>
      </c>
      <c r="D6" s="12" t="s">
        <v>101</v>
      </c>
      <c r="E6" s="4"/>
      <c r="F6" s="5"/>
      <c r="G6" s="1"/>
      <c r="H6" s="13" t="s">
        <v>94</v>
      </c>
      <c r="I6" s="1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x14ac:dyDescent="0.2">
      <c r="A7" s="1"/>
      <c r="B7" s="2"/>
      <c r="C7" s="11" t="s">
        <v>91</v>
      </c>
      <c r="D7" s="12" t="s">
        <v>117</v>
      </c>
      <c r="E7" s="4"/>
      <c r="F7" s="5"/>
      <c r="G7" s="1"/>
      <c r="H7" s="13" t="s">
        <v>95</v>
      </c>
      <c r="I7" s="14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12" thickBot="1" x14ac:dyDescent="0.25">
      <c r="A8" s="1"/>
      <c r="B8" s="2"/>
      <c r="C8" s="11" t="s">
        <v>92</v>
      </c>
      <c r="D8" s="46" t="s">
        <v>102</v>
      </c>
      <c r="E8" s="4"/>
      <c r="F8" s="5"/>
      <c r="G8" s="1"/>
      <c r="H8" s="15" t="s">
        <v>96</v>
      </c>
      <c r="I8" s="16" t="s">
        <v>97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x14ac:dyDescent="0.2">
      <c r="A9" s="1"/>
      <c r="B9" s="2"/>
      <c r="C9" s="11" t="s">
        <v>38</v>
      </c>
      <c r="D9" s="12" t="str">
        <f>Currency&amp;"_YC"&amp;IndexTenor&amp;"RH"</f>
        <v>HKD_YCONRH</v>
      </c>
      <c r="E9" s="4"/>
      <c r="F9" s="5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x14ac:dyDescent="0.2">
      <c r="A10" s="1"/>
      <c r="B10" s="2"/>
      <c r="C10" s="17" t="s">
        <v>28</v>
      </c>
      <c r="D10" s="12" t="b">
        <v>1</v>
      </c>
      <c r="E10" s="4"/>
      <c r="F10" s="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x14ac:dyDescent="0.2">
      <c r="A11" s="1"/>
      <c r="B11" s="2"/>
      <c r="C11" s="17" t="s">
        <v>21</v>
      </c>
      <c r="D11" s="18"/>
      <c r="E11" s="4"/>
      <c r="F11" s="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x14ac:dyDescent="0.2">
      <c r="A12" s="1"/>
      <c r="B12" s="2"/>
      <c r="C12" s="19" t="s">
        <v>79</v>
      </c>
      <c r="D12" s="20" t="b">
        <v>0</v>
      </c>
      <c r="E12" s="4"/>
      <c r="F12" s="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x14ac:dyDescent="0.2">
      <c r="A13" s="1"/>
      <c r="B13" s="2"/>
      <c r="C13" s="21"/>
      <c r="D13" s="21"/>
      <c r="E13" s="4"/>
      <c r="F13" s="5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x14ac:dyDescent="0.2">
      <c r="A14" s="1"/>
      <c r="B14" s="2"/>
      <c r="C14" s="22" t="s">
        <v>29</v>
      </c>
      <c r="D14" s="23" t="str">
        <f>_xll.qlPiecewiseYieldCurve(D16,NDays,Calendar,RateHelpersSelected,DayCounter,IF(ISERROR(D22),NA(),D20:E20),IF(ISERROR(D22),NA(),D21:E21),Accuracy,TraitsID,InterpolatorID,Permanent,,ObjectOverwrite)</f>
        <v>_HKDYCON#0000</v>
      </c>
      <c r="E14" s="4"/>
      <c r="F14" s="5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x14ac:dyDescent="0.2">
      <c r="A15" s="1"/>
      <c r="B15" s="2"/>
      <c r="C15" s="24" t="s">
        <v>30</v>
      </c>
      <c r="D15" s="25" t="str">
        <f>_xll.ohRangeRetrieveError(YieldCurve)</f>
        <v/>
      </c>
      <c r="E15" s="4"/>
      <c r="F15" s="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x14ac:dyDescent="0.2">
      <c r="A16" s="1"/>
      <c r="B16" s="2"/>
      <c r="C16" s="22" t="s">
        <v>24</v>
      </c>
      <c r="D16" s="26" t="str">
        <f>"_"&amp;Currency&amp;"YC"&amp;IndexTenor</f>
        <v>_HKDYCON</v>
      </c>
      <c r="E16" s="4"/>
      <c r="F16" s="5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x14ac:dyDescent="0.2">
      <c r="A17" s="1"/>
      <c r="B17" s="2"/>
      <c r="C17" s="27" t="s">
        <v>25</v>
      </c>
      <c r="D17" s="28">
        <v>0</v>
      </c>
      <c r="E17" s="4"/>
      <c r="F17" s="5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x14ac:dyDescent="0.2">
      <c r="A18" s="1"/>
      <c r="B18" s="2"/>
      <c r="C18" s="27" t="s">
        <v>4</v>
      </c>
      <c r="D18" s="101" t="s">
        <v>139</v>
      </c>
      <c r="E18" s="4"/>
      <c r="F18" s="5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x14ac:dyDescent="0.2">
      <c r="A19" s="1"/>
      <c r="B19" s="2"/>
      <c r="C19" s="27" t="s">
        <v>23</v>
      </c>
      <c r="D19" s="29"/>
      <c r="E19" s="4"/>
      <c r="F19" s="5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x14ac:dyDescent="0.2">
      <c r="A20" s="1"/>
      <c r="B20" s="2"/>
      <c r="C20" s="27" t="s">
        <v>88</v>
      </c>
      <c r="D20" s="30"/>
      <c r="E20" s="8"/>
      <c r="F20" s="5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x14ac:dyDescent="0.2">
      <c r="A21" s="1"/>
      <c r="B21" s="2"/>
      <c r="C21" s="27" t="s">
        <v>89</v>
      </c>
      <c r="D21" s="31">
        <f>DATE(YEAR(_xll.qlCalendarAdvance(Calendar,_xll.qlSettingsEvaluationDate(Trigger),NDays&amp;"D")),12,31)</f>
        <v>41639</v>
      </c>
      <c r="E21" s="32">
        <f>DATE(YEAR(D21+1),12,31)</f>
        <v>42004</v>
      </c>
      <c r="F21" s="5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x14ac:dyDescent="0.2">
      <c r="A22" s="1"/>
      <c r="B22" s="2"/>
      <c r="C22" s="27" t="s">
        <v>98</v>
      </c>
      <c r="D22" s="33" t="e">
        <f>NA()</f>
        <v>#N/A</v>
      </c>
      <c r="E22" s="34" t="e">
        <f>NA()</f>
        <v>#N/A</v>
      </c>
      <c r="F22" s="5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x14ac:dyDescent="0.2">
      <c r="A23" s="1"/>
      <c r="B23" s="2"/>
      <c r="C23" s="27" t="s">
        <v>37</v>
      </c>
      <c r="D23" s="35"/>
      <c r="E23" s="4"/>
      <c r="F23" s="5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x14ac:dyDescent="0.2">
      <c r="A24" s="1"/>
      <c r="B24" s="2"/>
      <c r="C24" s="27" t="s">
        <v>26</v>
      </c>
      <c r="D24" s="36" t="s">
        <v>118</v>
      </c>
      <c r="E24" s="4"/>
      <c r="F24" s="5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x14ac:dyDescent="0.2">
      <c r="A25" s="1"/>
      <c r="B25" s="2"/>
      <c r="C25" s="24" t="s">
        <v>27</v>
      </c>
      <c r="D25" s="37" t="s">
        <v>140</v>
      </c>
      <c r="E25" s="4"/>
      <c r="F25" s="5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x14ac:dyDescent="0.2">
      <c r="A26" s="1"/>
      <c r="B26" s="2"/>
      <c r="C26" s="21"/>
      <c r="D26" s="21"/>
      <c r="E26" s="4"/>
      <c r="F26" s="5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x14ac:dyDescent="0.2">
      <c r="A27" s="1"/>
      <c r="B27" s="2"/>
      <c r="C27" s="38">
        <f>_xll.qlTermStructureReferenceDate(YieldCurve)</f>
        <v>41577</v>
      </c>
      <c r="D27" s="39">
        <f>MAX(_xll.ohPack(Selected!I1:I126))</f>
        <v>1</v>
      </c>
      <c r="E27" s="4"/>
      <c r="F27" s="5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x14ac:dyDescent="0.2">
      <c r="A28" s="1"/>
      <c r="B28" s="2"/>
      <c r="C28" s="40">
        <f>MAX(_xll.ohPack(Selected!H2:H126))</f>
        <v>41946</v>
      </c>
      <c r="D28" s="12">
        <f>MIN(_xll.ohPack(Selected!I1:I126))</f>
        <v>0.99796316893898995</v>
      </c>
      <c r="E28" s="4"/>
      <c r="F28" s="5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x14ac:dyDescent="0.2">
      <c r="A29" s="1"/>
      <c r="B29" s="2"/>
      <c r="C29" s="41" t="s">
        <v>30</v>
      </c>
      <c r="D29" s="42" t="str">
        <f>_xll.ohRangeRetrieveError(Selected!I1)</f>
        <v/>
      </c>
      <c r="E29" s="4"/>
      <c r="F29" s="5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14.25" customHeight="1" thickBot="1" x14ac:dyDescent="0.25">
      <c r="A30" s="1"/>
      <c r="B30" s="43"/>
      <c r="C30" s="47"/>
      <c r="D30" s="44"/>
      <c r="E30" s="44"/>
      <c r="F30" s="45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</sheetData>
  <mergeCells count="1">
    <mergeCell ref="B2:F2"/>
  </mergeCells>
  <phoneticPr fontId="2" type="noConversion"/>
  <dataValidations count="4">
    <dataValidation type="list" allowBlank="1" showInputMessage="1" showErrorMessage="1" sqref="D4">
      <formula1>"EUR,USD,GBP,JPY,CHF,HKD"</formula1>
    </dataValidation>
    <dataValidation type="list" allowBlank="1" showInputMessage="1" showErrorMessage="1" sqref="D19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24">
      <formula1>"Discount,ZeroYield,ForwardRate"</formula1>
    </dataValidation>
    <dataValidation type="list" allowBlank="1" showInputMessage="1" showErrorMessage="1" sqref="D25">
      <formula1>"Linear,BackwardFlat,ForwardFlat,Linear,LogLinear,CubicNaturalSpline,LogCubicNaturalSpline,MonotonicCubicNaturalSpline,MonotonicLogCubicNaturalSpline,FritschButlandCubic,FritschButlandLogCubic,KrugerCubic,KrugerLogCubic"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O125"/>
  <sheetViews>
    <sheetView topLeftCell="D1" workbookViewId="0">
      <selection activeCell="F38" sqref="F38"/>
    </sheetView>
  </sheetViews>
  <sheetFormatPr defaultRowHeight="11.25" outlineLevelRow="1" outlineLevelCol="1" x14ac:dyDescent="0.2"/>
  <cols>
    <col min="1" max="1" width="5.7109375" style="48" hidden="1" customWidth="1" outlineLevel="1"/>
    <col min="2" max="2" width="4.140625" style="65" hidden="1" customWidth="1" outlineLevel="1"/>
    <col min="3" max="3" width="8.42578125" style="65" hidden="1" customWidth="1" outlineLevel="1"/>
    <col min="4" max="4" width="13.28515625" style="65" bestFit="1" customWidth="1" collapsed="1"/>
    <col min="5" max="5" width="22.7109375" style="65" bestFit="1" customWidth="1"/>
    <col min="6" max="6" width="27.5703125" style="65" bestFit="1" customWidth="1"/>
    <col min="7" max="7" width="8" style="65" bestFit="1" customWidth="1"/>
    <col min="8" max="8" width="11" style="65" bestFit="1" customWidth="1"/>
    <col min="9" max="9" width="8" style="65" bestFit="1" customWidth="1"/>
    <col min="10" max="10" width="8.85546875" style="65" customWidth="1"/>
    <col min="11" max="11" width="9" style="65" bestFit="1" customWidth="1"/>
    <col min="12" max="13" width="17.28515625" style="65" bestFit="1" customWidth="1"/>
    <col min="14" max="14" width="2.7109375" style="48" bestFit="1" customWidth="1"/>
    <col min="15" max="15" width="17.28515625" style="48" bestFit="1" customWidth="1"/>
    <col min="16" max="16384" width="9.140625" style="48"/>
  </cols>
  <sheetData>
    <row r="1" spans="1:15" ht="22.5" x14ac:dyDescent="0.2">
      <c r="B1" s="105" t="s">
        <v>86</v>
      </c>
      <c r="C1" s="106"/>
      <c r="D1" s="107"/>
      <c r="E1" s="70" t="s">
        <v>34</v>
      </c>
      <c r="F1" s="70"/>
      <c r="G1" s="70" t="s">
        <v>31</v>
      </c>
      <c r="H1" s="70" t="s">
        <v>57</v>
      </c>
      <c r="I1" s="70" t="s">
        <v>2</v>
      </c>
      <c r="J1" s="70" t="s">
        <v>3</v>
      </c>
      <c r="K1" s="70" t="s">
        <v>99</v>
      </c>
      <c r="L1" s="70" t="s">
        <v>0</v>
      </c>
      <c r="M1" s="70" t="s">
        <v>1</v>
      </c>
    </row>
    <row r="2" spans="1:15" ht="11.25" customHeight="1" x14ac:dyDescent="0.2">
      <c r="B2" s="71"/>
      <c r="C2" s="72"/>
      <c r="D2" s="73" t="s">
        <v>7</v>
      </c>
      <c r="E2" s="73" t="str">
        <f t="shared" ref="E2:E15" si="0">RateHelperPrefix&amp;"_"&amp;$B2&amp;$C2&amp;$D2</f>
        <v>HKD_YCONRH_OND</v>
      </c>
      <c r="F2" s="73" t="str">
        <f>_xll.ohObjectPropertyValues(E2,"Rate")</f>
        <v>HkdHiborONLastFixing_Quote</v>
      </c>
      <c r="G2" s="74">
        <f>_xll.qlRateHelperQuoteValue($E2,Trigger)</f>
        <v>8.7860000000000011E-4</v>
      </c>
      <c r="H2" s="74"/>
      <c r="I2" s="75" t="b">
        <v>0</v>
      </c>
      <c r="J2" s="75">
        <v>70</v>
      </c>
      <c r="K2" s="75">
        <v>1</v>
      </c>
      <c r="L2" s="76">
        <f>_xll.qlRateHelperEarliestDate($E2,Trigger)</f>
        <v>41577</v>
      </c>
      <c r="M2" s="77">
        <f>_xll.qlRateHelperLatestDate($E2,Trigger)</f>
        <v>41578</v>
      </c>
    </row>
    <row r="3" spans="1:15" x14ac:dyDescent="0.2">
      <c r="B3" s="71"/>
      <c r="C3" s="72"/>
      <c r="D3" s="73" t="s">
        <v>8</v>
      </c>
      <c r="E3" s="73" t="str">
        <f t="shared" si="0"/>
        <v>HKD_YCONRH_TND</v>
      </c>
      <c r="F3" s="73" t="str">
        <f>_xll.ohObjectPropertyValues(E3,"Rate")</f>
        <v>HKDTND_Quote</v>
      </c>
      <c r="G3" s="74" t="e">
        <f>_xll.qlRateHelperQuoteValue($E3,Trigger)</f>
        <v>#NUM!</v>
      </c>
      <c r="H3" s="74"/>
      <c r="I3" s="75" t="b">
        <v>0</v>
      </c>
      <c r="J3" s="75">
        <v>70</v>
      </c>
      <c r="K3" s="75">
        <v>1</v>
      </c>
      <c r="L3" s="76">
        <f>_xll.qlRateHelperEarliestDate($E3,Trigger)</f>
        <v>41578</v>
      </c>
      <c r="M3" s="77">
        <f>_xll.qlRateHelperLatestDate($E3,Trigger)</f>
        <v>41579</v>
      </c>
    </row>
    <row r="4" spans="1:15" x14ac:dyDescent="0.2">
      <c r="B4" s="71"/>
      <c r="C4" s="72"/>
      <c r="D4" s="73" t="s">
        <v>9</v>
      </c>
      <c r="E4" s="73" t="str">
        <f t="shared" si="0"/>
        <v>HKD_YCONRH_SND</v>
      </c>
      <c r="F4" s="73" t="str">
        <f>_xll.ohObjectPropertyValues(E4,"Rate")</f>
        <v>HKDSND_Quote</v>
      </c>
      <c r="G4" s="74" t="e">
        <f>_xll.qlRateHelperQuoteValue($E4,Trigger)</f>
        <v>#NUM!</v>
      </c>
      <c r="H4" s="74"/>
      <c r="I4" s="75" t="b">
        <v>0</v>
      </c>
      <c r="J4" s="75">
        <v>70</v>
      </c>
      <c r="K4" s="75">
        <v>1</v>
      </c>
      <c r="L4" s="76">
        <f>_xll.qlRateHelperEarliestDate($E4,Trigger)</f>
        <v>41579</v>
      </c>
      <c r="M4" s="77">
        <f>_xll.qlRateHelperLatestDate($E4,Trigger)</f>
        <v>41582</v>
      </c>
    </row>
    <row r="5" spans="1:15" hidden="1" outlineLevel="1" x14ac:dyDescent="0.2">
      <c r="B5" s="71"/>
      <c r="C5" s="72"/>
      <c r="D5" s="73" t="s">
        <v>10</v>
      </c>
      <c r="E5" s="73" t="str">
        <f t="shared" si="0"/>
        <v>HKD_YCONRH_SWD</v>
      </c>
      <c r="F5" s="73" t="e">
        <f>_xll.ohObjectPropertyValues(E5,"Rate")</f>
        <v>#NUM!</v>
      </c>
      <c r="G5" s="74" t="e">
        <f>_xll.qlRateHelperQuoteValue($E5,Trigger)</f>
        <v>#NUM!</v>
      </c>
      <c r="H5" s="74"/>
      <c r="I5" s="75" t="b">
        <v>0</v>
      </c>
      <c r="J5" s="75">
        <v>70</v>
      </c>
      <c r="K5" s="75">
        <v>1</v>
      </c>
      <c r="L5" s="76" t="e">
        <f>_xll.qlRateHelperEarliestDate($E5,Trigger)</f>
        <v>#NUM!</v>
      </c>
      <c r="M5" s="77" t="e">
        <f>_xll.qlRateHelperLatestDate($E5,Trigger)</f>
        <v>#NUM!</v>
      </c>
    </row>
    <row r="6" spans="1:15" hidden="1" outlineLevel="1" x14ac:dyDescent="0.2">
      <c r="B6" s="71"/>
      <c r="C6" s="72"/>
      <c r="D6" s="73" t="s">
        <v>11</v>
      </c>
      <c r="E6" s="73" t="str">
        <f t="shared" si="0"/>
        <v>HKD_YCONRH_2WD</v>
      </c>
      <c r="F6" s="73" t="e">
        <f>_xll.ohObjectPropertyValues(E6,"Rate")</f>
        <v>#NUM!</v>
      </c>
      <c r="G6" s="74" t="e">
        <f>_xll.qlRateHelperQuoteValue($E6,Trigger)</f>
        <v>#NUM!</v>
      </c>
      <c r="H6" s="74"/>
      <c r="I6" s="75" t="b">
        <v>0</v>
      </c>
      <c r="J6" s="75">
        <v>70</v>
      </c>
      <c r="K6" s="75">
        <v>1</v>
      </c>
      <c r="L6" s="76" t="e">
        <f>_xll.qlRateHelperEarliestDate($E6,Trigger)</f>
        <v>#NUM!</v>
      </c>
      <c r="M6" s="77" t="e">
        <f>_xll.qlRateHelperLatestDate($E6,Trigger)</f>
        <v>#NUM!</v>
      </c>
    </row>
    <row r="7" spans="1:15" hidden="1" outlineLevel="1" x14ac:dyDescent="0.2">
      <c r="B7" s="71"/>
      <c r="C7" s="72"/>
      <c r="D7" s="73" t="s">
        <v>12</v>
      </c>
      <c r="E7" s="73" t="str">
        <f t="shared" si="0"/>
        <v>HKD_YCONRH_3WD</v>
      </c>
      <c r="F7" s="73" t="e">
        <f>_xll.ohObjectPropertyValues(E7,"Rate")</f>
        <v>#NUM!</v>
      </c>
      <c r="G7" s="74" t="e">
        <f>_xll.qlRateHelperQuoteValue($E7,Trigger)</f>
        <v>#NUM!</v>
      </c>
      <c r="H7" s="74"/>
      <c r="I7" s="75" t="b">
        <v>0</v>
      </c>
      <c r="J7" s="75">
        <v>70</v>
      </c>
      <c r="K7" s="75">
        <v>1</v>
      </c>
      <c r="L7" s="76" t="e">
        <f>_xll.qlRateHelperEarliestDate($E7,Trigger)</f>
        <v>#NUM!</v>
      </c>
      <c r="M7" s="77" t="e">
        <f>_xll.qlRateHelperLatestDate($E7,Trigger)</f>
        <v>#NUM!</v>
      </c>
    </row>
    <row r="8" spans="1:15" hidden="1" outlineLevel="1" x14ac:dyDescent="0.2">
      <c r="B8" s="71"/>
      <c r="C8" s="72"/>
      <c r="D8" s="73" t="s">
        <v>13</v>
      </c>
      <c r="E8" s="73" t="str">
        <f t="shared" si="0"/>
        <v>HKD_YCONRH_1MD</v>
      </c>
      <c r="F8" s="73" t="e">
        <f>_xll.ohObjectPropertyValues(E8,"Rate")</f>
        <v>#NUM!</v>
      </c>
      <c r="G8" s="74" t="e">
        <f>_xll.qlRateHelperQuoteValue($E8,Trigger)</f>
        <v>#NUM!</v>
      </c>
      <c r="H8" s="74"/>
      <c r="I8" s="75" t="b">
        <v>0</v>
      </c>
      <c r="J8" s="75">
        <v>70</v>
      </c>
      <c r="K8" s="75">
        <v>1</v>
      </c>
      <c r="L8" s="76" t="e">
        <f>_xll.qlRateHelperEarliestDate($E8,Trigger)</f>
        <v>#NUM!</v>
      </c>
      <c r="M8" s="77" t="e">
        <f>_xll.qlRateHelperLatestDate($E8,Trigger)</f>
        <v>#NUM!</v>
      </c>
    </row>
    <row r="9" spans="1:15" hidden="1" outlineLevel="1" x14ac:dyDescent="0.2">
      <c r="B9" s="71"/>
      <c r="C9" s="72"/>
      <c r="D9" s="73" t="s">
        <v>14</v>
      </c>
      <c r="E9" s="73" t="str">
        <f t="shared" si="0"/>
        <v>HKD_YCONRH_2MD</v>
      </c>
      <c r="F9" s="73" t="e">
        <f>_xll.ohObjectPropertyValues(E9,"Rate")</f>
        <v>#NUM!</v>
      </c>
      <c r="G9" s="74" t="e">
        <f>_xll.qlRateHelperQuoteValue($E9,Trigger)</f>
        <v>#NUM!</v>
      </c>
      <c r="H9" s="74"/>
      <c r="I9" s="75" t="b">
        <v>0</v>
      </c>
      <c r="J9" s="75">
        <v>70</v>
      </c>
      <c r="K9" s="75">
        <v>1</v>
      </c>
      <c r="L9" s="76" t="e">
        <f>_xll.qlRateHelperEarliestDate($E9,Trigger)</f>
        <v>#NUM!</v>
      </c>
      <c r="M9" s="77" t="e">
        <f>_xll.qlRateHelperLatestDate($E9,Trigger)</f>
        <v>#NUM!</v>
      </c>
    </row>
    <row r="10" spans="1:15" hidden="1" outlineLevel="1" x14ac:dyDescent="0.2">
      <c r="B10" s="71"/>
      <c r="C10" s="72"/>
      <c r="D10" s="73" t="s">
        <v>15</v>
      </c>
      <c r="E10" s="73" t="str">
        <f t="shared" si="0"/>
        <v>HKD_YCONRH_3MD</v>
      </c>
      <c r="F10" s="73" t="e">
        <f>_xll.ohObjectPropertyValues(E10,"Rate")</f>
        <v>#NUM!</v>
      </c>
      <c r="G10" s="74" t="e">
        <f>_xll.qlRateHelperQuoteValue($E10,Trigger)</f>
        <v>#NUM!</v>
      </c>
      <c r="H10" s="74"/>
      <c r="I10" s="75" t="b">
        <v>0</v>
      </c>
      <c r="J10" s="75">
        <v>70</v>
      </c>
      <c r="K10" s="75">
        <v>1</v>
      </c>
      <c r="L10" s="76" t="e">
        <f>_xll.qlRateHelperEarliestDate($E10,Trigger)</f>
        <v>#NUM!</v>
      </c>
      <c r="M10" s="77" t="e">
        <f>_xll.qlRateHelperLatestDate($E10,Trigger)</f>
        <v>#NUM!</v>
      </c>
    </row>
    <row r="11" spans="1:15" hidden="1" outlineLevel="1" x14ac:dyDescent="0.2">
      <c r="B11" s="71"/>
      <c r="C11" s="72"/>
      <c r="D11" s="73" t="s">
        <v>16</v>
      </c>
      <c r="E11" s="73" t="str">
        <f t="shared" si="0"/>
        <v>HKD_YCONRH_4MD</v>
      </c>
      <c r="F11" s="73" t="e">
        <f>_xll.ohObjectPropertyValues(E11,"Rate")</f>
        <v>#NUM!</v>
      </c>
      <c r="G11" s="74" t="e">
        <f>_xll.qlRateHelperQuoteValue($E11,Trigger)</f>
        <v>#NUM!</v>
      </c>
      <c r="H11" s="74"/>
      <c r="I11" s="75" t="b">
        <v>0</v>
      </c>
      <c r="J11" s="75">
        <v>70</v>
      </c>
      <c r="K11" s="75">
        <v>1</v>
      </c>
      <c r="L11" s="76" t="e">
        <f>_xll.qlRateHelperEarliestDate($E11,Trigger)</f>
        <v>#NUM!</v>
      </c>
      <c r="M11" s="77" t="e">
        <f>_xll.qlRateHelperLatestDate($E11,Trigger)</f>
        <v>#NUM!</v>
      </c>
    </row>
    <row r="12" spans="1:15" hidden="1" outlineLevel="1" x14ac:dyDescent="0.2">
      <c r="B12" s="71"/>
      <c r="C12" s="72"/>
      <c r="D12" s="73" t="s">
        <v>17</v>
      </c>
      <c r="E12" s="73" t="str">
        <f t="shared" si="0"/>
        <v>HKD_YCONRH_5MD</v>
      </c>
      <c r="F12" s="73" t="e">
        <f>_xll.ohObjectPropertyValues(E12,"Rate")</f>
        <v>#NUM!</v>
      </c>
      <c r="G12" s="74" t="e">
        <f>_xll.qlRateHelperQuoteValue($E12,Trigger)</f>
        <v>#NUM!</v>
      </c>
      <c r="H12" s="74"/>
      <c r="I12" s="75" t="b">
        <v>0</v>
      </c>
      <c r="J12" s="75">
        <v>70</v>
      </c>
      <c r="K12" s="75">
        <v>1</v>
      </c>
      <c r="L12" s="76" t="e">
        <f>_xll.qlRateHelperEarliestDate($E12,Trigger)</f>
        <v>#NUM!</v>
      </c>
      <c r="M12" s="77" t="e">
        <f>_xll.qlRateHelperLatestDate($E12,Trigger)</f>
        <v>#NUM!</v>
      </c>
    </row>
    <row r="13" spans="1:15" hidden="1" outlineLevel="1" x14ac:dyDescent="0.2">
      <c r="B13" s="71"/>
      <c r="C13" s="72"/>
      <c r="D13" s="73" t="s">
        <v>18</v>
      </c>
      <c r="E13" s="73" t="str">
        <f t="shared" si="0"/>
        <v>HKD_YCONRH_6MD</v>
      </c>
      <c r="F13" s="73" t="e">
        <f>_xll.ohObjectPropertyValues(E13,"Rate")</f>
        <v>#NUM!</v>
      </c>
      <c r="G13" s="74" t="e">
        <f>_xll.qlRateHelperQuoteValue($E13,Trigger)</f>
        <v>#NUM!</v>
      </c>
      <c r="H13" s="74"/>
      <c r="I13" s="75" t="b">
        <v>0</v>
      </c>
      <c r="J13" s="75">
        <v>70</v>
      </c>
      <c r="K13" s="75">
        <v>1</v>
      </c>
      <c r="L13" s="76" t="e">
        <f>_xll.qlRateHelperEarliestDate($E13,Trigger)</f>
        <v>#NUM!</v>
      </c>
      <c r="M13" s="77" t="e">
        <f>_xll.qlRateHelperLatestDate($E13,Trigger)</f>
        <v>#NUM!</v>
      </c>
    </row>
    <row r="14" spans="1:15" hidden="1" outlineLevel="1" x14ac:dyDescent="0.2">
      <c r="B14" s="71"/>
      <c r="C14" s="72"/>
      <c r="D14" s="73" t="s">
        <v>19</v>
      </c>
      <c r="E14" s="73" t="str">
        <f t="shared" si="0"/>
        <v>HKD_YCONRH_9MD</v>
      </c>
      <c r="F14" s="73" t="e">
        <f>_xll.ohObjectPropertyValues(E14,"Rate")</f>
        <v>#NUM!</v>
      </c>
      <c r="G14" s="74" t="e">
        <f>_xll.qlRateHelperQuoteValue($E14,Trigger)</f>
        <v>#NUM!</v>
      </c>
      <c r="H14" s="74"/>
      <c r="I14" s="75" t="b">
        <v>0</v>
      </c>
      <c r="J14" s="75">
        <v>70</v>
      </c>
      <c r="K14" s="75">
        <v>1</v>
      </c>
      <c r="L14" s="76" t="e">
        <f>_xll.qlRateHelperEarliestDate($E14,Trigger)</f>
        <v>#NUM!</v>
      </c>
      <c r="M14" s="77" t="e">
        <f>_xll.qlRateHelperLatestDate($E14,Trigger)</f>
        <v>#NUM!</v>
      </c>
    </row>
    <row r="15" spans="1:15" hidden="1" outlineLevel="1" x14ac:dyDescent="0.2">
      <c r="B15" s="78"/>
      <c r="C15" s="79"/>
      <c r="D15" s="80" t="s">
        <v>20</v>
      </c>
      <c r="E15" s="80" t="str">
        <f t="shared" si="0"/>
        <v>HKD_YCONRH_1YD</v>
      </c>
      <c r="F15" s="80" t="e">
        <f>_xll.ohObjectPropertyValues(E15,"Rate")</f>
        <v>#NUM!</v>
      </c>
      <c r="G15" s="81" t="e">
        <f>_xll.qlRateHelperQuoteValue($E15,Trigger)</f>
        <v>#NUM!</v>
      </c>
      <c r="H15" s="81"/>
      <c r="I15" s="82" t="b">
        <v>0</v>
      </c>
      <c r="J15" s="82">
        <v>70</v>
      </c>
      <c r="K15" s="82">
        <v>1</v>
      </c>
      <c r="L15" s="83" t="e">
        <f>_xll.qlRateHelperEarliestDate($E15,Trigger)</f>
        <v>#NUM!</v>
      </c>
      <c r="M15" s="84" t="e">
        <f>_xll.qlRateHelperLatestDate($E15,Trigger)</f>
        <v>#NUM!</v>
      </c>
    </row>
    <row r="16" spans="1:15" ht="11.25" customHeight="1" collapsed="1" x14ac:dyDescent="0.2">
      <c r="A16" s="48">
        <f>_xll.qlECBNextDate(_xll.qlSettingsEvaluationDate(Trigger)+2)</f>
        <v>41591</v>
      </c>
      <c r="B16" s="85" t="s">
        <v>116</v>
      </c>
      <c r="C16" s="86" t="s">
        <v>117</v>
      </c>
      <c r="D16" s="87" t="str">
        <f>_xll.qlECBcode(A16)</f>
        <v>NOV13</v>
      </c>
      <c r="E16" s="88" t="str">
        <f t="shared" ref="E16:E34" si="1">RateHelperPrefix&amp;"_"&amp;$B16&amp;$C16&amp;$D16</f>
        <v>HKD_YCONRH_ECBOISNOV13</v>
      </c>
      <c r="F16" s="88" t="e">
        <f>_xll.ohObjectPropertyValues(E16,"Rate")</f>
        <v>#NUM!</v>
      </c>
      <c r="G16" s="89" t="e">
        <f>_xll.qlRateHelperQuoteValue($E16,Trigger)</f>
        <v>#NUM!</v>
      </c>
      <c r="H16" s="89" t="e">
        <f>_xll.qlSwapRateHelperSpread($E16,Trigger)</f>
        <v>#NUM!</v>
      </c>
      <c r="I16" s="90" t="b">
        <v>0</v>
      </c>
      <c r="J16" s="90">
        <v>70</v>
      </c>
      <c r="K16" s="90">
        <v>3</v>
      </c>
      <c r="L16" s="91" t="e">
        <f>_xll.qlRateHelperEarliestDate($E16,Trigger)</f>
        <v>#NUM!</v>
      </c>
      <c r="M16" s="92" t="e">
        <f>_xll.qlRateHelperLatestDate($E16,Trigger)</f>
        <v>#NUM!</v>
      </c>
      <c r="N16" s="93"/>
      <c r="O16" s="94">
        <f>MIN(_xll.ohFilter(L16:L27,I16:I27))</f>
        <v>0</v>
      </c>
    </row>
    <row r="17" spans="1:15" x14ac:dyDescent="0.2">
      <c r="A17" s="48">
        <f>_xll.qlECBNextDate(A16)</f>
        <v>41619</v>
      </c>
      <c r="B17" s="95" t="s">
        <v>116</v>
      </c>
      <c r="C17" s="72" t="s">
        <v>117</v>
      </c>
      <c r="D17" s="96" t="str">
        <f>_xll.qlECBcode(A17)</f>
        <v>DEC13</v>
      </c>
      <c r="E17" s="73" t="str">
        <f t="shared" si="1"/>
        <v>HKD_YCONRH_ECBOISDEC13</v>
      </c>
      <c r="F17" s="73" t="e">
        <f>_xll.ohObjectPropertyValues(E17,"Rate")</f>
        <v>#NUM!</v>
      </c>
      <c r="G17" s="74" t="e">
        <f>_xll.qlRateHelperQuoteValue($E17,Trigger)</f>
        <v>#NUM!</v>
      </c>
      <c r="H17" s="74" t="e">
        <f>_xll.qlSwapRateHelperSpread($E17,Trigger)</f>
        <v>#NUM!</v>
      </c>
      <c r="I17" s="75" t="b">
        <v>0</v>
      </c>
      <c r="J17" s="75">
        <v>70</v>
      </c>
      <c r="K17" s="75">
        <v>5</v>
      </c>
      <c r="L17" s="76" t="e">
        <f>_xll.qlRateHelperEarliestDate($E17,Trigger)</f>
        <v>#NUM!</v>
      </c>
      <c r="M17" s="77" t="e">
        <f>_xll.qlRateHelperLatestDate($E17,Trigger)</f>
        <v>#NUM!</v>
      </c>
      <c r="N17" s="97"/>
      <c r="O17" s="94">
        <f>MAX(_xll.ohFilter(M16:M27,I16:I27))</f>
        <v>0</v>
      </c>
    </row>
    <row r="18" spans="1:15" x14ac:dyDescent="0.2">
      <c r="A18" s="48" t="e">
        <f>_xll.qlECBNextDate(A17)</f>
        <v>#NUM!</v>
      </c>
      <c r="B18" s="95" t="s">
        <v>116</v>
      </c>
      <c r="C18" s="72" t="s">
        <v>117</v>
      </c>
      <c r="D18" s="96" t="e">
        <f>_xll.qlECBcode(A18)</f>
        <v>#NUM!</v>
      </c>
      <c r="E18" s="73" t="e">
        <f t="shared" si="1"/>
        <v>#NUM!</v>
      </c>
      <c r="F18" s="73" t="e">
        <f>_xll.ohObjectPropertyValues(E18,"Rate")</f>
        <v>#VALUE!</v>
      </c>
      <c r="G18" s="74" t="e">
        <f>_xll.qlRateHelperQuoteValue($E18,Trigger)</f>
        <v>#VALUE!</v>
      </c>
      <c r="H18" s="74" t="e">
        <f>_xll.qlSwapRateHelperSpread($E18,Trigger)</f>
        <v>#VALUE!</v>
      </c>
      <c r="I18" s="75" t="b">
        <v>0</v>
      </c>
      <c r="J18" s="75">
        <v>70</v>
      </c>
      <c r="K18" s="75">
        <v>5</v>
      </c>
      <c r="L18" s="76" t="e">
        <f>_xll.qlRateHelperEarliestDate($E18,Trigger)</f>
        <v>#VALUE!</v>
      </c>
      <c r="M18" s="77" t="e">
        <f>_xll.qlRateHelperLatestDate($E18,Trigger)</f>
        <v>#VALUE!</v>
      </c>
    </row>
    <row r="19" spans="1:15" x14ac:dyDescent="0.2">
      <c r="A19" s="48" t="e">
        <f>_xll.qlECBNextDate(A18)</f>
        <v>#NUM!</v>
      </c>
      <c r="B19" s="95" t="s">
        <v>116</v>
      </c>
      <c r="C19" s="72" t="s">
        <v>117</v>
      </c>
      <c r="D19" s="96" t="e">
        <f>_xll.qlECBcode(A19)</f>
        <v>#NUM!</v>
      </c>
      <c r="E19" s="73" t="e">
        <f t="shared" si="1"/>
        <v>#NUM!</v>
      </c>
      <c r="F19" s="73" t="e">
        <f>_xll.ohObjectPropertyValues(E19,"Rate")</f>
        <v>#VALUE!</v>
      </c>
      <c r="G19" s="74" t="e">
        <f>_xll.qlRateHelperQuoteValue($E19,Trigger)</f>
        <v>#VALUE!</v>
      </c>
      <c r="H19" s="74" t="e">
        <f>_xll.qlSwapRateHelperSpread($E19,Trigger)</f>
        <v>#VALUE!</v>
      </c>
      <c r="I19" s="75" t="b">
        <v>0</v>
      </c>
      <c r="J19" s="75">
        <v>70</v>
      </c>
      <c r="K19" s="75">
        <v>5</v>
      </c>
      <c r="L19" s="76" t="e">
        <f>_xll.qlRateHelperEarliestDate($E19,Trigger)</f>
        <v>#VALUE!</v>
      </c>
      <c r="M19" s="77" t="e">
        <f>_xll.qlRateHelperLatestDate($E19,Trigger)</f>
        <v>#VALUE!</v>
      </c>
    </row>
    <row r="20" spans="1:15" x14ac:dyDescent="0.2">
      <c r="A20" s="48" t="e">
        <f>_xll.qlECBNextDate(A19)</f>
        <v>#NUM!</v>
      </c>
      <c r="B20" s="95" t="s">
        <v>116</v>
      </c>
      <c r="C20" s="72" t="s">
        <v>117</v>
      </c>
      <c r="D20" s="96" t="e">
        <f>_xll.qlECBcode(A20)</f>
        <v>#NUM!</v>
      </c>
      <c r="E20" s="73" t="e">
        <f t="shared" si="1"/>
        <v>#NUM!</v>
      </c>
      <c r="F20" s="73" t="e">
        <f>_xll.ohObjectPropertyValues(E20,"Rate")</f>
        <v>#VALUE!</v>
      </c>
      <c r="G20" s="74" t="e">
        <f>_xll.qlRateHelperQuoteValue($E20,Trigger)</f>
        <v>#VALUE!</v>
      </c>
      <c r="H20" s="74" t="e">
        <f>_xll.qlSwapRateHelperSpread($E20,Trigger)</f>
        <v>#VALUE!</v>
      </c>
      <c r="I20" s="75" t="b">
        <v>0</v>
      </c>
      <c r="J20" s="75">
        <v>70</v>
      </c>
      <c r="K20" s="75">
        <v>5</v>
      </c>
      <c r="L20" s="76" t="e">
        <f>_xll.qlRateHelperEarliestDate($E20,Trigger)</f>
        <v>#VALUE!</v>
      </c>
      <c r="M20" s="77" t="e">
        <f>_xll.qlRateHelperLatestDate($E20,Trigger)</f>
        <v>#VALUE!</v>
      </c>
    </row>
    <row r="21" spans="1:15" x14ac:dyDescent="0.2">
      <c r="A21" s="48" t="e">
        <f>_xll.qlECBNextDate(A20)</f>
        <v>#NUM!</v>
      </c>
      <c r="B21" s="95" t="s">
        <v>116</v>
      </c>
      <c r="C21" s="72" t="s">
        <v>117</v>
      </c>
      <c r="D21" s="96" t="e">
        <f>_xll.qlECBcode(A21)</f>
        <v>#NUM!</v>
      </c>
      <c r="E21" s="73" t="e">
        <f t="shared" si="1"/>
        <v>#NUM!</v>
      </c>
      <c r="F21" s="73" t="e">
        <f>_xll.ohObjectPropertyValues(E21,"Rate")</f>
        <v>#VALUE!</v>
      </c>
      <c r="G21" s="74" t="e">
        <f>_xll.qlRateHelperQuoteValue($E21,Trigger)</f>
        <v>#VALUE!</v>
      </c>
      <c r="H21" s="74" t="e">
        <f>_xll.qlSwapRateHelperSpread($E21,Trigger)</f>
        <v>#VALUE!</v>
      </c>
      <c r="I21" s="100" t="b">
        <v>0</v>
      </c>
      <c r="J21" s="75">
        <v>70</v>
      </c>
      <c r="K21" s="75">
        <v>5</v>
      </c>
      <c r="L21" s="76" t="e">
        <f>_xll.qlRateHelperEarliestDate($E21,Trigger)</f>
        <v>#VALUE!</v>
      </c>
      <c r="M21" s="77" t="e">
        <f>_xll.qlRateHelperLatestDate($E21,Trigger)</f>
        <v>#VALUE!</v>
      </c>
    </row>
    <row r="22" spans="1:15" x14ac:dyDescent="0.2">
      <c r="A22" s="48" t="e">
        <f>_xll.qlECBNextDate(A21)</f>
        <v>#NUM!</v>
      </c>
      <c r="B22" s="95" t="s">
        <v>116</v>
      </c>
      <c r="C22" s="72" t="s">
        <v>117</v>
      </c>
      <c r="D22" s="96" t="e">
        <f>_xll.qlECBcode(A22)</f>
        <v>#NUM!</v>
      </c>
      <c r="E22" s="73" t="e">
        <f t="shared" si="1"/>
        <v>#NUM!</v>
      </c>
      <c r="F22" s="73" t="e">
        <f>_xll.ohObjectPropertyValues(E22,"Rate")</f>
        <v>#VALUE!</v>
      </c>
      <c r="G22" s="74" t="e">
        <f>_xll.qlRateHelperQuoteValue($E22,Trigger)</f>
        <v>#VALUE!</v>
      </c>
      <c r="H22" s="74" t="e">
        <f>_xll.qlSwapRateHelperSpread($E22,Trigger)</f>
        <v>#VALUE!</v>
      </c>
      <c r="I22" s="75" t="b">
        <v>0</v>
      </c>
      <c r="J22" s="75">
        <v>70</v>
      </c>
      <c r="K22" s="75">
        <v>5</v>
      </c>
      <c r="L22" s="76" t="e">
        <f>_xll.qlRateHelperEarliestDate($E22,Trigger)</f>
        <v>#VALUE!</v>
      </c>
      <c r="M22" s="77" t="e">
        <f>_xll.qlRateHelperLatestDate($E22,Trigger)</f>
        <v>#VALUE!</v>
      </c>
    </row>
    <row r="23" spans="1:15" x14ac:dyDescent="0.2">
      <c r="A23" s="48" t="e">
        <f>_xll.qlECBNextDate(A22)</f>
        <v>#NUM!</v>
      </c>
      <c r="B23" s="95" t="s">
        <v>116</v>
      </c>
      <c r="C23" s="72" t="s">
        <v>117</v>
      </c>
      <c r="D23" s="96" t="e">
        <f>_xll.qlECBcode(A23)</f>
        <v>#NUM!</v>
      </c>
      <c r="E23" s="73" t="e">
        <f t="shared" si="1"/>
        <v>#NUM!</v>
      </c>
      <c r="F23" s="73" t="e">
        <f>_xll.ohObjectPropertyValues(E23,"Rate")</f>
        <v>#VALUE!</v>
      </c>
      <c r="G23" s="74" t="e">
        <f>_xll.qlRateHelperQuoteValue($E23,Trigger)</f>
        <v>#VALUE!</v>
      </c>
      <c r="H23" s="74" t="e">
        <f>_xll.qlSwapRateHelperSpread($E23,Trigger)</f>
        <v>#VALUE!</v>
      </c>
      <c r="I23" s="75" t="b">
        <v>0</v>
      </c>
      <c r="J23" s="75">
        <v>70</v>
      </c>
      <c r="K23" s="75">
        <v>5</v>
      </c>
      <c r="L23" s="76" t="e">
        <f>_xll.qlRateHelperEarliestDate($E23,Trigger)</f>
        <v>#VALUE!</v>
      </c>
      <c r="M23" s="77" t="e">
        <f>_xll.qlRateHelperLatestDate($E23,Trigger)</f>
        <v>#VALUE!</v>
      </c>
    </row>
    <row r="24" spans="1:15" x14ac:dyDescent="0.2">
      <c r="A24" s="48" t="e">
        <f>_xll.qlECBNextDate(A23)</f>
        <v>#NUM!</v>
      </c>
      <c r="B24" s="95" t="s">
        <v>116</v>
      </c>
      <c r="C24" s="72" t="s">
        <v>117</v>
      </c>
      <c r="D24" s="96" t="e">
        <f>_xll.qlECBcode(A24)</f>
        <v>#NUM!</v>
      </c>
      <c r="E24" s="73" t="e">
        <f t="shared" si="1"/>
        <v>#NUM!</v>
      </c>
      <c r="F24" s="73" t="e">
        <f>_xll.ohObjectPropertyValues(E24,"Rate")</f>
        <v>#VALUE!</v>
      </c>
      <c r="G24" s="74" t="e">
        <f>_xll.qlRateHelperQuoteValue($E24,Trigger)</f>
        <v>#VALUE!</v>
      </c>
      <c r="H24" s="74" t="e">
        <f>_xll.qlSwapRateHelperSpread($E24,Trigger)</f>
        <v>#VALUE!</v>
      </c>
      <c r="I24" s="75" t="b">
        <v>0</v>
      </c>
      <c r="J24" s="75">
        <v>70</v>
      </c>
      <c r="K24" s="75">
        <v>5</v>
      </c>
      <c r="L24" s="76" t="e">
        <f>_xll.qlRateHelperEarliestDate($E24,Trigger)</f>
        <v>#VALUE!</v>
      </c>
      <c r="M24" s="77" t="e">
        <f>_xll.qlRateHelperLatestDate($E24,Trigger)</f>
        <v>#VALUE!</v>
      </c>
    </row>
    <row r="25" spans="1:15" x14ac:dyDescent="0.2">
      <c r="A25" s="48" t="e">
        <f>_xll.qlECBNextDate(A24)</f>
        <v>#NUM!</v>
      </c>
      <c r="B25" s="95" t="s">
        <v>116</v>
      </c>
      <c r="C25" s="72" t="s">
        <v>117</v>
      </c>
      <c r="D25" s="96" t="e">
        <f>_xll.qlECBcode(A25)</f>
        <v>#NUM!</v>
      </c>
      <c r="E25" s="73" t="e">
        <f t="shared" si="1"/>
        <v>#NUM!</v>
      </c>
      <c r="F25" s="73" t="e">
        <f>_xll.ohObjectPropertyValues(E25,"Rate")</f>
        <v>#VALUE!</v>
      </c>
      <c r="G25" s="74" t="e">
        <f>_xll.qlRateHelperQuoteValue($E25,Trigger)</f>
        <v>#VALUE!</v>
      </c>
      <c r="H25" s="74" t="e">
        <f>_xll.qlSwapRateHelperSpread($E25,Trigger)</f>
        <v>#VALUE!</v>
      </c>
      <c r="I25" s="75" t="b">
        <v>0</v>
      </c>
      <c r="J25" s="75">
        <v>70</v>
      </c>
      <c r="K25" s="75">
        <v>5</v>
      </c>
      <c r="L25" s="76" t="e">
        <f>_xll.qlRateHelperEarliestDate($E25,Trigger)</f>
        <v>#VALUE!</v>
      </c>
      <c r="M25" s="77" t="e">
        <f>_xll.qlRateHelperLatestDate($E25,Trigger)</f>
        <v>#VALUE!</v>
      </c>
    </row>
    <row r="26" spans="1:15" ht="11.25" customHeight="1" x14ac:dyDescent="0.2">
      <c r="A26" s="48" t="e">
        <f>_xll.qlECBNextDate(A25)</f>
        <v>#NUM!</v>
      </c>
      <c r="B26" s="95" t="s">
        <v>116</v>
      </c>
      <c r="C26" s="72" t="s">
        <v>117</v>
      </c>
      <c r="D26" s="96" t="e">
        <f>_xll.qlECBcode(A26)</f>
        <v>#NUM!</v>
      </c>
      <c r="E26" s="73" t="e">
        <f t="shared" si="1"/>
        <v>#NUM!</v>
      </c>
      <c r="F26" s="73" t="e">
        <f>_xll.ohObjectPropertyValues(E26,"Rate")</f>
        <v>#VALUE!</v>
      </c>
      <c r="G26" s="74" t="e">
        <f>_xll.qlRateHelperQuoteValue($E26,Trigger)</f>
        <v>#VALUE!</v>
      </c>
      <c r="H26" s="74" t="e">
        <f>_xll.qlSwapRateHelperSpread($E26,Trigger)</f>
        <v>#VALUE!</v>
      </c>
      <c r="I26" s="75" t="b">
        <v>0</v>
      </c>
      <c r="J26" s="75">
        <v>70</v>
      </c>
      <c r="K26" s="75">
        <v>5</v>
      </c>
      <c r="L26" s="76" t="e">
        <f>_xll.qlRateHelperEarliestDate($E26,Trigger)</f>
        <v>#VALUE!</v>
      </c>
      <c r="M26" s="77" t="e">
        <f>_xll.qlRateHelperLatestDate($E26,Trigger)</f>
        <v>#VALUE!</v>
      </c>
    </row>
    <row r="27" spans="1:15" x14ac:dyDescent="0.2">
      <c r="A27" s="48" t="e">
        <f>_xll.qlECBNextDate(A26)</f>
        <v>#NUM!</v>
      </c>
      <c r="B27" s="98" t="s">
        <v>116</v>
      </c>
      <c r="C27" s="79" t="s">
        <v>117</v>
      </c>
      <c r="D27" s="99" t="e">
        <f>_xll.qlECBcode(A27)</f>
        <v>#NUM!</v>
      </c>
      <c r="E27" s="80" t="e">
        <f t="shared" si="1"/>
        <v>#NUM!</v>
      </c>
      <c r="F27" s="80" t="e">
        <f>_xll.ohObjectPropertyValues(E27,"Rate")</f>
        <v>#VALUE!</v>
      </c>
      <c r="G27" s="81" t="e">
        <f>_xll.qlRateHelperQuoteValue($E27,Trigger)</f>
        <v>#VALUE!</v>
      </c>
      <c r="H27" s="81" t="e">
        <f>_xll.qlSwapRateHelperSpread($E27,Trigger)</f>
        <v>#VALUE!</v>
      </c>
      <c r="I27" s="82" t="b">
        <v>0</v>
      </c>
      <c r="J27" s="82">
        <v>70</v>
      </c>
      <c r="K27" s="82">
        <v>5</v>
      </c>
      <c r="L27" s="83" t="e">
        <f>_xll.qlRateHelperEarliestDate($E27,Trigger)</f>
        <v>#VALUE!</v>
      </c>
      <c r="M27" s="84" t="e">
        <f>_xll.qlRateHelperLatestDate($E27,Trigger)</f>
        <v>#VALUE!</v>
      </c>
    </row>
    <row r="28" spans="1:15" hidden="1" outlineLevel="1" x14ac:dyDescent="0.2">
      <c r="B28" s="85" t="s">
        <v>82</v>
      </c>
      <c r="C28" s="86">
        <v>12</v>
      </c>
      <c r="D28" s="88"/>
      <c r="E28" s="88" t="str">
        <f t="shared" si="1"/>
        <v>HKD_YCONRH_1S12</v>
      </c>
      <c r="F28" s="88" t="e">
        <f>_xll.ohObjectPropertyValues(E28,"Rate")</f>
        <v>#NUM!</v>
      </c>
      <c r="G28" s="89" t="e">
        <f>_xll.qlRateHelperQuoteValue($E28,Trigger)</f>
        <v>#NUM!</v>
      </c>
      <c r="H28" s="89" t="e">
        <f>_xll.qlSwapRateHelperSpread($E28,Trigger)</f>
        <v>#NUM!</v>
      </c>
      <c r="I28" s="90" t="b">
        <v>0</v>
      </c>
      <c r="J28" s="90">
        <v>40</v>
      </c>
      <c r="K28" s="90">
        <v>1</v>
      </c>
      <c r="L28" s="91" t="e">
        <f>_xll.qlRateHelperEarliestDate($E28,Trigger)</f>
        <v>#NUM!</v>
      </c>
      <c r="M28" s="92" t="e">
        <f>_xll.qlRateHelperLatestDate($E28,Trigger)</f>
        <v>#NUM!</v>
      </c>
    </row>
    <row r="29" spans="1:15" hidden="1" outlineLevel="1" x14ac:dyDescent="0.2">
      <c r="B29" s="95" t="s">
        <v>83</v>
      </c>
      <c r="C29" s="72">
        <v>12</v>
      </c>
      <c r="D29" s="73"/>
      <c r="E29" s="73" t="str">
        <f t="shared" si="1"/>
        <v>HKD_YCONRH_2S12</v>
      </c>
      <c r="F29" s="73" t="e">
        <f>_xll.ohObjectPropertyValues(E29,"Rate")</f>
        <v>#NUM!</v>
      </c>
      <c r="G29" s="74" t="e">
        <f>_xll.qlRateHelperQuoteValue($E29,Trigger)</f>
        <v>#NUM!</v>
      </c>
      <c r="H29" s="74" t="e">
        <f>_xll.qlSwapRateHelperSpread($E29,Trigger)</f>
        <v>#NUM!</v>
      </c>
      <c r="I29" s="75" t="b">
        <v>0</v>
      </c>
      <c r="J29" s="75">
        <v>40</v>
      </c>
      <c r="K29" s="75">
        <v>1</v>
      </c>
      <c r="L29" s="76" t="e">
        <f>_xll.qlRateHelperEarliestDate($E29,Trigger)</f>
        <v>#NUM!</v>
      </c>
      <c r="M29" s="77" t="e">
        <f>_xll.qlRateHelperLatestDate($E29,Trigger)</f>
        <v>#NUM!</v>
      </c>
    </row>
    <row r="30" spans="1:15" hidden="1" outlineLevel="1" x14ac:dyDescent="0.2">
      <c r="B30" s="95" t="s">
        <v>84</v>
      </c>
      <c r="C30" s="72">
        <v>12</v>
      </c>
      <c r="D30" s="73"/>
      <c r="E30" s="73" t="str">
        <f t="shared" si="1"/>
        <v>HKD_YCONRH_3S12</v>
      </c>
      <c r="F30" s="73" t="e">
        <f>_xll.ohObjectPropertyValues(E30,"Rate")</f>
        <v>#NUM!</v>
      </c>
      <c r="G30" s="74" t="e">
        <f>_xll.qlRateHelperQuoteValue($E30,Trigger)</f>
        <v>#NUM!</v>
      </c>
      <c r="H30" s="74" t="e">
        <f>_xll.qlSwapRateHelperSpread($E30,Trigger)</f>
        <v>#NUM!</v>
      </c>
      <c r="I30" s="75" t="b">
        <v>0</v>
      </c>
      <c r="J30" s="75">
        <v>40</v>
      </c>
      <c r="K30" s="75">
        <v>1</v>
      </c>
      <c r="L30" s="76" t="e">
        <f>_xll.qlRateHelperEarliestDate($E30,Trigger)</f>
        <v>#NUM!</v>
      </c>
      <c r="M30" s="77" t="e">
        <f>_xll.qlRateHelperLatestDate($E30,Trigger)</f>
        <v>#NUM!</v>
      </c>
    </row>
    <row r="31" spans="1:15" hidden="1" outlineLevel="1" x14ac:dyDescent="0.2">
      <c r="B31" s="95" t="s">
        <v>85</v>
      </c>
      <c r="C31" s="72">
        <v>12</v>
      </c>
      <c r="D31" s="73"/>
      <c r="E31" s="73" t="str">
        <f t="shared" si="1"/>
        <v>HKD_YCONRH_4S12</v>
      </c>
      <c r="F31" s="73" t="e">
        <f>_xll.ohObjectPropertyValues(E31,"Rate")</f>
        <v>#NUM!</v>
      </c>
      <c r="G31" s="74" t="e">
        <f>_xll.qlRateHelperQuoteValue($E31,Trigger)</f>
        <v>#NUM!</v>
      </c>
      <c r="H31" s="74" t="e">
        <f>_xll.qlSwapRateHelperSpread($E31,Trigger)</f>
        <v>#NUM!</v>
      </c>
      <c r="I31" s="75" t="b">
        <v>0</v>
      </c>
      <c r="J31" s="75">
        <v>40</v>
      </c>
      <c r="K31" s="75">
        <v>1</v>
      </c>
      <c r="L31" s="76" t="e">
        <f>_xll.qlRateHelperEarliestDate($E31,Trigger)</f>
        <v>#NUM!</v>
      </c>
      <c r="M31" s="77" t="e">
        <f>_xll.qlRateHelperLatestDate($E31,Trigger)</f>
        <v>#NUM!</v>
      </c>
    </row>
    <row r="32" spans="1:15" hidden="1" outlineLevel="1" x14ac:dyDescent="0.2">
      <c r="B32" s="95" t="s">
        <v>82</v>
      </c>
      <c r="C32" s="72">
        <v>24</v>
      </c>
      <c r="D32" s="73"/>
      <c r="E32" s="73" t="str">
        <f t="shared" si="1"/>
        <v>HKD_YCONRH_1S24</v>
      </c>
      <c r="F32" s="73" t="e">
        <f>_xll.ohObjectPropertyValues(E32,"Rate")</f>
        <v>#NUM!</v>
      </c>
      <c r="G32" s="74" t="e">
        <f>_xll.qlRateHelperQuoteValue($E32,Trigger)</f>
        <v>#NUM!</v>
      </c>
      <c r="H32" s="74" t="e">
        <f>_xll.qlSwapRateHelperSpread($E32,Trigger)</f>
        <v>#NUM!</v>
      </c>
      <c r="I32" s="75" t="b">
        <v>0</v>
      </c>
      <c r="J32" s="75">
        <v>40</v>
      </c>
      <c r="K32" s="75">
        <v>1</v>
      </c>
      <c r="L32" s="76" t="e">
        <f>_xll.qlRateHelperEarliestDate($E32,Trigger)</f>
        <v>#NUM!</v>
      </c>
      <c r="M32" s="77" t="e">
        <f>_xll.qlRateHelperLatestDate($E32,Trigger)</f>
        <v>#NUM!</v>
      </c>
    </row>
    <row r="33" spans="2:13" hidden="1" outlineLevel="1" x14ac:dyDescent="0.2">
      <c r="B33" s="95" t="s">
        <v>83</v>
      </c>
      <c r="C33" s="72">
        <v>24</v>
      </c>
      <c r="D33" s="73"/>
      <c r="E33" s="73" t="str">
        <f t="shared" si="1"/>
        <v>HKD_YCONRH_2S24</v>
      </c>
      <c r="F33" s="73" t="e">
        <f>_xll.ohObjectPropertyValues(E33,"Rate")</f>
        <v>#NUM!</v>
      </c>
      <c r="G33" s="74" t="e">
        <f>_xll.qlRateHelperQuoteValue($E33,Trigger)</f>
        <v>#NUM!</v>
      </c>
      <c r="H33" s="74" t="e">
        <f>_xll.qlSwapRateHelperSpread($E33,Trigger)</f>
        <v>#NUM!</v>
      </c>
      <c r="I33" s="75" t="b">
        <v>0</v>
      </c>
      <c r="J33" s="75">
        <v>40</v>
      </c>
      <c r="K33" s="75">
        <v>1</v>
      </c>
      <c r="L33" s="76" t="e">
        <f>_xll.qlRateHelperEarliestDate($E33,Trigger)</f>
        <v>#NUM!</v>
      </c>
      <c r="M33" s="77" t="e">
        <f>_xll.qlRateHelperLatestDate($E33,Trigger)</f>
        <v>#NUM!</v>
      </c>
    </row>
    <row r="34" spans="2:13" hidden="1" outlineLevel="1" x14ac:dyDescent="0.2">
      <c r="B34" s="98" t="s">
        <v>82</v>
      </c>
      <c r="C34" s="79">
        <v>36</v>
      </c>
      <c r="D34" s="80"/>
      <c r="E34" s="80" t="str">
        <f t="shared" si="1"/>
        <v>HKD_YCONRH_1S36</v>
      </c>
      <c r="F34" s="80" t="e">
        <f>_xll.ohObjectPropertyValues(E34,"Rate")</f>
        <v>#NUM!</v>
      </c>
      <c r="G34" s="81" t="e">
        <f>_xll.qlRateHelperQuoteValue($E34,Trigger)</f>
        <v>#NUM!</v>
      </c>
      <c r="H34" s="81" t="e">
        <f>_xll.qlSwapRateHelperSpread($E34,Trigger)</f>
        <v>#NUM!</v>
      </c>
      <c r="I34" s="82" t="b">
        <v>0</v>
      </c>
      <c r="J34" s="82">
        <v>40</v>
      </c>
      <c r="K34" s="82">
        <v>1</v>
      </c>
      <c r="L34" s="83" t="e">
        <f>_xll.qlRateHelperEarliestDate($E34,Trigger)</f>
        <v>#NUM!</v>
      </c>
      <c r="M34" s="84" t="e">
        <f>_xll.qlRateHelperLatestDate($E34,Trigger)</f>
        <v>#NUM!</v>
      </c>
    </row>
    <row r="35" spans="2:13" collapsed="1" x14ac:dyDescent="0.2">
      <c r="B35" s="85" t="str">
        <f t="shared" ref="B35:B80" si="2">SwapFixedFreq</f>
        <v/>
      </c>
      <c r="C35" s="86" t="str">
        <f t="shared" ref="C35:C88" si="3">IborType</f>
        <v>OIS</v>
      </c>
      <c r="D35" s="88" t="s">
        <v>137</v>
      </c>
      <c r="E35" s="88" t="str">
        <f t="shared" ref="E35:E58" si="4">RateHelperPrefix&amp;"_"&amp;$B35&amp;$C35&amp;$D35</f>
        <v>HKD_YCONRH_OISSW</v>
      </c>
      <c r="F35" s="88" t="e">
        <f>_xll.ohObjectPropertyValues(E35,"Rate")</f>
        <v>#NUM!</v>
      </c>
      <c r="G35" s="89" t="e">
        <f>_xll.qlRateHelperQuoteValue($E35,Trigger)</f>
        <v>#NUM!</v>
      </c>
      <c r="H35" s="89" t="e">
        <f>_xll.qlSwapRateHelperSpread($E35,Trigger)</f>
        <v>#NUM!</v>
      </c>
      <c r="I35" s="100" t="b">
        <f>IF(ISERROR(G35),FALSE,IF(M35&lt;=$O$16,TRUE,IF(M35&gt;$O$17,TRUE,FALSE)))</f>
        <v>0</v>
      </c>
      <c r="J35" s="90">
        <v>50</v>
      </c>
      <c r="K35" s="90">
        <v>1</v>
      </c>
      <c r="L35" s="91">
        <f>_xll.qlRateHelperEarliestDate($E35,Trigger)</f>
        <v>41579</v>
      </c>
      <c r="M35" s="92">
        <f>_xll.qlRateHelperLatestDate($E35,Trigger)</f>
        <v>41586</v>
      </c>
    </row>
    <row r="36" spans="2:13" x14ac:dyDescent="0.2">
      <c r="B36" s="95"/>
      <c r="C36" s="72" t="str">
        <f t="shared" si="3"/>
        <v>OIS</v>
      </c>
      <c r="D36" s="73" t="s">
        <v>103</v>
      </c>
      <c r="E36" s="73" t="str">
        <f t="shared" si="4"/>
        <v>HKD_YCONRH_OIS2W</v>
      </c>
      <c r="F36" s="73" t="e">
        <f>_xll.ohObjectPropertyValues(E36,"Rate")</f>
        <v>#NUM!</v>
      </c>
      <c r="G36" s="74" t="e">
        <f>_xll.qlRateHelperQuoteValue($E36,Trigger)</f>
        <v>#NUM!</v>
      </c>
      <c r="H36" s="74" t="e">
        <f>_xll.qlSwapRateHelperSpread($E36,Trigger)</f>
        <v>#NUM!</v>
      </c>
      <c r="I36" s="75" t="b">
        <f t="shared" ref="I36:I102" si="5">IF(ISERROR(G36),FALSE,IF(M36&lt;=$O$16,TRUE,IF(M36&gt;$O$17,TRUE,IF(M35&lt;$O$16,TRUE,FALSE))))</f>
        <v>0</v>
      </c>
      <c r="J36" s="75">
        <v>50</v>
      </c>
      <c r="K36" s="75">
        <v>1</v>
      </c>
      <c r="L36" s="76">
        <f>_xll.qlRateHelperEarliestDate($E36,Trigger)</f>
        <v>41579</v>
      </c>
      <c r="M36" s="77">
        <f>_xll.qlRateHelperLatestDate($E36,Trigger)</f>
        <v>41593</v>
      </c>
    </row>
    <row r="37" spans="2:13" x14ac:dyDescent="0.2">
      <c r="B37" s="95"/>
      <c r="C37" s="72" t="str">
        <f t="shared" si="3"/>
        <v>OIS</v>
      </c>
      <c r="D37" s="73" t="s">
        <v>104</v>
      </c>
      <c r="E37" s="73" t="str">
        <f t="shared" si="4"/>
        <v>HKD_YCONRH_OIS3W</v>
      </c>
      <c r="F37" s="73" t="e">
        <f>_xll.ohObjectPropertyValues(E37,"Rate")</f>
        <v>#NUM!</v>
      </c>
      <c r="G37" s="74" t="e">
        <f>_xll.qlRateHelperQuoteValue($E37,Trigger)</f>
        <v>#NUM!</v>
      </c>
      <c r="H37" s="74" t="e">
        <f>_xll.qlSwapRateHelperSpread($E37,Trigger)</f>
        <v>#NUM!</v>
      </c>
      <c r="I37" s="75" t="b">
        <f t="shared" si="5"/>
        <v>0</v>
      </c>
      <c r="J37" s="75">
        <v>50</v>
      </c>
      <c r="K37" s="75">
        <v>1</v>
      </c>
      <c r="L37" s="76">
        <f>_xll.qlRateHelperEarliestDate($E37,Trigger)</f>
        <v>41579</v>
      </c>
      <c r="M37" s="77">
        <f>_xll.qlRateHelperLatestDate($E37,Trigger)</f>
        <v>41600</v>
      </c>
    </row>
    <row r="38" spans="2:13" x14ac:dyDescent="0.2">
      <c r="B38" s="95"/>
      <c r="C38" s="72" t="str">
        <f t="shared" si="3"/>
        <v>OIS</v>
      </c>
      <c r="D38" s="73" t="s">
        <v>105</v>
      </c>
      <c r="E38" s="73" t="str">
        <f t="shared" si="4"/>
        <v>HKD_YCONRH_OIS1M</v>
      </c>
      <c r="F38" s="73" t="e">
        <f>_xll.ohObjectPropertyValues(E38,"Rate")</f>
        <v>#NUM!</v>
      </c>
      <c r="G38" s="74">
        <f>_xll.qlRateHelperQuoteValue($E38,Trigger)</f>
        <v>5.0000000000000001E-4</v>
      </c>
      <c r="H38" s="74" t="e">
        <f>_xll.qlSwapRateHelperSpread($E38,Trigger)</f>
        <v>#NUM!</v>
      </c>
      <c r="I38" s="75" t="b">
        <f t="shared" si="5"/>
        <v>1</v>
      </c>
      <c r="J38" s="75">
        <v>50</v>
      </c>
      <c r="K38" s="75">
        <v>1</v>
      </c>
      <c r="L38" s="76">
        <f>_xll.qlRateHelperEarliestDate($E38,Trigger)</f>
        <v>41579</v>
      </c>
      <c r="M38" s="77">
        <f>_xll.qlRateHelperLatestDate($E38,Trigger)</f>
        <v>41610</v>
      </c>
    </row>
    <row r="39" spans="2:13" x14ac:dyDescent="0.2">
      <c r="B39" s="95"/>
      <c r="C39" s="72" t="str">
        <f t="shared" si="3"/>
        <v>OIS</v>
      </c>
      <c r="D39" s="73" t="s">
        <v>106</v>
      </c>
      <c r="E39" s="73" t="str">
        <f t="shared" si="4"/>
        <v>HKD_YCONRH_OIS2M</v>
      </c>
      <c r="F39" s="73" t="e">
        <f>_xll.ohObjectPropertyValues(E39,"Rate")</f>
        <v>#NUM!</v>
      </c>
      <c r="G39" s="74">
        <f>_xll.qlRateHelperQuoteValue($E39,Trigger)</f>
        <v>6.9999999999999988E-4</v>
      </c>
      <c r="H39" s="74" t="e">
        <f>_xll.qlSwapRateHelperSpread($E39,Trigger)</f>
        <v>#NUM!</v>
      </c>
      <c r="I39" s="75" t="b">
        <f t="shared" si="5"/>
        <v>1</v>
      </c>
      <c r="J39" s="75">
        <v>50</v>
      </c>
      <c r="K39" s="75">
        <v>1</v>
      </c>
      <c r="L39" s="76">
        <f>_xll.qlRateHelperEarliestDate($E39,Trigger)</f>
        <v>41579</v>
      </c>
      <c r="M39" s="77">
        <f>_xll.qlRateHelperLatestDate($E39,Trigger)</f>
        <v>41641</v>
      </c>
    </row>
    <row r="40" spans="2:13" x14ac:dyDescent="0.2">
      <c r="B40" s="95"/>
      <c r="C40" s="72" t="str">
        <f t="shared" si="3"/>
        <v>OIS</v>
      </c>
      <c r="D40" s="73" t="s">
        <v>107</v>
      </c>
      <c r="E40" s="73" t="str">
        <f t="shared" si="4"/>
        <v>HKD_YCONRH_OIS3M</v>
      </c>
      <c r="F40" s="73" t="e">
        <f>_xll.ohObjectPropertyValues(E40,"Rate")</f>
        <v>#NUM!</v>
      </c>
      <c r="G40" s="74">
        <f>_xll.qlRateHelperQuoteValue($E40,Trigger)</f>
        <v>9.0000000000000008E-4</v>
      </c>
      <c r="H40" s="74" t="e">
        <f>_xll.qlSwapRateHelperSpread($E40,Trigger)</f>
        <v>#NUM!</v>
      </c>
      <c r="I40" s="75" t="b">
        <f t="shared" si="5"/>
        <v>1</v>
      </c>
      <c r="J40" s="75">
        <v>50</v>
      </c>
      <c r="K40" s="75">
        <v>1</v>
      </c>
      <c r="L40" s="76">
        <f>_xll.qlRateHelperEarliestDate($E40,Trigger)</f>
        <v>41579</v>
      </c>
      <c r="M40" s="77">
        <f>_xll.qlRateHelperLatestDate($E40,Trigger)</f>
        <v>41673</v>
      </c>
    </row>
    <row r="41" spans="2:13" x14ac:dyDescent="0.2">
      <c r="B41" s="95"/>
      <c r="C41" s="72" t="str">
        <f t="shared" si="3"/>
        <v>OIS</v>
      </c>
      <c r="D41" s="73" t="s">
        <v>108</v>
      </c>
      <c r="E41" s="73" t="str">
        <f t="shared" si="4"/>
        <v>HKD_YCONRH_OIS4M</v>
      </c>
      <c r="F41" s="73" t="e">
        <f>_xll.ohObjectPropertyValues(E41,"Rate")</f>
        <v>#NUM!</v>
      </c>
      <c r="G41" s="74">
        <f>_xll.qlRateHelperQuoteValue($E41,Trigger)</f>
        <v>1.2000000000000001E-3</v>
      </c>
      <c r="H41" s="74" t="e">
        <f>_xll.qlSwapRateHelperSpread($E41,Trigger)</f>
        <v>#NUM!</v>
      </c>
      <c r="I41" s="75" t="b">
        <f t="shared" si="5"/>
        <v>1</v>
      </c>
      <c r="J41" s="75">
        <v>50</v>
      </c>
      <c r="K41" s="75">
        <v>1</v>
      </c>
      <c r="L41" s="76">
        <f>_xll.qlRateHelperEarliestDate($E41,Trigger)</f>
        <v>41579</v>
      </c>
      <c r="M41" s="77">
        <f>_xll.qlRateHelperLatestDate($E41,Trigger)</f>
        <v>41701</v>
      </c>
    </row>
    <row r="42" spans="2:13" x14ac:dyDescent="0.2">
      <c r="B42" s="95"/>
      <c r="C42" s="72" t="str">
        <f t="shared" si="3"/>
        <v>OIS</v>
      </c>
      <c r="D42" s="73" t="s">
        <v>109</v>
      </c>
      <c r="E42" s="73" t="str">
        <f t="shared" si="4"/>
        <v>HKD_YCONRH_OIS5M</v>
      </c>
      <c r="F42" s="73" t="e">
        <f>_xll.ohObjectPropertyValues(E42,"Rate")</f>
        <v>#NUM!</v>
      </c>
      <c r="G42" s="74">
        <f>_xll.qlRateHelperQuoteValue($E42,Trigger)</f>
        <v>1E-3</v>
      </c>
      <c r="H42" s="74" t="e">
        <f>_xll.qlSwapRateHelperSpread($E42,Trigger)</f>
        <v>#NUM!</v>
      </c>
      <c r="I42" s="75" t="b">
        <f t="shared" si="5"/>
        <v>1</v>
      </c>
      <c r="J42" s="75">
        <v>50</v>
      </c>
      <c r="K42" s="75">
        <v>1</v>
      </c>
      <c r="L42" s="76">
        <f>_xll.qlRateHelperEarliestDate($E42,Trigger)</f>
        <v>41579</v>
      </c>
      <c r="M42" s="77">
        <f>_xll.qlRateHelperLatestDate($E42,Trigger)</f>
        <v>41730</v>
      </c>
    </row>
    <row r="43" spans="2:13" x14ac:dyDescent="0.2">
      <c r="B43" s="95"/>
      <c r="C43" s="72" t="str">
        <f t="shared" si="3"/>
        <v>OIS</v>
      </c>
      <c r="D43" s="73" t="s">
        <v>110</v>
      </c>
      <c r="E43" s="73" t="str">
        <f t="shared" si="4"/>
        <v>HKD_YCONRH_OIS6M</v>
      </c>
      <c r="F43" s="73" t="e">
        <f>_xll.ohObjectPropertyValues(E43,"Rate")</f>
        <v>#NUM!</v>
      </c>
      <c r="G43" s="74">
        <f>_xll.qlRateHelperQuoteValue($E43,Trigger)</f>
        <v>1.1000000000000001E-3</v>
      </c>
      <c r="H43" s="74" t="e">
        <f>_xll.qlSwapRateHelperSpread($E43,Trigger)</f>
        <v>#NUM!</v>
      </c>
      <c r="I43" s="75" t="b">
        <f t="shared" si="5"/>
        <v>1</v>
      </c>
      <c r="J43" s="75">
        <v>50</v>
      </c>
      <c r="K43" s="75">
        <v>1</v>
      </c>
      <c r="L43" s="76">
        <f>_xll.qlRateHelperEarliestDate($E43,Trigger)</f>
        <v>41579</v>
      </c>
      <c r="M43" s="77">
        <f>_xll.qlRateHelperLatestDate($E43,Trigger)</f>
        <v>41761</v>
      </c>
    </row>
    <row r="44" spans="2:13" x14ac:dyDescent="0.2">
      <c r="B44" s="95"/>
      <c r="C44" s="72" t="str">
        <f t="shared" si="3"/>
        <v>OIS</v>
      </c>
      <c r="D44" s="73" t="s">
        <v>111</v>
      </c>
      <c r="E44" s="73" t="str">
        <f t="shared" si="4"/>
        <v>HKD_YCONRH_OIS7M</v>
      </c>
      <c r="F44" s="73" t="e">
        <f>_xll.ohObjectPropertyValues(E44,"Rate")</f>
        <v>#NUM!</v>
      </c>
      <c r="G44" s="74" t="e">
        <f>_xll.qlRateHelperQuoteValue($E44,Trigger)</f>
        <v>#NUM!</v>
      </c>
      <c r="H44" s="74" t="e">
        <f>_xll.qlSwapRateHelperSpread($E44,Trigger)</f>
        <v>#NUM!</v>
      </c>
      <c r="I44" s="75" t="b">
        <f t="shared" si="5"/>
        <v>0</v>
      </c>
      <c r="J44" s="75">
        <v>50</v>
      </c>
      <c r="K44" s="75">
        <v>1</v>
      </c>
      <c r="L44" s="76">
        <f>_xll.qlRateHelperEarliestDate($E44,Trigger)</f>
        <v>41579</v>
      </c>
      <c r="M44" s="77">
        <f>_xll.qlRateHelperLatestDate($E44,Trigger)</f>
        <v>41792</v>
      </c>
    </row>
    <row r="45" spans="2:13" x14ac:dyDescent="0.2">
      <c r="B45" s="95"/>
      <c r="C45" s="72" t="str">
        <f t="shared" si="3"/>
        <v>OIS</v>
      </c>
      <c r="D45" s="73" t="s">
        <v>112</v>
      </c>
      <c r="E45" s="73" t="str">
        <f t="shared" si="4"/>
        <v>HKD_YCONRH_OIS8M</v>
      </c>
      <c r="F45" s="73" t="e">
        <f>_xll.ohObjectPropertyValues(E45,"Rate")</f>
        <v>#NUM!</v>
      </c>
      <c r="G45" s="74" t="e">
        <f>_xll.qlRateHelperQuoteValue($E45,Trigger)</f>
        <v>#NUM!</v>
      </c>
      <c r="H45" s="74" t="e">
        <f>_xll.qlSwapRateHelperSpread($E45,Trigger)</f>
        <v>#NUM!</v>
      </c>
      <c r="I45" s="75" t="b">
        <f t="shared" si="5"/>
        <v>0</v>
      </c>
      <c r="J45" s="75">
        <v>50</v>
      </c>
      <c r="K45" s="75">
        <v>1</v>
      </c>
      <c r="L45" s="76">
        <f>_xll.qlRateHelperEarliestDate($E45,Trigger)</f>
        <v>41579</v>
      </c>
      <c r="M45" s="77">
        <f>_xll.qlRateHelperLatestDate($E45,Trigger)</f>
        <v>41821</v>
      </c>
    </row>
    <row r="46" spans="2:13" x14ac:dyDescent="0.2">
      <c r="B46" s="95"/>
      <c r="C46" s="72" t="str">
        <f t="shared" si="3"/>
        <v>OIS</v>
      </c>
      <c r="D46" s="73" t="s">
        <v>113</v>
      </c>
      <c r="E46" s="73" t="str">
        <f t="shared" si="4"/>
        <v>HKD_YCONRH_OIS9M</v>
      </c>
      <c r="F46" s="73" t="e">
        <f>_xll.ohObjectPropertyValues(E46,"Rate")</f>
        <v>#NUM!</v>
      </c>
      <c r="G46" s="74">
        <f>_xll.qlRateHelperQuoteValue($E46,Trigger)</f>
        <v>1.6999999999999999E-3</v>
      </c>
      <c r="H46" s="74" t="e">
        <f>_xll.qlSwapRateHelperSpread($E46,Trigger)</f>
        <v>#NUM!</v>
      </c>
      <c r="I46" s="75" t="b">
        <f t="shared" si="5"/>
        <v>1</v>
      </c>
      <c r="J46" s="75">
        <v>50</v>
      </c>
      <c r="K46" s="75">
        <v>1</v>
      </c>
      <c r="L46" s="76">
        <f>_xll.qlRateHelperEarliestDate($E46,Trigger)</f>
        <v>41579</v>
      </c>
      <c r="M46" s="77">
        <f>_xll.qlRateHelperLatestDate($E46,Trigger)</f>
        <v>41852</v>
      </c>
    </row>
    <row r="47" spans="2:13" x14ac:dyDescent="0.2">
      <c r="B47" s="95"/>
      <c r="C47" s="72" t="str">
        <f t="shared" si="3"/>
        <v>OIS</v>
      </c>
      <c r="D47" s="73" t="s">
        <v>114</v>
      </c>
      <c r="E47" s="73" t="str">
        <f t="shared" si="4"/>
        <v>HKD_YCONRH_OIS10M</v>
      </c>
      <c r="F47" s="73" t="e">
        <f>_xll.ohObjectPropertyValues(E47,"Rate")</f>
        <v>#NUM!</v>
      </c>
      <c r="G47" s="74" t="e">
        <f>_xll.qlRateHelperQuoteValue($E47,Trigger)</f>
        <v>#NUM!</v>
      </c>
      <c r="H47" s="74" t="e">
        <f>_xll.qlSwapRateHelperSpread($E47,Trigger)</f>
        <v>#NUM!</v>
      </c>
      <c r="I47" s="75" t="b">
        <f t="shared" si="5"/>
        <v>0</v>
      </c>
      <c r="J47" s="75">
        <v>50</v>
      </c>
      <c r="K47" s="75">
        <v>1</v>
      </c>
      <c r="L47" s="76">
        <f>_xll.qlRateHelperEarliestDate($E47,Trigger)</f>
        <v>41579</v>
      </c>
      <c r="M47" s="77">
        <f>_xll.qlRateHelperLatestDate($E47,Trigger)</f>
        <v>41883</v>
      </c>
    </row>
    <row r="48" spans="2:13" x14ac:dyDescent="0.2">
      <c r="B48" s="95"/>
      <c r="C48" s="72" t="str">
        <f t="shared" si="3"/>
        <v>OIS</v>
      </c>
      <c r="D48" s="73" t="s">
        <v>115</v>
      </c>
      <c r="E48" s="73" t="str">
        <f t="shared" si="4"/>
        <v>HKD_YCONRH_OIS11M</v>
      </c>
      <c r="F48" s="73" t="e">
        <f>_xll.ohObjectPropertyValues(E48,"Rate")</f>
        <v>#NUM!</v>
      </c>
      <c r="G48" s="74" t="e">
        <f>_xll.qlRateHelperQuoteValue($E48,Trigger)</f>
        <v>#NUM!</v>
      </c>
      <c r="H48" s="74" t="e">
        <f>_xll.qlSwapRateHelperSpread($E48,Trigger)</f>
        <v>#NUM!</v>
      </c>
      <c r="I48" s="75" t="b">
        <f t="shared" si="5"/>
        <v>0</v>
      </c>
      <c r="J48" s="75">
        <v>50</v>
      </c>
      <c r="K48" s="75">
        <v>1</v>
      </c>
      <c r="L48" s="76">
        <f>_xll.qlRateHelperEarliestDate($E48,Trigger)</f>
        <v>41579</v>
      </c>
      <c r="M48" s="77">
        <f>_xll.qlRateHelperLatestDate($E48,Trigger)</f>
        <v>41913</v>
      </c>
    </row>
    <row r="49" spans="2:13" x14ac:dyDescent="0.2">
      <c r="B49" s="95"/>
      <c r="C49" s="72" t="str">
        <f t="shared" si="3"/>
        <v>OIS</v>
      </c>
      <c r="D49" s="73" t="s">
        <v>39</v>
      </c>
      <c r="E49" s="73" t="str">
        <f t="shared" si="4"/>
        <v>HKD_YCONRH_OIS1Y</v>
      </c>
      <c r="F49" s="73" t="e">
        <f>_xll.ohObjectPropertyValues(E49,"Rate")</f>
        <v>#NUM!</v>
      </c>
      <c r="G49" s="74">
        <f>_xll.qlRateHelperQuoteValue($E49,Trigger)</f>
        <v>2E-3</v>
      </c>
      <c r="H49" s="74" t="e">
        <f>_xll.qlSwapRateHelperSpread($E49,Trigger)</f>
        <v>#NUM!</v>
      </c>
      <c r="I49" s="75" t="b">
        <f t="shared" si="5"/>
        <v>1</v>
      </c>
      <c r="J49" s="75">
        <v>50</v>
      </c>
      <c r="K49" s="75">
        <v>1</v>
      </c>
      <c r="L49" s="76">
        <f>_xll.qlRateHelperEarliestDate($E49,Trigger)</f>
        <v>41579</v>
      </c>
      <c r="M49" s="77">
        <f>_xll.qlRateHelperLatestDate($E49,Trigger)</f>
        <v>41946</v>
      </c>
    </row>
    <row r="50" spans="2:13" x14ac:dyDescent="0.2">
      <c r="B50" s="95" t="str">
        <f t="shared" si="2"/>
        <v/>
      </c>
      <c r="C50" s="72" t="str">
        <f t="shared" si="3"/>
        <v>OIS</v>
      </c>
      <c r="D50" s="73" t="s">
        <v>119</v>
      </c>
      <c r="E50" s="73" t="str">
        <f t="shared" si="4"/>
        <v>HKD_YCONRH_OIS13M</v>
      </c>
      <c r="F50" s="73" t="e">
        <f>_xll.ohObjectPropertyValues(E50,"Rate")</f>
        <v>#NUM!</v>
      </c>
      <c r="G50" s="74" t="e">
        <f>_xll.qlRateHelperQuoteValue($E50,Trigger)</f>
        <v>#NUM!</v>
      </c>
      <c r="H50" s="74" t="e">
        <f>_xll.qlSwapRateHelperSpread($E50,Trigger)</f>
        <v>#NUM!</v>
      </c>
      <c r="I50" s="75" t="b">
        <f t="shared" si="5"/>
        <v>0</v>
      </c>
      <c r="J50" s="75">
        <v>50</v>
      </c>
      <c r="K50" s="75">
        <v>1</v>
      </c>
      <c r="L50" s="76">
        <f>_xll.qlRateHelperEarliestDate($E50,Trigger)</f>
        <v>41579</v>
      </c>
      <c r="M50" s="77">
        <f>_xll.qlRateHelperLatestDate($E50,Trigger)</f>
        <v>41974</v>
      </c>
    </row>
    <row r="51" spans="2:13" x14ac:dyDescent="0.2">
      <c r="B51" s="95" t="str">
        <f t="shared" si="2"/>
        <v/>
      </c>
      <c r="C51" s="72" t="str">
        <f t="shared" si="3"/>
        <v>OIS</v>
      </c>
      <c r="D51" s="73" t="s">
        <v>120</v>
      </c>
      <c r="E51" s="73" t="str">
        <f t="shared" si="4"/>
        <v>HKD_YCONRH_OIS14M</v>
      </c>
      <c r="F51" s="73" t="e">
        <f>_xll.ohObjectPropertyValues(E51,"Rate")</f>
        <v>#NUM!</v>
      </c>
      <c r="G51" s="74" t="e">
        <f>_xll.qlRateHelperQuoteValue($E51,Trigger)</f>
        <v>#NUM!</v>
      </c>
      <c r="H51" s="74" t="e">
        <f>_xll.qlSwapRateHelperSpread($E51,Trigger)</f>
        <v>#NUM!</v>
      </c>
      <c r="I51" s="75" t="b">
        <f t="shared" si="5"/>
        <v>0</v>
      </c>
      <c r="J51" s="75">
        <v>50</v>
      </c>
      <c r="K51" s="75">
        <v>1</v>
      </c>
      <c r="L51" s="76">
        <f>_xll.qlRateHelperEarliestDate($E51,Trigger)</f>
        <v>41579</v>
      </c>
      <c r="M51" s="77">
        <f>_xll.qlRateHelperLatestDate($E51,Trigger)</f>
        <v>42006</v>
      </c>
    </row>
    <row r="52" spans="2:13" x14ac:dyDescent="0.2">
      <c r="B52" s="95" t="str">
        <f t="shared" si="2"/>
        <v/>
      </c>
      <c r="C52" s="72" t="str">
        <f t="shared" si="3"/>
        <v>OIS</v>
      </c>
      <c r="D52" s="73" t="s">
        <v>40</v>
      </c>
      <c r="E52" s="73" t="str">
        <f t="shared" si="4"/>
        <v>HKD_YCONRH_OIS15M</v>
      </c>
      <c r="F52" s="73" t="e">
        <f>_xll.ohObjectPropertyValues(E52,"Rate")</f>
        <v>#NUM!</v>
      </c>
      <c r="G52" s="74" t="e">
        <f>_xll.qlRateHelperQuoteValue($E52,Trigger)</f>
        <v>#NUM!</v>
      </c>
      <c r="H52" s="74" t="e">
        <f>_xll.qlSwapRateHelperSpread($E52,Trigger)</f>
        <v>#NUM!</v>
      </c>
      <c r="I52" s="75" t="b">
        <f t="shared" si="5"/>
        <v>0</v>
      </c>
      <c r="J52" s="75">
        <v>50</v>
      </c>
      <c r="K52" s="75">
        <v>1</v>
      </c>
      <c r="L52" s="76">
        <f>_xll.qlRateHelperEarliestDate($E52,Trigger)</f>
        <v>41579</v>
      </c>
      <c r="M52" s="77">
        <f>_xll.qlRateHelperLatestDate($E52,Trigger)</f>
        <v>42037</v>
      </c>
    </row>
    <row r="53" spans="2:13" x14ac:dyDescent="0.2">
      <c r="B53" s="95" t="str">
        <f t="shared" si="2"/>
        <v/>
      </c>
      <c r="C53" s="72" t="str">
        <f t="shared" si="3"/>
        <v>OIS</v>
      </c>
      <c r="D53" s="73" t="s">
        <v>121</v>
      </c>
      <c r="E53" s="73" t="str">
        <f t="shared" si="4"/>
        <v>HKD_YCONRH_OIS16M</v>
      </c>
      <c r="F53" s="73" t="e">
        <f>_xll.ohObjectPropertyValues(E53,"Rate")</f>
        <v>#NUM!</v>
      </c>
      <c r="G53" s="74" t="e">
        <f>_xll.qlRateHelperQuoteValue($E53,Trigger)</f>
        <v>#NUM!</v>
      </c>
      <c r="H53" s="74" t="e">
        <f>_xll.qlSwapRateHelperSpread($E53,Trigger)</f>
        <v>#NUM!</v>
      </c>
      <c r="I53" s="75" t="b">
        <f t="shared" si="5"/>
        <v>0</v>
      </c>
      <c r="J53" s="75">
        <v>50</v>
      </c>
      <c r="K53" s="75">
        <v>1</v>
      </c>
      <c r="L53" s="76">
        <f>_xll.qlRateHelperEarliestDate($E53,Trigger)</f>
        <v>41579</v>
      </c>
      <c r="M53" s="77">
        <f>_xll.qlRateHelperLatestDate($E53,Trigger)</f>
        <v>42065</v>
      </c>
    </row>
    <row r="54" spans="2:13" x14ac:dyDescent="0.2">
      <c r="B54" s="95" t="str">
        <f t="shared" si="2"/>
        <v/>
      </c>
      <c r="C54" s="72" t="str">
        <f t="shared" si="3"/>
        <v>OIS</v>
      </c>
      <c r="D54" s="73" t="s">
        <v>122</v>
      </c>
      <c r="E54" s="73" t="str">
        <f t="shared" si="4"/>
        <v>HKD_YCONRH_OIS17M</v>
      </c>
      <c r="F54" s="73" t="e">
        <f>_xll.ohObjectPropertyValues(E54,"Rate")</f>
        <v>#NUM!</v>
      </c>
      <c r="G54" s="74" t="e">
        <f>_xll.qlRateHelperQuoteValue($E54,Trigger)</f>
        <v>#NUM!</v>
      </c>
      <c r="H54" s="74" t="e">
        <f>_xll.qlSwapRateHelperSpread($E54,Trigger)</f>
        <v>#NUM!</v>
      </c>
      <c r="I54" s="75" t="b">
        <f t="shared" si="5"/>
        <v>0</v>
      </c>
      <c r="J54" s="75">
        <v>50</v>
      </c>
      <c r="K54" s="75">
        <v>1</v>
      </c>
      <c r="L54" s="76">
        <f>_xll.qlRateHelperEarliestDate($E54,Trigger)</f>
        <v>41579</v>
      </c>
      <c r="M54" s="77">
        <f>_xll.qlRateHelperLatestDate($E54,Trigger)</f>
        <v>42095</v>
      </c>
    </row>
    <row r="55" spans="2:13" x14ac:dyDescent="0.2">
      <c r="B55" s="95" t="str">
        <f t="shared" si="2"/>
        <v/>
      </c>
      <c r="C55" s="72" t="str">
        <f t="shared" si="3"/>
        <v>OIS</v>
      </c>
      <c r="D55" s="73" t="s">
        <v>41</v>
      </c>
      <c r="E55" s="73" t="str">
        <f t="shared" si="4"/>
        <v>HKD_YCONRH_OIS18M</v>
      </c>
      <c r="F55" s="73" t="e">
        <f>_xll.ohObjectPropertyValues(E55,"Rate")</f>
        <v>#NUM!</v>
      </c>
      <c r="G55" s="74" t="e">
        <f>_xll.qlRateHelperQuoteValue($E55,Trigger)</f>
        <v>#NUM!</v>
      </c>
      <c r="H55" s="74" t="e">
        <f>_xll.qlSwapRateHelperSpread($E55,Trigger)</f>
        <v>#NUM!</v>
      </c>
      <c r="I55" s="75" t="b">
        <f t="shared" si="5"/>
        <v>0</v>
      </c>
      <c r="J55" s="75">
        <v>50</v>
      </c>
      <c r="K55" s="75">
        <v>1</v>
      </c>
      <c r="L55" s="76">
        <f>_xll.qlRateHelperEarliestDate($E55,Trigger)</f>
        <v>41579</v>
      </c>
      <c r="M55" s="77">
        <f>_xll.qlRateHelperLatestDate($E55,Trigger)</f>
        <v>42128</v>
      </c>
    </row>
    <row r="56" spans="2:13" x14ac:dyDescent="0.2">
      <c r="B56" s="95" t="str">
        <f t="shared" si="2"/>
        <v/>
      </c>
      <c r="C56" s="72" t="str">
        <f t="shared" si="3"/>
        <v>OIS</v>
      </c>
      <c r="D56" s="73" t="s">
        <v>123</v>
      </c>
      <c r="E56" s="73" t="str">
        <f t="shared" si="4"/>
        <v>HKD_YCONRH_OIS19M</v>
      </c>
      <c r="F56" s="73" t="e">
        <f>_xll.ohObjectPropertyValues(E56,"Rate")</f>
        <v>#NUM!</v>
      </c>
      <c r="G56" s="74" t="e">
        <f>_xll.qlRateHelperQuoteValue($E56,Trigger)</f>
        <v>#NUM!</v>
      </c>
      <c r="H56" s="74" t="e">
        <f>_xll.qlSwapRateHelperSpread($E56,Trigger)</f>
        <v>#NUM!</v>
      </c>
      <c r="I56" s="75" t="b">
        <f t="shared" si="5"/>
        <v>0</v>
      </c>
      <c r="J56" s="75">
        <v>50</v>
      </c>
      <c r="K56" s="75">
        <v>1</v>
      </c>
      <c r="L56" s="76">
        <f>_xll.qlRateHelperEarliestDate($E56,Trigger)</f>
        <v>41579</v>
      </c>
      <c r="M56" s="77">
        <f>_xll.qlRateHelperLatestDate($E56,Trigger)</f>
        <v>42156</v>
      </c>
    </row>
    <row r="57" spans="2:13" x14ac:dyDescent="0.2">
      <c r="B57" s="95" t="str">
        <f t="shared" si="2"/>
        <v/>
      </c>
      <c r="C57" s="72" t="str">
        <f t="shared" si="3"/>
        <v>OIS</v>
      </c>
      <c r="D57" s="73" t="s">
        <v>124</v>
      </c>
      <c r="E57" s="73" t="str">
        <f t="shared" si="4"/>
        <v>HKD_YCONRH_OIS20M</v>
      </c>
      <c r="F57" s="73" t="e">
        <f>_xll.ohObjectPropertyValues(E57,"Rate")</f>
        <v>#NUM!</v>
      </c>
      <c r="G57" s="74" t="e">
        <f>_xll.qlRateHelperQuoteValue($E57,Trigger)</f>
        <v>#NUM!</v>
      </c>
      <c r="H57" s="74" t="e">
        <f>_xll.qlSwapRateHelperSpread($E57,Trigger)</f>
        <v>#NUM!</v>
      </c>
      <c r="I57" s="75" t="b">
        <f t="shared" si="5"/>
        <v>0</v>
      </c>
      <c r="J57" s="75">
        <v>50</v>
      </c>
      <c r="K57" s="75">
        <v>1</v>
      </c>
      <c r="L57" s="76">
        <f>_xll.qlRateHelperEarliestDate($E57,Trigger)</f>
        <v>41579</v>
      </c>
      <c r="M57" s="77">
        <f>_xll.qlRateHelperLatestDate($E57,Trigger)</f>
        <v>42186</v>
      </c>
    </row>
    <row r="58" spans="2:13" x14ac:dyDescent="0.2">
      <c r="B58" s="95" t="str">
        <f t="shared" si="2"/>
        <v/>
      </c>
      <c r="C58" s="72" t="str">
        <f t="shared" si="3"/>
        <v>OIS</v>
      </c>
      <c r="D58" s="73" t="s">
        <v>42</v>
      </c>
      <c r="E58" s="73" t="str">
        <f t="shared" si="4"/>
        <v>HKD_YCONRH_OIS21M</v>
      </c>
      <c r="F58" s="73" t="e">
        <f>_xll.ohObjectPropertyValues(E58,"Rate")</f>
        <v>#NUM!</v>
      </c>
      <c r="G58" s="74" t="e">
        <f>_xll.qlRateHelperQuoteValue($E58,Trigger)</f>
        <v>#NUM!</v>
      </c>
      <c r="H58" s="74" t="e">
        <f>_xll.qlSwapRateHelperSpread($E58,Trigger)</f>
        <v>#NUM!</v>
      </c>
      <c r="I58" s="75" t="b">
        <f t="shared" si="5"/>
        <v>0</v>
      </c>
      <c r="J58" s="75">
        <v>50</v>
      </c>
      <c r="K58" s="75">
        <v>1</v>
      </c>
      <c r="L58" s="76">
        <f>_xll.qlRateHelperEarliestDate($E58,Trigger)</f>
        <v>41579</v>
      </c>
      <c r="M58" s="77">
        <f>_xll.qlRateHelperLatestDate($E58,Trigger)</f>
        <v>42219</v>
      </c>
    </row>
    <row r="59" spans="2:13" x14ac:dyDescent="0.2">
      <c r="B59" s="95" t="str">
        <f t="shared" si="2"/>
        <v/>
      </c>
      <c r="C59" s="72" t="str">
        <f t="shared" si="3"/>
        <v>OIS</v>
      </c>
      <c r="D59" s="73" t="s">
        <v>125</v>
      </c>
      <c r="E59" s="73" t="str">
        <f t="shared" ref="E59:E88" si="6">RateHelperPrefix&amp;"_"&amp;$B59&amp;$C59&amp;$D59</f>
        <v>HKD_YCONRH_OIS22M</v>
      </c>
      <c r="F59" s="73" t="e">
        <f>_xll.ohObjectPropertyValues(E59,"Rate")</f>
        <v>#NUM!</v>
      </c>
      <c r="G59" s="74" t="e">
        <f>_xll.qlRateHelperQuoteValue($E59,Trigger)</f>
        <v>#NUM!</v>
      </c>
      <c r="H59" s="74" t="e">
        <f>_xll.qlSwapRateHelperSpread($E59,Trigger)</f>
        <v>#NUM!</v>
      </c>
      <c r="I59" s="75" t="b">
        <f t="shared" si="5"/>
        <v>0</v>
      </c>
      <c r="J59" s="75">
        <v>50</v>
      </c>
      <c r="K59" s="75">
        <v>1</v>
      </c>
      <c r="L59" s="76">
        <f>_xll.qlRateHelperEarliestDate($E59,Trigger)</f>
        <v>41579</v>
      </c>
      <c r="M59" s="77">
        <f>_xll.qlRateHelperLatestDate($E59,Trigger)</f>
        <v>42248</v>
      </c>
    </row>
    <row r="60" spans="2:13" x14ac:dyDescent="0.2">
      <c r="B60" s="95" t="str">
        <f t="shared" si="2"/>
        <v/>
      </c>
      <c r="C60" s="72" t="str">
        <f t="shared" si="3"/>
        <v>OIS</v>
      </c>
      <c r="D60" s="73" t="s">
        <v>126</v>
      </c>
      <c r="E60" s="73" t="str">
        <f t="shared" si="6"/>
        <v>HKD_YCONRH_OIS23M</v>
      </c>
      <c r="F60" s="73" t="e">
        <f>_xll.ohObjectPropertyValues(E60,"Rate")</f>
        <v>#NUM!</v>
      </c>
      <c r="G60" s="74" t="e">
        <f>_xll.qlRateHelperQuoteValue($E60,Trigger)</f>
        <v>#NUM!</v>
      </c>
      <c r="H60" s="74" t="e">
        <f>_xll.qlSwapRateHelperSpread($E60,Trigger)</f>
        <v>#NUM!</v>
      </c>
      <c r="I60" s="75" t="b">
        <f t="shared" si="5"/>
        <v>0</v>
      </c>
      <c r="J60" s="75">
        <v>50</v>
      </c>
      <c r="K60" s="75">
        <v>1</v>
      </c>
      <c r="L60" s="76">
        <f>_xll.qlRateHelperEarliestDate($E60,Trigger)</f>
        <v>41579</v>
      </c>
      <c r="M60" s="77">
        <f>_xll.qlRateHelperLatestDate($E60,Trigger)</f>
        <v>42278</v>
      </c>
    </row>
    <row r="61" spans="2:13" x14ac:dyDescent="0.2">
      <c r="B61" s="95" t="str">
        <f t="shared" si="2"/>
        <v/>
      </c>
      <c r="C61" s="72" t="str">
        <f t="shared" si="3"/>
        <v>OIS</v>
      </c>
      <c r="D61" s="73" t="s">
        <v>43</v>
      </c>
      <c r="E61" s="73" t="str">
        <f t="shared" si="6"/>
        <v>HKD_YCONRH_OIS2Y</v>
      </c>
      <c r="F61" s="73" t="e">
        <f>_xll.ohObjectPropertyValues(E61,"Rate")</f>
        <v>#NUM!</v>
      </c>
      <c r="G61" s="74" t="e">
        <f>_xll.qlRateHelperQuoteValue($E61,Trigger)</f>
        <v>#NUM!</v>
      </c>
      <c r="H61" s="74" t="e">
        <f>_xll.qlSwapRateHelperSpread($E61,Trigger)</f>
        <v>#NUM!</v>
      </c>
      <c r="I61" s="75" t="b">
        <f t="shared" si="5"/>
        <v>0</v>
      </c>
      <c r="J61" s="75">
        <v>50</v>
      </c>
      <c r="K61" s="75">
        <v>1</v>
      </c>
      <c r="L61" s="76">
        <f>_xll.qlRateHelperEarliestDate($E61,Trigger)</f>
        <v>41579</v>
      </c>
      <c r="M61" s="77">
        <f>_xll.qlRateHelperLatestDate($E61,Trigger)</f>
        <v>42310</v>
      </c>
    </row>
    <row r="62" spans="2:13" x14ac:dyDescent="0.2">
      <c r="B62" s="95" t="str">
        <f t="shared" si="2"/>
        <v/>
      </c>
      <c r="C62" s="72" t="str">
        <f t="shared" si="3"/>
        <v>OIS</v>
      </c>
      <c r="D62" s="73" t="s">
        <v>127</v>
      </c>
      <c r="E62" s="73" t="str">
        <f t="shared" si="6"/>
        <v>HKD_YCONRH_OIS27M</v>
      </c>
      <c r="F62" s="73" t="e">
        <f>_xll.ohObjectPropertyValues(E62,"Rate")</f>
        <v>#NUM!</v>
      </c>
      <c r="G62" s="74" t="e">
        <f>_xll.qlRateHelperQuoteValue($E62,Trigger)</f>
        <v>#NUM!</v>
      </c>
      <c r="H62" s="74" t="e">
        <f>_xll.qlSwapRateHelperSpread($E62,Trigger)</f>
        <v>#NUM!</v>
      </c>
      <c r="I62" s="75" t="b">
        <f t="shared" si="5"/>
        <v>0</v>
      </c>
      <c r="J62" s="75">
        <v>50</v>
      </c>
      <c r="K62" s="75">
        <v>1</v>
      </c>
      <c r="L62" s="76">
        <f>_xll.qlRateHelperEarliestDate($E62,Trigger)</f>
        <v>41579</v>
      </c>
      <c r="M62" s="77">
        <f>_xll.qlRateHelperLatestDate($E62,Trigger)</f>
        <v>42401</v>
      </c>
    </row>
    <row r="63" spans="2:13" x14ac:dyDescent="0.2">
      <c r="B63" s="95" t="str">
        <f t="shared" si="2"/>
        <v/>
      </c>
      <c r="C63" s="72" t="str">
        <f t="shared" si="3"/>
        <v>OIS</v>
      </c>
      <c r="D63" s="73" t="s">
        <v>128</v>
      </c>
      <c r="E63" s="73" t="str">
        <f t="shared" si="6"/>
        <v>HKD_YCONRH_OIS30M</v>
      </c>
      <c r="F63" s="73" t="e">
        <f>_xll.ohObjectPropertyValues(E63,"Rate")</f>
        <v>#NUM!</v>
      </c>
      <c r="G63" s="74" t="e">
        <f>_xll.qlRateHelperQuoteValue($E63,Trigger)</f>
        <v>#NUM!</v>
      </c>
      <c r="H63" s="74" t="e">
        <f>_xll.qlSwapRateHelperSpread($E63,Trigger)</f>
        <v>#NUM!</v>
      </c>
      <c r="I63" s="75" t="b">
        <f t="shared" si="5"/>
        <v>0</v>
      </c>
      <c r="J63" s="75">
        <v>50</v>
      </c>
      <c r="K63" s="75">
        <v>1</v>
      </c>
      <c r="L63" s="76">
        <f>_xll.qlRateHelperEarliestDate($E63,Trigger)</f>
        <v>41579</v>
      </c>
      <c r="M63" s="77">
        <f>_xll.qlRateHelperLatestDate($E63,Trigger)</f>
        <v>42492</v>
      </c>
    </row>
    <row r="64" spans="2:13" x14ac:dyDescent="0.2">
      <c r="B64" s="95" t="str">
        <f t="shared" si="2"/>
        <v/>
      </c>
      <c r="C64" s="72" t="str">
        <f t="shared" si="3"/>
        <v>OIS</v>
      </c>
      <c r="D64" s="73" t="s">
        <v>129</v>
      </c>
      <c r="E64" s="73" t="str">
        <f t="shared" si="6"/>
        <v>HKD_YCONRH_OIS33M</v>
      </c>
      <c r="F64" s="73" t="e">
        <f>_xll.ohObjectPropertyValues(E64,"Rate")</f>
        <v>#NUM!</v>
      </c>
      <c r="G64" s="74" t="e">
        <f>_xll.qlRateHelperQuoteValue($E64,Trigger)</f>
        <v>#NUM!</v>
      </c>
      <c r="H64" s="74" t="e">
        <f>_xll.qlSwapRateHelperSpread($E64,Trigger)</f>
        <v>#NUM!</v>
      </c>
      <c r="I64" s="75" t="b">
        <f t="shared" si="5"/>
        <v>0</v>
      </c>
      <c r="J64" s="75">
        <v>50</v>
      </c>
      <c r="K64" s="75">
        <v>1</v>
      </c>
      <c r="L64" s="76">
        <f>_xll.qlRateHelperEarliestDate($E64,Trigger)</f>
        <v>41579</v>
      </c>
      <c r="M64" s="77">
        <f>_xll.qlRateHelperLatestDate($E64,Trigger)</f>
        <v>42583</v>
      </c>
    </row>
    <row r="65" spans="2:13" x14ac:dyDescent="0.2">
      <c r="B65" s="95" t="str">
        <f t="shared" si="2"/>
        <v/>
      </c>
      <c r="C65" s="72" t="str">
        <f t="shared" si="3"/>
        <v>OIS</v>
      </c>
      <c r="D65" s="73" t="s">
        <v>44</v>
      </c>
      <c r="E65" s="73" t="str">
        <f t="shared" si="6"/>
        <v>HKD_YCONRH_OIS3Y</v>
      </c>
      <c r="F65" s="73" t="e">
        <f>_xll.ohObjectPropertyValues(E65,"Rate")</f>
        <v>#NUM!</v>
      </c>
      <c r="G65" s="74" t="e">
        <f>_xll.qlRateHelperQuoteValue($E65,Trigger)</f>
        <v>#NUM!</v>
      </c>
      <c r="H65" s="74" t="e">
        <f>_xll.qlSwapRateHelperSpread($E65,Trigger)</f>
        <v>#NUM!</v>
      </c>
      <c r="I65" s="75" t="b">
        <f t="shared" si="5"/>
        <v>0</v>
      </c>
      <c r="J65" s="75">
        <v>50</v>
      </c>
      <c r="K65" s="75">
        <v>1</v>
      </c>
      <c r="L65" s="76">
        <f>_xll.qlRateHelperEarliestDate($E65,Trigger)</f>
        <v>41579</v>
      </c>
      <c r="M65" s="77">
        <f>_xll.qlRateHelperLatestDate($E65,Trigger)</f>
        <v>42675</v>
      </c>
    </row>
    <row r="66" spans="2:13" x14ac:dyDescent="0.2">
      <c r="B66" s="95" t="str">
        <f t="shared" si="2"/>
        <v/>
      </c>
      <c r="C66" s="72" t="str">
        <f t="shared" si="3"/>
        <v>OIS</v>
      </c>
      <c r="D66" s="73" t="s">
        <v>130</v>
      </c>
      <c r="E66" s="73" t="str">
        <f t="shared" si="6"/>
        <v>HKD_YCONRH_OIS39M</v>
      </c>
      <c r="F66" s="73" t="e">
        <f>_xll.ohObjectPropertyValues(E66,"Rate")</f>
        <v>#NUM!</v>
      </c>
      <c r="G66" s="74" t="e">
        <f>_xll.qlRateHelperQuoteValue($E66,Trigger)</f>
        <v>#NUM!</v>
      </c>
      <c r="H66" s="74" t="e">
        <f>_xll.qlSwapRateHelperSpread($E66,Trigger)</f>
        <v>#NUM!</v>
      </c>
      <c r="I66" s="75" t="b">
        <f t="shared" si="5"/>
        <v>0</v>
      </c>
      <c r="J66" s="75">
        <v>50</v>
      </c>
      <c r="K66" s="75">
        <v>1</v>
      </c>
      <c r="L66" s="76">
        <f>_xll.qlRateHelperEarliestDate($E66,Trigger)</f>
        <v>41579</v>
      </c>
      <c r="M66" s="77">
        <f>_xll.qlRateHelperLatestDate($E66,Trigger)</f>
        <v>42767</v>
      </c>
    </row>
    <row r="67" spans="2:13" x14ac:dyDescent="0.2">
      <c r="B67" s="95" t="str">
        <f t="shared" si="2"/>
        <v/>
      </c>
      <c r="C67" s="72" t="str">
        <f t="shared" si="3"/>
        <v>OIS</v>
      </c>
      <c r="D67" s="73" t="s">
        <v>131</v>
      </c>
      <c r="E67" s="73" t="str">
        <f t="shared" si="6"/>
        <v>HKD_YCONRH_OIS42M</v>
      </c>
      <c r="F67" s="73" t="e">
        <f>_xll.ohObjectPropertyValues(E67,"Rate")</f>
        <v>#NUM!</v>
      </c>
      <c r="G67" s="74" t="e">
        <f>_xll.qlRateHelperQuoteValue($E67,Trigger)</f>
        <v>#NUM!</v>
      </c>
      <c r="H67" s="74" t="e">
        <f>_xll.qlSwapRateHelperSpread($E67,Trigger)</f>
        <v>#NUM!</v>
      </c>
      <c r="I67" s="75" t="b">
        <f t="shared" si="5"/>
        <v>0</v>
      </c>
      <c r="J67" s="75">
        <v>50</v>
      </c>
      <c r="K67" s="75">
        <v>1</v>
      </c>
      <c r="L67" s="76">
        <f>_xll.qlRateHelperEarliestDate($E67,Trigger)</f>
        <v>41579</v>
      </c>
      <c r="M67" s="77">
        <f>_xll.qlRateHelperLatestDate($E67,Trigger)</f>
        <v>42857</v>
      </c>
    </row>
    <row r="68" spans="2:13" x14ac:dyDescent="0.2">
      <c r="B68" s="95" t="str">
        <f t="shared" si="2"/>
        <v/>
      </c>
      <c r="C68" s="72" t="str">
        <f t="shared" si="3"/>
        <v>OIS</v>
      </c>
      <c r="D68" s="73" t="s">
        <v>132</v>
      </c>
      <c r="E68" s="73" t="str">
        <f t="shared" si="6"/>
        <v>HKD_YCONRH_OIS45M</v>
      </c>
      <c r="F68" s="73" t="e">
        <f>_xll.ohObjectPropertyValues(E68,"Rate")</f>
        <v>#NUM!</v>
      </c>
      <c r="G68" s="74" t="e">
        <f>_xll.qlRateHelperQuoteValue($E68,Trigger)</f>
        <v>#NUM!</v>
      </c>
      <c r="H68" s="74" t="e">
        <f>_xll.qlSwapRateHelperSpread($E68,Trigger)</f>
        <v>#NUM!</v>
      </c>
      <c r="I68" s="75" t="b">
        <f t="shared" si="5"/>
        <v>0</v>
      </c>
      <c r="J68" s="75">
        <v>50</v>
      </c>
      <c r="K68" s="75">
        <v>1</v>
      </c>
      <c r="L68" s="76">
        <f>_xll.qlRateHelperEarliestDate($E68,Trigger)</f>
        <v>41579</v>
      </c>
      <c r="M68" s="77">
        <f>_xll.qlRateHelperLatestDate($E68,Trigger)</f>
        <v>42948</v>
      </c>
    </row>
    <row r="69" spans="2:13" x14ac:dyDescent="0.2">
      <c r="B69" s="95" t="str">
        <f t="shared" si="2"/>
        <v/>
      </c>
      <c r="C69" s="72" t="str">
        <f t="shared" si="3"/>
        <v>OIS</v>
      </c>
      <c r="D69" s="73" t="s">
        <v>45</v>
      </c>
      <c r="E69" s="73" t="str">
        <f t="shared" si="6"/>
        <v>HKD_YCONRH_OIS4Y</v>
      </c>
      <c r="F69" s="73" t="e">
        <f>_xll.ohObjectPropertyValues(E69,"Rate")</f>
        <v>#NUM!</v>
      </c>
      <c r="G69" s="74" t="e">
        <f>_xll.qlRateHelperQuoteValue($E69,Trigger)</f>
        <v>#NUM!</v>
      </c>
      <c r="H69" s="74" t="e">
        <f>_xll.qlSwapRateHelperSpread($E69,Trigger)</f>
        <v>#NUM!</v>
      </c>
      <c r="I69" s="75" t="b">
        <f t="shared" si="5"/>
        <v>0</v>
      </c>
      <c r="J69" s="75">
        <v>50</v>
      </c>
      <c r="K69" s="75">
        <v>1</v>
      </c>
      <c r="L69" s="76">
        <f>_xll.qlRateHelperEarliestDate($E69,Trigger)</f>
        <v>41579</v>
      </c>
      <c r="M69" s="77">
        <f>_xll.qlRateHelperLatestDate($E69,Trigger)</f>
        <v>43040</v>
      </c>
    </row>
    <row r="70" spans="2:13" x14ac:dyDescent="0.2">
      <c r="B70" s="95" t="str">
        <f t="shared" si="2"/>
        <v/>
      </c>
      <c r="C70" s="72" t="str">
        <f t="shared" si="3"/>
        <v>OIS</v>
      </c>
      <c r="D70" s="73" t="s">
        <v>133</v>
      </c>
      <c r="E70" s="73" t="str">
        <f t="shared" si="6"/>
        <v>HKD_YCONRH_OIS51M</v>
      </c>
      <c r="F70" s="73" t="e">
        <f>_xll.ohObjectPropertyValues(E70,"Rate")</f>
        <v>#NUM!</v>
      </c>
      <c r="G70" s="74" t="e">
        <f>_xll.qlRateHelperQuoteValue($E70,Trigger)</f>
        <v>#NUM!</v>
      </c>
      <c r="H70" s="74" t="e">
        <f>_xll.qlSwapRateHelperSpread($E70,Trigger)</f>
        <v>#NUM!</v>
      </c>
      <c r="I70" s="75" t="b">
        <f t="shared" si="5"/>
        <v>0</v>
      </c>
      <c r="J70" s="75">
        <v>50</v>
      </c>
      <c r="K70" s="75">
        <v>1</v>
      </c>
      <c r="L70" s="76">
        <f>_xll.qlRateHelperEarliestDate($E70,Trigger)</f>
        <v>41579</v>
      </c>
      <c r="M70" s="77">
        <f>_xll.qlRateHelperLatestDate($E70,Trigger)</f>
        <v>43132</v>
      </c>
    </row>
    <row r="71" spans="2:13" x14ac:dyDescent="0.2">
      <c r="B71" s="95" t="str">
        <f t="shared" si="2"/>
        <v/>
      </c>
      <c r="C71" s="72" t="str">
        <f t="shared" si="3"/>
        <v>OIS</v>
      </c>
      <c r="D71" s="73" t="s">
        <v>134</v>
      </c>
      <c r="E71" s="73" t="str">
        <f t="shared" si="6"/>
        <v>HKD_YCONRH_OIS54M</v>
      </c>
      <c r="F71" s="73" t="e">
        <f>_xll.ohObjectPropertyValues(E71,"Rate")</f>
        <v>#NUM!</v>
      </c>
      <c r="G71" s="74" t="e">
        <f>_xll.qlRateHelperQuoteValue($E71,Trigger)</f>
        <v>#NUM!</v>
      </c>
      <c r="H71" s="74" t="e">
        <f>_xll.qlSwapRateHelperSpread($E71,Trigger)</f>
        <v>#NUM!</v>
      </c>
      <c r="I71" s="75" t="b">
        <f t="shared" si="5"/>
        <v>0</v>
      </c>
      <c r="J71" s="75">
        <v>50</v>
      </c>
      <c r="K71" s="75">
        <v>1</v>
      </c>
      <c r="L71" s="76">
        <f>_xll.qlRateHelperEarliestDate($E71,Trigger)</f>
        <v>41579</v>
      </c>
      <c r="M71" s="77">
        <f>_xll.qlRateHelperLatestDate($E71,Trigger)</f>
        <v>43222</v>
      </c>
    </row>
    <row r="72" spans="2:13" x14ac:dyDescent="0.2">
      <c r="B72" s="95" t="str">
        <f t="shared" si="2"/>
        <v/>
      </c>
      <c r="C72" s="72" t="str">
        <f t="shared" si="3"/>
        <v>OIS</v>
      </c>
      <c r="D72" s="73" t="s">
        <v>135</v>
      </c>
      <c r="E72" s="73" t="str">
        <f t="shared" si="6"/>
        <v>HKD_YCONRH_OIS57M</v>
      </c>
      <c r="F72" s="73" t="e">
        <f>_xll.ohObjectPropertyValues(E72,"Rate")</f>
        <v>#NUM!</v>
      </c>
      <c r="G72" s="74" t="e">
        <f>_xll.qlRateHelperQuoteValue($E72,Trigger)</f>
        <v>#NUM!</v>
      </c>
      <c r="H72" s="74" t="e">
        <f>_xll.qlSwapRateHelperSpread($E72,Trigger)</f>
        <v>#NUM!</v>
      </c>
      <c r="I72" s="75" t="b">
        <f t="shared" si="5"/>
        <v>0</v>
      </c>
      <c r="J72" s="75">
        <v>50</v>
      </c>
      <c r="K72" s="75">
        <v>1</v>
      </c>
      <c r="L72" s="76">
        <f>_xll.qlRateHelperEarliestDate($E72,Trigger)</f>
        <v>41579</v>
      </c>
      <c r="M72" s="77">
        <f>_xll.qlRateHelperLatestDate($E72,Trigger)</f>
        <v>43313</v>
      </c>
    </row>
    <row r="73" spans="2:13" x14ac:dyDescent="0.2">
      <c r="B73" s="95" t="str">
        <f t="shared" si="2"/>
        <v/>
      </c>
      <c r="C73" s="72" t="str">
        <f t="shared" si="3"/>
        <v>OIS</v>
      </c>
      <c r="D73" s="73" t="s">
        <v>46</v>
      </c>
      <c r="E73" s="73" t="str">
        <f t="shared" si="6"/>
        <v>HKD_YCONRH_OIS5Y</v>
      </c>
      <c r="F73" s="73" t="e">
        <f>_xll.ohObjectPropertyValues(E73,"Rate")</f>
        <v>#NUM!</v>
      </c>
      <c r="G73" s="74" t="e">
        <f>_xll.qlRateHelperQuoteValue($E73,Trigger)</f>
        <v>#NUM!</v>
      </c>
      <c r="H73" s="74" t="e">
        <f>_xll.qlSwapRateHelperSpread($E73,Trigger)</f>
        <v>#NUM!</v>
      </c>
      <c r="I73" s="75" t="b">
        <f t="shared" si="5"/>
        <v>0</v>
      </c>
      <c r="J73" s="75">
        <v>50</v>
      </c>
      <c r="K73" s="75">
        <v>1</v>
      </c>
      <c r="L73" s="76">
        <f>_xll.qlRateHelperEarliestDate($E73,Trigger)</f>
        <v>41579</v>
      </c>
      <c r="M73" s="77">
        <f>_xll.qlRateHelperLatestDate($E73,Trigger)</f>
        <v>43405</v>
      </c>
    </row>
    <row r="74" spans="2:13" x14ac:dyDescent="0.2">
      <c r="B74" s="95" t="str">
        <f t="shared" si="2"/>
        <v/>
      </c>
      <c r="C74" s="72" t="str">
        <f t="shared" si="3"/>
        <v>OIS</v>
      </c>
      <c r="D74" s="73" t="s">
        <v>47</v>
      </c>
      <c r="E74" s="73" t="str">
        <f t="shared" si="6"/>
        <v>HKD_YCONRH_OIS6Y</v>
      </c>
      <c r="F74" s="73" t="e">
        <f>_xll.ohObjectPropertyValues(E74,"Rate")</f>
        <v>#NUM!</v>
      </c>
      <c r="G74" s="74" t="e">
        <f>_xll.qlRateHelperQuoteValue($E74,Trigger)</f>
        <v>#NUM!</v>
      </c>
      <c r="H74" s="74" t="e">
        <f>_xll.qlSwapRateHelperSpread($E74,Trigger)</f>
        <v>#NUM!</v>
      </c>
      <c r="I74" s="75" t="b">
        <f t="shared" si="5"/>
        <v>0</v>
      </c>
      <c r="J74" s="75">
        <v>50</v>
      </c>
      <c r="K74" s="75">
        <v>1</v>
      </c>
      <c r="L74" s="76">
        <f>_xll.qlRateHelperEarliestDate($E74,Trigger)</f>
        <v>41579</v>
      </c>
      <c r="M74" s="77">
        <f>_xll.qlRateHelperLatestDate($E74,Trigger)</f>
        <v>43770</v>
      </c>
    </row>
    <row r="75" spans="2:13" x14ac:dyDescent="0.2">
      <c r="B75" s="95" t="str">
        <f t="shared" si="2"/>
        <v/>
      </c>
      <c r="C75" s="72" t="str">
        <f t="shared" si="3"/>
        <v>OIS</v>
      </c>
      <c r="D75" s="73" t="s">
        <v>48</v>
      </c>
      <c r="E75" s="73" t="str">
        <f t="shared" si="6"/>
        <v>HKD_YCONRH_OIS7Y</v>
      </c>
      <c r="F75" s="73" t="e">
        <f>_xll.ohObjectPropertyValues(E75,"Rate")</f>
        <v>#NUM!</v>
      </c>
      <c r="G75" s="74" t="e">
        <f>_xll.qlRateHelperQuoteValue($E75,Trigger)</f>
        <v>#NUM!</v>
      </c>
      <c r="H75" s="74" t="e">
        <f>_xll.qlSwapRateHelperSpread($E75,Trigger)</f>
        <v>#NUM!</v>
      </c>
      <c r="I75" s="75" t="b">
        <f t="shared" si="5"/>
        <v>0</v>
      </c>
      <c r="J75" s="75">
        <v>50</v>
      </c>
      <c r="K75" s="75">
        <v>1</v>
      </c>
      <c r="L75" s="76">
        <f>_xll.qlRateHelperEarliestDate($E75,Trigger)</f>
        <v>41579</v>
      </c>
      <c r="M75" s="77">
        <f>_xll.qlRateHelperLatestDate($E75,Trigger)</f>
        <v>44137</v>
      </c>
    </row>
    <row r="76" spans="2:13" x14ac:dyDescent="0.2">
      <c r="B76" s="95" t="str">
        <f t="shared" si="2"/>
        <v/>
      </c>
      <c r="C76" s="72" t="str">
        <f t="shared" si="3"/>
        <v>OIS</v>
      </c>
      <c r="D76" s="73" t="s">
        <v>49</v>
      </c>
      <c r="E76" s="73" t="str">
        <f t="shared" si="6"/>
        <v>HKD_YCONRH_OIS8Y</v>
      </c>
      <c r="F76" s="73" t="e">
        <f>_xll.ohObjectPropertyValues(E76,"Rate")</f>
        <v>#NUM!</v>
      </c>
      <c r="G76" s="74" t="e">
        <f>_xll.qlRateHelperQuoteValue($E76,Trigger)</f>
        <v>#NUM!</v>
      </c>
      <c r="H76" s="74" t="e">
        <f>_xll.qlSwapRateHelperSpread($E76,Trigger)</f>
        <v>#NUM!</v>
      </c>
      <c r="I76" s="75" t="b">
        <f t="shared" si="5"/>
        <v>0</v>
      </c>
      <c r="J76" s="75">
        <v>50</v>
      </c>
      <c r="K76" s="75">
        <v>1</v>
      </c>
      <c r="L76" s="76">
        <f>_xll.qlRateHelperEarliestDate($E76,Trigger)</f>
        <v>41579</v>
      </c>
      <c r="M76" s="77">
        <f>_xll.qlRateHelperLatestDate($E76,Trigger)</f>
        <v>44501</v>
      </c>
    </row>
    <row r="77" spans="2:13" x14ac:dyDescent="0.2">
      <c r="B77" s="95" t="str">
        <f t="shared" si="2"/>
        <v/>
      </c>
      <c r="C77" s="72" t="str">
        <f t="shared" si="3"/>
        <v>OIS</v>
      </c>
      <c r="D77" s="73" t="s">
        <v>50</v>
      </c>
      <c r="E77" s="73" t="str">
        <f t="shared" si="6"/>
        <v>HKD_YCONRH_OIS9Y</v>
      </c>
      <c r="F77" s="73" t="e">
        <f>_xll.ohObjectPropertyValues(E77,"Rate")</f>
        <v>#NUM!</v>
      </c>
      <c r="G77" s="74" t="e">
        <f>_xll.qlRateHelperQuoteValue($E77,Trigger)</f>
        <v>#NUM!</v>
      </c>
      <c r="H77" s="74" t="e">
        <f>_xll.qlSwapRateHelperSpread($E77,Trigger)</f>
        <v>#NUM!</v>
      </c>
      <c r="I77" s="75" t="b">
        <f t="shared" si="5"/>
        <v>0</v>
      </c>
      <c r="J77" s="75">
        <v>50</v>
      </c>
      <c r="K77" s="75">
        <v>1</v>
      </c>
      <c r="L77" s="76">
        <f>_xll.qlRateHelperEarliestDate($E77,Trigger)</f>
        <v>41579</v>
      </c>
      <c r="M77" s="77">
        <f>_xll.qlRateHelperLatestDate($E77,Trigger)</f>
        <v>44866</v>
      </c>
    </row>
    <row r="78" spans="2:13" x14ac:dyDescent="0.2">
      <c r="B78" s="95" t="str">
        <f t="shared" si="2"/>
        <v/>
      </c>
      <c r="C78" s="72" t="str">
        <f t="shared" si="3"/>
        <v>OIS</v>
      </c>
      <c r="D78" s="73" t="s">
        <v>51</v>
      </c>
      <c r="E78" s="73" t="str">
        <f t="shared" si="6"/>
        <v>HKD_YCONRH_OIS10Y</v>
      </c>
      <c r="F78" s="73" t="e">
        <f>_xll.ohObjectPropertyValues(E78,"Rate")</f>
        <v>#NUM!</v>
      </c>
      <c r="G78" s="74" t="e">
        <f>_xll.qlRateHelperQuoteValue($E78,Trigger)</f>
        <v>#NUM!</v>
      </c>
      <c r="H78" s="74" t="e">
        <f>_xll.qlSwapRateHelperSpread($E78,Trigger)</f>
        <v>#NUM!</v>
      </c>
      <c r="I78" s="75" t="b">
        <f t="shared" si="5"/>
        <v>0</v>
      </c>
      <c r="J78" s="75">
        <v>50</v>
      </c>
      <c r="K78" s="75">
        <v>1</v>
      </c>
      <c r="L78" s="76">
        <f>_xll.qlRateHelperEarliestDate($E78,Trigger)</f>
        <v>41579</v>
      </c>
      <c r="M78" s="77">
        <f>_xll.qlRateHelperLatestDate($E78,Trigger)</f>
        <v>45231</v>
      </c>
    </row>
    <row r="79" spans="2:13" x14ac:dyDescent="0.2">
      <c r="B79" s="95" t="str">
        <f t="shared" si="2"/>
        <v/>
      </c>
      <c r="C79" s="72" t="str">
        <f t="shared" si="3"/>
        <v>OIS</v>
      </c>
      <c r="D79" s="73" t="s">
        <v>59</v>
      </c>
      <c r="E79" s="73" t="str">
        <f t="shared" si="6"/>
        <v>HKD_YCONRH_OIS12Y</v>
      </c>
      <c r="F79" s="73" t="e">
        <f>_xll.ohObjectPropertyValues(E79,"Rate")</f>
        <v>#NUM!</v>
      </c>
      <c r="G79" s="74" t="e">
        <f>_xll.qlRateHelperQuoteValue($E79,Trigger)</f>
        <v>#NUM!</v>
      </c>
      <c r="H79" s="74" t="e">
        <f>_xll.qlSwapRateHelperSpread($E79,Trigger)</f>
        <v>#NUM!</v>
      </c>
      <c r="I79" s="75" t="b">
        <f t="shared" si="5"/>
        <v>0</v>
      </c>
      <c r="J79" s="75">
        <v>50</v>
      </c>
      <c r="K79" s="75">
        <v>1</v>
      </c>
      <c r="L79" s="76">
        <f>_xll.qlRateHelperEarliestDate($E79,Trigger)</f>
        <v>41579</v>
      </c>
      <c r="M79" s="77">
        <f>_xll.qlRateHelperLatestDate($E79,Trigger)</f>
        <v>45964</v>
      </c>
    </row>
    <row r="80" spans="2:13" x14ac:dyDescent="0.2">
      <c r="B80" s="95" t="str">
        <f t="shared" si="2"/>
        <v/>
      </c>
      <c r="C80" s="72" t="str">
        <f t="shared" si="3"/>
        <v>OIS</v>
      </c>
      <c r="D80" s="73" t="s">
        <v>52</v>
      </c>
      <c r="E80" s="73" t="str">
        <f t="shared" si="6"/>
        <v>HKD_YCONRH_OIS15Y</v>
      </c>
      <c r="F80" s="73" t="e">
        <f>_xll.ohObjectPropertyValues(E80,"Rate")</f>
        <v>#NUM!</v>
      </c>
      <c r="G80" s="74" t="e">
        <f>_xll.qlRateHelperQuoteValue($E80,Trigger)</f>
        <v>#NUM!</v>
      </c>
      <c r="H80" s="74" t="e">
        <f>_xll.qlSwapRateHelperSpread($E80,Trigger)</f>
        <v>#NUM!</v>
      </c>
      <c r="I80" s="75" t="b">
        <f t="shared" si="5"/>
        <v>0</v>
      </c>
      <c r="J80" s="75">
        <v>50</v>
      </c>
      <c r="K80" s="75">
        <v>1</v>
      </c>
      <c r="L80" s="76">
        <f>_xll.qlRateHelperEarliestDate($E80,Trigger)</f>
        <v>41579</v>
      </c>
      <c r="M80" s="77">
        <f>_xll.qlRateHelperLatestDate($E80,Trigger)</f>
        <v>47058</v>
      </c>
    </row>
    <row r="81" spans="2:13" x14ac:dyDescent="0.2">
      <c r="B81" s="95"/>
      <c r="C81" s="72" t="str">
        <f t="shared" si="3"/>
        <v>OIS</v>
      </c>
      <c r="D81" s="73" t="s">
        <v>53</v>
      </c>
      <c r="E81" s="73" t="str">
        <f t="shared" si="6"/>
        <v>HKD_YCONRH_OIS20Y</v>
      </c>
      <c r="F81" s="73" t="e">
        <f>_xll.ohObjectPropertyValues(E81,"Rate")</f>
        <v>#NUM!</v>
      </c>
      <c r="G81" s="74" t="e">
        <f>_xll.qlRateHelperQuoteValue($E81,Trigger)</f>
        <v>#NUM!</v>
      </c>
      <c r="H81" s="74" t="e">
        <f>_xll.qlSwapRateHelperSpread($E81,Trigger)</f>
        <v>#NUM!</v>
      </c>
      <c r="I81" s="75" t="b">
        <f t="shared" si="5"/>
        <v>0</v>
      </c>
      <c r="J81" s="75">
        <v>50</v>
      </c>
      <c r="K81" s="75">
        <v>1</v>
      </c>
      <c r="L81" s="76">
        <f>_xll.qlRateHelperEarliestDate($E81,Trigger)</f>
        <v>41579</v>
      </c>
      <c r="M81" s="77">
        <f>_xll.qlRateHelperLatestDate($E81,Trigger)</f>
        <v>48884</v>
      </c>
    </row>
    <row r="82" spans="2:13" x14ac:dyDescent="0.2">
      <c r="B82" s="95"/>
      <c r="C82" s="72" t="str">
        <f t="shared" si="3"/>
        <v>OIS</v>
      </c>
      <c r="D82" s="73" t="s">
        <v>70</v>
      </c>
      <c r="E82" s="73" t="str">
        <f t="shared" si="6"/>
        <v>HKD_YCONRH_OIS25Y</v>
      </c>
      <c r="F82" s="73" t="e">
        <f>_xll.ohObjectPropertyValues(E82,"Rate")</f>
        <v>#NUM!</v>
      </c>
      <c r="G82" s="74" t="e">
        <f>_xll.qlRateHelperQuoteValue($E82,Trigger)</f>
        <v>#NUM!</v>
      </c>
      <c r="H82" s="74" t="e">
        <f>_xll.qlSwapRateHelperSpread($E82,Trigger)</f>
        <v>#NUM!</v>
      </c>
      <c r="I82" s="75" t="b">
        <f t="shared" si="5"/>
        <v>0</v>
      </c>
      <c r="J82" s="75">
        <v>50</v>
      </c>
      <c r="K82" s="75">
        <v>1</v>
      </c>
      <c r="L82" s="76">
        <f>_xll.qlRateHelperEarliestDate($E82,Trigger)</f>
        <v>41579</v>
      </c>
      <c r="M82" s="77">
        <f>_xll.qlRateHelperLatestDate($E82,Trigger)</f>
        <v>50710</v>
      </c>
    </row>
    <row r="83" spans="2:13" x14ac:dyDescent="0.2">
      <c r="B83" s="95"/>
      <c r="C83" s="72" t="str">
        <f t="shared" si="3"/>
        <v>OIS</v>
      </c>
      <c r="D83" s="73" t="s">
        <v>72</v>
      </c>
      <c r="E83" s="73" t="str">
        <f t="shared" si="6"/>
        <v>HKD_YCONRH_OIS27Y</v>
      </c>
      <c r="F83" s="73" t="e">
        <f>_xll.ohObjectPropertyValues(E83,"Rate")</f>
        <v>#NUM!</v>
      </c>
      <c r="G83" s="74" t="e">
        <f>_xll.qlRateHelperQuoteValue($E83,Trigger)</f>
        <v>#NUM!</v>
      </c>
      <c r="H83" s="74" t="e">
        <f>_xll.qlSwapRateHelperSpread($E83,Trigger)</f>
        <v>#NUM!</v>
      </c>
      <c r="I83" s="75" t="b">
        <f t="shared" si="5"/>
        <v>0</v>
      </c>
      <c r="J83" s="75">
        <v>50</v>
      </c>
      <c r="K83" s="75">
        <v>1</v>
      </c>
      <c r="L83" s="76">
        <f>_xll.qlRateHelperEarliestDate($E83,Trigger)</f>
        <v>41579</v>
      </c>
      <c r="M83" s="77">
        <f>_xll.qlRateHelperLatestDate($E83,Trigger)</f>
        <v>51441</v>
      </c>
    </row>
    <row r="84" spans="2:13" x14ac:dyDescent="0.2">
      <c r="B84" s="95" t="str">
        <f t="shared" ref="B84:B118" si="7">SwapFixedFreq</f>
        <v/>
      </c>
      <c r="C84" s="72" t="str">
        <f t="shared" si="3"/>
        <v>OIS</v>
      </c>
      <c r="D84" s="73" t="s">
        <v>54</v>
      </c>
      <c r="E84" s="73" t="str">
        <f t="shared" si="6"/>
        <v>HKD_YCONRH_OIS30Y</v>
      </c>
      <c r="F84" s="73" t="e">
        <f>_xll.ohObjectPropertyValues(E84,"Rate")</f>
        <v>#NUM!</v>
      </c>
      <c r="G84" s="74" t="e">
        <f>_xll.qlRateHelperQuoteValue($E84,Trigger)</f>
        <v>#NUM!</v>
      </c>
      <c r="H84" s="74" t="e">
        <f>_xll.qlSwapRateHelperSpread($E84,Trigger)</f>
        <v>#NUM!</v>
      </c>
      <c r="I84" s="75" t="b">
        <f t="shared" si="5"/>
        <v>0</v>
      </c>
      <c r="J84" s="75">
        <v>50</v>
      </c>
      <c r="K84" s="75">
        <v>1</v>
      </c>
      <c r="L84" s="76">
        <f>_xll.qlRateHelperEarliestDate($E84,Trigger)</f>
        <v>41579</v>
      </c>
      <c r="M84" s="77">
        <f>_xll.qlRateHelperLatestDate($E84,Trigger)</f>
        <v>52537</v>
      </c>
    </row>
    <row r="85" spans="2:13" x14ac:dyDescent="0.2">
      <c r="B85" s="95" t="str">
        <f t="shared" si="7"/>
        <v/>
      </c>
      <c r="C85" s="72" t="str">
        <f t="shared" si="3"/>
        <v>OIS</v>
      </c>
      <c r="D85" s="73" t="s">
        <v>75</v>
      </c>
      <c r="E85" s="73" t="str">
        <f t="shared" si="6"/>
        <v>HKD_YCONRH_OIS35Y</v>
      </c>
      <c r="F85" s="73" t="e">
        <f>_xll.ohObjectPropertyValues(E85,"Rate")</f>
        <v>#NUM!</v>
      </c>
      <c r="G85" s="74" t="e">
        <f>_xll.qlRateHelperQuoteValue($E85,Trigger)</f>
        <v>#NUM!</v>
      </c>
      <c r="H85" s="74" t="e">
        <f>_xll.qlSwapRateHelperSpread($E85,Trigger)</f>
        <v>#NUM!</v>
      </c>
      <c r="I85" s="75" t="b">
        <f t="shared" si="5"/>
        <v>0</v>
      </c>
      <c r="J85" s="75">
        <v>50</v>
      </c>
      <c r="K85" s="75">
        <v>1</v>
      </c>
      <c r="L85" s="76">
        <f>_xll.qlRateHelperEarliestDate($E85,Trigger)</f>
        <v>41579</v>
      </c>
      <c r="M85" s="77">
        <f>_xll.qlRateHelperLatestDate($E85,Trigger)</f>
        <v>54364</v>
      </c>
    </row>
    <row r="86" spans="2:13" x14ac:dyDescent="0.2">
      <c r="B86" s="95" t="str">
        <f t="shared" si="7"/>
        <v/>
      </c>
      <c r="C86" s="72" t="str">
        <f t="shared" si="3"/>
        <v>OIS</v>
      </c>
      <c r="D86" s="73" t="s">
        <v>76</v>
      </c>
      <c r="E86" s="73" t="str">
        <f t="shared" si="6"/>
        <v>HKD_YCONRH_OIS40Y</v>
      </c>
      <c r="F86" s="73" t="e">
        <f>_xll.ohObjectPropertyValues(E86,"Rate")</f>
        <v>#NUM!</v>
      </c>
      <c r="G86" s="74" t="e">
        <f>_xll.qlRateHelperQuoteValue($E86,Trigger)</f>
        <v>#NUM!</v>
      </c>
      <c r="H86" s="74" t="e">
        <f>_xll.qlSwapRateHelperSpread($E86,Trigger)</f>
        <v>#NUM!</v>
      </c>
      <c r="I86" s="75" t="b">
        <f t="shared" ref="I86:I87" si="8">IF(ISERROR(G86),FALSE,IF(M86&lt;=$O$16,TRUE,IF(M86&gt;$O$17,TRUE,IF(M85&lt;$O$16,TRUE,FALSE))))</f>
        <v>0</v>
      </c>
      <c r="J86" s="75">
        <v>50</v>
      </c>
      <c r="K86" s="75">
        <v>1</v>
      </c>
      <c r="L86" s="76">
        <f>_xll.qlRateHelperEarliestDate($E86,Trigger)</f>
        <v>41579</v>
      </c>
      <c r="M86" s="77">
        <f>_xll.qlRateHelperLatestDate($E86,Trigger)</f>
        <v>56191</v>
      </c>
    </row>
    <row r="87" spans="2:13" x14ac:dyDescent="0.2">
      <c r="B87" s="95" t="str">
        <f t="shared" si="7"/>
        <v/>
      </c>
      <c r="C87" s="72" t="str">
        <f t="shared" si="3"/>
        <v>OIS</v>
      </c>
      <c r="D87" s="73" t="s">
        <v>136</v>
      </c>
      <c r="E87" s="73" t="str">
        <f t="shared" si="6"/>
        <v>HKD_YCONRH_OIS45Y</v>
      </c>
      <c r="F87" s="73" t="e">
        <f>_xll.ohObjectPropertyValues(E87,"Rate")</f>
        <v>#NUM!</v>
      </c>
      <c r="G87" s="74" t="e">
        <f>_xll.qlRateHelperQuoteValue($E87,Trigger)</f>
        <v>#NUM!</v>
      </c>
      <c r="H87" s="74" t="e">
        <f>_xll.qlSwapRateHelperSpread($E87,Trigger)</f>
        <v>#NUM!</v>
      </c>
      <c r="I87" s="75" t="b">
        <f t="shared" si="8"/>
        <v>0</v>
      </c>
      <c r="J87" s="75">
        <v>50</v>
      </c>
      <c r="K87" s="75">
        <v>1</v>
      </c>
      <c r="L87" s="76">
        <f>_xll.qlRateHelperEarliestDate($E87,Trigger)</f>
        <v>41579</v>
      </c>
      <c r="M87" s="77">
        <f>_xll.qlRateHelperLatestDate($E87,Trigger)</f>
        <v>58015</v>
      </c>
    </row>
    <row r="88" spans="2:13" x14ac:dyDescent="0.2">
      <c r="B88" s="98" t="str">
        <f t="shared" si="7"/>
        <v/>
      </c>
      <c r="C88" s="79" t="str">
        <f t="shared" si="3"/>
        <v>OIS</v>
      </c>
      <c r="D88" s="80" t="s">
        <v>77</v>
      </c>
      <c r="E88" s="80" t="str">
        <f t="shared" si="6"/>
        <v>HKD_YCONRH_OIS50Y</v>
      </c>
      <c r="F88" s="80" t="e">
        <f>_xll.ohObjectPropertyValues(E88,"Rate")</f>
        <v>#NUM!</v>
      </c>
      <c r="G88" s="81" t="e">
        <f>_xll.qlRateHelperQuoteValue($E88,Trigger)</f>
        <v>#NUM!</v>
      </c>
      <c r="H88" s="81" t="e">
        <f>_xll.qlSwapRateHelperSpread($E88,Trigger)</f>
        <v>#NUM!</v>
      </c>
      <c r="I88" s="75" t="b">
        <f t="shared" si="5"/>
        <v>0</v>
      </c>
      <c r="J88" s="82">
        <v>50</v>
      </c>
      <c r="K88" s="82">
        <v>1</v>
      </c>
      <c r="L88" s="83">
        <f>_xll.qlRateHelperEarliestDate($E88,Trigger)</f>
        <v>41579</v>
      </c>
      <c r="M88" s="84">
        <f>_xll.qlRateHelperLatestDate($E88,Trigger)</f>
        <v>59841</v>
      </c>
    </row>
    <row r="89" spans="2:13" x14ac:dyDescent="0.2">
      <c r="B89" s="95" t="str">
        <f t="shared" si="7"/>
        <v/>
      </c>
      <c r="C89" s="72" t="str">
        <f t="shared" ref="C89:C125" si="9">IborType&amp;"BASIS"</f>
        <v>OISBASIS</v>
      </c>
      <c r="D89" s="73" t="s">
        <v>39</v>
      </c>
      <c r="E89" s="73" t="str">
        <f t="shared" ref="E89:E125" si="10">RateHelperPrefix&amp;"_"&amp;$B89&amp;$C89&amp;$D89</f>
        <v>HKD_YCONRH_OISBASIS1Y</v>
      </c>
      <c r="F89" s="73" t="e">
        <f>_xll.ohObjectPropertyValues(E89,"Rate")</f>
        <v>#NUM!</v>
      </c>
      <c r="G89" s="74" t="e">
        <f>_xll.qlRateHelperQuoteValue($E89,Trigger)</f>
        <v>#NUM!</v>
      </c>
      <c r="H89" s="74" t="e">
        <f>_xll.qlSwapRateHelperSpread($E89,Trigger)</f>
        <v>#NUM!</v>
      </c>
      <c r="I89" s="75" t="b">
        <f t="shared" si="5"/>
        <v>0</v>
      </c>
      <c r="J89" s="75">
        <v>40</v>
      </c>
      <c r="K89" s="75">
        <v>1</v>
      </c>
      <c r="L89" s="76" t="e">
        <f>_xll.qlRateHelperEarliestDate($E89,Trigger)</f>
        <v>#NUM!</v>
      </c>
      <c r="M89" s="77" t="e">
        <f>_xll.qlRateHelperLatestDate($E89,Trigger)</f>
        <v>#NUM!</v>
      </c>
    </row>
    <row r="90" spans="2:13" x14ac:dyDescent="0.2">
      <c r="B90" s="95" t="str">
        <f t="shared" si="7"/>
        <v/>
      </c>
      <c r="C90" s="72" t="str">
        <f t="shared" si="9"/>
        <v>OISBASIS</v>
      </c>
      <c r="D90" s="73" t="s">
        <v>40</v>
      </c>
      <c r="E90" s="73" t="str">
        <f t="shared" si="10"/>
        <v>HKD_YCONRH_OISBASIS15M</v>
      </c>
      <c r="F90" s="73" t="e">
        <f>_xll.ohObjectPropertyValues(E90,"Rate")</f>
        <v>#NUM!</v>
      </c>
      <c r="G90" s="74" t="e">
        <f>_xll.qlRateHelperQuoteValue($E90,Trigger)</f>
        <v>#NUM!</v>
      </c>
      <c r="H90" s="74" t="e">
        <f>_xll.qlSwapRateHelperSpread($E90,Trigger)</f>
        <v>#NUM!</v>
      </c>
      <c r="I90" s="75" t="b">
        <f t="shared" si="5"/>
        <v>0</v>
      </c>
      <c r="J90" s="75">
        <v>40</v>
      </c>
      <c r="K90" s="75">
        <v>1</v>
      </c>
      <c r="L90" s="76" t="e">
        <f>_xll.qlRateHelperEarliestDate($E90,Trigger)</f>
        <v>#NUM!</v>
      </c>
      <c r="M90" s="77" t="e">
        <f>_xll.qlRateHelperLatestDate($E90,Trigger)</f>
        <v>#NUM!</v>
      </c>
    </row>
    <row r="91" spans="2:13" x14ac:dyDescent="0.2">
      <c r="B91" s="95" t="str">
        <f t="shared" si="7"/>
        <v/>
      </c>
      <c r="C91" s="72" t="str">
        <f t="shared" si="9"/>
        <v>OISBASIS</v>
      </c>
      <c r="D91" s="73" t="s">
        <v>41</v>
      </c>
      <c r="E91" s="73" t="str">
        <f t="shared" si="10"/>
        <v>HKD_YCONRH_OISBASIS18M</v>
      </c>
      <c r="F91" s="73" t="e">
        <f>_xll.ohObjectPropertyValues(E91,"Rate")</f>
        <v>#NUM!</v>
      </c>
      <c r="G91" s="74" t="e">
        <f>_xll.qlRateHelperQuoteValue($E91,Trigger)</f>
        <v>#NUM!</v>
      </c>
      <c r="H91" s="74" t="e">
        <f>_xll.qlSwapRateHelperSpread($E91,Trigger)</f>
        <v>#NUM!</v>
      </c>
      <c r="I91" s="75" t="b">
        <f t="shared" si="5"/>
        <v>0</v>
      </c>
      <c r="J91" s="75">
        <v>40</v>
      </c>
      <c r="K91" s="75">
        <v>1</v>
      </c>
      <c r="L91" s="76" t="e">
        <f>_xll.qlRateHelperEarliestDate($E91,Trigger)</f>
        <v>#NUM!</v>
      </c>
      <c r="M91" s="77" t="e">
        <f>_xll.qlRateHelperLatestDate($E91,Trigger)</f>
        <v>#NUM!</v>
      </c>
    </row>
    <row r="92" spans="2:13" x14ac:dyDescent="0.2">
      <c r="B92" s="95" t="str">
        <f t="shared" si="7"/>
        <v/>
      </c>
      <c r="C92" s="72" t="str">
        <f t="shared" si="9"/>
        <v>OISBASIS</v>
      </c>
      <c r="D92" s="73" t="s">
        <v>42</v>
      </c>
      <c r="E92" s="73" t="str">
        <f t="shared" si="10"/>
        <v>HKD_YCONRH_OISBASIS21M</v>
      </c>
      <c r="F92" s="73" t="e">
        <f>_xll.ohObjectPropertyValues(E92,"Rate")</f>
        <v>#NUM!</v>
      </c>
      <c r="G92" s="74" t="e">
        <f>_xll.qlRateHelperQuoteValue($E92,Trigger)</f>
        <v>#NUM!</v>
      </c>
      <c r="H92" s="74" t="e">
        <f>_xll.qlSwapRateHelperSpread($E92,Trigger)</f>
        <v>#NUM!</v>
      </c>
      <c r="I92" s="75" t="b">
        <f t="shared" si="5"/>
        <v>0</v>
      </c>
      <c r="J92" s="75">
        <v>40</v>
      </c>
      <c r="K92" s="75">
        <v>1</v>
      </c>
      <c r="L92" s="76" t="e">
        <f>_xll.qlRateHelperEarliestDate($E92,Trigger)</f>
        <v>#NUM!</v>
      </c>
      <c r="M92" s="77" t="e">
        <f>_xll.qlRateHelperLatestDate($E92,Trigger)</f>
        <v>#NUM!</v>
      </c>
    </row>
    <row r="93" spans="2:13" x14ac:dyDescent="0.2">
      <c r="B93" s="95" t="str">
        <f t="shared" si="7"/>
        <v/>
      </c>
      <c r="C93" s="72" t="str">
        <f t="shared" si="9"/>
        <v>OISBASIS</v>
      </c>
      <c r="D93" s="73" t="s">
        <v>43</v>
      </c>
      <c r="E93" s="73" t="str">
        <f t="shared" si="10"/>
        <v>HKD_YCONRH_OISBASIS2Y</v>
      </c>
      <c r="F93" s="73" t="e">
        <f>_xll.ohObjectPropertyValues(E93,"Rate")</f>
        <v>#NUM!</v>
      </c>
      <c r="G93" s="74" t="e">
        <f>_xll.qlRateHelperQuoteValue($E93,Trigger)</f>
        <v>#NUM!</v>
      </c>
      <c r="H93" s="74" t="e">
        <f>_xll.qlSwapRateHelperSpread($E93,Trigger)</f>
        <v>#NUM!</v>
      </c>
      <c r="I93" s="75" t="b">
        <f t="shared" si="5"/>
        <v>0</v>
      </c>
      <c r="J93" s="75">
        <v>40</v>
      </c>
      <c r="K93" s="75">
        <v>1</v>
      </c>
      <c r="L93" s="76" t="e">
        <f>_xll.qlRateHelperEarliestDate($E93,Trigger)</f>
        <v>#NUM!</v>
      </c>
      <c r="M93" s="77" t="e">
        <f>_xll.qlRateHelperLatestDate($E93,Trigger)</f>
        <v>#NUM!</v>
      </c>
    </row>
    <row r="94" spans="2:13" x14ac:dyDescent="0.2">
      <c r="B94" s="95" t="str">
        <f t="shared" si="7"/>
        <v/>
      </c>
      <c r="C94" s="72" t="str">
        <f t="shared" si="9"/>
        <v>OISBASIS</v>
      </c>
      <c r="D94" s="73" t="s">
        <v>44</v>
      </c>
      <c r="E94" s="73" t="str">
        <f t="shared" si="10"/>
        <v>HKD_YCONRH_OISBASIS3Y</v>
      </c>
      <c r="F94" s="73" t="e">
        <f>_xll.ohObjectPropertyValues(E94,"Rate")</f>
        <v>#NUM!</v>
      </c>
      <c r="G94" s="74" t="e">
        <f>_xll.qlRateHelperQuoteValue($E94,Trigger)</f>
        <v>#NUM!</v>
      </c>
      <c r="H94" s="74" t="e">
        <f>_xll.qlSwapRateHelperSpread($E94,Trigger)</f>
        <v>#NUM!</v>
      </c>
      <c r="I94" s="75" t="b">
        <f t="shared" si="5"/>
        <v>0</v>
      </c>
      <c r="J94" s="75">
        <v>40</v>
      </c>
      <c r="K94" s="75">
        <v>1</v>
      </c>
      <c r="L94" s="76" t="e">
        <f>_xll.qlRateHelperEarliestDate($E94,Trigger)</f>
        <v>#NUM!</v>
      </c>
      <c r="M94" s="77" t="e">
        <f>_xll.qlRateHelperLatestDate($E94,Trigger)</f>
        <v>#NUM!</v>
      </c>
    </row>
    <row r="95" spans="2:13" x14ac:dyDescent="0.2">
      <c r="B95" s="95" t="str">
        <f t="shared" si="7"/>
        <v/>
      </c>
      <c r="C95" s="72" t="str">
        <f t="shared" si="9"/>
        <v>OISBASIS</v>
      </c>
      <c r="D95" s="73" t="s">
        <v>45</v>
      </c>
      <c r="E95" s="73" t="str">
        <f t="shared" si="10"/>
        <v>HKD_YCONRH_OISBASIS4Y</v>
      </c>
      <c r="F95" s="73" t="e">
        <f>_xll.ohObjectPropertyValues(E95,"Rate")</f>
        <v>#NUM!</v>
      </c>
      <c r="G95" s="74" t="e">
        <f>_xll.qlRateHelperQuoteValue($E95,Trigger)</f>
        <v>#NUM!</v>
      </c>
      <c r="H95" s="74" t="e">
        <f>_xll.qlSwapRateHelperSpread($E95,Trigger)</f>
        <v>#NUM!</v>
      </c>
      <c r="I95" s="75" t="b">
        <f t="shared" si="5"/>
        <v>0</v>
      </c>
      <c r="J95" s="75">
        <v>40</v>
      </c>
      <c r="K95" s="75">
        <v>1</v>
      </c>
      <c r="L95" s="76" t="e">
        <f>_xll.qlRateHelperEarliestDate($E95,Trigger)</f>
        <v>#NUM!</v>
      </c>
      <c r="M95" s="77" t="e">
        <f>_xll.qlRateHelperLatestDate($E95,Trigger)</f>
        <v>#NUM!</v>
      </c>
    </row>
    <row r="96" spans="2:13" x14ac:dyDescent="0.2">
      <c r="B96" s="95" t="str">
        <f t="shared" si="7"/>
        <v/>
      </c>
      <c r="C96" s="72" t="str">
        <f t="shared" si="9"/>
        <v>OISBASIS</v>
      </c>
      <c r="D96" s="73" t="s">
        <v>46</v>
      </c>
      <c r="E96" s="73" t="str">
        <f t="shared" si="10"/>
        <v>HKD_YCONRH_OISBASIS5Y</v>
      </c>
      <c r="F96" s="73" t="e">
        <f>_xll.ohObjectPropertyValues(E96,"Rate")</f>
        <v>#NUM!</v>
      </c>
      <c r="G96" s="74" t="e">
        <f>_xll.qlRateHelperQuoteValue($E96,Trigger)</f>
        <v>#NUM!</v>
      </c>
      <c r="H96" s="74" t="e">
        <f>_xll.qlSwapRateHelperSpread($E96,Trigger)</f>
        <v>#NUM!</v>
      </c>
      <c r="I96" s="75" t="b">
        <f t="shared" si="5"/>
        <v>0</v>
      </c>
      <c r="J96" s="75">
        <v>40</v>
      </c>
      <c r="K96" s="75">
        <v>1</v>
      </c>
      <c r="L96" s="76" t="e">
        <f>_xll.qlRateHelperEarliestDate($E96,Trigger)</f>
        <v>#NUM!</v>
      </c>
      <c r="M96" s="77" t="e">
        <f>_xll.qlRateHelperLatestDate($E96,Trigger)</f>
        <v>#NUM!</v>
      </c>
    </row>
    <row r="97" spans="2:13" x14ac:dyDescent="0.2">
      <c r="B97" s="95" t="str">
        <f t="shared" si="7"/>
        <v/>
      </c>
      <c r="C97" s="72" t="str">
        <f t="shared" si="9"/>
        <v>OISBASIS</v>
      </c>
      <c r="D97" s="73" t="s">
        <v>47</v>
      </c>
      <c r="E97" s="73" t="str">
        <f t="shared" si="10"/>
        <v>HKD_YCONRH_OISBASIS6Y</v>
      </c>
      <c r="F97" s="73" t="e">
        <f>_xll.ohObjectPropertyValues(E97,"Rate")</f>
        <v>#NUM!</v>
      </c>
      <c r="G97" s="74" t="e">
        <f>_xll.qlRateHelperQuoteValue($E97,Trigger)</f>
        <v>#NUM!</v>
      </c>
      <c r="H97" s="74" t="e">
        <f>_xll.qlSwapRateHelperSpread($E97,Trigger)</f>
        <v>#NUM!</v>
      </c>
      <c r="I97" s="75" t="b">
        <f t="shared" si="5"/>
        <v>0</v>
      </c>
      <c r="J97" s="75">
        <v>40</v>
      </c>
      <c r="K97" s="75">
        <v>1</v>
      </c>
      <c r="L97" s="76" t="e">
        <f>_xll.qlRateHelperEarliestDate($E97,Trigger)</f>
        <v>#NUM!</v>
      </c>
      <c r="M97" s="77" t="e">
        <f>_xll.qlRateHelperLatestDate($E97,Trigger)</f>
        <v>#NUM!</v>
      </c>
    </row>
    <row r="98" spans="2:13" x14ac:dyDescent="0.2">
      <c r="B98" s="95" t="str">
        <f t="shared" si="7"/>
        <v/>
      </c>
      <c r="C98" s="72" t="str">
        <f t="shared" si="9"/>
        <v>OISBASIS</v>
      </c>
      <c r="D98" s="73" t="s">
        <v>48</v>
      </c>
      <c r="E98" s="73" t="str">
        <f t="shared" si="10"/>
        <v>HKD_YCONRH_OISBASIS7Y</v>
      </c>
      <c r="F98" s="73" t="e">
        <f>_xll.ohObjectPropertyValues(E98,"Rate")</f>
        <v>#NUM!</v>
      </c>
      <c r="G98" s="74" t="e">
        <f>_xll.qlRateHelperQuoteValue($E98,Trigger)</f>
        <v>#NUM!</v>
      </c>
      <c r="H98" s="74" t="e">
        <f>_xll.qlSwapRateHelperSpread($E98,Trigger)</f>
        <v>#NUM!</v>
      </c>
      <c r="I98" s="75" t="b">
        <f t="shared" si="5"/>
        <v>0</v>
      </c>
      <c r="J98" s="75">
        <v>40</v>
      </c>
      <c r="K98" s="75">
        <v>1</v>
      </c>
      <c r="L98" s="76" t="e">
        <f>_xll.qlRateHelperEarliestDate($E98,Trigger)</f>
        <v>#NUM!</v>
      </c>
      <c r="M98" s="77" t="e">
        <f>_xll.qlRateHelperLatestDate($E98,Trigger)</f>
        <v>#NUM!</v>
      </c>
    </row>
    <row r="99" spans="2:13" x14ac:dyDescent="0.2">
      <c r="B99" s="95" t="str">
        <f t="shared" si="7"/>
        <v/>
      </c>
      <c r="C99" s="72" t="str">
        <f t="shared" si="9"/>
        <v>OISBASIS</v>
      </c>
      <c r="D99" s="73" t="s">
        <v>49</v>
      </c>
      <c r="E99" s="73" t="str">
        <f t="shared" si="10"/>
        <v>HKD_YCONRH_OISBASIS8Y</v>
      </c>
      <c r="F99" s="73" t="e">
        <f>_xll.ohObjectPropertyValues(E99,"Rate")</f>
        <v>#NUM!</v>
      </c>
      <c r="G99" s="74" t="e">
        <f>_xll.qlRateHelperQuoteValue($E99,Trigger)</f>
        <v>#NUM!</v>
      </c>
      <c r="H99" s="74" t="e">
        <f>_xll.qlSwapRateHelperSpread($E99,Trigger)</f>
        <v>#NUM!</v>
      </c>
      <c r="I99" s="75" t="b">
        <f t="shared" si="5"/>
        <v>0</v>
      </c>
      <c r="J99" s="75">
        <v>40</v>
      </c>
      <c r="K99" s="75">
        <v>1</v>
      </c>
      <c r="L99" s="76" t="e">
        <f>_xll.qlRateHelperEarliestDate($E99,Trigger)</f>
        <v>#NUM!</v>
      </c>
      <c r="M99" s="77" t="e">
        <f>_xll.qlRateHelperLatestDate($E99,Trigger)</f>
        <v>#NUM!</v>
      </c>
    </row>
    <row r="100" spans="2:13" x14ac:dyDescent="0.2">
      <c r="B100" s="95" t="str">
        <f t="shared" si="7"/>
        <v/>
      </c>
      <c r="C100" s="72" t="str">
        <f t="shared" si="9"/>
        <v>OISBASIS</v>
      </c>
      <c r="D100" s="73" t="s">
        <v>50</v>
      </c>
      <c r="E100" s="73" t="str">
        <f t="shared" si="10"/>
        <v>HKD_YCONRH_OISBASIS9Y</v>
      </c>
      <c r="F100" s="73" t="e">
        <f>_xll.ohObjectPropertyValues(E100,"Rate")</f>
        <v>#NUM!</v>
      </c>
      <c r="G100" s="74" t="e">
        <f>_xll.qlRateHelperQuoteValue($E100,Trigger)</f>
        <v>#NUM!</v>
      </c>
      <c r="H100" s="74" t="e">
        <f>_xll.qlSwapRateHelperSpread($E100,Trigger)</f>
        <v>#NUM!</v>
      </c>
      <c r="I100" s="75" t="b">
        <f t="shared" si="5"/>
        <v>0</v>
      </c>
      <c r="J100" s="75">
        <v>40</v>
      </c>
      <c r="K100" s="75">
        <v>1</v>
      </c>
      <c r="L100" s="76" t="e">
        <f>_xll.qlRateHelperEarliestDate($E100,Trigger)</f>
        <v>#NUM!</v>
      </c>
      <c r="M100" s="77" t="e">
        <f>_xll.qlRateHelperLatestDate($E100,Trigger)</f>
        <v>#NUM!</v>
      </c>
    </row>
    <row r="101" spans="2:13" x14ac:dyDescent="0.2">
      <c r="B101" s="95" t="str">
        <f t="shared" si="7"/>
        <v/>
      </c>
      <c r="C101" s="72" t="str">
        <f t="shared" si="9"/>
        <v>OISBASIS</v>
      </c>
      <c r="D101" s="73" t="s">
        <v>51</v>
      </c>
      <c r="E101" s="73" t="str">
        <f t="shared" si="10"/>
        <v>HKD_YCONRH_OISBASIS10Y</v>
      </c>
      <c r="F101" s="73" t="e">
        <f>_xll.ohObjectPropertyValues(E101,"Rate")</f>
        <v>#NUM!</v>
      </c>
      <c r="G101" s="74" t="e">
        <f>_xll.qlRateHelperQuoteValue($E101,Trigger)</f>
        <v>#NUM!</v>
      </c>
      <c r="H101" s="74" t="e">
        <f>_xll.qlSwapRateHelperSpread($E101,Trigger)</f>
        <v>#NUM!</v>
      </c>
      <c r="I101" s="75" t="b">
        <f t="shared" si="5"/>
        <v>0</v>
      </c>
      <c r="J101" s="75">
        <v>40</v>
      </c>
      <c r="K101" s="75">
        <v>1</v>
      </c>
      <c r="L101" s="76" t="e">
        <f>_xll.qlRateHelperEarliestDate($E101,Trigger)</f>
        <v>#NUM!</v>
      </c>
      <c r="M101" s="77" t="e">
        <f>_xll.qlRateHelperLatestDate($E101,Trigger)</f>
        <v>#NUM!</v>
      </c>
    </row>
    <row r="102" spans="2:13" x14ac:dyDescent="0.2">
      <c r="B102" s="95" t="str">
        <f t="shared" si="7"/>
        <v/>
      </c>
      <c r="C102" s="72" t="str">
        <f t="shared" si="9"/>
        <v>OISBASIS</v>
      </c>
      <c r="D102" s="73" t="s">
        <v>58</v>
      </c>
      <c r="E102" s="73" t="str">
        <f t="shared" si="10"/>
        <v>HKD_YCONRH_OISBASIS11Y</v>
      </c>
      <c r="F102" s="73" t="e">
        <f>_xll.ohObjectPropertyValues(E102,"Rate")</f>
        <v>#NUM!</v>
      </c>
      <c r="G102" s="74" t="e">
        <f>_xll.qlRateHelperQuoteValue($E102,Trigger)</f>
        <v>#NUM!</v>
      </c>
      <c r="H102" s="74" t="e">
        <f>_xll.qlSwapRateHelperSpread($E102,Trigger)</f>
        <v>#NUM!</v>
      </c>
      <c r="I102" s="75" t="b">
        <f t="shared" si="5"/>
        <v>0</v>
      </c>
      <c r="J102" s="75">
        <v>40</v>
      </c>
      <c r="K102" s="75">
        <v>1</v>
      </c>
      <c r="L102" s="76" t="e">
        <f>_xll.qlRateHelperEarliestDate($E102,Trigger)</f>
        <v>#NUM!</v>
      </c>
      <c r="M102" s="77" t="e">
        <f>_xll.qlRateHelperLatestDate($E102,Trigger)</f>
        <v>#NUM!</v>
      </c>
    </row>
    <row r="103" spans="2:13" x14ac:dyDescent="0.2">
      <c r="B103" s="95" t="str">
        <f t="shared" si="7"/>
        <v/>
      </c>
      <c r="C103" s="72" t="str">
        <f t="shared" si="9"/>
        <v>OISBASIS</v>
      </c>
      <c r="D103" s="73" t="s">
        <v>59</v>
      </c>
      <c r="E103" s="73" t="str">
        <f t="shared" si="10"/>
        <v>HKD_YCONRH_OISBASIS12Y</v>
      </c>
      <c r="F103" s="73" t="e">
        <f>_xll.ohObjectPropertyValues(E103,"Rate")</f>
        <v>#NUM!</v>
      </c>
      <c r="G103" s="74" t="e">
        <f>_xll.qlRateHelperQuoteValue($E103,Trigger)</f>
        <v>#NUM!</v>
      </c>
      <c r="H103" s="74" t="e">
        <f>_xll.qlSwapRateHelperSpread($E103,Trigger)</f>
        <v>#NUM!</v>
      </c>
      <c r="I103" s="75" t="b">
        <f t="shared" ref="I103:I125" si="11">IF(ISERROR(G103),FALSE,IF(M103&lt;=$O$16,TRUE,IF(M103&gt;$O$17,TRUE,IF(M102&lt;$O$16,TRUE,FALSE))))</f>
        <v>0</v>
      </c>
      <c r="J103" s="75">
        <v>40</v>
      </c>
      <c r="K103" s="75">
        <v>1</v>
      </c>
      <c r="L103" s="76" t="e">
        <f>_xll.qlRateHelperEarliestDate($E103,Trigger)</f>
        <v>#NUM!</v>
      </c>
      <c r="M103" s="77" t="e">
        <f>_xll.qlRateHelperLatestDate($E103,Trigger)</f>
        <v>#NUM!</v>
      </c>
    </row>
    <row r="104" spans="2:13" x14ac:dyDescent="0.2">
      <c r="B104" s="95" t="str">
        <f t="shared" si="7"/>
        <v/>
      </c>
      <c r="C104" s="72" t="str">
        <f t="shared" si="9"/>
        <v>OISBASIS</v>
      </c>
      <c r="D104" s="73" t="s">
        <v>60</v>
      </c>
      <c r="E104" s="73" t="str">
        <f t="shared" si="10"/>
        <v>HKD_YCONRH_OISBASIS13Y</v>
      </c>
      <c r="F104" s="73" t="e">
        <f>_xll.ohObjectPropertyValues(E104,"Rate")</f>
        <v>#NUM!</v>
      </c>
      <c r="G104" s="74" t="e">
        <f>_xll.qlRateHelperQuoteValue($E104,Trigger)</f>
        <v>#NUM!</v>
      </c>
      <c r="H104" s="74" t="e">
        <f>_xll.qlSwapRateHelperSpread($E104,Trigger)</f>
        <v>#NUM!</v>
      </c>
      <c r="I104" s="75" t="b">
        <f t="shared" si="11"/>
        <v>0</v>
      </c>
      <c r="J104" s="75">
        <v>40</v>
      </c>
      <c r="K104" s="75">
        <v>1</v>
      </c>
      <c r="L104" s="76" t="e">
        <f>_xll.qlRateHelperEarliestDate($E104,Trigger)</f>
        <v>#NUM!</v>
      </c>
      <c r="M104" s="77" t="e">
        <f>_xll.qlRateHelperLatestDate($E104,Trigger)</f>
        <v>#NUM!</v>
      </c>
    </row>
    <row r="105" spans="2:13" x14ac:dyDescent="0.2">
      <c r="B105" s="95" t="str">
        <f t="shared" si="7"/>
        <v/>
      </c>
      <c r="C105" s="72" t="str">
        <f t="shared" si="9"/>
        <v>OISBASIS</v>
      </c>
      <c r="D105" s="73" t="s">
        <v>61</v>
      </c>
      <c r="E105" s="73" t="str">
        <f t="shared" si="10"/>
        <v>HKD_YCONRH_OISBASIS14Y</v>
      </c>
      <c r="F105" s="73" t="e">
        <f>_xll.ohObjectPropertyValues(E105,"Rate")</f>
        <v>#NUM!</v>
      </c>
      <c r="G105" s="74" t="e">
        <f>_xll.qlRateHelperQuoteValue($E105,Trigger)</f>
        <v>#NUM!</v>
      </c>
      <c r="H105" s="74" t="e">
        <f>_xll.qlSwapRateHelperSpread($E105,Trigger)</f>
        <v>#NUM!</v>
      </c>
      <c r="I105" s="75" t="b">
        <f t="shared" si="11"/>
        <v>0</v>
      </c>
      <c r="J105" s="75">
        <v>40</v>
      </c>
      <c r="K105" s="75">
        <v>1</v>
      </c>
      <c r="L105" s="76" t="e">
        <f>_xll.qlRateHelperEarliestDate($E105,Trigger)</f>
        <v>#NUM!</v>
      </c>
      <c r="M105" s="77" t="e">
        <f>_xll.qlRateHelperLatestDate($E105,Trigger)</f>
        <v>#NUM!</v>
      </c>
    </row>
    <row r="106" spans="2:13" x14ac:dyDescent="0.2">
      <c r="B106" s="95" t="str">
        <f t="shared" si="7"/>
        <v/>
      </c>
      <c r="C106" s="72" t="str">
        <f t="shared" si="9"/>
        <v>OISBASIS</v>
      </c>
      <c r="D106" s="73" t="s">
        <v>52</v>
      </c>
      <c r="E106" s="73" t="str">
        <f t="shared" si="10"/>
        <v>HKD_YCONRH_OISBASIS15Y</v>
      </c>
      <c r="F106" s="73" t="e">
        <f>_xll.ohObjectPropertyValues(E106,"Rate")</f>
        <v>#NUM!</v>
      </c>
      <c r="G106" s="74" t="e">
        <f>_xll.qlRateHelperQuoteValue($E106,Trigger)</f>
        <v>#NUM!</v>
      </c>
      <c r="H106" s="74" t="e">
        <f>_xll.qlSwapRateHelperSpread($E106,Trigger)</f>
        <v>#NUM!</v>
      </c>
      <c r="I106" s="75" t="b">
        <f t="shared" si="11"/>
        <v>0</v>
      </c>
      <c r="J106" s="75">
        <v>40</v>
      </c>
      <c r="K106" s="75">
        <v>1</v>
      </c>
      <c r="L106" s="76" t="e">
        <f>_xll.qlRateHelperEarliestDate($E106,Trigger)</f>
        <v>#NUM!</v>
      </c>
      <c r="M106" s="77" t="e">
        <f>_xll.qlRateHelperLatestDate($E106,Trigger)</f>
        <v>#NUM!</v>
      </c>
    </row>
    <row r="107" spans="2:13" x14ac:dyDescent="0.2">
      <c r="B107" s="95" t="str">
        <f t="shared" si="7"/>
        <v/>
      </c>
      <c r="C107" s="72" t="str">
        <f t="shared" si="9"/>
        <v>OISBASIS</v>
      </c>
      <c r="D107" s="73" t="s">
        <v>62</v>
      </c>
      <c r="E107" s="73" t="str">
        <f t="shared" si="10"/>
        <v>HKD_YCONRH_OISBASIS16Y</v>
      </c>
      <c r="F107" s="73" t="e">
        <f>_xll.ohObjectPropertyValues(E107,"Rate")</f>
        <v>#NUM!</v>
      </c>
      <c r="G107" s="74" t="e">
        <f>_xll.qlRateHelperQuoteValue($E107,Trigger)</f>
        <v>#NUM!</v>
      </c>
      <c r="H107" s="74" t="e">
        <f>_xll.qlSwapRateHelperSpread($E107,Trigger)</f>
        <v>#NUM!</v>
      </c>
      <c r="I107" s="75" t="b">
        <f t="shared" si="11"/>
        <v>0</v>
      </c>
      <c r="J107" s="75">
        <v>40</v>
      </c>
      <c r="K107" s="75">
        <v>1</v>
      </c>
      <c r="L107" s="76" t="e">
        <f>_xll.qlRateHelperEarliestDate($E107,Trigger)</f>
        <v>#NUM!</v>
      </c>
      <c r="M107" s="77" t="e">
        <f>_xll.qlRateHelperLatestDate($E107,Trigger)</f>
        <v>#NUM!</v>
      </c>
    </row>
    <row r="108" spans="2:13" x14ac:dyDescent="0.2">
      <c r="B108" s="95" t="str">
        <f t="shared" si="7"/>
        <v/>
      </c>
      <c r="C108" s="72" t="str">
        <f t="shared" si="9"/>
        <v>OISBASIS</v>
      </c>
      <c r="D108" s="73" t="s">
        <v>63</v>
      </c>
      <c r="E108" s="73" t="str">
        <f t="shared" si="10"/>
        <v>HKD_YCONRH_OISBASIS17Y</v>
      </c>
      <c r="F108" s="73" t="e">
        <f>_xll.ohObjectPropertyValues(E108,"Rate")</f>
        <v>#NUM!</v>
      </c>
      <c r="G108" s="74" t="e">
        <f>_xll.qlRateHelperQuoteValue($E108,Trigger)</f>
        <v>#NUM!</v>
      </c>
      <c r="H108" s="74" t="e">
        <f>_xll.qlSwapRateHelperSpread($E108,Trigger)</f>
        <v>#NUM!</v>
      </c>
      <c r="I108" s="75" t="b">
        <f t="shared" si="11"/>
        <v>0</v>
      </c>
      <c r="J108" s="75">
        <v>40</v>
      </c>
      <c r="K108" s="75">
        <v>1</v>
      </c>
      <c r="L108" s="76" t="e">
        <f>_xll.qlRateHelperEarliestDate($E108,Trigger)</f>
        <v>#NUM!</v>
      </c>
      <c r="M108" s="77" t="e">
        <f>_xll.qlRateHelperLatestDate($E108,Trigger)</f>
        <v>#NUM!</v>
      </c>
    </row>
    <row r="109" spans="2:13" x14ac:dyDescent="0.2">
      <c r="B109" s="95" t="str">
        <f t="shared" si="7"/>
        <v/>
      </c>
      <c r="C109" s="72" t="str">
        <f t="shared" si="9"/>
        <v>OISBASIS</v>
      </c>
      <c r="D109" s="73" t="s">
        <v>64</v>
      </c>
      <c r="E109" s="73" t="str">
        <f t="shared" si="10"/>
        <v>HKD_YCONRH_OISBASIS18Y</v>
      </c>
      <c r="F109" s="73" t="e">
        <f>_xll.ohObjectPropertyValues(E109,"Rate")</f>
        <v>#NUM!</v>
      </c>
      <c r="G109" s="74" t="e">
        <f>_xll.qlRateHelperQuoteValue($E109,Trigger)</f>
        <v>#NUM!</v>
      </c>
      <c r="H109" s="74" t="e">
        <f>_xll.qlSwapRateHelperSpread($E109,Trigger)</f>
        <v>#NUM!</v>
      </c>
      <c r="I109" s="75" t="b">
        <f t="shared" si="11"/>
        <v>0</v>
      </c>
      <c r="J109" s="75">
        <v>40</v>
      </c>
      <c r="K109" s="75">
        <v>1</v>
      </c>
      <c r="L109" s="76" t="e">
        <f>_xll.qlRateHelperEarliestDate($E109,Trigger)</f>
        <v>#NUM!</v>
      </c>
      <c r="M109" s="77" t="e">
        <f>_xll.qlRateHelperLatestDate($E109,Trigger)</f>
        <v>#NUM!</v>
      </c>
    </row>
    <row r="110" spans="2:13" x14ac:dyDescent="0.2">
      <c r="B110" s="95" t="str">
        <f t="shared" si="7"/>
        <v/>
      </c>
      <c r="C110" s="72" t="str">
        <f t="shared" si="9"/>
        <v>OISBASIS</v>
      </c>
      <c r="D110" s="73" t="s">
        <v>65</v>
      </c>
      <c r="E110" s="73" t="str">
        <f t="shared" si="10"/>
        <v>HKD_YCONRH_OISBASIS19Y</v>
      </c>
      <c r="F110" s="73" t="e">
        <f>_xll.ohObjectPropertyValues(E110,"Rate")</f>
        <v>#NUM!</v>
      </c>
      <c r="G110" s="74" t="e">
        <f>_xll.qlRateHelperQuoteValue($E110,Trigger)</f>
        <v>#NUM!</v>
      </c>
      <c r="H110" s="74" t="e">
        <f>_xll.qlSwapRateHelperSpread($E110,Trigger)</f>
        <v>#NUM!</v>
      </c>
      <c r="I110" s="75" t="b">
        <f t="shared" si="11"/>
        <v>0</v>
      </c>
      <c r="J110" s="75">
        <v>40</v>
      </c>
      <c r="K110" s="75">
        <v>1</v>
      </c>
      <c r="L110" s="76" t="e">
        <f>_xll.qlRateHelperEarliestDate($E110,Trigger)</f>
        <v>#NUM!</v>
      </c>
      <c r="M110" s="77" t="e">
        <f>_xll.qlRateHelperLatestDate($E110,Trigger)</f>
        <v>#NUM!</v>
      </c>
    </row>
    <row r="111" spans="2:13" x14ac:dyDescent="0.2">
      <c r="B111" s="95" t="str">
        <f t="shared" si="7"/>
        <v/>
      </c>
      <c r="C111" s="72" t="str">
        <f t="shared" si="9"/>
        <v>OISBASIS</v>
      </c>
      <c r="D111" s="73" t="s">
        <v>53</v>
      </c>
      <c r="E111" s="73" t="str">
        <f t="shared" si="10"/>
        <v>HKD_YCONRH_OISBASIS20Y</v>
      </c>
      <c r="F111" s="73" t="e">
        <f>_xll.ohObjectPropertyValues(E111,"Rate")</f>
        <v>#NUM!</v>
      </c>
      <c r="G111" s="74" t="e">
        <f>_xll.qlRateHelperQuoteValue($E111,Trigger)</f>
        <v>#NUM!</v>
      </c>
      <c r="H111" s="74" t="e">
        <f>_xll.qlSwapRateHelperSpread($E111,Trigger)</f>
        <v>#NUM!</v>
      </c>
      <c r="I111" s="75" t="b">
        <f t="shared" si="11"/>
        <v>0</v>
      </c>
      <c r="J111" s="75">
        <v>40</v>
      </c>
      <c r="K111" s="75">
        <v>1</v>
      </c>
      <c r="L111" s="76" t="e">
        <f>_xll.qlRateHelperEarliestDate($E111,Trigger)</f>
        <v>#NUM!</v>
      </c>
      <c r="M111" s="77" t="e">
        <f>_xll.qlRateHelperLatestDate($E111,Trigger)</f>
        <v>#NUM!</v>
      </c>
    </row>
    <row r="112" spans="2:13" x14ac:dyDescent="0.2">
      <c r="B112" s="95" t="str">
        <f t="shared" si="7"/>
        <v/>
      </c>
      <c r="C112" s="72" t="str">
        <f t="shared" si="9"/>
        <v>OISBASIS</v>
      </c>
      <c r="D112" s="73" t="s">
        <v>66</v>
      </c>
      <c r="E112" s="73" t="str">
        <f t="shared" si="10"/>
        <v>HKD_YCONRH_OISBASIS21Y</v>
      </c>
      <c r="F112" s="73" t="e">
        <f>_xll.ohObjectPropertyValues(E112,"Rate")</f>
        <v>#NUM!</v>
      </c>
      <c r="G112" s="74" t="e">
        <f>_xll.qlRateHelperQuoteValue($E112,Trigger)</f>
        <v>#NUM!</v>
      </c>
      <c r="H112" s="74" t="e">
        <f>_xll.qlSwapRateHelperSpread($E112,Trigger)</f>
        <v>#NUM!</v>
      </c>
      <c r="I112" s="75" t="b">
        <f t="shared" si="11"/>
        <v>0</v>
      </c>
      <c r="J112" s="75">
        <v>40</v>
      </c>
      <c r="K112" s="75">
        <v>1</v>
      </c>
      <c r="L112" s="76" t="e">
        <f>_xll.qlRateHelperEarliestDate($E112,Trigger)</f>
        <v>#NUM!</v>
      </c>
      <c r="M112" s="77" t="e">
        <f>_xll.qlRateHelperLatestDate($E112,Trigger)</f>
        <v>#NUM!</v>
      </c>
    </row>
    <row r="113" spans="2:13" x14ac:dyDescent="0.2">
      <c r="B113" s="95" t="str">
        <f t="shared" si="7"/>
        <v/>
      </c>
      <c r="C113" s="72" t="str">
        <f t="shared" si="9"/>
        <v>OISBASIS</v>
      </c>
      <c r="D113" s="73" t="s">
        <v>67</v>
      </c>
      <c r="E113" s="73" t="str">
        <f t="shared" si="10"/>
        <v>HKD_YCONRH_OISBASIS22Y</v>
      </c>
      <c r="F113" s="73" t="e">
        <f>_xll.ohObjectPropertyValues(E113,"Rate")</f>
        <v>#NUM!</v>
      </c>
      <c r="G113" s="74" t="e">
        <f>_xll.qlRateHelperQuoteValue($E113,Trigger)</f>
        <v>#NUM!</v>
      </c>
      <c r="H113" s="74" t="e">
        <f>_xll.qlSwapRateHelperSpread($E113,Trigger)</f>
        <v>#NUM!</v>
      </c>
      <c r="I113" s="75" t="b">
        <f t="shared" si="11"/>
        <v>0</v>
      </c>
      <c r="J113" s="75">
        <v>40</v>
      </c>
      <c r="K113" s="75">
        <v>1</v>
      </c>
      <c r="L113" s="76" t="e">
        <f>_xll.qlRateHelperEarliestDate($E113,Trigger)</f>
        <v>#NUM!</v>
      </c>
      <c r="M113" s="77" t="e">
        <f>_xll.qlRateHelperLatestDate($E113,Trigger)</f>
        <v>#NUM!</v>
      </c>
    </row>
    <row r="114" spans="2:13" x14ac:dyDescent="0.2">
      <c r="B114" s="95" t="str">
        <f t="shared" si="7"/>
        <v/>
      </c>
      <c r="C114" s="72" t="str">
        <f t="shared" si="9"/>
        <v>OISBASIS</v>
      </c>
      <c r="D114" s="73" t="s">
        <v>68</v>
      </c>
      <c r="E114" s="73" t="str">
        <f t="shared" si="10"/>
        <v>HKD_YCONRH_OISBASIS23Y</v>
      </c>
      <c r="F114" s="73" t="e">
        <f>_xll.ohObjectPropertyValues(E114,"Rate")</f>
        <v>#NUM!</v>
      </c>
      <c r="G114" s="74" t="e">
        <f>_xll.qlRateHelperQuoteValue($E114,Trigger)</f>
        <v>#NUM!</v>
      </c>
      <c r="H114" s="74" t="e">
        <f>_xll.qlSwapRateHelperSpread($E114,Trigger)</f>
        <v>#NUM!</v>
      </c>
      <c r="I114" s="75" t="b">
        <f t="shared" si="11"/>
        <v>0</v>
      </c>
      <c r="J114" s="75">
        <v>40</v>
      </c>
      <c r="K114" s="75">
        <v>1</v>
      </c>
      <c r="L114" s="76" t="e">
        <f>_xll.qlRateHelperEarliestDate($E114,Trigger)</f>
        <v>#NUM!</v>
      </c>
      <c r="M114" s="77" t="e">
        <f>_xll.qlRateHelperLatestDate($E114,Trigger)</f>
        <v>#NUM!</v>
      </c>
    </row>
    <row r="115" spans="2:13" x14ac:dyDescent="0.2">
      <c r="B115" s="95" t="str">
        <f t="shared" si="7"/>
        <v/>
      </c>
      <c r="C115" s="72" t="str">
        <f t="shared" si="9"/>
        <v>OISBASIS</v>
      </c>
      <c r="D115" s="73" t="s">
        <v>69</v>
      </c>
      <c r="E115" s="73" t="str">
        <f t="shared" si="10"/>
        <v>HKD_YCONRH_OISBASIS24Y</v>
      </c>
      <c r="F115" s="73" t="e">
        <f>_xll.ohObjectPropertyValues(E115,"Rate")</f>
        <v>#NUM!</v>
      </c>
      <c r="G115" s="74" t="e">
        <f>_xll.qlRateHelperQuoteValue($E115,Trigger)</f>
        <v>#NUM!</v>
      </c>
      <c r="H115" s="74" t="e">
        <f>_xll.qlSwapRateHelperSpread($E115,Trigger)</f>
        <v>#NUM!</v>
      </c>
      <c r="I115" s="75" t="b">
        <f t="shared" si="11"/>
        <v>0</v>
      </c>
      <c r="J115" s="75">
        <v>40</v>
      </c>
      <c r="K115" s="75">
        <v>1</v>
      </c>
      <c r="L115" s="76" t="e">
        <f>_xll.qlRateHelperEarliestDate($E115,Trigger)</f>
        <v>#NUM!</v>
      </c>
      <c r="M115" s="77" t="e">
        <f>_xll.qlRateHelperLatestDate($E115,Trigger)</f>
        <v>#NUM!</v>
      </c>
    </row>
    <row r="116" spans="2:13" x14ac:dyDescent="0.2">
      <c r="B116" s="95" t="str">
        <f t="shared" si="7"/>
        <v/>
      </c>
      <c r="C116" s="72" t="str">
        <f t="shared" si="9"/>
        <v>OISBASIS</v>
      </c>
      <c r="D116" s="73" t="s">
        <v>70</v>
      </c>
      <c r="E116" s="73" t="str">
        <f t="shared" si="10"/>
        <v>HKD_YCONRH_OISBASIS25Y</v>
      </c>
      <c r="F116" s="73" t="e">
        <f>_xll.ohObjectPropertyValues(E116,"Rate")</f>
        <v>#NUM!</v>
      </c>
      <c r="G116" s="74" t="e">
        <f>_xll.qlRateHelperQuoteValue($E116,Trigger)</f>
        <v>#NUM!</v>
      </c>
      <c r="H116" s="74" t="e">
        <f>_xll.qlSwapRateHelperSpread($E116,Trigger)</f>
        <v>#NUM!</v>
      </c>
      <c r="I116" s="75" t="b">
        <f t="shared" si="11"/>
        <v>0</v>
      </c>
      <c r="J116" s="75">
        <v>40</v>
      </c>
      <c r="K116" s="75">
        <v>1</v>
      </c>
      <c r="L116" s="76" t="e">
        <f>_xll.qlRateHelperEarliestDate($E116,Trigger)</f>
        <v>#NUM!</v>
      </c>
      <c r="M116" s="77" t="e">
        <f>_xll.qlRateHelperLatestDate($E116,Trigger)</f>
        <v>#NUM!</v>
      </c>
    </row>
    <row r="117" spans="2:13" x14ac:dyDescent="0.2">
      <c r="B117" s="95" t="str">
        <f t="shared" si="7"/>
        <v/>
      </c>
      <c r="C117" s="72" t="str">
        <f t="shared" si="9"/>
        <v>OISBASIS</v>
      </c>
      <c r="D117" s="73" t="s">
        <v>71</v>
      </c>
      <c r="E117" s="73" t="str">
        <f t="shared" si="10"/>
        <v>HKD_YCONRH_OISBASIS26Y</v>
      </c>
      <c r="F117" s="73" t="e">
        <f>_xll.ohObjectPropertyValues(E117,"Rate")</f>
        <v>#NUM!</v>
      </c>
      <c r="G117" s="74" t="e">
        <f>_xll.qlRateHelperQuoteValue($E117,Trigger)</f>
        <v>#NUM!</v>
      </c>
      <c r="H117" s="74" t="e">
        <f>_xll.qlSwapRateHelperSpread($E117,Trigger)</f>
        <v>#NUM!</v>
      </c>
      <c r="I117" s="75" t="b">
        <f t="shared" si="11"/>
        <v>0</v>
      </c>
      <c r="J117" s="75">
        <v>40</v>
      </c>
      <c r="K117" s="75">
        <v>1</v>
      </c>
      <c r="L117" s="76" t="e">
        <f>_xll.qlRateHelperEarliestDate($E117,Trigger)</f>
        <v>#NUM!</v>
      </c>
      <c r="M117" s="77" t="e">
        <f>_xll.qlRateHelperLatestDate($E117,Trigger)</f>
        <v>#NUM!</v>
      </c>
    </row>
    <row r="118" spans="2:13" x14ac:dyDescent="0.2">
      <c r="B118" s="95" t="str">
        <f t="shared" si="7"/>
        <v/>
      </c>
      <c r="C118" s="72" t="str">
        <f t="shared" si="9"/>
        <v>OISBASIS</v>
      </c>
      <c r="D118" s="73" t="s">
        <v>72</v>
      </c>
      <c r="E118" s="73" t="str">
        <f t="shared" si="10"/>
        <v>HKD_YCONRH_OISBASIS27Y</v>
      </c>
      <c r="F118" s="73" t="e">
        <f>_xll.ohObjectPropertyValues(E118,"Rate")</f>
        <v>#NUM!</v>
      </c>
      <c r="G118" s="74" t="e">
        <f>_xll.qlRateHelperQuoteValue($E118,Trigger)</f>
        <v>#NUM!</v>
      </c>
      <c r="H118" s="74" t="e">
        <f>_xll.qlSwapRateHelperSpread($E118,Trigger)</f>
        <v>#NUM!</v>
      </c>
      <c r="I118" s="75" t="b">
        <f t="shared" si="11"/>
        <v>0</v>
      </c>
      <c r="J118" s="75">
        <v>40</v>
      </c>
      <c r="K118" s="75">
        <v>1</v>
      </c>
      <c r="L118" s="76" t="e">
        <f>_xll.qlRateHelperEarliestDate($E118,Trigger)</f>
        <v>#NUM!</v>
      </c>
      <c r="M118" s="77" t="e">
        <f>_xll.qlRateHelperLatestDate($E118,Trigger)</f>
        <v>#NUM!</v>
      </c>
    </row>
    <row r="119" spans="2:13" x14ac:dyDescent="0.2">
      <c r="B119" s="95" t="str">
        <f t="shared" ref="B119:B125" si="12">SwapFixedFreq</f>
        <v/>
      </c>
      <c r="C119" s="72" t="str">
        <f t="shared" si="9"/>
        <v>OISBASIS</v>
      </c>
      <c r="D119" s="73" t="s">
        <v>73</v>
      </c>
      <c r="E119" s="73" t="str">
        <f t="shared" si="10"/>
        <v>HKD_YCONRH_OISBASIS28Y</v>
      </c>
      <c r="F119" s="73" t="e">
        <f>_xll.ohObjectPropertyValues(E119,"Rate")</f>
        <v>#NUM!</v>
      </c>
      <c r="G119" s="74" t="e">
        <f>_xll.qlRateHelperQuoteValue($E119,Trigger)</f>
        <v>#NUM!</v>
      </c>
      <c r="H119" s="74" t="e">
        <f>_xll.qlSwapRateHelperSpread($E119,Trigger)</f>
        <v>#NUM!</v>
      </c>
      <c r="I119" s="75" t="b">
        <f t="shared" si="11"/>
        <v>0</v>
      </c>
      <c r="J119" s="75">
        <v>40</v>
      </c>
      <c r="K119" s="75">
        <v>1</v>
      </c>
      <c r="L119" s="76" t="e">
        <f>_xll.qlRateHelperEarliestDate($E119,Trigger)</f>
        <v>#NUM!</v>
      </c>
      <c r="M119" s="77" t="e">
        <f>_xll.qlRateHelperLatestDate($E119,Trigger)</f>
        <v>#NUM!</v>
      </c>
    </row>
    <row r="120" spans="2:13" x14ac:dyDescent="0.2">
      <c r="B120" s="95" t="str">
        <f t="shared" si="12"/>
        <v/>
      </c>
      <c r="C120" s="72" t="str">
        <f t="shared" si="9"/>
        <v>OISBASIS</v>
      </c>
      <c r="D120" s="73" t="s">
        <v>74</v>
      </c>
      <c r="E120" s="73" t="str">
        <f t="shared" si="10"/>
        <v>HKD_YCONRH_OISBASIS29Y</v>
      </c>
      <c r="F120" s="73" t="e">
        <f>_xll.ohObjectPropertyValues(E120,"Rate")</f>
        <v>#NUM!</v>
      </c>
      <c r="G120" s="74" t="e">
        <f>_xll.qlRateHelperQuoteValue($E120,Trigger)</f>
        <v>#NUM!</v>
      </c>
      <c r="H120" s="74" t="e">
        <f>_xll.qlSwapRateHelperSpread($E120,Trigger)</f>
        <v>#NUM!</v>
      </c>
      <c r="I120" s="75" t="b">
        <f t="shared" si="11"/>
        <v>0</v>
      </c>
      <c r="J120" s="75">
        <v>40</v>
      </c>
      <c r="K120" s="75">
        <v>1</v>
      </c>
      <c r="L120" s="76" t="e">
        <f>_xll.qlRateHelperEarliestDate($E120,Trigger)</f>
        <v>#NUM!</v>
      </c>
      <c r="M120" s="77" t="e">
        <f>_xll.qlRateHelperLatestDate($E120,Trigger)</f>
        <v>#NUM!</v>
      </c>
    </row>
    <row r="121" spans="2:13" x14ac:dyDescent="0.2">
      <c r="B121" s="95" t="str">
        <f t="shared" si="12"/>
        <v/>
      </c>
      <c r="C121" s="72" t="str">
        <f t="shared" si="9"/>
        <v>OISBASIS</v>
      </c>
      <c r="D121" s="73" t="s">
        <v>54</v>
      </c>
      <c r="E121" s="73" t="str">
        <f t="shared" si="10"/>
        <v>HKD_YCONRH_OISBASIS30Y</v>
      </c>
      <c r="F121" s="73" t="e">
        <f>_xll.ohObjectPropertyValues(E121,"Rate")</f>
        <v>#NUM!</v>
      </c>
      <c r="G121" s="74" t="e">
        <f>_xll.qlRateHelperQuoteValue($E121,Trigger)</f>
        <v>#NUM!</v>
      </c>
      <c r="H121" s="74" t="e">
        <f>_xll.qlSwapRateHelperSpread($E121,Trigger)</f>
        <v>#NUM!</v>
      </c>
      <c r="I121" s="75" t="b">
        <f t="shared" si="11"/>
        <v>0</v>
      </c>
      <c r="J121" s="75">
        <v>40</v>
      </c>
      <c r="K121" s="75">
        <v>1</v>
      </c>
      <c r="L121" s="76" t="e">
        <f>_xll.qlRateHelperEarliestDate($E121,Trigger)</f>
        <v>#NUM!</v>
      </c>
      <c r="M121" s="77" t="e">
        <f>_xll.qlRateHelperLatestDate($E121,Trigger)</f>
        <v>#NUM!</v>
      </c>
    </row>
    <row r="122" spans="2:13" x14ac:dyDescent="0.2">
      <c r="B122" s="95" t="str">
        <f t="shared" si="12"/>
        <v/>
      </c>
      <c r="C122" s="72" t="str">
        <f t="shared" si="9"/>
        <v>OISBASIS</v>
      </c>
      <c r="D122" s="73" t="s">
        <v>75</v>
      </c>
      <c r="E122" s="73" t="str">
        <f t="shared" si="10"/>
        <v>HKD_YCONRH_OISBASIS35Y</v>
      </c>
      <c r="F122" s="73" t="e">
        <f>_xll.ohObjectPropertyValues(E122,"Rate")</f>
        <v>#NUM!</v>
      </c>
      <c r="G122" s="74" t="e">
        <f>_xll.qlRateHelperQuoteValue($E122,Trigger)</f>
        <v>#NUM!</v>
      </c>
      <c r="H122" s="74" t="e">
        <f>_xll.qlSwapRateHelperSpread($E122,Trigger)</f>
        <v>#NUM!</v>
      </c>
      <c r="I122" s="75" t="b">
        <f t="shared" si="11"/>
        <v>0</v>
      </c>
      <c r="J122" s="75">
        <v>40</v>
      </c>
      <c r="K122" s="75">
        <v>1</v>
      </c>
      <c r="L122" s="76" t="e">
        <f>_xll.qlRateHelperEarliestDate($E122,Trigger)</f>
        <v>#NUM!</v>
      </c>
      <c r="M122" s="77" t="e">
        <f>_xll.qlRateHelperLatestDate($E122,Trigger)</f>
        <v>#NUM!</v>
      </c>
    </row>
    <row r="123" spans="2:13" x14ac:dyDescent="0.2">
      <c r="B123" s="95" t="str">
        <f t="shared" si="12"/>
        <v/>
      </c>
      <c r="C123" s="72" t="str">
        <f t="shared" si="9"/>
        <v>OISBASIS</v>
      </c>
      <c r="D123" s="73" t="s">
        <v>76</v>
      </c>
      <c r="E123" s="73" t="str">
        <f t="shared" si="10"/>
        <v>HKD_YCONRH_OISBASIS40Y</v>
      </c>
      <c r="F123" s="73" t="e">
        <f>_xll.ohObjectPropertyValues(E123,"Rate")</f>
        <v>#NUM!</v>
      </c>
      <c r="G123" s="74" t="e">
        <f>_xll.qlRateHelperQuoteValue($E123,Trigger)</f>
        <v>#NUM!</v>
      </c>
      <c r="H123" s="74" t="e">
        <f>_xll.qlSwapRateHelperSpread($E123,Trigger)</f>
        <v>#NUM!</v>
      </c>
      <c r="I123" s="75" t="b">
        <f t="shared" si="11"/>
        <v>0</v>
      </c>
      <c r="J123" s="75">
        <v>40</v>
      </c>
      <c r="K123" s="75">
        <v>1</v>
      </c>
      <c r="L123" s="76" t="e">
        <f>_xll.qlRateHelperEarliestDate($E123,Trigger)</f>
        <v>#NUM!</v>
      </c>
      <c r="M123" s="77" t="e">
        <f>_xll.qlRateHelperLatestDate($E123,Trigger)</f>
        <v>#NUM!</v>
      </c>
    </row>
    <row r="124" spans="2:13" x14ac:dyDescent="0.2">
      <c r="B124" s="95" t="str">
        <f t="shared" si="12"/>
        <v/>
      </c>
      <c r="C124" s="72" t="str">
        <f t="shared" si="9"/>
        <v>OISBASIS</v>
      </c>
      <c r="D124" s="73" t="s">
        <v>77</v>
      </c>
      <c r="E124" s="73" t="str">
        <f t="shared" si="10"/>
        <v>HKD_YCONRH_OISBASIS50Y</v>
      </c>
      <c r="F124" s="73" t="e">
        <f>_xll.ohObjectPropertyValues(E124,"Rate")</f>
        <v>#NUM!</v>
      </c>
      <c r="G124" s="74" t="e">
        <f>_xll.qlRateHelperQuoteValue($E124,Trigger)</f>
        <v>#NUM!</v>
      </c>
      <c r="H124" s="74" t="e">
        <f>_xll.qlSwapRateHelperSpread($E124,Trigger)</f>
        <v>#NUM!</v>
      </c>
      <c r="I124" s="75" t="b">
        <f t="shared" si="11"/>
        <v>0</v>
      </c>
      <c r="J124" s="75">
        <v>40</v>
      </c>
      <c r="K124" s="75">
        <v>1</v>
      </c>
      <c r="L124" s="76" t="e">
        <f>_xll.qlRateHelperEarliestDate($E124,Trigger)</f>
        <v>#NUM!</v>
      </c>
      <c r="M124" s="77" t="e">
        <f>_xll.qlRateHelperLatestDate($E124,Trigger)</f>
        <v>#NUM!</v>
      </c>
    </row>
    <row r="125" spans="2:13" x14ac:dyDescent="0.2">
      <c r="B125" s="98" t="str">
        <f t="shared" si="12"/>
        <v/>
      </c>
      <c r="C125" s="79" t="str">
        <f t="shared" si="9"/>
        <v>OISBASIS</v>
      </c>
      <c r="D125" s="80" t="s">
        <v>78</v>
      </c>
      <c r="E125" s="80" t="str">
        <f t="shared" si="10"/>
        <v>HKD_YCONRH_OISBASIS60Y</v>
      </c>
      <c r="F125" s="80" t="e">
        <f>_xll.ohObjectPropertyValues(E125,"Rate")</f>
        <v>#NUM!</v>
      </c>
      <c r="G125" s="81" t="e">
        <f>_xll.qlRateHelperQuoteValue($E125,Trigger)</f>
        <v>#NUM!</v>
      </c>
      <c r="H125" s="81" t="e">
        <f>_xll.qlSwapRateHelperSpread($E125,Trigger)</f>
        <v>#NUM!</v>
      </c>
      <c r="I125" s="75" t="b">
        <f t="shared" si="11"/>
        <v>0</v>
      </c>
      <c r="J125" s="82">
        <v>40</v>
      </c>
      <c r="K125" s="82">
        <v>1</v>
      </c>
      <c r="L125" s="83" t="e">
        <f>_xll.qlRateHelperEarliestDate($E125,Trigger)</f>
        <v>#NUM!</v>
      </c>
      <c r="M125" s="84" t="e">
        <f>_xll.qlRateHelperLatestDate($E125,Trigger)</f>
        <v>#NUM!</v>
      </c>
    </row>
  </sheetData>
  <mergeCells count="1">
    <mergeCell ref="B1:D1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J126"/>
  <sheetViews>
    <sheetView tabSelected="1" workbookViewId="0">
      <selection activeCell="F1" sqref="F1"/>
    </sheetView>
  </sheetViews>
  <sheetFormatPr defaultRowHeight="11.25" x14ac:dyDescent="0.2"/>
  <cols>
    <col min="1" max="1" width="36.85546875" style="48" bestFit="1" customWidth="1"/>
    <col min="2" max="2" width="9" style="48" bestFit="1" customWidth="1"/>
    <col min="3" max="3" width="2.5703125" style="48" customWidth="1"/>
    <col min="4" max="4" width="22.42578125" style="65" bestFit="1" customWidth="1"/>
    <col min="5" max="5" width="8" style="65" bestFit="1" customWidth="1"/>
    <col min="6" max="6" width="3" style="65" bestFit="1" customWidth="1"/>
    <col min="7" max="8" width="17.28515625" style="65" bestFit="1" customWidth="1"/>
    <col min="9" max="9" width="9" style="48" bestFit="1" customWidth="1"/>
    <col min="10" max="10" width="8" style="48" bestFit="1" customWidth="1"/>
    <col min="11" max="16384" width="9.140625" style="48"/>
  </cols>
  <sheetData>
    <row r="1" spans="1:10" ht="12" thickBot="1" x14ac:dyDescent="0.25">
      <c r="A1" s="108" t="s">
        <v>36</v>
      </c>
      <c r="B1" s="109"/>
      <c r="D1" s="49" t="s">
        <v>35</v>
      </c>
      <c r="E1" s="50" t="s">
        <v>100</v>
      </c>
      <c r="F1" s="50"/>
      <c r="G1" s="50" t="s">
        <v>0</v>
      </c>
      <c r="H1" s="51" t="s">
        <v>1</v>
      </c>
      <c r="I1" s="52">
        <f t="array" ref="I1:I126">_xll.qlPiecewiseYieldCurveData(YieldCurve)</f>
        <v>1</v>
      </c>
    </row>
    <row r="2" spans="1:10" x14ac:dyDescent="0.2">
      <c r="A2" s="53" t="s">
        <v>80</v>
      </c>
      <c r="B2" s="54">
        <v>8</v>
      </c>
      <c r="D2" s="55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HKD_YCONRH_OIS1M</v>
      </c>
      <c r="E2" s="56">
        <f>_xll.qlRateHelperRate($D2)</f>
        <v>5.0000000000000001E-4</v>
      </c>
      <c r="F2" s="56" t="str">
        <f>IF(ISERROR(_xll.qlSwapRateHelperSpread($D2)),IF(ISERROR(_xll.qlFuturesRateHelperConvexityAdjustment($D2)),"--",_xll.qlFuturesRateHelperConvexityAdjustment($D2)),_xll.qlSwapRateHelperSpread($D2))</f>
        <v>--</v>
      </c>
      <c r="G2" s="66">
        <f>_xll.qlRateHelperEarliestDate($D2)</f>
        <v>41579</v>
      </c>
      <c r="H2" s="67">
        <f>_xll.qlRateHelperLatestDate($D2)</f>
        <v>41610</v>
      </c>
      <c r="I2" s="52">
        <v>0.99995485134377582</v>
      </c>
    </row>
    <row r="3" spans="1:10" x14ac:dyDescent="0.2">
      <c r="A3" s="57" t="s">
        <v>81</v>
      </c>
      <c r="B3" s="58">
        <v>1</v>
      </c>
      <c r="D3" s="55" t="str">
        <v>HKD_YCONRH_OIS2M</v>
      </c>
      <c r="E3" s="56">
        <f>_xll.qlRateHelperRate($D3)</f>
        <v>6.9999999999999988E-4</v>
      </c>
      <c r="F3" s="56" t="str">
        <f>IF(ISERROR(_xll.qlSwapRateHelperSpread($D3)),IF(ISERROR(_xll.qlFuturesRateHelperConvexityAdjustment($D3)),"--",_xll.qlFuturesRateHelperConvexityAdjustment($D3)),_xll.qlSwapRateHelperSpread($D3))</f>
        <v>--</v>
      </c>
      <c r="G3" s="66">
        <f>_xll.qlRateHelperEarliestDate($D3)</f>
        <v>41579</v>
      </c>
      <c r="H3" s="67">
        <f>_xll.qlRateHelperLatestDate($D3)</f>
        <v>41641</v>
      </c>
      <c r="I3" s="52">
        <v>0.99987736418461803</v>
      </c>
      <c r="J3" s="48">
        <f>H3-H2</f>
        <v>31</v>
      </c>
    </row>
    <row r="4" spans="1:10" x14ac:dyDescent="0.2">
      <c r="A4" s="57" t="s">
        <v>32</v>
      </c>
      <c r="B4" s="58">
        <v>2</v>
      </c>
      <c r="D4" s="55" t="str">
        <v>HKD_YCONRH_OIS3M</v>
      </c>
      <c r="E4" s="56">
        <f>_xll.qlRateHelperRate($D4)</f>
        <v>9.0000000000000008E-4</v>
      </c>
      <c r="F4" s="56" t="str">
        <f>IF(ISERROR(_xll.qlSwapRateHelperSpread($D4)),IF(ISERROR(_xll.qlFuturesRateHelperConvexityAdjustment($D4)),"--",_xll.qlFuturesRateHelperConvexityAdjustment($D4)),_xll.qlSwapRateHelperSpread($D4))</f>
        <v>--</v>
      </c>
      <c r="G4" s="66">
        <f>_xll.qlRateHelperEarliestDate($D4)</f>
        <v>41579</v>
      </c>
      <c r="H4" s="67">
        <f>_xll.qlRateHelperLatestDate($D4)</f>
        <v>41673</v>
      </c>
      <c r="I4" s="52">
        <v>0.99976296065958425</v>
      </c>
      <c r="J4" s="48">
        <f>H4-H3</f>
        <v>32</v>
      </c>
    </row>
    <row r="5" spans="1:10" x14ac:dyDescent="0.2">
      <c r="A5" s="57" t="s">
        <v>33</v>
      </c>
      <c r="B5" s="59" t="s">
        <v>56</v>
      </c>
      <c r="D5" s="55" t="str">
        <v>HKD_YCONRH_OIS4M</v>
      </c>
      <c r="E5" s="56">
        <f>_xll.qlRateHelperRate($D5)</f>
        <v>1.2000000000000001E-3</v>
      </c>
      <c r="F5" s="56" t="str">
        <f>IF(ISERROR(_xll.qlSwapRateHelperSpread($D5)),IF(ISERROR(_xll.qlFuturesRateHelperConvexityAdjustment($D5)),"--",_xll.qlFuturesRateHelperConvexityAdjustment($D5)),_xll.qlSwapRateHelperSpread($D5))</f>
        <v>--</v>
      </c>
      <c r="G5" s="66">
        <f>_xll.qlRateHelperEarliestDate($D5)</f>
        <v>41579</v>
      </c>
      <c r="H5" s="67">
        <f>_xll.qlRateHelperLatestDate($D5)</f>
        <v>41701</v>
      </c>
      <c r="I5" s="52">
        <v>0.99959140445083428</v>
      </c>
      <c r="J5" s="48">
        <f>H5-H4</f>
        <v>28</v>
      </c>
    </row>
    <row r="6" spans="1:10" x14ac:dyDescent="0.2">
      <c r="A6" s="57" t="s">
        <v>30</v>
      </c>
      <c r="B6" s="60" t="str">
        <f>_xll.ohRangeRetrieveError(Selected!D2)</f>
        <v/>
      </c>
      <c r="D6" s="55" t="str">
        <v>HKD_YCONRH_OIS5M</v>
      </c>
      <c r="E6" s="56">
        <f>_xll.qlRateHelperRate($D6)</f>
        <v>1E-3</v>
      </c>
      <c r="F6" s="56" t="str">
        <f>IF(ISERROR(_xll.qlSwapRateHelperSpread($D6)),IF(ISERROR(_xll.qlFuturesRateHelperConvexityAdjustment($D6)),"--",_xll.qlFuturesRateHelperConvexityAdjustment($D6)),_xll.qlSwapRateHelperSpread($D6))</f>
        <v>--</v>
      </c>
      <c r="G6" s="66">
        <f>_xll.qlRateHelperEarliestDate($D6)</f>
        <v>41579</v>
      </c>
      <c r="H6" s="67">
        <f>_xll.qlRateHelperLatestDate($D6)</f>
        <v>41730</v>
      </c>
      <c r="I6" s="52">
        <v>0.99957863724914253</v>
      </c>
      <c r="J6" s="48">
        <f>H6-H5</f>
        <v>29</v>
      </c>
    </row>
    <row r="7" spans="1:10" ht="12" thickBot="1" x14ac:dyDescent="0.25">
      <c r="A7" s="61" t="str">
        <f>_xll.ohGroup(RateHelperPrefix&amp;"_RateHelpersSelected",_xll.ohPack(Selected!D2:D126),TRUE,,ObjectOverwrite)</f>
        <v>HKD_YCONRH_RateHelpersSelected#0000</v>
      </c>
      <c r="B7" s="62" t="str">
        <f>_xll.ohRangeRetrieveError(RateHelpersSelected)</f>
        <v/>
      </c>
      <c r="D7" s="55" t="str">
        <v>HKD_YCONRH_OIS6M</v>
      </c>
      <c r="E7" s="56">
        <f>_xll.qlRateHelperRate($D7)</f>
        <v>1.1000000000000001E-3</v>
      </c>
      <c r="F7" s="56" t="str">
        <f>IF(ISERROR(_xll.qlSwapRateHelperSpread($D7)),IF(ISERROR(_xll.qlFuturesRateHelperConvexityAdjustment($D7)),"--",_xll.qlFuturesRateHelperConvexityAdjustment($D7)),_xll.qlSwapRateHelperSpread($D7))</f>
        <v>--</v>
      </c>
      <c r="G7" s="66">
        <f>_xll.qlRateHelperEarliestDate($D7)</f>
        <v>41579</v>
      </c>
      <c r="H7" s="67">
        <f>_xll.qlRateHelperLatestDate($D7)</f>
        <v>41761</v>
      </c>
      <c r="I7" s="52">
        <v>0.99944210409629219</v>
      </c>
      <c r="J7" s="48">
        <f>H7-H6</f>
        <v>31</v>
      </c>
    </row>
    <row r="8" spans="1:10" x14ac:dyDescent="0.2">
      <c r="D8" s="55" t="str">
        <v>HKD_YCONRH_OIS9M</v>
      </c>
      <c r="E8" s="56">
        <f>_xll.qlRateHelperRate($D8)</f>
        <v>1.6999999999999999E-3</v>
      </c>
      <c r="F8" s="56" t="str">
        <f>IF(ISERROR(_xll.qlSwapRateHelperSpread($D8)),IF(ISERROR(_xll.qlFuturesRateHelperConvexityAdjustment($D8)),"--",_xll.qlFuturesRateHelperConvexityAdjustment($D8)),_xll.qlSwapRateHelperSpread($D8))</f>
        <v>--</v>
      </c>
      <c r="G8" s="66">
        <f>_xll.qlRateHelperEarliestDate($D8)</f>
        <v>41579</v>
      </c>
      <c r="H8" s="67">
        <f>_xll.qlRateHelperLatestDate($D8)</f>
        <v>41852</v>
      </c>
      <c r="I8" s="52">
        <v>0.99871040079729889</v>
      </c>
      <c r="J8" s="48">
        <f t="shared" ref="J8:J37" si="0">H8-H7</f>
        <v>91</v>
      </c>
    </row>
    <row r="9" spans="1:10" x14ac:dyDescent="0.2">
      <c r="D9" s="55" t="str">
        <v>HKD_YCONRH_OIS1Y</v>
      </c>
      <c r="E9" s="56">
        <f>_xll.qlRateHelperRate($D9)</f>
        <v>2E-3</v>
      </c>
      <c r="F9" s="56" t="str">
        <f>IF(ISERROR(_xll.qlSwapRateHelperSpread($D9)),IF(ISERROR(_xll.qlFuturesRateHelperConvexityAdjustment($D9)),"--",_xll.qlFuturesRateHelperConvexityAdjustment($D9)),_xll.qlSwapRateHelperSpread($D9))</f>
        <v>--</v>
      </c>
      <c r="G9" s="66">
        <f>_xll.qlRateHelperEarliestDate($D9)</f>
        <v>41579</v>
      </c>
      <c r="H9" s="67">
        <f>_xll.qlRateHelperLatestDate($D9)</f>
        <v>41946</v>
      </c>
      <c r="I9" s="52">
        <v>0.99796316893898995</v>
      </c>
      <c r="J9" s="48">
        <f t="shared" si="0"/>
        <v>94</v>
      </c>
    </row>
    <row r="10" spans="1:10" x14ac:dyDescent="0.2">
      <c r="D10" s="55" t="e">
        <v>#N/A</v>
      </c>
      <c r="E10" s="56" t="e">
        <f>_xll.qlRateHelperRate($D10)</f>
        <v>#VALUE!</v>
      </c>
      <c r="F10" s="56" t="str">
        <f>IF(ISERROR(_xll.qlSwapRateHelperSpread($D10)),IF(ISERROR(_xll.qlFuturesRateHelperConvexityAdjustment($D10)),"--",_xll.qlFuturesRateHelperConvexityAdjustment($D10)),_xll.qlSwapRateHelperSpread($D10))</f>
        <v>--</v>
      </c>
      <c r="G10" s="66" t="e">
        <f>_xll.qlRateHelperEarliestDate($D10)</f>
        <v>#VALUE!</v>
      </c>
      <c r="H10" s="67" t="e">
        <f>_xll.qlRateHelperLatestDate($D10)</f>
        <v>#VALUE!</v>
      </c>
      <c r="I10" s="52" t="e">
        <v>#N/A</v>
      </c>
      <c r="J10" s="48" t="e">
        <f t="shared" si="0"/>
        <v>#VALUE!</v>
      </c>
    </row>
    <row r="11" spans="1:10" x14ac:dyDescent="0.2">
      <c r="D11" s="55" t="e">
        <v>#N/A</v>
      </c>
      <c r="E11" s="56" t="e">
        <f>_xll.qlRateHelperRate($D11)</f>
        <v>#VALUE!</v>
      </c>
      <c r="F11" s="56" t="str">
        <f>IF(ISERROR(_xll.qlSwapRateHelperSpread($D11)),IF(ISERROR(_xll.qlFuturesRateHelperConvexityAdjustment($D11)),"--",_xll.qlFuturesRateHelperConvexityAdjustment($D11)),_xll.qlSwapRateHelperSpread($D11))</f>
        <v>--</v>
      </c>
      <c r="G11" s="66" t="e">
        <f>_xll.qlRateHelperEarliestDate($D11)</f>
        <v>#VALUE!</v>
      </c>
      <c r="H11" s="67" t="e">
        <f>_xll.qlRateHelperLatestDate($D11)</f>
        <v>#VALUE!</v>
      </c>
      <c r="I11" s="52" t="e">
        <v>#N/A</v>
      </c>
      <c r="J11" s="48" t="e">
        <f t="shared" si="0"/>
        <v>#VALUE!</v>
      </c>
    </row>
    <row r="12" spans="1:10" x14ac:dyDescent="0.2">
      <c r="D12" s="55" t="e">
        <v>#N/A</v>
      </c>
      <c r="E12" s="56" t="e">
        <f>_xll.qlRateHelperRate($D12)</f>
        <v>#VALUE!</v>
      </c>
      <c r="F12" s="56" t="str">
        <f>IF(ISERROR(_xll.qlSwapRateHelperSpread($D12)),IF(ISERROR(_xll.qlFuturesRateHelperConvexityAdjustment($D12)),"--",_xll.qlFuturesRateHelperConvexityAdjustment($D12)),_xll.qlSwapRateHelperSpread($D12))</f>
        <v>--</v>
      </c>
      <c r="G12" s="66" t="e">
        <f>_xll.qlRateHelperEarliestDate($D12)</f>
        <v>#VALUE!</v>
      </c>
      <c r="H12" s="67" t="e">
        <f>_xll.qlRateHelperLatestDate($D12)</f>
        <v>#VALUE!</v>
      </c>
      <c r="I12" s="52" t="e">
        <v>#N/A</v>
      </c>
      <c r="J12" s="48" t="e">
        <f t="shared" si="0"/>
        <v>#VALUE!</v>
      </c>
    </row>
    <row r="13" spans="1:10" x14ac:dyDescent="0.2">
      <c r="D13" s="55" t="e">
        <v>#N/A</v>
      </c>
      <c r="E13" s="56" t="e">
        <f>_xll.qlRateHelperRate($D13)</f>
        <v>#VALUE!</v>
      </c>
      <c r="F13" s="56" t="str">
        <f>IF(ISERROR(_xll.qlSwapRateHelperSpread($D13)),IF(ISERROR(_xll.qlFuturesRateHelperConvexityAdjustment($D13)),"--",_xll.qlFuturesRateHelperConvexityAdjustment($D13)),_xll.qlSwapRateHelperSpread($D13))</f>
        <v>--</v>
      </c>
      <c r="G13" s="66" t="e">
        <f>_xll.qlRateHelperEarliestDate($D13)</f>
        <v>#VALUE!</v>
      </c>
      <c r="H13" s="67" t="e">
        <f>_xll.qlRateHelperLatestDate($D13)</f>
        <v>#VALUE!</v>
      </c>
      <c r="I13" s="52" t="e">
        <v>#N/A</v>
      </c>
      <c r="J13" s="48" t="e">
        <f t="shared" si="0"/>
        <v>#VALUE!</v>
      </c>
    </row>
    <row r="14" spans="1:10" x14ac:dyDescent="0.2">
      <c r="D14" s="55" t="e">
        <v>#N/A</v>
      </c>
      <c r="E14" s="56" t="e">
        <f>_xll.qlRateHelperRate($D14)</f>
        <v>#VALUE!</v>
      </c>
      <c r="F14" s="56" t="str">
        <f>IF(ISERROR(_xll.qlSwapRateHelperSpread($D14)),IF(ISERROR(_xll.qlFuturesRateHelperConvexityAdjustment($D14)),"--",_xll.qlFuturesRateHelperConvexityAdjustment($D14)),_xll.qlSwapRateHelperSpread($D14))</f>
        <v>--</v>
      </c>
      <c r="G14" s="66" t="e">
        <f>_xll.qlRateHelperEarliestDate($D14)</f>
        <v>#VALUE!</v>
      </c>
      <c r="H14" s="67" t="e">
        <f>_xll.qlRateHelperLatestDate($D14)</f>
        <v>#VALUE!</v>
      </c>
      <c r="I14" s="52" t="e">
        <v>#N/A</v>
      </c>
      <c r="J14" s="48" t="e">
        <f t="shared" si="0"/>
        <v>#VALUE!</v>
      </c>
    </row>
    <row r="15" spans="1:10" x14ac:dyDescent="0.2">
      <c r="D15" s="55" t="e">
        <v>#N/A</v>
      </c>
      <c r="E15" s="56" t="e">
        <f>_xll.qlRateHelperRate($D15)</f>
        <v>#VALUE!</v>
      </c>
      <c r="F15" s="56" t="str">
        <f>IF(ISERROR(_xll.qlSwapRateHelperSpread($D15)),IF(ISERROR(_xll.qlFuturesRateHelperConvexityAdjustment($D15)),"--",_xll.qlFuturesRateHelperConvexityAdjustment($D15)),_xll.qlSwapRateHelperSpread($D15))</f>
        <v>--</v>
      </c>
      <c r="G15" s="66" t="e">
        <f>_xll.qlRateHelperEarliestDate($D15)</f>
        <v>#VALUE!</v>
      </c>
      <c r="H15" s="67" t="e">
        <f>_xll.qlRateHelperLatestDate($D15)</f>
        <v>#VALUE!</v>
      </c>
      <c r="I15" s="52" t="e">
        <v>#N/A</v>
      </c>
      <c r="J15" s="48" t="e">
        <f t="shared" si="0"/>
        <v>#VALUE!</v>
      </c>
    </row>
    <row r="16" spans="1:10" x14ac:dyDescent="0.2">
      <c r="D16" s="55" t="e">
        <v>#N/A</v>
      </c>
      <c r="E16" s="56" t="e">
        <f>_xll.qlRateHelperRate($D16)</f>
        <v>#VALUE!</v>
      </c>
      <c r="F16" s="56" t="str">
        <f>IF(ISERROR(_xll.qlSwapRateHelperSpread($D16)),IF(ISERROR(_xll.qlFuturesRateHelperConvexityAdjustment($D16)),"--",_xll.qlFuturesRateHelperConvexityAdjustment($D16)),_xll.qlSwapRateHelperSpread($D16))</f>
        <v>--</v>
      </c>
      <c r="G16" s="66" t="e">
        <f>_xll.qlRateHelperEarliestDate($D16)</f>
        <v>#VALUE!</v>
      </c>
      <c r="H16" s="67" t="e">
        <f>_xll.qlRateHelperLatestDate($D16)</f>
        <v>#VALUE!</v>
      </c>
      <c r="I16" s="52" t="e">
        <v>#N/A</v>
      </c>
      <c r="J16" s="48" t="e">
        <f t="shared" si="0"/>
        <v>#VALUE!</v>
      </c>
    </row>
    <row r="17" spans="4:10" x14ac:dyDescent="0.2">
      <c r="D17" s="55" t="e">
        <v>#N/A</v>
      </c>
      <c r="E17" s="56" t="e">
        <f>_xll.qlRateHelperRate($D17)</f>
        <v>#VALUE!</v>
      </c>
      <c r="F17" s="56" t="str">
        <f>IF(ISERROR(_xll.qlSwapRateHelperSpread($D17)),IF(ISERROR(_xll.qlFuturesRateHelperConvexityAdjustment($D17)),"--",_xll.qlFuturesRateHelperConvexityAdjustment($D17)),_xll.qlSwapRateHelperSpread($D17))</f>
        <v>--</v>
      </c>
      <c r="G17" s="66" t="e">
        <f>_xll.qlRateHelperEarliestDate($D17)</f>
        <v>#VALUE!</v>
      </c>
      <c r="H17" s="67" t="e">
        <f>_xll.qlRateHelperLatestDate($D17)</f>
        <v>#VALUE!</v>
      </c>
      <c r="I17" s="52" t="e">
        <v>#N/A</v>
      </c>
      <c r="J17" s="48" t="e">
        <f t="shared" si="0"/>
        <v>#VALUE!</v>
      </c>
    </row>
    <row r="18" spans="4:10" x14ac:dyDescent="0.2">
      <c r="D18" s="55" t="e">
        <v>#N/A</v>
      </c>
      <c r="E18" s="56" t="e">
        <f>_xll.qlRateHelperRate($D18)</f>
        <v>#VALUE!</v>
      </c>
      <c r="F18" s="56" t="str">
        <f>IF(ISERROR(_xll.qlSwapRateHelperSpread($D18)),IF(ISERROR(_xll.qlFuturesRateHelperConvexityAdjustment($D18)),"--",_xll.qlFuturesRateHelperConvexityAdjustment($D18)),_xll.qlSwapRateHelperSpread($D18))</f>
        <v>--</v>
      </c>
      <c r="G18" s="66" t="e">
        <f>_xll.qlRateHelperEarliestDate($D18)</f>
        <v>#VALUE!</v>
      </c>
      <c r="H18" s="67" t="e">
        <f>_xll.qlRateHelperLatestDate($D18)</f>
        <v>#VALUE!</v>
      </c>
      <c r="I18" s="52" t="e">
        <v>#N/A</v>
      </c>
      <c r="J18" s="48" t="e">
        <f t="shared" si="0"/>
        <v>#VALUE!</v>
      </c>
    </row>
    <row r="19" spans="4:10" x14ac:dyDescent="0.2">
      <c r="D19" s="55" t="e">
        <v>#N/A</v>
      </c>
      <c r="E19" s="56" t="e">
        <f>_xll.qlRateHelperRate($D19)</f>
        <v>#VALUE!</v>
      </c>
      <c r="F19" s="56" t="str">
        <f>IF(ISERROR(_xll.qlSwapRateHelperSpread($D19)),IF(ISERROR(_xll.qlFuturesRateHelperConvexityAdjustment($D19)),"--",_xll.qlFuturesRateHelperConvexityAdjustment($D19)),_xll.qlSwapRateHelperSpread($D19))</f>
        <v>--</v>
      </c>
      <c r="G19" s="66" t="e">
        <f>_xll.qlRateHelperEarliestDate($D19)</f>
        <v>#VALUE!</v>
      </c>
      <c r="H19" s="67" t="e">
        <f>_xll.qlRateHelperLatestDate($D19)</f>
        <v>#VALUE!</v>
      </c>
      <c r="I19" s="52" t="e">
        <v>#N/A</v>
      </c>
      <c r="J19" s="48" t="e">
        <f t="shared" si="0"/>
        <v>#VALUE!</v>
      </c>
    </row>
    <row r="20" spans="4:10" x14ac:dyDescent="0.2">
      <c r="D20" s="55" t="e">
        <v>#N/A</v>
      </c>
      <c r="E20" s="56" t="e">
        <f>_xll.qlRateHelperRate($D20)</f>
        <v>#VALUE!</v>
      </c>
      <c r="F20" s="56" t="str">
        <f>IF(ISERROR(_xll.qlSwapRateHelperSpread($D20)),IF(ISERROR(_xll.qlFuturesRateHelperConvexityAdjustment($D20)),"--",_xll.qlFuturesRateHelperConvexityAdjustment($D20)),_xll.qlSwapRateHelperSpread($D20))</f>
        <v>--</v>
      </c>
      <c r="G20" s="66" t="e">
        <f>_xll.qlRateHelperEarliestDate($D20)</f>
        <v>#VALUE!</v>
      </c>
      <c r="H20" s="67" t="e">
        <f>_xll.qlRateHelperLatestDate($D20)</f>
        <v>#VALUE!</v>
      </c>
      <c r="I20" s="52" t="e">
        <v>#N/A</v>
      </c>
      <c r="J20" s="48" t="e">
        <f t="shared" si="0"/>
        <v>#VALUE!</v>
      </c>
    </row>
    <row r="21" spans="4:10" x14ac:dyDescent="0.2">
      <c r="D21" s="55" t="e">
        <v>#N/A</v>
      </c>
      <c r="E21" s="56" t="e">
        <f>_xll.qlRateHelperRate($D21)</f>
        <v>#VALUE!</v>
      </c>
      <c r="F21" s="56" t="str">
        <f>IF(ISERROR(_xll.qlSwapRateHelperSpread($D21)),IF(ISERROR(_xll.qlFuturesRateHelperConvexityAdjustment($D21)),"--",_xll.qlFuturesRateHelperConvexityAdjustment($D21)),_xll.qlSwapRateHelperSpread($D21))</f>
        <v>--</v>
      </c>
      <c r="G21" s="66" t="e">
        <f>_xll.qlRateHelperEarliestDate($D21)</f>
        <v>#VALUE!</v>
      </c>
      <c r="H21" s="67" t="e">
        <f>_xll.qlRateHelperLatestDate($D21)</f>
        <v>#VALUE!</v>
      </c>
      <c r="I21" s="52" t="e">
        <v>#N/A</v>
      </c>
      <c r="J21" s="48" t="e">
        <f t="shared" si="0"/>
        <v>#VALUE!</v>
      </c>
    </row>
    <row r="22" spans="4:10" x14ac:dyDescent="0.2">
      <c r="D22" s="55" t="e">
        <v>#N/A</v>
      </c>
      <c r="E22" s="56" t="e">
        <f>_xll.qlRateHelperRate($D22)</f>
        <v>#VALUE!</v>
      </c>
      <c r="F22" s="56" t="str">
        <f>IF(ISERROR(_xll.qlSwapRateHelperSpread($D22)),IF(ISERROR(_xll.qlFuturesRateHelperConvexityAdjustment($D22)),"--",_xll.qlFuturesRateHelperConvexityAdjustment($D22)),_xll.qlSwapRateHelperSpread($D22))</f>
        <v>--</v>
      </c>
      <c r="G22" s="66" t="e">
        <f>_xll.qlRateHelperEarliestDate($D22)</f>
        <v>#VALUE!</v>
      </c>
      <c r="H22" s="67" t="e">
        <f>_xll.qlRateHelperLatestDate($D22)</f>
        <v>#VALUE!</v>
      </c>
      <c r="I22" s="52" t="e">
        <v>#N/A</v>
      </c>
      <c r="J22" s="48" t="e">
        <f t="shared" si="0"/>
        <v>#VALUE!</v>
      </c>
    </row>
    <row r="23" spans="4:10" x14ac:dyDescent="0.2">
      <c r="D23" s="55" t="e">
        <v>#N/A</v>
      </c>
      <c r="E23" s="56" t="e">
        <f>_xll.qlRateHelperRate($D23)</f>
        <v>#VALUE!</v>
      </c>
      <c r="F23" s="56" t="str">
        <f>IF(ISERROR(_xll.qlSwapRateHelperSpread($D23)),IF(ISERROR(_xll.qlFuturesRateHelperConvexityAdjustment($D23)),"--",_xll.qlFuturesRateHelperConvexityAdjustment($D23)),_xll.qlSwapRateHelperSpread($D23))</f>
        <v>--</v>
      </c>
      <c r="G23" s="66" t="e">
        <f>_xll.qlRateHelperEarliestDate($D23)</f>
        <v>#VALUE!</v>
      </c>
      <c r="H23" s="67" t="e">
        <f>_xll.qlRateHelperLatestDate($D23)</f>
        <v>#VALUE!</v>
      </c>
      <c r="I23" s="52" t="e">
        <v>#N/A</v>
      </c>
      <c r="J23" s="48" t="e">
        <f t="shared" si="0"/>
        <v>#VALUE!</v>
      </c>
    </row>
    <row r="24" spans="4:10" x14ac:dyDescent="0.2">
      <c r="D24" s="55" t="e">
        <v>#N/A</v>
      </c>
      <c r="E24" s="56" t="e">
        <f>_xll.qlRateHelperRate($D24)</f>
        <v>#VALUE!</v>
      </c>
      <c r="F24" s="56" t="str">
        <f>IF(ISERROR(_xll.qlSwapRateHelperSpread($D24)),IF(ISERROR(_xll.qlFuturesRateHelperConvexityAdjustment($D24)),"--",_xll.qlFuturesRateHelperConvexityAdjustment($D24)),_xll.qlSwapRateHelperSpread($D24))</f>
        <v>--</v>
      </c>
      <c r="G24" s="66" t="e">
        <f>_xll.qlRateHelperEarliestDate($D24)</f>
        <v>#VALUE!</v>
      </c>
      <c r="H24" s="67" t="e">
        <f>_xll.qlRateHelperLatestDate($D24)</f>
        <v>#VALUE!</v>
      </c>
      <c r="I24" s="52" t="e">
        <v>#N/A</v>
      </c>
      <c r="J24" s="48" t="e">
        <f t="shared" si="0"/>
        <v>#VALUE!</v>
      </c>
    </row>
    <row r="25" spans="4:10" x14ac:dyDescent="0.2">
      <c r="D25" s="55" t="e">
        <v>#N/A</v>
      </c>
      <c r="E25" s="56" t="e">
        <f>_xll.qlRateHelperRate($D25)</f>
        <v>#VALUE!</v>
      </c>
      <c r="F25" s="56" t="str">
        <f>IF(ISERROR(_xll.qlSwapRateHelperSpread($D25)),IF(ISERROR(_xll.qlFuturesRateHelperConvexityAdjustment($D25)),"--",_xll.qlFuturesRateHelperConvexityAdjustment($D25)),_xll.qlSwapRateHelperSpread($D25))</f>
        <v>--</v>
      </c>
      <c r="G25" s="66" t="e">
        <f>_xll.qlRateHelperEarliestDate($D25)</f>
        <v>#VALUE!</v>
      </c>
      <c r="H25" s="67" t="e">
        <f>_xll.qlRateHelperLatestDate($D25)</f>
        <v>#VALUE!</v>
      </c>
      <c r="I25" s="52" t="e">
        <v>#N/A</v>
      </c>
      <c r="J25" s="48" t="e">
        <f t="shared" si="0"/>
        <v>#VALUE!</v>
      </c>
    </row>
    <row r="26" spans="4:10" x14ac:dyDescent="0.2">
      <c r="D26" s="55" t="e">
        <v>#N/A</v>
      </c>
      <c r="E26" s="56" t="e">
        <f>_xll.qlRateHelperRate($D26)</f>
        <v>#VALUE!</v>
      </c>
      <c r="F26" s="56" t="str">
        <f>IF(ISERROR(_xll.qlSwapRateHelperSpread($D26)),IF(ISERROR(_xll.qlFuturesRateHelperConvexityAdjustment($D26)),"--",_xll.qlFuturesRateHelperConvexityAdjustment($D26)),_xll.qlSwapRateHelperSpread($D26))</f>
        <v>--</v>
      </c>
      <c r="G26" s="66" t="e">
        <f>_xll.qlRateHelperEarliestDate($D26)</f>
        <v>#VALUE!</v>
      </c>
      <c r="H26" s="67" t="e">
        <f>_xll.qlRateHelperLatestDate($D26)</f>
        <v>#VALUE!</v>
      </c>
      <c r="I26" s="52" t="e">
        <v>#N/A</v>
      </c>
      <c r="J26" s="48" t="e">
        <f t="shared" si="0"/>
        <v>#VALUE!</v>
      </c>
    </row>
    <row r="27" spans="4:10" x14ac:dyDescent="0.2">
      <c r="D27" s="55" t="e">
        <v>#N/A</v>
      </c>
      <c r="E27" s="56" t="e">
        <f>_xll.qlRateHelperRate($D27)</f>
        <v>#VALUE!</v>
      </c>
      <c r="F27" s="56" t="str">
        <f>IF(ISERROR(_xll.qlSwapRateHelperSpread($D27)),IF(ISERROR(_xll.qlFuturesRateHelperConvexityAdjustment($D27)),"--",_xll.qlFuturesRateHelperConvexityAdjustment($D27)),_xll.qlSwapRateHelperSpread($D27))</f>
        <v>--</v>
      </c>
      <c r="G27" s="66" t="e">
        <f>_xll.qlRateHelperEarliestDate($D27)</f>
        <v>#VALUE!</v>
      </c>
      <c r="H27" s="67" t="e">
        <f>_xll.qlRateHelperLatestDate($D27)</f>
        <v>#VALUE!</v>
      </c>
      <c r="I27" s="52" t="e">
        <v>#N/A</v>
      </c>
      <c r="J27" s="48" t="e">
        <f t="shared" si="0"/>
        <v>#VALUE!</v>
      </c>
    </row>
    <row r="28" spans="4:10" x14ac:dyDescent="0.2">
      <c r="D28" s="55" t="e">
        <v>#N/A</v>
      </c>
      <c r="E28" s="56" t="e">
        <f>_xll.qlRateHelperRate($D28)</f>
        <v>#VALUE!</v>
      </c>
      <c r="F28" s="56" t="str">
        <f>IF(ISERROR(_xll.qlSwapRateHelperSpread($D28)),IF(ISERROR(_xll.qlFuturesRateHelperConvexityAdjustment($D28)),"--",_xll.qlFuturesRateHelperConvexityAdjustment($D28)),_xll.qlSwapRateHelperSpread($D28))</f>
        <v>--</v>
      </c>
      <c r="G28" s="66" t="e">
        <f>_xll.qlRateHelperEarliestDate($D28)</f>
        <v>#VALUE!</v>
      </c>
      <c r="H28" s="67" t="e">
        <f>_xll.qlRateHelperLatestDate($D28)</f>
        <v>#VALUE!</v>
      </c>
      <c r="I28" s="52" t="e">
        <v>#N/A</v>
      </c>
      <c r="J28" s="48" t="e">
        <f t="shared" si="0"/>
        <v>#VALUE!</v>
      </c>
    </row>
    <row r="29" spans="4:10" x14ac:dyDescent="0.2">
      <c r="D29" s="55" t="e">
        <v>#N/A</v>
      </c>
      <c r="E29" s="56" t="e">
        <f>_xll.qlRateHelperRate($D29)</f>
        <v>#VALUE!</v>
      </c>
      <c r="F29" s="56" t="str">
        <f>IF(ISERROR(_xll.qlSwapRateHelperSpread($D29)),IF(ISERROR(_xll.qlFuturesRateHelperConvexityAdjustment($D29)),"--",_xll.qlFuturesRateHelperConvexityAdjustment($D29)),_xll.qlSwapRateHelperSpread($D29))</f>
        <v>--</v>
      </c>
      <c r="G29" s="66" t="e">
        <f>_xll.qlRateHelperEarliestDate($D29)</f>
        <v>#VALUE!</v>
      </c>
      <c r="H29" s="67" t="e">
        <f>_xll.qlRateHelperLatestDate($D29)</f>
        <v>#VALUE!</v>
      </c>
      <c r="I29" s="52" t="e">
        <v>#N/A</v>
      </c>
      <c r="J29" s="48" t="e">
        <f t="shared" si="0"/>
        <v>#VALUE!</v>
      </c>
    </row>
    <row r="30" spans="4:10" x14ac:dyDescent="0.2">
      <c r="D30" s="55" t="e">
        <v>#N/A</v>
      </c>
      <c r="E30" s="56" t="e">
        <f>_xll.qlRateHelperRate($D30)</f>
        <v>#VALUE!</v>
      </c>
      <c r="F30" s="56" t="str">
        <f>IF(ISERROR(_xll.qlSwapRateHelperSpread($D30)),IF(ISERROR(_xll.qlFuturesRateHelperConvexityAdjustment($D30)),"--",_xll.qlFuturesRateHelperConvexityAdjustment($D30)),_xll.qlSwapRateHelperSpread($D30))</f>
        <v>--</v>
      </c>
      <c r="G30" s="66" t="e">
        <f>_xll.qlRateHelperEarliestDate($D30)</f>
        <v>#VALUE!</v>
      </c>
      <c r="H30" s="67" t="e">
        <f>_xll.qlRateHelperLatestDate($D30)</f>
        <v>#VALUE!</v>
      </c>
      <c r="I30" s="52" t="e">
        <v>#N/A</v>
      </c>
      <c r="J30" s="48" t="e">
        <f t="shared" si="0"/>
        <v>#VALUE!</v>
      </c>
    </row>
    <row r="31" spans="4:10" x14ac:dyDescent="0.2">
      <c r="D31" s="55" t="e">
        <v>#N/A</v>
      </c>
      <c r="E31" s="56" t="e">
        <f>_xll.qlRateHelperRate($D31)</f>
        <v>#VALUE!</v>
      </c>
      <c r="F31" s="56" t="str">
        <f>IF(ISERROR(_xll.qlSwapRateHelperSpread($D31)),IF(ISERROR(_xll.qlFuturesRateHelperConvexityAdjustment($D31)),"--",_xll.qlFuturesRateHelperConvexityAdjustment($D31)),_xll.qlSwapRateHelperSpread($D31))</f>
        <v>--</v>
      </c>
      <c r="G31" s="66" t="e">
        <f>_xll.qlRateHelperEarliestDate($D31)</f>
        <v>#VALUE!</v>
      </c>
      <c r="H31" s="67" t="e">
        <f>_xll.qlRateHelperLatestDate($D31)</f>
        <v>#VALUE!</v>
      </c>
      <c r="I31" s="52" t="e">
        <v>#N/A</v>
      </c>
      <c r="J31" s="48" t="e">
        <f t="shared" si="0"/>
        <v>#VALUE!</v>
      </c>
    </row>
    <row r="32" spans="4:10" x14ac:dyDescent="0.2">
      <c r="D32" s="55" t="e">
        <v>#N/A</v>
      </c>
      <c r="E32" s="56" t="e">
        <f>_xll.qlRateHelperRate($D32)</f>
        <v>#VALUE!</v>
      </c>
      <c r="F32" s="56" t="str">
        <f>IF(ISERROR(_xll.qlSwapRateHelperSpread($D32)),IF(ISERROR(_xll.qlFuturesRateHelperConvexityAdjustment($D32)),"--",_xll.qlFuturesRateHelperConvexityAdjustment($D32)),_xll.qlSwapRateHelperSpread($D32))</f>
        <v>--</v>
      </c>
      <c r="G32" s="66" t="e">
        <f>_xll.qlRateHelperEarliestDate($D32)</f>
        <v>#VALUE!</v>
      </c>
      <c r="H32" s="67" t="e">
        <f>_xll.qlRateHelperLatestDate($D32)</f>
        <v>#VALUE!</v>
      </c>
      <c r="I32" s="52" t="e">
        <v>#N/A</v>
      </c>
      <c r="J32" s="48" t="e">
        <f t="shared" si="0"/>
        <v>#VALUE!</v>
      </c>
    </row>
    <row r="33" spans="4:10" x14ac:dyDescent="0.2">
      <c r="D33" s="55" t="e">
        <v>#N/A</v>
      </c>
      <c r="E33" s="56" t="e">
        <f>_xll.qlRateHelperRate($D33)</f>
        <v>#VALUE!</v>
      </c>
      <c r="F33" s="56" t="str">
        <f>IF(ISERROR(_xll.qlSwapRateHelperSpread($D33)),IF(ISERROR(_xll.qlFuturesRateHelperConvexityAdjustment($D33)),"--",_xll.qlFuturesRateHelperConvexityAdjustment($D33)),_xll.qlSwapRateHelperSpread($D33))</f>
        <v>--</v>
      </c>
      <c r="G33" s="66" t="e">
        <f>_xll.qlRateHelperEarliestDate($D33)</f>
        <v>#VALUE!</v>
      </c>
      <c r="H33" s="67" t="e">
        <f>_xll.qlRateHelperLatestDate($D33)</f>
        <v>#VALUE!</v>
      </c>
      <c r="I33" s="52" t="e">
        <v>#N/A</v>
      </c>
      <c r="J33" s="48" t="e">
        <f t="shared" si="0"/>
        <v>#VALUE!</v>
      </c>
    </row>
    <row r="34" spans="4:10" x14ac:dyDescent="0.2">
      <c r="D34" s="55" t="e">
        <v>#N/A</v>
      </c>
      <c r="E34" s="56" t="e">
        <f>_xll.qlRateHelperRate($D34)</f>
        <v>#VALUE!</v>
      </c>
      <c r="F34" s="56" t="str">
        <f>IF(ISERROR(_xll.qlSwapRateHelperSpread($D34)),IF(ISERROR(_xll.qlFuturesRateHelperConvexityAdjustment($D34)),"--",_xll.qlFuturesRateHelperConvexityAdjustment($D34)),_xll.qlSwapRateHelperSpread($D34))</f>
        <v>--</v>
      </c>
      <c r="G34" s="66" t="e">
        <f>_xll.qlRateHelperEarliestDate($D34)</f>
        <v>#VALUE!</v>
      </c>
      <c r="H34" s="67" t="e">
        <f>_xll.qlRateHelperLatestDate($D34)</f>
        <v>#VALUE!</v>
      </c>
      <c r="I34" s="52" t="e">
        <v>#N/A</v>
      </c>
      <c r="J34" s="48" t="e">
        <f t="shared" si="0"/>
        <v>#VALUE!</v>
      </c>
    </row>
    <row r="35" spans="4:10" x14ac:dyDescent="0.2">
      <c r="D35" s="55" t="e">
        <v>#N/A</v>
      </c>
      <c r="E35" s="56" t="e">
        <f>_xll.qlRateHelperRate($D35)</f>
        <v>#VALUE!</v>
      </c>
      <c r="F35" s="56" t="str">
        <f>IF(ISERROR(_xll.qlSwapRateHelperSpread($D35)),IF(ISERROR(_xll.qlFuturesRateHelperConvexityAdjustment($D35)),"--",_xll.qlFuturesRateHelperConvexityAdjustment($D35)),_xll.qlSwapRateHelperSpread($D35))</f>
        <v>--</v>
      </c>
      <c r="G35" s="66" t="e">
        <f>_xll.qlRateHelperEarliestDate($D35)</f>
        <v>#VALUE!</v>
      </c>
      <c r="H35" s="67" t="e">
        <f>_xll.qlRateHelperLatestDate($D35)</f>
        <v>#VALUE!</v>
      </c>
      <c r="I35" s="52" t="e">
        <v>#N/A</v>
      </c>
      <c r="J35" s="48" t="e">
        <f t="shared" si="0"/>
        <v>#VALUE!</v>
      </c>
    </row>
    <row r="36" spans="4:10" x14ac:dyDescent="0.2">
      <c r="D36" s="55" t="e">
        <v>#N/A</v>
      </c>
      <c r="E36" s="56" t="e">
        <f>_xll.qlRateHelperRate($D36)</f>
        <v>#VALUE!</v>
      </c>
      <c r="F36" s="56" t="str">
        <f>IF(ISERROR(_xll.qlSwapRateHelperSpread($D36)),IF(ISERROR(_xll.qlFuturesRateHelperConvexityAdjustment($D36)),"--",_xll.qlFuturesRateHelperConvexityAdjustment($D36)),_xll.qlSwapRateHelperSpread($D36))</f>
        <v>--</v>
      </c>
      <c r="G36" s="66" t="e">
        <f>_xll.qlRateHelperEarliestDate($D36)</f>
        <v>#VALUE!</v>
      </c>
      <c r="H36" s="67" t="e">
        <f>_xll.qlRateHelperLatestDate($D36)</f>
        <v>#VALUE!</v>
      </c>
      <c r="I36" s="52" t="e">
        <v>#N/A</v>
      </c>
      <c r="J36" s="48" t="e">
        <f t="shared" si="0"/>
        <v>#VALUE!</v>
      </c>
    </row>
    <row r="37" spans="4:10" x14ac:dyDescent="0.2">
      <c r="D37" s="55" t="e">
        <v>#N/A</v>
      </c>
      <c r="E37" s="56" t="e">
        <f>_xll.qlRateHelperRate($D37)</f>
        <v>#VALUE!</v>
      </c>
      <c r="F37" s="56" t="str">
        <f>IF(ISERROR(_xll.qlSwapRateHelperSpread($D37)),IF(ISERROR(_xll.qlFuturesRateHelperConvexityAdjustment($D37)),"--",_xll.qlFuturesRateHelperConvexityAdjustment($D37)),_xll.qlSwapRateHelperSpread($D37))</f>
        <v>--</v>
      </c>
      <c r="G37" s="66" t="e">
        <f>_xll.qlRateHelperEarliestDate($D37)</f>
        <v>#VALUE!</v>
      </c>
      <c r="H37" s="67" t="e">
        <f>_xll.qlRateHelperLatestDate($D37)</f>
        <v>#VALUE!</v>
      </c>
      <c r="I37" s="52" t="e">
        <v>#N/A</v>
      </c>
      <c r="J37" s="48" t="e">
        <f t="shared" si="0"/>
        <v>#VALUE!</v>
      </c>
    </row>
    <row r="38" spans="4:10" x14ac:dyDescent="0.2">
      <c r="D38" s="55" t="e">
        <v>#N/A</v>
      </c>
      <c r="E38" s="56" t="e">
        <f>_xll.qlRateHelperRate($D38)</f>
        <v>#VALUE!</v>
      </c>
      <c r="F38" s="56" t="str">
        <f>IF(ISERROR(_xll.qlSwapRateHelperSpread($D38)),IF(ISERROR(_xll.qlFuturesRateHelperConvexityAdjustment($D38)),"--",_xll.qlFuturesRateHelperConvexityAdjustment($D38)),_xll.qlSwapRateHelperSpread($D38))</f>
        <v>--</v>
      </c>
      <c r="G38" s="66" t="e">
        <f>_xll.qlRateHelperEarliestDate($D38)</f>
        <v>#VALUE!</v>
      </c>
      <c r="H38" s="67" t="e">
        <f>_xll.qlRateHelperLatestDate($D38)</f>
        <v>#VALUE!</v>
      </c>
      <c r="I38" s="52" t="e">
        <v>#N/A</v>
      </c>
    </row>
    <row r="39" spans="4:10" x14ac:dyDescent="0.2">
      <c r="D39" s="55" t="e">
        <v>#N/A</v>
      </c>
      <c r="E39" s="56" t="e">
        <f>_xll.qlRateHelperRate($D39)</f>
        <v>#VALUE!</v>
      </c>
      <c r="F39" s="56" t="str">
        <f>IF(ISERROR(_xll.qlSwapRateHelperSpread($D39)),IF(ISERROR(_xll.qlFuturesRateHelperConvexityAdjustment($D39)),"--",_xll.qlFuturesRateHelperConvexityAdjustment($D39)),_xll.qlSwapRateHelperSpread($D39))</f>
        <v>--</v>
      </c>
      <c r="G39" s="66" t="e">
        <f>_xll.qlRateHelperEarliestDate($D39)</f>
        <v>#VALUE!</v>
      </c>
      <c r="H39" s="67" t="e">
        <f>_xll.qlRateHelperLatestDate($D39)</f>
        <v>#VALUE!</v>
      </c>
      <c r="I39" s="52" t="e">
        <v>#N/A</v>
      </c>
    </row>
    <row r="40" spans="4:10" x14ac:dyDescent="0.2">
      <c r="D40" s="55" t="e">
        <v>#N/A</v>
      </c>
      <c r="E40" s="56" t="e">
        <f>_xll.qlRateHelperRate($D40)</f>
        <v>#VALUE!</v>
      </c>
      <c r="F40" s="56" t="str">
        <f>IF(ISERROR(_xll.qlSwapRateHelperSpread($D40)),IF(ISERROR(_xll.qlFuturesRateHelperConvexityAdjustment($D40)),"--",_xll.qlFuturesRateHelperConvexityAdjustment($D40)),_xll.qlSwapRateHelperSpread($D40))</f>
        <v>--</v>
      </c>
      <c r="G40" s="66" t="e">
        <f>_xll.qlRateHelperEarliestDate($D40)</f>
        <v>#VALUE!</v>
      </c>
      <c r="H40" s="67" t="e">
        <f>_xll.qlRateHelperLatestDate($D40)</f>
        <v>#VALUE!</v>
      </c>
      <c r="I40" s="52" t="e">
        <v>#N/A</v>
      </c>
    </row>
    <row r="41" spans="4:10" x14ac:dyDescent="0.2">
      <c r="D41" s="55" t="e">
        <v>#N/A</v>
      </c>
      <c r="E41" s="56" t="e">
        <f>_xll.qlRateHelperRate($D41)</f>
        <v>#VALUE!</v>
      </c>
      <c r="F41" s="56" t="str">
        <f>IF(ISERROR(_xll.qlSwapRateHelperSpread($D41)),IF(ISERROR(_xll.qlFuturesRateHelperConvexityAdjustment($D41)),"--",_xll.qlFuturesRateHelperConvexityAdjustment($D41)),_xll.qlSwapRateHelperSpread($D41))</f>
        <v>--</v>
      </c>
      <c r="G41" s="66" t="e">
        <f>_xll.qlRateHelperEarliestDate($D41)</f>
        <v>#VALUE!</v>
      </c>
      <c r="H41" s="67" t="e">
        <f>_xll.qlRateHelperLatestDate($D41)</f>
        <v>#VALUE!</v>
      </c>
      <c r="I41" s="52" t="e">
        <v>#N/A</v>
      </c>
    </row>
    <row r="42" spans="4:10" x14ac:dyDescent="0.2">
      <c r="D42" s="55" t="e">
        <v>#N/A</v>
      </c>
      <c r="E42" s="56" t="e">
        <f>_xll.qlRateHelperRate($D42)</f>
        <v>#VALUE!</v>
      </c>
      <c r="F42" s="56" t="str">
        <f>IF(ISERROR(_xll.qlSwapRateHelperSpread($D42)),IF(ISERROR(_xll.qlFuturesRateHelperConvexityAdjustment($D42)),"--",_xll.qlFuturesRateHelperConvexityAdjustment($D42)),_xll.qlSwapRateHelperSpread($D42))</f>
        <v>--</v>
      </c>
      <c r="G42" s="66" t="e">
        <f>_xll.qlRateHelperEarliestDate($D42)</f>
        <v>#VALUE!</v>
      </c>
      <c r="H42" s="67" t="e">
        <f>_xll.qlRateHelperLatestDate($D42)</f>
        <v>#VALUE!</v>
      </c>
      <c r="I42" s="52" t="e">
        <v>#N/A</v>
      </c>
    </row>
    <row r="43" spans="4:10" x14ac:dyDescent="0.2">
      <c r="D43" s="55" t="e">
        <v>#N/A</v>
      </c>
      <c r="E43" s="56" t="e">
        <f>_xll.qlRateHelperRate($D43)</f>
        <v>#VALUE!</v>
      </c>
      <c r="F43" s="56" t="str">
        <f>IF(ISERROR(_xll.qlSwapRateHelperSpread($D43)),IF(ISERROR(_xll.qlFuturesRateHelperConvexityAdjustment($D43)),"--",_xll.qlFuturesRateHelperConvexityAdjustment($D43)),_xll.qlSwapRateHelperSpread($D43))</f>
        <v>--</v>
      </c>
      <c r="G43" s="66" t="e">
        <f>_xll.qlRateHelperEarliestDate($D43)</f>
        <v>#VALUE!</v>
      </c>
      <c r="H43" s="67" t="e">
        <f>_xll.qlRateHelperLatestDate($D43)</f>
        <v>#VALUE!</v>
      </c>
      <c r="I43" s="52" t="e">
        <v>#N/A</v>
      </c>
    </row>
    <row r="44" spans="4:10" x14ac:dyDescent="0.2">
      <c r="D44" s="55" t="e">
        <v>#N/A</v>
      </c>
      <c r="E44" s="56" t="e">
        <f>_xll.qlRateHelperRate($D44)</f>
        <v>#VALUE!</v>
      </c>
      <c r="F44" s="56" t="str">
        <f>IF(ISERROR(_xll.qlSwapRateHelperSpread($D44)),IF(ISERROR(_xll.qlFuturesRateHelperConvexityAdjustment($D44)),"--",_xll.qlFuturesRateHelperConvexityAdjustment($D44)),_xll.qlSwapRateHelperSpread($D44))</f>
        <v>--</v>
      </c>
      <c r="G44" s="66" t="e">
        <f>_xll.qlRateHelperEarliestDate($D44)</f>
        <v>#VALUE!</v>
      </c>
      <c r="H44" s="67" t="e">
        <f>_xll.qlRateHelperLatestDate($D44)</f>
        <v>#VALUE!</v>
      </c>
      <c r="I44" s="52" t="e">
        <v>#N/A</v>
      </c>
    </row>
    <row r="45" spans="4:10" x14ac:dyDescent="0.2">
      <c r="D45" s="55" t="e">
        <v>#N/A</v>
      </c>
      <c r="E45" s="56" t="e">
        <f>_xll.qlRateHelperRate($D45)</f>
        <v>#VALUE!</v>
      </c>
      <c r="F45" s="56" t="str">
        <f>IF(ISERROR(_xll.qlSwapRateHelperSpread($D45)),IF(ISERROR(_xll.qlFuturesRateHelperConvexityAdjustment($D45)),"--",_xll.qlFuturesRateHelperConvexityAdjustment($D45)),_xll.qlSwapRateHelperSpread($D45))</f>
        <v>--</v>
      </c>
      <c r="G45" s="66" t="e">
        <f>_xll.qlRateHelperEarliestDate($D45)</f>
        <v>#VALUE!</v>
      </c>
      <c r="H45" s="67" t="e">
        <f>_xll.qlRateHelperLatestDate($D45)</f>
        <v>#VALUE!</v>
      </c>
      <c r="I45" s="52" t="e">
        <v>#N/A</v>
      </c>
    </row>
    <row r="46" spans="4:10" x14ac:dyDescent="0.2">
      <c r="D46" s="55" t="e">
        <v>#N/A</v>
      </c>
      <c r="E46" s="56" t="e">
        <f>_xll.qlRateHelperRate($D46)</f>
        <v>#VALUE!</v>
      </c>
      <c r="F46" s="56" t="str">
        <f>IF(ISERROR(_xll.qlSwapRateHelperSpread($D46)),IF(ISERROR(_xll.qlFuturesRateHelperConvexityAdjustment($D46)),"--",_xll.qlFuturesRateHelperConvexityAdjustment($D46)),_xll.qlSwapRateHelperSpread($D46))</f>
        <v>--</v>
      </c>
      <c r="G46" s="66" t="e">
        <f>_xll.qlRateHelperEarliestDate($D46)</f>
        <v>#VALUE!</v>
      </c>
      <c r="H46" s="67" t="e">
        <f>_xll.qlRateHelperLatestDate($D46)</f>
        <v>#VALUE!</v>
      </c>
      <c r="I46" s="52" t="e">
        <v>#N/A</v>
      </c>
    </row>
    <row r="47" spans="4:10" x14ac:dyDescent="0.2">
      <c r="D47" s="55" t="e">
        <v>#N/A</v>
      </c>
      <c r="E47" s="56" t="e">
        <f>_xll.qlRateHelperRate($D47)</f>
        <v>#VALUE!</v>
      </c>
      <c r="F47" s="56" t="str">
        <f>IF(ISERROR(_xll.qlSwapRateHelperSpread($D47)),IF(ISERROR(_xll.qlFuturesRateHelperConvexityAdjustment($D47)),"--",_xll.qlFuturesRateHelperConvexityAdjustment($D47)),_xll.qlSwapRateHelperSpread($D47))</f>
        <v>--</v>
      </c>
      <c r="G47" s="66" t="e">
        <f>_xll.qlRateHelperEarliestDate($D47)</f>
        <v>#VALUE!</v>
      </c>
      <c r="H47" s="67" t="e">
        <f>_xll.qlRateHelperLatestDate($D47)</f>
        <v>#VALUE!</v>
      </c>
      <c r="I47" s="52" t="e">
        <v>#N/A</v>
      </c>
    </row>
    <row r="48" spans="4:10" x14ac:dyDescent="0.2">
      <c r="D48" s="55" t="e">
        <v>#N/A</v>
      </c>
      <c r="E48" s="56" t="e">
        <f>_xll.qlRateHelperRate($D48)</f>
        <v>#VALUE!</v>
      </c>
      <c r="F48" s="56" t="str">
        <f>IF(ISERROR(_xll.qlSwapRateHelperSpread($D48)),IF(ISERROR(_xll.qlFuturesRateHelperConvexityAdjustment($D48)),"--",_xll.qlFuturesRateHelperConvexityAdjustment($D48)),_xll.qlSwapRateHelperSpread($D48))</f>
        <v>--</v>
      </c>
      <c r="G48" s="66" t="e">
        <f>_xll.qlRateHelperEarliestDate($D48)</f>
        <v>#VALUE!</v>
      </c>
      <c r="H48" s="67" t="e">
        <f>_xll.qlRateHelperLatestDate($D48)</f>
        <v>#VALUE!</v>
      </c>
      <c r="I48" s="52" t="e">
        <v>#N/A</v>
      </c>
    </row>
    <row r="49" spans="4:9" x14ac:dyDescent="0.2">
      <c r="D49" s="55" t="e">
        <v>#N/A</v>
      </c>
      <c r="E49" s="56" t="e">
        <f>_xll.qlRateHelperRate($D49)</f>
        <v>#VALUE!</v>
      </c>
      <c r="F49" s="56" t="str">
        <f>IF(ISERROR(_xll.qlSwapRateHelperSpread($D49)),IF(ISERROR(_xll.qlFuturesRateHelperConvexityAdjustment($D49)),"--",_xll.qlFuturesRateHelperConvexityAdjustment($D49)),_xll.qlSwapRateHelperSpread($D49))</f>
        <v>--</v>
      </c>
      <c r="G49" s="66" t="e">
        <f>_xll.qlRateHelperEarliestDate($D49)</f>
        <v>#VALUE!</v>
      </c>
      <c r="H49" s="67" t="e">
        <f>_xll.qlRateHelperLatestDate($D49)</f>
        <v>#VALUE!</v>
      </c>
      <c r="I49" s="52" t="e">
        <v>#N/A</v>
      </c>
    </row>
    <row r="50" spans="4:9" x14ac:dyDescent="0.2">
      <c r="D50" s="55" t="e">
        <v>#N/A</v>
      </c>
      <c r="E50" s="56" t="e">
        <f>_xll.qlRateHelperRate($D50)</f>
        <v>#VALUE!</v>
      </c>
      <c r="F50" s="56" t="str">
        <f>IF(ISERROR(_xll.qlSwapRateHelperSpread($D50)),IF(ISERROR(_xll.qlFuturesRateHelperConvexityAdjustment($D50)),"--",_xll.qlFuturesRateHelperConvexityAdjustment($D50)),_xll.qlSwapRateHelperSpread($D50))</f>
        <v>--</v>
      </c>
      <c r="G50" s="66" t="e">
        <f>_xll.qlRateHelperEarliestDate($D50)</f>
        <v>#VALUE!</v>
      </c>
      <c r="H50" s="67" t="e">
        <f>_xll.qlRateHelperLatestDate($D50)</f>
        <v>#VALUE!</v>
      </c>
      <c r="I50" s="52" t="e">
        <v>#N/A</v>
      </c>
    </row>
    <row r="51" spans="4:9" x14ac:dyDescent="0.2">
      <c r="D51" s="55" t="e">
        <v>#N/A</v>
      </c>
      <c r="E51" s="56" t="e">
        <f>_xll.qlRateHelperRate($D51)</f>
        <v>#VALUE!</v>
      </c>
      <c r="F51" s="56" t="str">
        <f>IF(ISERROR(_xll.qlSwapRateHelperSpread($D51)),IF(ISERROR(_xll.qlFuturesRateHelperConvexityAdjustment($D51)),"--",_xll.qlFuturesRateHelperConvexityAdjustment($D51)),_xll.qlSwapRateHelperSpread($D51))</f>
        <v>--</v>
      </c>
      <c r="G51" s="66" t="e">
        <f>_xll.qlRateHelperEarliestDate($D51)</f>
        <v>#VALUE!</v>
      </c>
      <c r="H51" s="67" t="e">
        <f>_xll.qlRateHelperLatestDate($D51)</f>
        <v>#VALUE!</v>
      </c>
      <c r="I51" s="52" t="e">
        <v>#N/A</v>
      </c>
    </row>
    <row r="52" spans="4:9" x14ac:dyDescent="0.2">
      <c r="D52" s="55" t="e">
        <v>#N/A</v>
      </c>
      <c r="E52" s="56" t="e">
        <f>_xll.qlRateHelperRate($D52)</f>
        <v>#VALUE!</v>
      </c>
      <c r="F52" s="56" t="str">
        <f>IF(ISERROR(_xll.qlSwapRateHelperSpread($D52)),IF(ISERROR(_xll.qlFuturesRateHelperConvexityAdjustment($D52)),"--",_xll.qlFuturesRateHelperConvexityAdjustment($D52)),_xll.qlSwapRateHelperSpread($D52))</f>
        <v>--</v>
      </c>
      <c r="G52" s="66" t="e">
        <f>_xll.qlRateHelperEarliestDate($D52)</f>
        <v>#VALUE!</v>
      </c>
      <c r="H52" s="67" t="e">
        <f>_xll.qlRateHelperLatestDate($D52)</f>
        <v>#VALUE!</v>
      </c>
      <c r="I52" s="52" t="e">
        <v>#N/A</v>
      </c>
    </row>
    <row r="53" spans="4:9" x14ac:dyDescent="0.2">
      <c r="D53" s="55" t="e">
        <v>#N/A</v>
      </c>
      <c r="E53" s="56" t="e">
        <f>_xll.qlRateHelperRate($D53)</f>
        <v>#VALUE!</v>
      </c>
      <c r="F53" s="56" t="str">
        <f>IF(ISERROR(_xll.qlSwapRateHelperSpread($D53)),IF(ISERROR(_xll.qlFuturesRateHelperConvexityAdjustment($D53)),"--",_xll.qlFuturesRateHelperConvexityAdjustment($D53)),_xll.qlSwapRateHelperSpread($D53))</f>
        <v>--</v>
      </c>
      <c r="G53" s="66" t="e">
        <f>_xll.qlRateHelperEarliestDate($D53)</f>
        <v>#VALUE!</v>
      </c>
      <c r="H53" s="67" t="e">
        <f>_xll.qlRateHelperLatestDate($D53)</f>
        <v>#VALUE!</v>
      </c>
      <c r="I53" s="52" t="e">
        <v>#N/A</v>
      </c>
    </row>
    <row r="54" spans="4:9" x14ac:dyDescent="0.2">
      <c r="D54" s="55" t="e">
        <v>#N/A</v>
      </c>
      <c r="E54" s="56" t="e">
        <f>_xll.qlRateHelperRate($D54)</f>
        <v>#VALUE!</v>
      </c>
      <c r="F54" s="56" t="str">
        <f>IF(ISERROR(_xll.qlSwapRateHelperSpread($D54)),IF(ISERROR(_xll.qlFuturesRateHelperConvexityAdjustment($D54)),"--",_xll.qlFuturesRateHelperConvexityAdjustment($D54)),_xll.qlSwapRateHelperSpread($D54))</f>
        <v>--</v>
      </c>
      <c r="G54" s="66" t="e">
        <f>_xll.qlRateHelperEarliestDate($D54)</f>
        <v>#VALUE!</v>
      </c>
      <c r="H54" s="67" t="e">
        <f>_xll.qlRateHelperLatestDate($D54)</f>
        <v>#VALUE!</v>
      </c>
      <c r="I54" s="52" t="e">
        <v>#N/A</v>
      </c>
    </row>
    <row r="55" spans="4:9" x14ac:dyDescent="0.2">
      <c r="D55" s="55" t="e">
        <v>#N/A</v>
      </c>
      <c r="E55" s="56" t="e">
        <f>_xll.qlRateHelperRate($D55)</f>
        <v>#VALUE!</v>
      </c>
      <c r="F55" s="56" t="str">
        <f>IF(ISERROR(_xll.qlSwapRateHelperSpread($D55)),IF(ISERROR(_xll.qlFuturesRateHelperConvexityAdjustment($D55)),"--",_xll.qlFuturesRateHelperConvexityAdjustment($D55)),_xll.qlSwapRateHelperSpread($D55))</f>
        <v>--</v>
      </c>
      <c r="G55" s="66" t="e">
        <f>_xll.qlRateHelperEarliestDate($D55)</f>
        <v>#VALUE!</v>
      </c>
      <c r="H55" s="67" t="e">
        <f>_xll.qlRateHelperLatestDate($D55)</f>
        <v>#VALUE!</v>
      </c>
      <c r="I55" s="52" t="e">
        <v>#N/A</v>
      </c>
    </row>
    <row r="56" spans="4:9" x14ac:dyDescent="0.2">
      <c r="D56" s="55" t="e">
        <v>#N/A</v>
      </c>
      <c r="E56" s="56" t="e">
        <f>_xll.qlRateHelperRate($D56)</f>
        <v>#VALUE!</v>
      </c>
      <c r="F56" s="56" t="str">
        <f>IF(ISERROR(_xll.qlSwapRateHelperSpread($D56)),IF(ISERROR(_xll.qlFuturesRateHelperConvexityAdjustment($D56)),"--",_xll.qlFuturesRateHelperConvexityAdjustment($D56)),_xll.qlSwapRateHelperSpread($D56))</f>
        <v>--</v>
      </c>
      <c r="G56" s="66" t="e">
        <f>_xll.qlRateHelperEarliestDate($D56)</f>
        <v>#VALUE!</v>
      </c>
      <c r="H56" s="67" t="e">
        <f>_xll.qlRateHelperLatestDate($D56)</f>
        <v>#VALUE!</v>
      </c>
      <c r="I56" s="52" t="e">
        <v>#N/A</v>
      </c>
    </row>
    <row r="57" spans="4:9" x14ac:dyDescent="0.2">
      <c r="D57" s="55" t="e">
        <v>#N/A</v>
      </c>
      <c r="E57" s="56" t="e">
        <f>_xll.qlRateHelperRate($D57)</f>
        <v>#VALUE!</v>
      </c>
      <c r="F57" s="56" t="str">
        <f>IF(ISERROR(_xll.qlSwapRateHelperSpread($D57)),IF(ISERROR(_xll.qlFuturesRateHelperConvexityAdjustment($D57)),"--",_xll.qlFuturesRateHelperConvexityAdjustment($D57)),_xll.qlSwapRateHelperSpread($D57))</f>
        <v>--</v>
      </c>
      <c r="G57" s="66" t="e">
        <f>_xll.qlRateHelperEarliestDate($D57)</f>
        <v>#VALUE!</v>
      </c>
      <c r="H57" s="67" t="e">
        <f>_xll.qlRateHelperLatestDate($D57)</f>
        <v>#VALUE!</v>
      </c>
      <c r="I57" s="52" t="e">
        <v>#N/A</v>
      </c>
    </row>
    <row r="58" spans="4:9" x14ac:dyDescent="0.2">
      <c r="D58" s="55" t="e">
        <v>#N/A</v>
      </c>
      <c r="E58" s="56" t="e">
        <f>_xll.qlRateHelperRate($D58)</f>
        <v>#VALUE!</v>
      </c>
      <c r="F58" s="56" t="str">
        <f>IF(ISERROR(_xll.qlSwapRateHelperSpread($D58)),IF(ISERROR(_xll.qlFuturesRateHelperConvexityAdjustment($D58)),"--",_xll.qlFuturesRateHelperConvexityAdjustment($D58)),_xll.qlSwapRateHelperSpread($D58))</f>
        <v>--</v>
      </c>
      <c r="G58" s="66" t="e">
        <f>_xll.qlRateHelperEarliestDate($D58)</f>
        <v>#VALUE!</v>
      </c>
      <c r="H58" s="67" t="e">
        <f>_xll.qlRateHelperLatestDate($D58)</f>
        <v>#VALUE!</v>
      </c>
      <c r="I58" s="52" t="e">
        <v>#N/A</v>
      </c>
    </row>
    <row r="59" spans="4:9" x14ac:dyDescent="0.2">
      <c r="D59" s="55" t="e">
        <v>#N/A</v>
      </c>
      <c r="E59" s="56" t="e">
        <f>_xll.qlRateHelperRate($D59)</f>
        <v>#VALUE!</v>
      </c>
      <c r="F59" s="56" t="str">
        <f>IF(ISERROR(_xll.qlSwapRateHelperSpread($D59)),IF(ISERROR(_xll.qlFuturesRateHelperConvexityAdjustment($D59)),"--",_xll.qlFuturesRateHelperConvexityAdjustment($D59)),_xll.qlSwapRateHelperSpread($D59))</f>
        <v>--</v>
      </c>
      <c r="G59" s="66" t="e">
        <f>_xll.qlRateHelperEarliestDate($D59)</f>
        <v>#VALUE!</v>
      </c>
      <c r="H59" s="67" t="e">
        <f>_xll.qlRateHelperLatestDate($D59)</f>
        <v>#VALUE!</v>
      </c>
      <c r="I59" s="52" t="e">
        <v>#N/A</v>
      </c>
    </row>
    <row r="60" spans="4:9" x14ac:dyDescent="0.2">
      <c r="D60" s="55" t="e">
        <v>#N/A</v>
      </c>
      <c r="E60" s="56" t="e">
        <f>_xll.qlRateHelperRate($D60)</f>
        <v>#VALUE!</v>
      </c>
      <c r="F60" s="56" t="str">
        <f>IF(ISERROR(_xll.qlSwapRateHelperSpread($D60)),IF(ISERROR(_xll.qlFuturesRateHelperConvexityAdjustment($D60)),"--",_xll.qlFuturesRateHelperConvexityAdjustment($D60)),_xll.qlSwapRateHelperSpread($D60))</f>
        <v>--</v>
      </c>
      <c r="G60" s="66" t="e">
        <f>_xll.qlRateHelperEarliestDate($D60)</f>
        <v>#VALUE!</v>
      </c>
      <c r="H60" s="67" t="e">
        <f>_xll.qlRateHelperLatestDate($D60)</f>
        <v>#VALUE!</v>
      </c>
      <c r="I60" s="52" t="e">
        <v>#N/A</v>
      </c>
    </row>
    <row r="61" spans="4:9" x14ac:dyDescent="0.2">
      <c r="D61" s="55" t="e">
        <v>#N/A</v>
      </c>
      <c r="E61" s="56" t="e">
        <f>_xll.qlRateHelperRate($D61)</f>
        <v>#VALUE!</v>
      </c>
      <c r="F61" s="56" t="str">
        <f>IF(ISERROR(_xll.qlSwapRateHelperSpread($D61)),IF(ISERROR(_xll.qlFuturesRateHelperConvexityAdjustment($D61)),"--",_xll.qlFuturesRateHelperConvexityAdjustment($D61)),_xll.qlSwapRateHelperSpread($D61))</f>
        <v>--</v>
      </c>
      <c r="G61" s="66" t="e">
        <f>_xll.qlRateHelperEarliestDate($D61)</f>
        <v>#VALUE!</v>
      </c>
      <c r="H61" s="67" t="e">
        <f>_xll.qlRateHelperLatestDate($D61)</f>
        <v>#VALUE!</v>
      </c>
      <c r="I61" s="52" t="e">
        <v>#N/A</v>
      </c>
    </row>
    <row r="62" spans="4:9" x14ac:dyDescent="0.2">
      <c r="D62" s="55" t="e">
        <v>#N/A</v>
      </c>
      <c r="E62" s="56" t="e">
        <f>_xll.qlRateHelperRate($D62)</f>
        <v>#VALUE!</v>
      </c>
      <c r="F62" s="56" t="str">
        <f>IF(ISERROR(_xll.qlSwapRateHelperSpread($D62)),IF(ISERROR(_xll.qlFuturesRateHelperConvexityAdjustment($D62)),"--",_xll.qlFuturesRateHelperConvexityAdjustment($D62)),_xll.qlSwapRateHelperSpread($D62))</f>
        <v>--</v>
      </c>
      <c r="G62" s="66" t="e">
        <f>_xll.qlRateHelperEarliestDate($D62)</f>
        <v>#VALUE!</v>
      </c>
      <c r="H62" s="67" t="e">
        <f>_xll.qlRateHelperLatestDate($D62)</f>
        <v>#VALUE!</v>
      </c>
      <c r="I62" s="52" t="e">
        <v>#N/A</v>
      </c>
    </row>
    <row r="63" spans="4:9" x14ac:dyDescent="0.2">
      <c r="D63" s="55" t="e">
        <v>#N/A</v>
      </c>
      <c r="E63" s="56" t="e">
        <f>_xll.qlRateHelperRate($D63)</f>
        <v>#VALUE!</v>
      </c>
      <c r="F63" s="56" t="str">
        <f>IF(ISERROR(_xll.qlSwapRateHelperSpread($D63)),IF(ISERROR(_xll.qlFuturesRateHelperConvexityAdjustment($D63)),"--",_xll.qlFuturesRateHelperConvexityAdjustment($D63)),_xll.qlSwapRateHelperSpread($D63))</f>
        <v>--</v>
      </c>
      <c r="G63" s="66" t="e">
        <f>_xll.qlRateHelperEarliestDate($D63)</f>
        <v>#VALUE!</v>
      </c>
      <c r="H63" s="67" t="e">
        <f>_xll.qlRateHelperLatestDate($D63)</f>
        <v>#VALUE!</v>
      </c>
      <c r="I63" s="52" t="e">
        <v>#N/A</v>
      </c>
    </row>
    <row r="64" spans="4:9" x14ac:dyDescent="0.2">
      <c r="D64" s="55" t="e">
        <v>#N/A</v>
      </c>
      <c r="E64" s="56" t="e">
        <f>_xll.qlRateHelperRate($D64)</f>
        <v>#VALUE!</v>
      </c>
      <c r="F64" s="56" t="str">
        <f>IF(ISERROR(_xll.qlSwapRateHelperSpread($D64)),IF(ISERROR(_xll.qlFuturesRateHelperConvexityAdjustment($D64)),"--",_xll.qlFuturesRateHelperConvexityAdjustment($D64)),_xll.qlSwapRateHelperSpread($D64))</f>
        <v>--</v>
      </c>
      <c r="G64" s="66" t="e">
        <f>_xll.qlRateHelperEarliestDate($D64)</f>
        <v>#VALUE!</v>
      </c>
      <c r="H64" s="67" t="e">
        <f>_xll.qlRateHelperLatestDate($D64)</f>
        <v>#VALUE!</v>
      </c>
      <c r="I64" s="52" t="e">
        <v>#N/A</v>
      </c>
    </row>
    <row r="65" spans="4:9" x14ac:dyDescent="0.2">
      <c r="D65" s="55" t="e">
        <v>#N/A</v>
      </c>
      <c r="E65" s="56" t="e">
        <f>_xll.qlRateHelperRate($D65)</f>
        <v>#VALUE!</v>
      </c>
      <c r="F65" s="56" t="str">
        <f>IF(ISERROR(_xll.qlSwapRateHelperSpread($D65)),IF(ISERROR(_xll.qlFuturesRateHelperConvexityAdjustment($D65)),"--",_xll.qlFuturesRateHelperConvexityAdjustment($D65)),_xll.qlSwapRateHelperSpread($D65))</f>
        <v>--</v>
      </c>
      <c r="G65" s="66" t="e">
        <f>_xll.qlRateHelperEarliestDate($D65)</f>
        <v>#VALUE!</v>
      </c>
      <c r="H65" s="67" t="e">
        <f>_xll.qlRateHelperLatestDate($D65)</f>
        <v>#VALUE!</v>
      </c>
      <c r="I65" s="52" t="e">
        <v>#N/A</v>
      </c>
    </row>
    <row r="66" spans="4:9" x14ac:dyDescent="0.2">
      <c r="D66" s="55" t="e">
        <v>#N/A</v>
      </c>
      <c r="E66" s="56" t="e">
        <f>_xll.qlRateHelperRate($D66)</f>
        <v>#VALUE!</v>
      </c>
      <c r="F66" s="56" t="str">
        <f>IF(ISERROR(_xll.qlSwapRateHelperSpread($D66)),IF(ISERROR(_xll.qlFuturesRateHelperConvexityAdjustment($D66)),"--",_xll.qlFuturesRateHelperConvexityAdjustment($D66)),_xll.qlSwapRateHelperSpread($D66))</f>
        <v>--</v>
      </c>
      <c r="G66" s="66" t="e">
        <f>_xll.qlRateHelperEarliestDate($D66)</f>
        <v>#VALUE!</v>
      </c>
      <c r="H66" s="67" t="e">
        <f>_xll.qlRateHelperLatestDate($D66)</f>
        <v>#VALUE!</v>
      </c>
      <c r="I66" s="52" t="e">
        <v>#N/A</v>
      </c>
    </row>
    <row r="67" spans="4:9" x14ac:dyDescent="0.2">
      <c r="D67" s="55" t="e">
        <v>#N/A</v>
      </c>
      <c r="E67" s="56" t="e">
        <f>_xll.qlRateHelperRate($D67)</f>
        <v>#VALUE!</v>
      </c>
      <c r="F67" s="56" t="str">
        <f>IF(ISERROR(_xll.qlSwapRateHelperSpread($D67)),IF(ISERROR(_xll.qlFuturesRateHelperConvexityAdjustment($D67)),"--",_xll.qlFuturesRateHelperConvexityAdjustment($D67)),_xll.qlSwapRateHelperSpread($D67))</f>
        <v>--</v>
      </c>
      <c r="G67" s="66" t="e">
        <f>_xll.qlRateHelperEarliestDate($D67)</f>
        <v>#VALUE!</v>
      </c>
      <c r="H67" s="67" t="e">
        <f>_xll.qlRateHelperLatestDate($D67)</f>
        <v>#VALUE!</v>
      </c>
      <c r="I67" s="52" t="e">
        <v>#N/A</v>
      </c>
    </row>
    <row r="68" spans="4:9" x14ac:dyDescent="0.2">
      <c r="D68" s="55" t="e">
        <v>#N/A</v>
      </c>
      <c r="E68" s="56" t="e">
        <f>_xll.qlRateHelperRate($D68)</f>
        <v>#VALUE!</v>
      </c>
      <c r="F68" s="56" t="str">
        <f>IF(ISERROR(_xll.qlSwapRateHelperSpread($D68)),IF(ISERROR(_xll.qlFuturesRateHelperConvexityAdjustment($D68)),"--",_xll.qlFuturesRateHelperConvexityAdjustment($D68)),_xll.qlSwapRateHelperSpread($D68))</f>
        <v>--</v>
      </c>
      <c r="G68" s="66" t="e">
        <f>_xll.qlRateHelperEarliestDate($D68)</f>
        <v>#VALUE!</v>
      </c>
      <c r="H68" s="67" t="e">
        <f>_xll.qlRateHelperLatestDate($D68)</f>
        <v>#VALUE!</v>
      </c>
      <c r="I68" s="52" t="e">
        <v>#N/A</v>
      </c>
    </row>
    <row r="69" spans="4:9" x14ac:dyDescent="0.2">
      <c r="D69" s="55" t="e">
        <v>#N/A</v>
      </c>
      <c r="E69" s="56" t="e">
        <f>_xll.qlRateHelperRate($D69)</f>
        <v>#VALUE!</v>
      </c>
      <c r="F69" s="56" t="str">
        <f>IF(ISERROR(_xll.qlSwapRateHelperSpread($D69)),IF(ISERROR(_xll.qlFuturesRateHelperConvexityAdjustment($D69)),"--",_xll.qlFuturesRateHelperConvexityAdjustment($D69)),_xll.qlSwapRateHelperSpread($D69))</f>
        <v>--</v>
      </c>
      <c r="G69" s="66" t="e">
        <f>_xll.qlRateHelperEarliestDate($D69)</f>
        <v>#VALUE!</v>
      </c>
      <c r="H69" s="67" t="e">
        <f>_xll.qlRateHelperLatestDate($D69)</f>
        <v>#VALUE!</v>
      </c>
      <c r="I69" s="52" t="e">
        <v>#N/A</v>
      </c>
    </row>
    <row r="70" spans="4:9" x14ac:dyDescent="0.2">
      <c r="D70" s="55" t="e">
        <v>#N/A</v>
      </c>
      <c r="E70" s="56" t="e">
        <f>_xll.qlRateHelperRate($D70)</f>
        <v>#VALUE!</v>
      </c>
      <c r="F70" s="56" t="str">
        <f>IF(ISERROR(_xll.qlSwapRateHelperSpread($D70)),IF(ISERROR(_xll.qlFuturesRateHelperConvexityAdjustment($D70)),"--",_xll.qlFuturesRateHelperConvexityAdjustment($D70)),_xll.qlSwapRateHelperSpread($D70))</f>
        <v>--</v>
      </c>
      <c r="G70" s="66" t="e">
        <f>_xll.qlRateHelperEarliestDate($D70)</f>
        <v>#VALUE!</v>
      </c>
      <c r="H70" s="67" t="e">
        <f>_xll.qlRateHelperLatestDate($D70)</f>
        <v>#VALUE!</v>
      </c>
      <c r="I70" s="52" t="e">
        <v>#N/A</v>
      </c>
    </row>
    <row r="71" spans="4:9" x14ac:dyDescent="0.2">
      <c r="D71" s="55" t="e">
        <v>#N/A</v>
      </c>
      <c r="E71" s="56" t="e">
        <f>_xll.qlRateHelperRate($D71)</f>
        <v>#VALUE!</v>
      </c>
      <c r="F71" s="56" t="str">
        <f>IF(ISERROR(_xll.qlSwapRateHelperSpread($D71)),IF(ISERROR(_xll.qlFuturesRateHelperConvexityAdjustment($D71)),"--",_xll.qlFuturesRateHelperConvexityAdjustment($D71)),_xll.qlSwapRateHelperSpread($D71))</f>
        <v>--</v>
      </c>
      <c r="G71" s="66" t="e">
        <f>_xll.qlRateHelperEarliestDate($D71)</f>
        <v>#VALUE!</v>
      </c>
      <c r="H71" s="67" t="e">
        <f>_xll.qlRateHelperLatestDate($D71)</f>
        <v>#VALUE!</v>
      </c>
      <c r="I71" s="52" t="e">
        <v>#N/A</v>
      </c>
    </row>
    <row r="72" spans="4:9" x14ac:dyDescent="0.2">
      <c r="D72" s="55" t="e">
        <v>#N/A</v>
      </c>
      <c r="E72" s="56" t="e">
        <f>_xll.qlRateHelperRate($D72)</f>
        <v>#VALUE!</v>
      </c>
      <c r="F72" s="56" t="str">
        <f>IF(ISERROR(_xll.qlSwapRateHelperSpread($D72)),IF(ISERROR(_xll.qlFuturesRateHelperConvexityAdjustment($D72)),"--",_xll.qlFuturesRateHelperConvexityAdjustment($D72)),_xll.qlSwapRateHelperSpread($D72))</f>
        <v>--</v>
      </c>
      <c r="G72" s="66" t="e">
        <f>_xll.qlRateHelperEarliestDate($D72)</f>
        <v>#VALUE!</v>
      </c>
      <c r="H72" s="67" t="e">
        <f>_xll.qlRateHelperLatestDate($D72)</f>
        <v>#VALUE!</v>
      </c>
      <c r="I72" s="52" t="e">
        <v>#N/A</v>
      </c>
    </row>
    <row r="73" spans="4:9" x14ac:dyDescent="0.2">
      <c r="D73" s="55" t="e">
        <v>#N/A</v>
      </c>
      <c r="E73" s="56" t="e">
        <f>_xll.qlRateHelperRate($D73)</f>
        <v>#VALUE!</v>
      </c>
      <c r="F73" s="56" t="str">
        <f>IF(ISERROR(_xll.qlSwapRateHelperSpread($D73)),IF(ISERROR(_xll.qlFuturesRateHelperConvexityAdjustment($D73)),"--",_xll.qlFuturesRateHelperConvexityAdjustment($D73)),_xll.qlSwapRateHelperSpread($D73))</f>
        <v>--</v>
      </c>
      <c r="G73" s="66" t="e">
        <f>_xll.qlRateHelperEarliestDate($D73)</f>
        <v>#VALUE!</v>
      </c>
      <c r="H73" s="67" t="e">
        <f>_xll.qlRateHelperLatestDate($D73)</f>
        <v>#VALUE!</v>
      </c>
      <c r="I73" s="52" t="e">
        <v>#N/A</v>
      </c>
    </row>
    <row r="74" spans="4:9" x14ac:dyDescent="0.2">
      <c r="D74" s="55" t="e">
        <v>#N/A</v>
      </c>
      <c r="E74" s="56" t="e">
        <f>_xll.qlRateHelperRate($D74)</f>
        <v>#VALUE!</v>
      </c>
      <c r="F74" s="56" t="str">
        <f>IF(ISERROR(_xll.qlSwapRateHelperSpread($D74)),IF(ISERROR(_xll.qlFuturesRateHelperConvexityAdjustment($D74)),"--",_xll.qlFuturesRateHelperConvexityAdjustment($D74)),_xll.qlSwapRateHelperSpread($D74))</f>
        <v>--</v>
      </c>
      <c r="G74" s="66" t="e">
        <f>_xll.qlRateHelperEarliestDate($D74)</f>
        <v>#VALUE!</v>
      </c>
      <c r="H74" s="67" t="e">
        <f>_xll.qlRateHelperLatestDate($D74)</f>
        <v>#VALUE!</v>
      </c>
      <c r="I74" s="52" t="e">
        <v>#N/A</v>
      </c>
    </row>
    <row r="75" spans="4:9" x14ac:dyDescent="0.2">
      <c r="D75" s="55" t="e">
        <v>#N/A</v>
      </c>
      <c r="E75" s="56" t="e">
        <f>_xll.qlRateHelperRate($D75)</f>
        <v>#VALUE!</v>
      </c>
      <c r="F75" s="56" t="str">
        <f>IF(ISERROR(_xll.qlSwapRateHelperSpread($D75)),IF(ISERROR(_xll.qlFuturesRateHelperConvexityAdjustment($D75)),"--",_xll.qlFuturesRateHelperConvexityAdjustment($D75)),_xll.qlSwapRateHelperSpread($D75))</f>
        <v>--</v>
      </c>
      <c r="G75" s="66" t="e">
        <f>_xll.qlRateHelperEarliestDate($D75)</f>
        <v>#VALUE!</v>
      </c>
      <c r="H75" s="67" t="e">
        <f>_xll.qlRateHelperLatestDate($D75)</f>
        <v>#VALUE!</v>
      </c>
      <c r="I75" s="52" t="e">
        <v>#N/A</v>
      </c>
    </row>
    <row r="76" spans="4:9" x14ac:dyDescent="0.2">
      <c r="D76" s="55" t="e">
        <v>#N/A</v>
      </c>
      <c r="E76" s="56" t="e">
        <f>_xll.qlRateHelperRate($D76)</f>
        <v>#VALUE!</v>
      </c>
      <c r="F76" s="56" t="str">
        <f>IF(ISERROR(_xll.qlSwapRateHelperSpread($D76)),IF(ISERROR(_xll.qlFuturesRateHelperConvexityAdjustment($D76)),"--",_xll.qlFuturesRateHelperConvexityAdjustment($D76)),_xll.qlSwapRateHelperSpread($D76))</f>
        <v>--</v>
      </c>
      <c r="G76" s="66" t="e">
        <f>_xll.qlRateHelperEarliestDate($D76)</f>
        <v>#VALUE!</v>
      </c>
      <c r="H76" s="67" t="e">
        <f>_xll.qlRateHelperLatestDate($D76)</f>
        <v>#VALUE!</v>
      </c>
      <c r="I76" s="52" t="e">
        <v>#N/A</v>
      </c>
    </row>
    <row r="77" spans="4:9" x14ac:dyDescent="0.2">
      <c r="D77" s="55" t="e">
        <v>#N/A</v>
      </c>
      <c r="E77" s="56" t="e">
        <f>_xll.qlRateHelperRate($D77)</f>
        <v>#VALUE!</v>
      </c>
      <c r="F77" s="56" t="str">
        <f>IF(ISERROR(_xll.qlSwapRateHelperSpread($D77)),IF(ISERROR(_xll.qlFuturesRateHelperConvexityAdjustment($D77)),"--",_xll.qlFuturesRateHelperConvexityAdjustment($D77)),_xll.qlSwapRateHelperSpread($D77))</f>
        <v>--</v>
      </c>
      <c r="G77" s="66" t="e">
        <f>_xll.qlRateHelperEarliestDate($D77)</f>
        <v>#VALUE!</v>
      </c>
      <c r="H77" s="67" t="e">
        <f>_xll.qlRateHelperLatestDate($D77)</f>
        <v>#VALUE!</v>
      </c>
      <c r="I77" s="52" t="e">
        <v>#N/A</v>
      </c>
    </row>
    <row r="78" spans="4:9" x14ac:dyDescent="0.2">
      <c r="D78" s="55" t="e">
        <v>#N/A</v>
      </c>
      <c r="E78" s="56" t="e">
        <f>_xll.qlRateHelperRate($D78)</f>
        <v>#VALUE!</v>
      </c>
      <c r="F78" s="56" t="str">
        <f>IF(ISERROR(_xll.qlSwapRateHelperSpread($D78)),IF(ISERROR(_xll.qlFuturesRateHelperConvexityAdjustment($D78)),"--",_xll.qlFuturesRateHelperConvexityAdjustment($D78)),_xll.qlSwapRateHelperSpread($D78))</f>
        <v>--</v>
      </c>
      <c r="G78" s="66" t="e">
        <f>_xll.qlRateHelperEarliestDate($D78)</f>
        <v>#VALUE!</v>
      </c>
      <c r="H78" s="67" t="e">
        <f>_xll.qlRateHelperLatestDate($D78)</f>
        <v>#VALUE!</v>
      </c>
      <c r="I78" s="52" t="e">
        <v>#N/A</v>
      </c>
    </row>
    <row r="79" spans="4:9" x14ac:dyDescent="0.2">
      <c r="D79" s="55" t="e">
        <v>#N/A</v>
      </c>
      <c r="E79" s="56" t="e">
        <f>_xll.qlRateHelperRate($D79)</f>
        <v>#VALUE!</v>
      </c>
      <c r="F79" s="56" t="str">
        <f>IF(ISERROR(_xll.qlSwapRateHelperSpread($D79)),IF(ISERROR(_xll.qlFuturesRateHelperConvexityAdjustment($D79)),"--",_xll.qlFuturesRateHelperConvexityAdjustment($D79)),_xll.qlSwapRateHelperSpread($D79))</f>
        <v>--</v>
      </c>
      <c r="G79" s="66" t="e">
        <f>_xll.qlRateHelperEarliestDate($D79)</f>
        <v>#VALUE!</v>
      </c>
      <c r="H79" s="67" t="e">
        <f>_xll.qlRateHelperLatestDate($D79)</f>
        <v>#VALUE!</v>
      </c>
      <c r="I79" s="52" t="e">
        <v>#N/A</v>
      </c>
    </row>
    <row r="80" spans="4:9" x14ac:dyDescent="0.2">
      <c r="D80" s="55" t="e">
        <v>#N/A</v>
      </c>
      <c r="E80" s="56" t="e">
        <f>_xll.qlRateHelperRate($D80)</f>
        <v>#VALUE!</v>
      </c>
      <c r="F80" s="56" t="str">
        <f>IF(ISERROR(_xll.qlSwapRateHelperSpread($D80)),IF(ISERROR(_xll.qlFuturesRateHelperConvexityAdjustment($D80)),"--",_xll.qlFuturesRateHelperConvexityAdjustment($D80)),_xll.qlSwapRateHelperSpread($D80))</f>
        <v>--</v>
      </c>
      <c r="G80" s="66" t="e">
        <f>_xll.qlRateHelperEarliestDate($D80)</f>
        <v>#VALUE!</v>
      </c>
      <c r="H80" s="67" t="e">
        <f>_xll.qlRateHelperLatestDate($D80)</f>
        <v>#VALUE!</v>
      </c>
      <c r="I80" s="52" t="e">
        <v>#N/A</v>
      </c>
    </row>
    <row r="81" spans="4:9" x14ac:dyDescent="0.2">
      <c r="D81" s="55" t="e">
        <v>#N/A</v>
      </c>
      <c r="E81" s="56" t="e">
        <f>_xll.qlRateHelperRate($D81)</f>
        <v>#VALUE!</v>
      </c>
      <c r="F81" s="56" t="str">
        <f>IF(ISERROR(_xll.qlSwapRateHelperSpread($D81)),IF(ISERROR(_xll.qlFuturesRateHelperConvexityAdjustment($D81)),"--",_xll.qlFuturesRateHelperConvexityAdjustment($D81)),_xll.qlSwapRateHelperSpread($D81))</f>
        <v>--</v>
      </c>
      <c r="G81" s="66" t="e">
        <f>_xll.qlRateHelperEarliestDate($D81)</f>
        <v>#VALUE!</v>
      </c>
      <c r="H81" s="67" t="e">
        <f>_xll.qlRateHelperLatestDate($D81)</f>
        <v>#VALUE!</v>
      </c>
      <c r="I81" s="52" t="e">
        <v>#N/A</v>
      </c>
    </row>
    <row r="82" spans="4:9" x14ac:dyDescent="0.2">
      <c r="D82" s="55" t="e">
        <v>#N/A</v>
      </c>
      <c r="E82" s="56" t="e">
        <f>_xll.qlRateHelperRate($D82)</f>
        <v>#VALUE!</v>
      </c>
      <c r="F82" s="56" t="str">
        <f>IF(ISERROR(_xll.qlSwapRateHelperSpread($D82)),IF(ISERROR(_xll.qlFuturesRateHelperConvexityAdjustment($D82)),"--",_xll.qlFuturesRateHelperConvexityAdjustment($D82)),_xll.qlSwapRateHelperSpread($D82))</f>
        <v>--</v>
      </c>
      <c r="G82" s="66" t="e">
        <f>_xll.qlRateHelperEarliestDate($D82)</f>
        <v>#VALUE!</v>
      </c>
      <c r="H82" s="67" t="e">
        <f>_xll.qlRateHelperLatestDate($D82)</f>
        <v>#VALUE!</v>
      </c>
      <c r="I82" s="52" t="e">
        <v>#N/A</v>
      </c>
    </row>
    <row r="83" spans="4:9" x14ac:dyDescent="0.2">
      <c r="D83" s="55" t="e">
        <v>#N/A</v>
      </c>
      <c r="E83" s="56" t="e">
        <f>_xll.qlRateHelperRate($D83)</f>
        <v>#VALUE!</v>
      </c>
      <c r="F83" s="56" t="str">
        <f>IF(ISERROR(_xll.qlSwapRateHelperSpread($D83)),IF(ISERROR(_xll.qlFuturesRateHelperConvexityAdjustment($D83)),"--",_xll.qlFuturesRateHelperConvexityAdjustment($D83)),_xll.qlSwapRateHelperSpread($D83))</f>
        <v>--</v>
      </c>
      <c r="G83" s="66" t="e">
        <f>_xll.qlRateHelperEarliestDate($D83)</f>
        <v>#VALUE!</v>
      </c>
      <c r="H83" s="67" t="e">
        <f>_xll.qlRateHelperLatestDate($D83)</f>
        <v>#VALUE!</v>
      </c>
      <c r="I83" s="52" t="e">
        <v>#N/A</v>
      </c>
    </row>
    <row r="84" spans="4:9" x14ac:dyDescent="0.2">
      <c r="D84" s="55" t="e">
        <v>#N/A</v>
      </c>
      <c r="E84" s="56" t="e">
        <f>_xll.qlRateHelperRate($D84)</f>
        <v>#VALUE!</v>
      </c>
      <c r="F84" s="56" t="str">
        <f>IF(ISERROR(_xll.qlSwapRateHelperSpread($D84)),IF(ISERROR(_xll.qlFuturesRateHelperConvexityAdjustment($D84)),"--",_xll.qlFuturesRateHelperConvexityAdjustment($D84)),_xll.qlSwapRateHelperSpread($D84))</f>
        <v>--</v>
      </c>
      <c r="G84" s="66" t="e">
        <f>_xll.qlRateHelperEarliestDate($D84)</f>
        <v>#VALUE!</v>
      </c>
      <c r="H84" s="67" t="e">
        <f>_xll.qlRateHelperLatestDate($D84)</f>
        <v>#VALUE!</v>
      </c>
      <c r="I84" s="52" t="e">
        <v>#N/A</v>
      </c>
    </row>
    <row r="85" spans="4:9" x14ac:dyDescent="0.2">
      <c r="D85" s="55" t="e">
        <v>#N/A</v>
      </c>
      <c r="E85" s="56" t="e">
        <f>_xll.qlRateHelperRate($D85)</f>
        <v>#VALUE!</v>
      </c>
      <c r="F85" s="56" t="str">
        <f>IF(ISERROR(_xll.qlSwapRateHelperSpread($D85)),IF(ISERROR(_xll.qlFuturesRateHelperConvexityAdjustment($D85)),"--",_xll.qlFuturesRateHelperConvexityAdjustment($D85)),_xll.qlSwapRateHelperSpread($D85))</f>
        <v>--</v>
      </c>
      <c r="G85" s="66" t="e">
        <f>_xll.qlRateHelperEarliestDate($D85)</f>
        <v>#VALUE!</v>
      </c>
      <c r="H85" s="67" t="e">
        <f>_xll.qlRateHelperLatestDate($D85)</f>
        <v>#VALUE!</v>
      </c>
      <c r="I85" s="52" t="e">
        <v>#N/A</v>
      </c>
    </row>
    <row r="86" spans="4:9" x14ac:dyDescent="0.2">
      <c r="D86" s="55" t="e">
        <v>#N/A</v>
      </c>
      <c r="E86" s="56" t="e">
        <f>_xll.qlRateHelperRate($D86)</f>
        <v>#VALUE!</v>
      </c>
      <c r="F86" s="56" t="str">
        <f>IF(ISERROR(_xll.qlSwapRateHelperSpread($D86)),IF(ISERROR(_xll.qlFuturesRateHelperConvexityAdjustment($D86)),"--",_xll.qlFuturesRateHelperConvexityAdjustment($D86)),_xll.qlSwapRateHelperSpread($D86))</f>
        <v>--</v>
      </c>
      <c r="G86" s="66" t="e">
        <f>_xll.qlRateHelperEarliestDate($D86)</f>
        <v>#VALUE!</v>
      </c>
      <c r="H86" s="67" t="e">
        <f>_xll.qlRateHelperLatestDate($D86)</f>
        <v>#VALUE!</v>
      </c>
      <c r="I86" s="52" t="e">
        <v>#N/A</v>
      </c>
    </row>
    <row r="87" spans="4:9" x14ac:dyDescent="0.2">
      <c r="D87" s="55" t="e">
        <v>#N/A</v>
      </c>
      <c r="E87" s="56" t="e">
        <f>_xll.qlRateHelperRate($D87)</f>
        <v>#VALUE!</v>
      </c>
      <c r="F87" s="56" t="str">
        <f>IF(ISERROR(_xll.qlSwapRateHelperSpread($D87)),IF(ISERROR(_xll.qlFuturesRateHelperConvexityAdjustment($D87)),"--",_xll.qlFuturesRateHelperConvexityAdjustment($D87)),_xll.qlSwapRateHelperSpread($D87))</f>
        <v>--</v>
      </c>
      <c r="G87" s="66" t="e">
        <f>_xll.qlRateHelperEarliestDate($D87)</f>
        <v>#VALUE!</v>
      </c>
      <c r="H87" s="67" t="e">
        <f>_xll.qlRateHelperLatestDate($D87)</f>
        <v>#VALUE!</v>
      </c>
      <c r="I87" s="52" t="e">
        <v>#N/A</v>
      </c>
    </row>
    <row r="88" spans="4:9" x14ac:dyDescent="0.2">
      <c r="D88" s="55" t="e">
        <v>#N/A</v>
      </c>
      <c r="E88" s="56" t="e">
        <f>_xll.qlRateHelperRate($D88)</f>
        <v>#VALUE!</v>
      </c>
      <c r="F88" s="56" t="str">
        <f>IF(ISERROR(_xll.qlSwapRateHelperSpread($D88)),IF(ISERROR(_xll.qlFuturesRateHelperConvexityAdjustment($D88)),"--",_xll.qlFuturesRateHelperConvexityAdjustment($D88)),_xll.qlSwapRateHelperSpread($D88))</f>
        <v>--</v>
      </c>
      <c r="G88" s="66" t="e">
        <f>_xll.qlRateHelperEarliestDate($D88)</f>
        <v>#VALUE!</v>
      </c>
      <c r="H88" s="67" t="e">
        <f>_xll.qlRateHelperLatestDate($D88)</f>
        <v>#VALUE!</v>
      </c>
      <c r="I88" s="52" t="e">
        <v>#N/A</v>
      </c>
    </row>
    <row r="89" spans="4:9" x14ac:dyDescent="0.2">
      <c r="D89" s="55" t="e">
        <v>#N/A</v>
      </c>
      <c r="E89" s="56" t="e">
        <f>_xll.qlRateHelperRate($D89)</f>
        <v>#VALUE!</v>
      </c>
      <c r="F89" s="56" t="str">
        <f>IF(ISERROR(_xll.qlSwapRateHelperSpread($D89)),IF(ISERROR(_xll.qlFuturesRateHelperConvexityAdjustment($D89)),"--",_xll.qlFuturesRateHelperConvexityAdjustment($D89)),_xll.qlSwapRateHelperSpread($D89))</f>
        <v>--</v>
      </c>
      <c r="G89" s="66" t="e">
        <f>_xll.qlRateHelperEarliestDate($D89)</f>
        <v>#VALUE!</v>
      </c>
      <c r="H89" s="67" t="e">
        <f>_xll.qlRateHelperLatestDate($D89)</f>
        <v>#VALUE!</v>
      </c>
      <c r="I89" s="52" t="e">
        <v>#N/A</v>
      </c>
    </row>
    <row r="90" spans="4:9" x14ac:dyDescent="0.2">
      <c r="D90" s="55" t="e">
        <v>#N/A</v>
      </c>
      <c r="E90" s="56" t="e">
        <f>_xll.qlRateHelperRate($D90)</f>
        <v>#VALUE!</v>
      </c>
      <c r="F90" s="56" t="str">
        <f>IF(ISERROR(_xll.qlSwapRateHelperSpread($D90)),IF(ISERROR(_xll.qlFuturesRateHelperConvexityAdjustment($D90)),"--",_xll.qlFuturesRateHelperConvexityAdjustment($D90)),_xll.qlSwapRateHelperSpread($D90))</f>
        <v>--</v>
      </c>
      <c r="G90" s="66" t="e">
        <f>_xll.qlRateHelperEarliestDate($D90)</f>
        <v>#VALUE!</v>
      </c>
      <c r="H90" s="67" t="e">
        <f>_xll.qlRateHelperLatestDate($D90)</f>
        <v>#VALUE!</v>
      </c>
      <c r="I90" s="52" t="e">
        <v>#N/A</v>
      </c>
    </row>
    <row r="91" spans="4:9" x14ac:dyDescent="0.2">
      <c r="D91" s="55" t="e">
        <v>#N/A</v>
      </c>
      <c r="E91" s="56" t="e">
        <f>_xll.qlRateHelperRate($D91)</f>
        <v>#VALUE!</v>
      </c>
      <c r="F91" s="56" t="str">
        <f>IF(ISERROR(_xll.qlSwapRateHelperSpread($D91)),IF(ISERROR(_xll.qlFuturesRateHelperConvexityAdjustment($D91)),"--",_xll.qlFuturesRateHelperConvexityAdjustment($D91)),_xll.qlSwapRateHelperSpread($D91))</f>
        <v>--</v>
      </c>
      <c r="G91" s="66" t="e">
        <f>_xll.qlRateHelperEarliestDate($D91)</f>
        <v>#VALUE!</v>
      </c>
      <c r="H91" s="67" t="e">
        <f>_xll.qlRateHelperLatestDate($D91)</f>
        <v>#VALUE!</v>
      </c>
      <c r="I91" s="52" t="e">
        <v>#N/A</v>
      </c>
    </row>
    <row r="92" spans="4:9" x14ac:dyDescent="0.2">
      <c r="D92" s="55" t="e">
        <v>#N/A</v>
      </c>
      <c r="E92" s="56" t="e">
        <f>_xll.qlRateHelperRate($D92)</f>
        <v>#VALUE!</v>
      </c>
      <c r="F92" s="56" t="str">
        <f>IF(ISERROR(_xll.qlSwapRateHelperSpread($D92)),IF(ISERROR(_xll.qlFuturesRateHelperConvexityAdjustment($D92)),"--",_xll.qlFuturesRateHelperConvexityAdjustment($D92)),_xll.qlSwapRateHelperSpread($D92))</f>
        <v>--</v>
      </c>
      <c r="G92" s="66" t="e">
        <f>_xll.qlRateHelperEarliestDate($D92)</f>
        <v>#VALUE!</v>
      </c>
      <c r="H92" s="67" t="e">
        <f>_xll.qlRateHelperLatestDate($D92)</f>
        <v>#VALUE!</v>
      </c>
      <c r="I92" s="52" t="e">
        <v>#N/A</v>
      </c>
    </row>
    <row r="93" spans="4:9" x14ac:dyDescent="0.2">
      <c r="D93" s="55" t="e">
        <v>#N/A</v>
      </c>
      <c r="E93" s="56" t="e">
        <f>_xll.qlRateHelperRate($D93)</f>
        <v>#VALUE!</v>
      </c>
      <c r="F93" s="56" t="str">
        <f>IF(ISERROR(_xll.qlSwapRateHelperSpread($D93)),IF(ISERROR(_xll.qlFuturesRateHelperConvexityAdjustment($D93)),"--",_xll.qlFuturesRateHelperConvexityAdjustment($D93)),_xll.qlSwapRateHelperSpread($D93))</f>
        <v>--</v>
      </c>
      <c r="G93" s="66" t="e">
        <f>_xll.qlRateHelperEarliestDate($D93)</f>
        <v>#VALUE!</v>
      </c>
      <c r="H93" s="67" t="e">
        <f>_xll.qlRateHelperLatestDate($D93)</f>
        <v>#VALUE!</v>
      </c>
      <c r="I93" s="52" t="e">
        <v>#N/A</v>
      </c>
    </row>
    <row r="94" spans="4:9" x14ac:dyDescent="0.2">
      <c r="D94" s="55" t="e">
        <v>#N/A</v>
      </c>
      <c r="E94" s="56" t="e">
        <f>_xll.qlRateHelperRate($D94)</f>
        <v>#VALUE!</v>
      </c>
      <c r="F94" s="56" t="str">
        <f>IF(ISERROR(_xll.qlSwapRateHelperSpread($D94)),IF(ISERROR(_xll.qlFuturesRateHelperConvexityAdjustment($D94)),"--",_xll.qlFuturesRateHelperConvexityAdjustment($D94)),_xll.qlSwapRateHelperSpread($D94))</f>
        <v>--</v>
      </c>
      <c r="G94" s="66" t="e">
        <f>_xll.qlRateHelperEarliestDate($D94)</f>
        <v>#VALUE!</v>
      </c>
      <c r="H94" s="67" t="e">
        <f>_xll.qlRateHelperLatestDate($D94)</f>
        <v>#VALUE!</v>
      </c>
      <c r="I94" s="52" t="e">
        <v>#N/A</v>
      </c>
    </row>
    <row r="95" spans="4:9" x14ac:dyDescent="0.2">
      <c r="D95" s="55" t="e">
        <v>#N/A</v>
      </c>
      <c r="E95" s="56" t="e">
        <f>_xll.qlRateHelperRate($D95)</f>
        <v>#VALUE!</v>
      </c>
      <c r="F95" s="56" t="str">
        <f>IF(ISERROR(_xll.qlSwapRateHelperSpread($D95)),IF(ISERROR(_xll.qlFuturesRateHelperConvexityAdjustment($D95)),"--",_xll.qlFuturesRateHelperConvexityAdjustment($D95)),_xll.qlSwapRateHelperSpread($D95))</f>
        <v>--</v>
      </c>
      <c r="G95" s="66" t="e">
        <f>_xll.qlRateHelperEarliestDate($D95)</f>
        <v>#VALUE!</v>
      </c>
      <c r="H95" s="67" t="e">
        <f>_xll.qlRateHelperLatestDate($D95)</f>
        <v>#VALUE!</v>
      </c>
      <c r="I95" s="52" t="e">
        <v>#N/A</v>
      </c>
    </row>
    <row r="96" spans="4:9" x14ac:dyDescent="0.2">
      <c r="D96" s="55" t="e">
        <v>#N/A</v>
      </c>
      <c r="E96" s="56" t="e">
        <f>_xll.qlRateHelperRate($D96)</f>
        <v>#VALUE!</v>
      </c>
      <c r="F96" s="56" t="str">
        <f>IF(ISERROR(_xll.qlSwapRateHelperSpread($D96)),IF(ISERROR(_xll.qlFuturesRateHelperConvexityAdjustment($D96)),"--",_xll.qlFuturesRateHelperConvexityAdjustment($D96)),_xll.qlSwapRateHelperSpread($D96))</f>
        <v>--</v>
      </c>
      <c r="G96" s="66" t="e">
        <f>_xll.qlRateHelperEarliestDate($D96)</f>
        <v>#VALUE!</v>
      </c>
      <c r="H96" s="67" t="e">
        <f>_xll.qlRateHelperLatestDate($D96)</f>
        <v>#VALUE!</v>
      </c>
      <c r="I96" s="52" t="e">
        <v>#N/A</v>
      </c>
    </row>
    <row r="97" spans="4:9" x14ac:dyDescent="0.2">
      <c r="D97" s="55" t="e">
        <v>#N/A</v>
      </c>
      <c r="E97" s="56" t="e">
        <f>_xll.qlRateHelperRate($D97)</f>
        <v>#VALUE!</v>
      </c>
      <c r="F97" s="56" t="str">
        <f>IF(ISERROR(_xll.qlSwapRateHelperSpread($D97)),IF(ISERROR(_xll.qlFuturesRateHelperConvexityAdjustment($D97)),"--",_xll.qlFuturesRateHelperConvexityAdjustment($D97)),_xll.qlSwapRateHelperSpread($D97))</f>
        <v>--</v>
      </c>
      <c r="G97" s="66" t="e">
        <f>_xll.qlRateHelperEarliestDate($D97)</f>
        <v>#VALUE!</v>
      </c>
      <c r="H97" s="67" t="e">
        <f>_xll.qlRateHelperLatestDate($D97)</f>
        <v>#VALUE!</v>
      </c>
      <c r="I97" s="52" t="e">
        <v>#N/A</v>
      </c>
    </row>
    <row r="98" spans="4:9" x14ac:dyDescent="0.2">
      <c r="D98" s="55" t="e">
        <v>#N/A</v>
      </c>
      <c r="E98" s="56" t="e">
        <f>_xll.qlRateHelperRate($D98)</f>
        <v>#VALUE!</v>
      </c>
      <c r="F98" s="56" t="str">
        <f>IF(ISERROR(_xll.qlSwapRateHelperSpread($D98)),IF(ISERROR(_xll.qlFuturesRateHelperConvexityAdjustment($D98)),"--",_xll.qlFuturesRateHelperConvexityAdjustment($D98)),_xll.qlSwapRateHelperSpread($D98))</f>
        <v>--</v>
      </c>
      <c r="G98" s="66" t="e">
        <f>_xll.qlRateHelperEarliestDate($D98)</f>
        <v>#VALUE!</v>
      </c>
      <c r="H98" s="67" t="e">
        <f>_xll.qlRateHelperLatestDate($D98)</f>
        <v>#VALUE!</v>
      </c>
      <c r="I98" s="52" t="e">
        <v>#N/A</v>
      </c>
    </row>
    <row r="99" spans="4:9" x14ac:dyDescent="0.2">
      <c r="D99" s="55" t="e">
        <v>#N/A</v>
      </c>
      <c r="E99" s="56" t="e">
        <f>_xll.qlRateHelperRate($D99)</f>
        <v>#VALUE!</v>
      </c>
      <c r="F99" s="56" t="str">
        <f>IF(ISERROR(_xll.qlSwapRateHelperSpread($D99)),IF(ISERROR(_xll.qlFuturesRateHelperConvexityAdjustment($D99)),"--",_xll.qlFuturesRateHelperConvexityAdjustment($D99)),_xll.qlSwapRateHelperSpread($D99))</f>
        <v>--</v>
      </c>
      <c r="G99" s="66" t="e">
        <f>_xll.qlRateHelperEarliestDate($D99)</f>
        <v>#VALUE!</v>
      </c>
      <c r="H99" s="67" t="e">
        <f>_xll.qlRateHelperLatestDate($D99)</f>
        <v>#VALUE!</v>
      </c>
      <c r="I99" s="52" t="e">
        <v>#N/A</v>
      </c>
    </row>
    <row r="100" spans="4:9" x14ac:dyDescent="0.2">
      <c r="D100" s="55" t="e">
        <v>#N/A</v>
      </c>
      <c r="E100" s="56" t="e">
        <f>_xll.qlRateHelperRate($D100)</f>
        <v>#VALUE!</v>
      </c>
      <c r="F100" s="56" t="str">
        <f>IF(ISERROR(_xll.qlSwapRateHelperSpread($D100)),IF(ISERROR(_xll.qlFuturesRateHelperConvexityAdjustment($D100)),"--",_xll.qlFuturesRateHelperConvexityAdjustment($D100)),_xll.qlSwapRateHelperSpread($D100))</f>
        <v>--</v>
      </c>
      <c r="G100" s="66" t="e">
        <f>_xll.qlRateHelperEarliestDate($D100)</f>
        <v>#VALUE!</v>
      </c>
      <c r="H100" s="67" t="e">
        <f>_xll.qlRateHelperLatestDate($D100)</f>
        <v>#VALUE!</v>
      </c>
      <c r="I100" s="52" t="e">
        <v>#N/A</v>
      </c>
    </row>
    <row r="101" spans="4:9" x14ac:dyDescent="0.2">
      <c r="D101" s="55" t="e">
        <v>#N/A</v>
      </c>
      <c r="E101" s="56" t="e">
        <f>_xll.qlRateHelperRate($D101)</f>
        <v>#VALUE!</v>
      </c>
      <c r="F101" s="56" t="str">
        <f>IF(ISERROR(_xll.qlSwapRateHelperSpread($D101)),IF(ISERROR(_xll.qlFuturesRateHelperConvexityAdjustment($D101)),"--",_xll.qlFuturesRateHelperConvexityAdjustment($D101)),_xll.qlSwapRateHelperSpread($D101))</f>
        <v>--</v>
      </c>
      <c r="G101" s="66" t="e">
        <f>_xll.qlRateHelperEarliestDate($D101)</f>
        <v>#VALUE!</v>
      </c>
      <c r="H101" s="67" t="e">
        <f>_xll.qlRateHelperLatestDate($D101)</f>
        <v>#VALUE!</v>
      </c>
      <c r="I101" s="52" t="e">
        <v>#N/A</v>
      </c>
    </row>
    <row r="102" spans="4:9" x14ac:dyDescent="0.2">
      <c r="D102" s="55" t="e">
        <v>#N/A</v>
      </c>
      <c r="E102" s="56" t="e">
        <f>_xll.qlRateHelperRate($D102)</f>
        <v>#VALUE!</v>
      </c>
      <c r="F102" s="56" t="str">
        <f>IF(ISERROR(_xll.qlSwapRateHelperSpread($D102)),IF(ISERROR(_xll.qlFuturesRateHelperConvexityAdjustment($D102)),"--",_xll.qlFuturesRateHelperConvexityAdjustment($D102)),_xll.qlSwapRateHelperSpread($D102))</f>
        <v>--</v>
      </c>
      <c r="G102" s="66" t="e">
        <f>_xll.qlRateHelperEarliestDate($D102)</f>
        <v>#VALUE!</v>
      </c>
      <c r="H102" s="67" t="e">
        <f>_xll.qlRateHelperLatestDate($D102)</f>
        <v>#VALUE!</v>
      </c>
      <c r="I102" s="52" t="e">
        <v>#N/A</v>
      </c>
    </row>
    <row r="103" spans="4:9" x14ac:dyDescent="0.2">
      <c r="D103" s="55" t="e">
        <v>#N/A</v>
      </c>
      <c r="E103" s="56" t="e">
        <f>_xll.qlRateHelperRate($D103)</f>
        <v>#VALUE!</v>
      </c>
      <c r="F103" s="56" t="str">
        <f>IF(ISERROR(_xll.qlSwapRateHelperSpread($D103)),IF(ISERROR(_xll.qlFuturesRateHelperConvexityAdjustment($D103)),"--",_xll.qlFuturesRateHelperConvexityAdjustment($D103)),_xll.qlSwapRateHelperSpread($D103))</f>
        <v>--</v>
      </c>
      <c r="G103" s="66" t="e">
        <f>_xll.qlRateHelperEarliestDate($D103)</f>
        <v>#VALUE!</v>
      </c>
      <c r="H103" s="67" t="e">
        <f>_xll.qlRateHelperLatestDate($D103)</f>
        <v>#VALUE!</v>
      </c>
      <c r="I103" s="52" t="e">
        <v>#N/A</v>
      </c>
    </row>
    <row r="104" spans="4:9" x14ac:dyDescent="0.2">
      <c r="D104" s="55" t="e">
        <v>#N/A</v>
      </c>
      <c r="E104" s="56" t="e">
        <f>_xll.qlRateHelperRate($D104)</f>
        <v>#VALUE!</v>
      </c>
      <c r="F104" s="56" t="str">
        <f>IF(ISERROR(_xll.qlSwapRateHelperSpread($D104)),IF(ISERROR(_xll.qlFuturesRateHelperConvexityAdjustment($D104)),"--",_xll.qlFuturesRateHelperConvexityAdjustment($D104)),_xll.qlSwapRateHelperSpread($D104))</f>
        <v>--</v>
      </c>
      <c r="G104" s="66" t="e">
        <f>_xll.qlRateHelperEarliestDate($D104)</f>
        <v>#VALUE!</v>
      </c>
      <c r="H104" s="67" t="e">
        <f>_xll.qlRateHelperLatestDate($D104)</f>
        <v>#VALUE!</v>
      </c>
      <c r="I104" s="52" t="e">
        <v>#N/A</v>
      </c>
    </row>
    <row r="105" spans="4:9" x14ac:dyDescent="0.2">
      <c r="D105" s="55" t="e">
        <v>#N/A</v>
      </c>
      <c r="E105" s="56" t="e">
        <f>_xll.qlRateHelperRate($D105)</f>
        <v>#VALUE!</v>
      </c>
      <c r="F105" s="56" t="str">
        <f>IF(ISERROR(_xll.qlSwapRateHelperSpread($D105)),IF(ISERROR(_xll.qlFuturesRateHelperConvexityAdjustment($D105)),"--",_xll.qlFuturesRateHelperConvexityAdjustment($D105)),_xll.qlSwapRateHelperSpread($D105))</f>
        <v>--</v>
      </c>
      <c r="G105" s="66" t="e">
        <f>_xll.qlRateHelperEarliestDate($D105)</f>
        <v>#VALUE!</v>
      </c>
      <c r="H105" s="67" t="e">
        <f>_xll.qlRateHelperLatestDate($D105)</f>
        <v>#VALUE!</v>
      </c>
      <c r="I105" s="52" t="e">
        <v>#N/A</v>
      </c>
    </row>
    <row r="106" spans="4:9" x14ac:dyDescent="0.2">
      <c r="D106" s="55" t="e">
        <v>#N/A</v>
      </c>
      <c r="E106" s="56" t="e">
        <f>_xll.qlRateHelperRate($D106)</f>
        <v>#VALUE!</v>
      </c>
      <c r="F106" s="56" t="str">
        <f>IF(ISERROR(_xll.qlSwapRateHelperSpread($D106)),IF(ISERROR(_xll.qlFuturesRateHelperConvexityAdjustment($D106)),"--",_xll.qlFuturesRateHelperConvexityAdjustment($D106)),_xll.qlSwapRateHelperSpread($D106))</f>
        <v>--</v>
      </c>
      <c r="G106" s="66" t="e">
        <f>_xll.qlRateHelperEarliestDate($D106)</f>
        <v>#VALUE!</v>
      </c>
      <c r="H106" s="67" t="e">
        <f>_xll.qlRateHelperLatestDate($D106)</f>
        <v>#VALUE!</v>
      </c>
      <c r="I106" s="52" t="e">
        <v>#N/A</v>
      </c>
    </row>
    <row r="107" spans="4:9" x14ac:dyDescent="0.2">
      <c r="D107" s="55" t="e">
        <v>#N/A</v>
      </c>
      <c r="E107" s="56" t="e">
        <f>_xll.qlRateHelperRate($D107)</f>
        <v>#VALUE!</v>
      </c>
      <c r="F107" s="56" t="str">
        <f>IF(ISERROR(_xll.qlSwapRateHelperSpread($D107)),IF(ISERROR(_xll.qlFuturesRateHelperConvexityAdjustment($D107)),"--",_xll.qlFuturesRateHelperConvexityAdjustment($D107)),_xll.qlSwapRateHelperSpread($D107))</f>
        <v>--</v>
      </c>
      <c r="G107" s="66" t="e">
        <f>_xll.qlRateHelperEarliestDate($D107)</f>
        <v>#VALUE!</v>
      </c>
      <c r="H107" s="67" t="e">
        <f>_xll.qlRateHelperLatestDate($D107)</f>
        <v>#VALUE!</v>
      </c>
      <c r="I107" s="52" t="e">
        <v>#N/A</v>
      </c>
    </row>
    <row r="108" spans="4:9" x14ac:dyDescent="0.2">
      <c r="D108" s="55" t="e">
        <v>#N/A</v>
      </c>
      <c r="E108" s="56" t="e">
        <f>_xll.qlRateHelperRate($D108)</f>
        <v>#VALUE!</v>
      </c>
      <c r="F108" s="56" t="str">
        <f>IF(ISERROR(_xll.qlSwapRateHelperSpread($D108)),IF(ISERROR(_xll.qlFuturesRateHelperConvexityAdjustment($D108)),"--",_xll.qlFuturesRateHelperConvexityAdjustment($D108)),_xll.qlSwapRateHelperSpread($D108))</f>
        <v>--</v>
      </c>
      <c r="G108" s="66" t="e">
        <f>_xll.qlRateHelperEarliestDate($D108)</f>
        <v>#VALUE!</v>
      </c>
      <c r="H108" s="67" t="e">
        <f>_xll.qlRateHelperLatestDate($D108)</f>
        <v>#VALUE!</v>
      </c>
      <c r="I108" s="52" t="e">
        <v>#N/A</v>
      </c>
    </row>
    <row r="109" spans="4:9" x14ac:dyDescent="0.2">
      <c r="D109" s="55" t="e">
        <v>#N/A</v>
      </c>
      <c r="E109" s="56" t="e">
        <f>_xll.qlRateHelperRate($D109)</f>
        <v>#VALUE!</v>
      </c>
      <c r="F109" s="56" t="str">
        <f>IF(ISERROR(_xll.qlSwapRateHelperSpread($D109)),IF(ISERROR(_xll.qlFuturesRateHelperConvexityAdjustment($D109)),"--",_xll.qlFuturesRateHelperConvexityAdjustment($D109)),_xll.qlSwapRateHelperSpread($D109))</f>
        <v>--</v>
      </c>
      <c r="G109" s="66" t="e">
        <f>_xll.qlRateHelperEarliestDate($D109)</f>
        <v>#VALUE!</v>
      </c>
      <c r="H109" s="67" t="e">
        <f>_xll.qlRateHelperLatestDate($D109)</f>
        <v>#VALUE!</v>
      </c>
      <c r="I109" s="52" t="e">
        <v>#N/A</v>
      </c>
    </row>
    <row r="110" spans="4:9" x14ac:dyDescent="0.2">
      <c r="D110" s="55" t="e">
        <v>#N/A</v>
      </c>
      <c r="E110" s="56" t="e">
        <f>_xll.qlRateHelperRate($D110)</f>
        <v>#VALUE!</v>
      </c>
      <c r="F110" s="56" t="str">
        <f>IF(ISERROR(_xll.qlSwapRateHelperSpread($D110)),IF(ISERROR(_xll.qlFuturesRateHelperConvexityAdjustment($D110)),"--",_xll.qlFuturesRateHelperConvexityAdjustment($D110)),_xll.qlSwapRateHelperSpread($D110))</f>
        <v>--</v>
      </c>
      <c r="G110" s="66" t="e">
        <f>_xll.qlRateHelperEarliestDate($D110)</f>
        <v>#VALUE!</v>
      </c>
      <c r="H110" s="67" t="e">
        <f>_xll.qlRateHelperLatestDate($D110)</f>
        <v>#VALUE!</v>
      </c>
      <c r="I110" s="52" t="e">
        <v>#N/A</v>
      </c>
    </row>
    <row r="111" spans="4:9" x14ac:dyDescent="0.2">
      <c r="D111" s="55" t="e">
        <v>#N/A</v>
      </c>
      <c r="E111" s="56" t="e">
        <f>_xll.qlRateHelperRate($D111)</f>
        <v>#VALUE!</v>
      </c>
      <c r="F111" s="56" t="str">
        <f>IF(ISERROR(_xll.qlSwapRateHelperSpread($D111)),IF(ISERROR(_xll.qlFuturesRateHelperConvexityAdjustment($D111)),"--",_xll.qlFuturesRateHelperConvexityAdjustment($D111)),_xll.qlSwapRateHelperSpread($D111))</f>
        <v>--</v>
      </c>
      <c r="G111" s="66" t="e">
        <f>_xll.qlRateHelperEarliestDate($D111)</f>
        <v>#VALUE!</v>
      </c>
      <c r="H111" s="67" t="e">
        <f>_xll.qlRateHelperLatestDate($D111)</f>
        <v>#VALUE!</v>
      </c>
      <c r="I111" s="52" t="e">
        <v>#N/A</v>
      </c>
    </row>
    <row r="112" spans="4:9" x14ac:dyDescent="0.2">
      <c r="D112" s="55" t="e">
        <v>#N/A</v>
      </c>
      <c r="E112" s="56" t="e">
        <f>_xll.qlRateHelperRate($D112)</f>
        <v>#VALUE!</v>
      </c>
      <c r="F112" s="56" t="str">
        <f>IF(ISERROR(_xll.qlSwapRateHelperSpread($D112)),IF(ISERROR(_xll.qlFuturesRateHelperConvexityAdjustment($D112)),"--",_xll.qlFuturesRateHelperConvexityAdjustment($D112)),_xll.qlSwapRateHelperSpread($D112))</f>
        <v>--</v>
      </c>
      <c r="G112" s="66" t="e">
        <f>_xll.qlRateHelperEarliestDate($D112)</f>
        <v>#VALUE!</v>
      </c>
      <c r="H112" s="67" t="e">
        <f>_xll.qlRateHelperLatestDate($D112)</f>
        <v>#VALUE!</v>
      </c>
      <c r="I112" s="52" t="e">
        <v>#N/A</v>
      </c>
    </row>
    <row r="113" spans="4:9" x14ac:dyDescent="0.2">
      <c r="D113" s="55" t="e">
        <v>#N/A</v>
      </c>
      <c r="E113" s="56" t="e">
        <f>_xll.qlRateHelperRate($D113)</f>
        <v>#VALUE!</v>
      </c>
      <c r="F113" s="56" t="str">
        <f>IF(ISERROR(_xll.qlSwapRateHelperSpread($D113)),IF(ISERROR(_xll.qlFuturesRateHelperConvexityAdjustment($D113)),"--",_xll.qlFuturesRateHelperConvexityAdjustment($D113)),_xll.qlSwapRateHelperSpread($D113))</f>
        <v>--</v>
      </c>
      <c r="G113" s="66" t="e">
        <f>_xll.qlRateHelperEarliestDate($D113)</f>
        <v>#VALUE!</v>
      </c>
      <c r="H113" s="67" t="e">
        <f>_xll.qlRateHelperLatestDate($D113)</f>
        <v>#VALUE!</v>
      </c>
      <c r="I113" s="52" t="e">
        <v>#N/A</v>
      </c>
    </row>
    <row r="114" spans="4:9" x14ac:dyDescent="0.2">
      <c r="D114" s="55" t="e">
        <v>#N/A</v>
      </c>
      <c r="E114" s="56" t="e">
        <f>_xll.qlRateHelperRate($D114)</f>
        <v>#VALUE!</v>
      </c>
      <c r="F114" s="56" t="str">
        <f>IF(ISERROR(_xll.qlSwapRateHelperSpread($D114)),IF(ISERROR(_xll.qlFuturesRateHelperConvexityAdjustment($D114)),"--",_xll.qlFuturesRateHelperConvexityAdjustment($D114)),_xll.qlSwapRateHelperSpread($D114))</f>
        <v>--</v>
      </c>
      <c r="G114" s="66" t="e">
        <f>_xll.qlRateHelperEarliestDate($D114)</f>
        <v>#VALUE!</v>
      </c>
      <c r="H114" s="67" t="e">
        <f>_xll.qlRateHelperLatestDate($D114)</f>
        <v>#VALUE!</v>
      </c>
      <c r="I114" s="52" t="e">
        <v>#N/A</v>
      </c>
    </row>
    <row r="115" spans="4:9" x14ac:dyDescent="0.2">
      <c r="D115" s="55" t="e">
        <v>#N/A</v>
      </c>
      <c r="E115" s="56" t="e">
        <f>_xll.qlRateHelperRate($D115)</f>
        <v>#VALUE!</v>
      </c>
      <c r="F115" s="56" t="str">
        <f>IF(ISERROR(_xll.qlSwapRateHelperSpread($D115)),IF(ISERROR(_xll.qlFuturesRateHelperConvexityAdjustment($D115)),"--",_xll.qlFuturesRateHelperConvexityAdjustment($D115)),_xll.qlSwapRateHelperSpread($D115))</f>
        <v>--</v>
      </c>
      <c r="G115" s="66" t="e">
        <f>_xll.qlRateHelperEarliestDate($D115)</f>
        <v>#VALUE!</v>
      </c>
      <c r="H115" s="67" t="e">
        <f>_xll.qlRateHelperLatestDate($D115)</f>
        <v>#VALUE!</v>
      </c>
      <c r="I115" s="52" t="e">
        <v>#N/A</v>
      </c>
    </row>
    <row r="116" spans="4:9" x14ac:dyDescent="0.2">
      <c r="D116" s="55" t="e">
        <v>#N/A</v>
      </c>
      <c r="E116" s="56" t="e">
        <f>_xll.qlRateHelperRate($D116)</f>
        <v>#VALUE!</v>
      </c>
      <c r="F116" s="56" t="str">
        <f>IF(ISERROR(_xll.qlSwapRateHelperSpread($D116)),IF(ISERROR(_xll.qlFuturesRateHelperConvexityAdjustment($D116)),"--",_xll.qlFuturesRateHelperConvexityAdjustment($D116)),_xll.qlSwapRateHelperSpread($D116))</f>
        <v>--</v>
      </c>
      <c r="G116" s="66" t="e">
        <f>_xll.qlRateHelperEarliestDate($D116)</f>
        <v>#VALUE!</v>
      </c>
      <c r="H116" s="67" t="e">
        <f>_xll.qlRateHelperLatestDate($D116)</f>
        <v>#VALUE!</v>
      </c>
      <c r="I116" s="52" t="e">
        <v>#N/A</v>
      </c>
    </row>
    <row r="117" spans="4:9" x14ac:dyDescent="0.2">
      <c r="D117" s="55" t="e">
        <v>#N/A</v>
      </c>
      <c r="E117" s="56" t="e">
        <f>_xll.qlRateHelperRate($D117)</f>
        <v>#VALUE!</v>
      </c>
      <c r="F117" s="56" t="str">
        <f>IF(ISERROR(_xll.qlSwapRateHelperSpread($D117)),IF(ISERROR(_xll.qlFuturesRateHelperConvexityAdjustment($D117)),"--",_xll.qlFuturesRateHelperConvexityAdjustment($D117)),_xll.qlSwapRateHelperSpread($D117))</f>
        <v>--</v>
      </c>
      <c r="G117" s="66" t="e">
        <f>_xll.qlRateHelperEarliestDate($D117)</f>
        <v>#VALUE!</v>
      </c>
      <c r="H117" s="67" t="e">
        <f>_xll.qlRateHelperLatestDate($D117)</f>
        <v>#VALUE!</v>
      </c>
      <c r="I117" s="52" t="e">
        <v>#N/A</v>
      </c>
    </row>
    <row r="118" spans="4:9" x14ac:dyDescent="0.2">
      <c r="D118" s="55" t="e">
        <v>#N/A</v>
      </c>
      <c r="E118" s="56" t="e">
        <f>_xll.qlRateHelperRate($D118)</f>
        <v>#VALUE!</v>
      </c>
      <c r="F118" s="56" t="str">
        <f>IF(ISERROR(_xll.qlSwapRateHelperSpread($D118)),IF(ISERROR(_xll.qlFuturesRateHelperConvexityAdjustment($D118)),"--",_xll.qlFuturesRateHelperConvexityAdjustment($D118)),_xll.qlSwapRateHelperSpread($D118))</f>
        <v>--</v>
      </c>
      <c r="G118" s="66" t="e">
        <f>_xll.qlRateHelperEarliestDate($D118)</f>
        <v>#VALUE!</v>
      </c>
      <c r="H118" s="67" t="e">
        <f>_xll.qlRateHelperLatestDate($D118)</f>
        <v>#VALUE!</v>
      </c>
      <c r="I118" s="52" t="e">
        <v>#N/A</v>
      </c>
    </row>
    <row r="119" spans="4:9" x14ac:dyDescent="0.2">
      <c r="D119" s="55" t="e">
        <v>#N/A</v>
      </c>
      <c r="E119" s="56" t="e">
        <f>_xll.qlRateHelperRate($D119)</f>
        <v>#VALUE!</v>
      </c>
      <c r="F119" s="56" t="str">
        <f>IF(ISERROR(_xll.qlSwapRateHelperSpread($D119)),IF(ISERROR(_xll.qlFuturesRateHelperConvexityAdjustment($D119)),"--",_xll.qlFuturesRateHelperConvexityAdjustment($D119)),_xll.qlSwapRateHelperSpread($D119))</f>
        <v>--</v>
      </c>
      <c r="G119" s="66" t="e">
        <f>_xll.qlRateHelperEarliestDate($D119)</f>
        <v>#VALUE!</v>
      </c>
      <c r="H119" s="67" t="e">
        <f>_xll.qlRateHelperLatestDate($D119)</f>
        <v>#VALUE!</v>
      </c>
      <c r="I119" s="52" t="e">
        <v>#N/A</v>
      </c>
    </row>
    <row r="120" spans="4:9" x14ac:dyDescent="0.2">
      <c r="D120" s="55" t="e">
        <v>#N/A</v>
      </c>
      <c r="E120" s="56" t="e">
        <f>_xll.qlRateHelperRate($D120)</f>
        <v>#VALUE!</v>
      </c>
      <c r="F120" s="56" t="str">
        <f>IF(ISERROR(_xll.qlSwapRateHelperSpread($D120)),IF(ISERROR(_xll.qlFuturesRateHelperConvexityAdjustment($D120)),"--",_xll.qlFuturesRateHelperConvexityAdjustment($D120)),_xll.qlSwapRateHelperSpread($D120))</f>
        <v>--</v>
      </c>
      <c r="G120" s="66" t="e">
        <f>_xll.qlRateHelperEarliestDate($D120)</f>
        <v>#VALUE!</v>
      </c>
      <c r="H120" s="67" t="e">
        <f>_xll.qlRateHelperLatestDate($D120)</f>
        <v>#VALUE!</v>
      </c>
      <c r="I120" s="52" t="e">
        <v>#N/A</v>
      </c>
    </row>
    <row r="121" spans="4:9" x14ac:dyDescent="0.2">
      <c r="D121" s="55" t="e">
        <v>#N/A</v>
      </c>
      <c r="E121" s="56" t="e">
        <f>_xll.qlRateHelperRate($D121)</f>
        <v>#VALUE!</v>
      </c>
      <c r="F121" s="56" t="str">
        <f>IF(ISERROR(_xll.qlSwapRateHelperSpread($D121)),IF(ISERROR(_xll.qlFuturesRateHelperConvexityAdjustment($D121)),"--",_xll.qlFuturesRateHelperConvexityAdjustment($D121)),_xll.qlSwapRateHelperSpread($D121))</f>
        <v>--</v>
      </c>
      <c r="G121" s="66" t="e">
        <f>_xll.qlRateHelperEarliestDate($D121)</f>
        <v>#VALUE!</v>
      </c>
      <c r="H121" s="67" t="e">
        <f>_xll.qlRateHelperLatestDate($D121)</f>
        <v>#VALUE!</v>
      </c>
      <c r="I121" s="52" t="e">
        <v>#N/A</v>
      </c>
    </row>
    <row r="122" spans="4:9" x14ac:dyDescent="0.2">
      <c r="D122" s="55" t="e">
        <v>#N/A</v>
      </c>
      <c r="E122" s="56" t="e">
        <f>_xll.qlRateHelperRate($D122)</f>
        <v>#VALUE!</v>
      </c>
      <c r="F122" s="56" t="str">
        <f>IF(ISERROR(_xll.qlSwapRateHelperSpread($D122)),IF(ISERROR(_xll.qlFuturesRateHelperConvexityAdjustment($D122)),"--",_xll.qlFuturesRateHelperConvexityAdjustment($D122)),_xll.qlSwapRateHelperSpread($D122))</f>
        <v>--</v>
      </c>
      <c r="G122" s="66" t="e">
        <f>_xll.qlRateHelperEarliestDate($D122)</f>
        <v>#VALUE!</v>
      </c>
      <c r="H122" s="67" t="e">
        <f>_xll.qlRateHelperLatestDate($D122)</f>
        <v>#VALUE!</v>
      </c>
      <c r="I122" s="52" t="e">
        <v>#N/A</v>
      </c>
    </row>
    <row r="123" spans="4:9" x14ac:dyDescent="0.2">
      <c r="D123" s="55" t="e">
        <v>#N/A</v>
      </c>
      <c r="E123" s="56" t="e">
        <f>_xll.qlRateHelperRate($D123)</f>
        <v>#VALUE!</v>
      </c>
      <c r="F123" s="56" t="str">
        <f>IF(ISERROR(_xll.qlSwapRateHelperSpread($D123)),IF(ISERROR(_xll.qlFuturesRateHelperConvexityAdjustment($D123)),"--",_xll.qlFuturesRateHelperConvexityAdjustment($D123)),_xll.qlSwapRateHelperSpread($D123))</f>
        <v>--</v>
      </c>
      <c r="G123" s="66" t="e">
        <f>_xll.qlRateHelperEarliestDate($D123)</f>
        <v>#VALUE!</v>
      </c>
      <c r="H123" s="67" t="e">
        <f>_xll.qlRateHelperLatestDate($D123)</f>
        <v>#VALUE!</v>
      </c>
      <c r="I123" s="52" t="e">
        <v>#N/A</v>
      </c>
    </row>
    <row r="124" spans="4:9" x14ac:dyDescent="0.2">
      <c r="D124" s="55" t="e">
        <v>#N/A</v>
      </c>
      <c r="E124" s="56" t="e">
        <f>_xll.qlRateHelperRate($D124)</f>
        <v>#VALUE!</v>
      </c>
      <c r="F124" s="56" t="str">
        <f>IF(ISERROR(_xll.qlSwapRateHelperSpread($D124)),IF(ISERROR(_xll.qlFuturesRateHelperConvexityAdjustment($D124)),"--",_xll.qlFuturesRateHelperConvexityAdjustment($D124)),_xll.qlSwapRateHelperSpread($D124))</f>
        <v>--</v>
      </c>
      <c r="G124" s="66" t="e">
        <f>_xll.qlRateHelperEarliestDate($D124)</f>
        <v>#VALUE!</v>
      </c>
      <c r="H124" s="67" t="e">
        <f>_xll.qlRateHelperLatestDate($D124)</f>
        <v>#VALUE!</v>
      </c>
      <c r="I124" s="52" t="e">
        <v>#N/A</v>
      </c>
    </row>
    <row r="125" spans="4:9" x14ac:dyDescent="0.2">
      <c r="D125" s="55" t="e">
        <v>#N/A</v>
      </c>
      <c r="E125" s="56" t="e">
        <f>_xll.qlRateHelperRate($D125)</f>
        <v>#VALUE!</v>
      </c>
      <c r="F125" s="56" t="str">
        <f>IF(ISERROR(_xll.qlSwapRateHelperSpread($D125)),IF(ISERROR(_xll.qlFuturesRateHelperConvexityAdjustment($D125)),"--",_xll.qlFuturesRateHelperConvexityAdjustment($D125)),_xll.qlSwapRateHelperSpread($D125))</f>
        <v>--</v>
      </c>
      <c r="G125" s="66" t="e">
        <f>_xll.qlRateHelperEarliestDate($D125)</f>
        <v>#VALUE!</v>
      </c>
      <c r="H125" s="67" t="e">
        <f>_xll.qlRateHelperLatestDate($D125)</f>
        <v>#VALUE!</v>
      </c>
      <c r="I125" s="52" t="e">
        <v>#N/A</v>
      </c>
    </row>
    <row r="126" spans="4:9" ht="12" thickBot="1" x14ac:dyDescent="0.25">
      <c r="D126" s="63" t="e">
        <v>#N/A</v>
      </c>
      <c r="E126" s="64" t="e">
        <f>_xll.qlRateHelperRate($D126)</f>
        <v>#VALUE!</v>
      </c>
      <c r="F126" s="64" t="str">
        <f>IF(ISERROR(_xll.qlSwapRateHelperSpread($D126)),IF(ISERROR(_xll.qlFuturesRateHelperConvexityAdjustment($D126)),"--",_xll.qlFuturesRateHelperConvexityAdjustment($D126)),_xll.qlSwapRateHelperSpread($D126))</f>
        <v>--</v>
      </c>
      <c r="G126" s="68" t="e">
        <f>_xll.qlRateHelperEarliestDate($D126)</f>
        <v>#VALUE!</v>
      </c>
      <c r="H126" s="69" t="e">
        <f>_xll.qlRateHelperLatestDate($D126)</f>
        <v>#VALUE!</v>
      </c>
      <c r="I126" s="52" t="e">
        <v>#N/A</v>
      </c>
    </row>
  </sheetData>
  <mergeCells count="1">
    <mergeCell ref="A1:B1"/>
  </mergeCells>
  <phoneticPr fontId="2" type="noConversion"/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26</vt:i4>
      </vt:variant>
    </vt:vector>
  </HeadingPairs>
  <TitlesOfParts>
    <vt:vector size="29" baseType="lpstr">
      <vt:lpstr>General Settings</vt:lpstr>
      <vt:lpstr>RateHelpers</vt:lpstr>
      <vt:lpstr>Selected</vt:lpstr>
      <vt:lpstr>Accuracy</vt:lpstr>
      <vt:lpstr>Calendar</vt:lpstr>
      <vt:lpstr>Currency</vt:lpstr>
      <vt:lpstr>DayCounter</vt:lpstr>
      <vt:lpstr>DepoInclusionCriteria</vt:lpstr>
      <vt:lpstr>FrontFuturesRollingDays</vt:lpstr>
      <vt:lpstr>IborType</vt:lpstr>
      <vt:lpstr>IndexTenor</vt:lpstr>
      <vt:lpstr>InterpolatorID</vt:lpstr>
      <vt:lpstr>MinDistance</vt:lpstr>
      <vt:lpstr>Months</vt:lpstr>
      <vt:lpstr>NDays</vt:lpstr>
      <vt:lpstr>nIMMFutures</vt:lpstr>
      <vt:lpstr>nSerialFutures</vt:lpstr>
      <vt:lpstr>ObjectOverwrite</vt:lpstr>
      <vt:lpstr>Permanent</vt:lpstr>
      <vt:lpstr>Selected!Print_Area</vt:lpstr>
      <vt:lpstr>RateHelperPrefix</vt:lpstr>
      <vt:lpstr>RateHelpers</vt:lpstr>
      <vt:lpstr>RateHelpersIncluded</vt:lpstr>
      <vt:lpstr>RateHelpersPriority</vt:lpstr>
      <vt:lpstr>RateHelpersSelected</vt:lpstr>
      <vt:lpstr>SwapFixedFreq</vt:lpstr>
      <vt:lpstr>TraitsID</vt:lpstr>
      <vt:lpstr>Trigger</vt:lpstr>
      <vt:lpstr>YieldCurve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AMETRANO FERDINANDO MARIA</cp:lastModifiedBy>
  <cp:lastPrinted>2009-10-19T16:16:39Z</cp:lastPrinted>
  <dcterms:created xsi:type="dcterms:W3CDTF">2006-04-26T09:45:07Z</dcterms:created>
  <dcterms:modified xsi:type="dcterms:W3CDTF">2013-10-30T17:25:53Z</dcterms:modified>
</cp:coreProperties>
</file>