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-15" windowWidth="12765" windowHeight="12480"/>
  </bookViews>
  <sheets>
    <sheet name="Settings" sheetId="5" r:id="rId1"/>
    <sheet name="Repricing" sheetId="4" r:id="rId2"/>
  </sheets>
  <definedNames>
    <definedName name="Currency">Settings!$D$7</definedName>
    <definedName name="IborType">Settings!$D$9</definedName>
    <definedName name="IndexTenor">Repricing!$Q$1</definedName>
    <definedName name="Months">Settings!$D$8</definedName>
    <definedName name="RateHelperPrefix">Settings!$D$11</definedName>
    <definedName name="SwapFixedFreq">Settings!$D$10</definedName>
    <definedName name="ToleranceFairrate">Settings!$D$13</definedName>
    <definedName name="ToleranceNPV">Settings!#REF!</definedName>
    <definedName name="Trigger">Settings!$D$4</definedName>
    <definedName name="YieldCurve">Settings!$D$12</definedName>
    <definedName name="YieldCurveFrequency">Repricing!$Q$1</definedName>
  </definedNames>
  <calcPr calcId="145621"/>
</workbook>
</file>

<file path=xl/calcChain.xml><?xml version="1.0" encoding="utf-8"?>
<calcChain xmlns="http://schemas.openxmlformats.org/spreadsheetml/2006/main">
  <c r="D8" i="5" l="1"/>
  <c r="D35" i="4" s="1"/>
  <c r="D11" i="5"/>
  <c r="D12" i="5"/>
  <c r="D26" i="4"/>
  <c r="E26" i="4" s="1"/>
  <c r="D27" i="4"/>
  <c r="D29" i="4"/>
  <c r="E29" i="4"/>
  <c r="D30" i="4"/>
  <c r="D31" i="4"/>
  <c r="E31" i="4"/>
  <c r="D32" i="4"/>
  <c r="D33" i="4"/>
  <c r="D34" i="4"/>
  <c r="D22" i="4"/>
  <c r="E22" i="4" s="1"/>
  <c r="D23" i="4"/>
  <c r="E23" i="4" s="1"/>
  <c r="C17" i="4"/>
  <c r="E17" i="4" s="1"/>
  <c r="C16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E86" i="4"/>
  <c r="E85" i="4"/>
  <c r="E84" i="4"/>
  <c r="E82" i="4"/>
  <c r="E81" i="4"/>
  <c r="E80" i="4"/>
  <c r="E78" i="4"/>
  <c r="E87" i="4"/>
  <c r="D10" i="5"/>
  <c r="D9" i="5"/>
  <c r="C148" i="4" s="1"/>
  <c r="C169" i="4"/>
  <c r="B165" i="4"/>
  <c r="K165" i="4"/>
  <c r="B164" i="4"/>
  <c r="C164" i="4"/>
  <c r="B162" i="4"/>
  <c r="K162" i="4" s="1"/>
  <c r="C161" i="4"/>
  <c r="C158" i="4"/>
  <c r="B157" i="4"/>
  <c r="C156" i="4"/>
  <c r="B155" i="4"/>
  <c r="B154" i="4"/>
  <c r="K154" i="4"/>
  <c r="B153" i="4"/>
  <c r="C153" i="4"/>
  <c r="B151" i="4"/>
  <c r="K151" i="4"/>
  <c r="B149" i="4"/>
  <c r="K149" i="4" s="1"/>
  <c r="B146" i="4"/>
  <c r="K146" i="4" s="1"/>
  <c r="C146" i="4"/>
  <c r="E146" i="4"/>
  <c r="B142" i="4"/>
  <c r="B139" i="4"/>
  <c r="K139" i="4" s="1"/>
  <c r="B138" i="4"/>
  <c r="B137" i="4"/>
  <c r="B136" i="4"/>
  <c r="K136" i="4" s="1"/>
  <c r="C136" i="4"/>
  <c r="E136" i="4" s="1"/>
  <c r="B135" i="4"/>
  <c r="B133" i="4"/>
  <c r="C133" i="4"/>
  <c r="E133" i="4"/>
  <c r="K133" i="4"/>
  <c r="B132" i="4"/>
  <c r="C132" i="4"/>
  <c r="B130" i="4"/>
  <c r="B129" i="4"/>
  <c r="K129" i="4"/>
  <c r="B126" i="4"/>
  <c r="C126" i="4"/>
  <c r="B123" i="4"/>
  <c r="B122" i="4"/>
  <c r="B121" i="4"/>
  <c r="B120" i="4"/>
  <c r="K120" i="4" s="1"/>
  <c r="B119" i="4"/>
  <c r="B117" i="4"/>
  <c r="K117" i="4" s="1"/>
  <c r="C117" i="4"/>
  <c r="E117" i="4"/>
  <c r="B116" i="4"/>
  <c r="B115" i="4"/>
  <c r="K115" i="4"/>
  <c r="B114" i="4"/>
  <c r="B113" i="4"/>
  <c r="C113" i="4"/>
  <c r="C112" i="4"/>
  <c r="B110" i="4"/>
  <c r="B109" i="4"/>
  <c r="C108" i="4"/>
  <c r="B107" i="4"/>
  <c r="B105" i="4"/>
  <c r="K105" i="4"/>
  <c r="B104" i="4"/>
  <c r="K104" i="4" s="1"/>
  <c r="C104" i="4"/>
  <c r="E104" i="4"/>
  <c r="B101" i="4"/>
  <c r="C100" i="4"/>
  <c r="B99" i="4"/>
  <c r="K99" i="4" s="1"/>
  <c r="B98" i="4"/>
  <c r="K98" i="4" s="1"/>
  <c r="E95" i="4"/>
  <c r="E94" i="4"/>
  <c r="E93" i="4"/>
  <c r="E92" i="4"/>
  <c r="E91" i="4"/>
  <c r="E90" i="4"/>
  <c r="E89" i="4"/>
  <c r="D21" i="4"/>
  <c r="E21" i="4"/>
  <c r="D20" i="4"/>
  <c r="E20" i="4" s="1"/>
  <c r="D19" i="4"/>
  <c r="E19" i="4"/>
  <c r="D18" i="4"/>
  <c r="E18" i="4" s="1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G29" i="4"/>
  <c r="J91" i="4"/>
  <c r="J155" i="4"/>
  <c r="J139" i="4"/>
  <c r="J123" i="4"/>
  <c r="J107" i="4"/>
  <c r="H95" i="4"/>
  <c r="H84" i="4"/>
  <c r="H23" i="4"/>
  <c r="G18" i="4"/>
  <c r="H11" i="4"/>
  <c r="G8" i="4"/>
  <c r="H3" i="4"/>
  <c r="F89" i="4"/>
  <c r="F81" i="4"/>
  <c r="J141" i="4"/>
  <c r="H29" i="4"/>
  <c r="L91" i="4"/>
  <c r="J164" i="4"/>
  <c r="J148" i="4"/>
  <c r="I146" i="4"/>
  <c r="J132" i="4"/>
  <c r="J116" i="4"/>
  <c r="J100" i="4"/>
  <c r="F20" i="4"/>
  <c r="F13" i="4"/>
  <c r="F5" i="4"/>
  <c r="G136" i="4"/>
  <c r="G104" i="4"/>
  <c r="G80" i="4"/>
  <c r="J157" i="4"/>
  <c r="J88" i="4"/>
  <c r="J83" i="4"/>
  <c r="J79" i="4"/>
  <c r="M91" i="4"/>
  <c r="J94" i="4"/>
  <c r="J90" i="4"/>
  <c r="J166" i="4"/>
  <c r="J150" i="4"/>
  <c r="J168" i="4"/>
  <c r="J86" i="4"/>
  <c r="J82" i="4"/>
  <c r="J78" i="4"/>
  <c r="L94" i="4"/>
  <c r="J89" i="4"/>
  <c r="J161" i="4"/>
  <c r="J145" i="4"/>
  <c r="J129" i="4"/>
  <c r="J113" i="4"/>
  <c r="J97" i="4"/>
  <c r="H146" i="4"/>
  <c r="H93" i="4"/>
  <c r="H82" i="4"/>
  <c r="H22" i="4"/>
  <c r="G15" i="4"/>
  <c r="H10" i="4"/>
  <c r="G7" i="4"/>
  <c r="H2" i="4"/>
  <c r="F26" i="4"/>
  <c r="J85" i="4"/>
  <c r="J81" i="4"/>
  <c r="J87" i="4"/>
  <c r="J165" i="4"/>
  <c r="J149" i="4"/>
  <c r="J133" i="4"/>
  <c r="J117" i="4"/>
  <c r="J101" i="4"/>
  <c r="H86" i="4"/>
  <c r="F21" i="4"/>
  <c r="H12" i="4"/>
  <c r="G9" i="4"/>
  <c r="H4" i="4"/>
  <c r="I93" i="4"/>
  <c r="F92" i="4"/>
  <c r="F84" i="4"/>
  <c r="G26" i="4"/>
  <c r="I85" i="4"/>
  <c r="I81" i="4"/>
  <c r="I87" i="4"/>
  <c r="J92" i="4"/>
  <c r="F31" i="4"/>
  <c r="J160" i="4"/>
  <c r="J110" i="4"/>
  <c r="J104" i="4"/>
  <c r="J98" i="4"/>
  <c r="H90" i="4"/>
  <c r="G22" i="4"/>
  <c r="F19" i="4"/>
  <c r="G14" i="4"/>
  <c r="G11" i="4"/>
  <c r="I92" i="4"/>
  <c r="F93" i="4"/>
  <c r="G31" i="4"/>
  <c r="M31" i="4" s="1"/>
  <c r="J80" i="4"/>
  <c r="L80" i="4" s="1"/>
  <c r="J156" i="4"/>
  <c r="J138" i="4"/>
  <c r="J135" i="4"/>
  <c r="J125" i="4"/>
  <c r="J122" i="4"/>
  <c r="J119" i="4"/>
  <c r="I104" i="4"/>
  <c r="G19" i="4"/>
  <c r="M19" i="4" s="1"/>
  <c r="F7" i="4"/>
  <c r="F4" i="4"/>
  <c r="I91" i="4"/>
  <c r="G92" i="4"/>
  <c r="G82" i="4"/>
  <c r="H31" i="4"/>
  <c r="F17" i="4"/>
  <c r="I80" i="4"/>
  <c r="L92" i="4"/>
  <c r="J167" i="4"/>
  <c r="J163" i="4"/>
  <c r="J152" i="4"/>
  <c r="L104" i="4"/>
  <c r="M104" i="4" s="1"/>
  <c r="H117" i="4"/>
  <c r="H89" i="4"/>
  <c r="H19" i="4"/>
  <c r="H14" i="4"/>
  <c r="M7" i="4"/>
  <c r="G4" i="4"/>
  <c r="I90" i="4"/>
  <c r="G91" i="4"/>
  <c r="F82" i="4"/>
  <c r="I86" i="4"/>
  <c r="M92" i="4"/>
  <c r="J159" i="4"/>
  <c r="J128" i="4"/>
  <c r="G17" i="4"/>
  <c r="M17" i="4"/>
  <c r="H17" i="4"/>
  <c r="L85" i="4"/>
  <c r="L78" i="4"/>
  <c r="J144" i="4"/>
  <c r="J118" i="4"/>
  <c r="J115" i="4"/>
  <c r="J112" i="4"/>
  <c r="H94" i="4"/>
  <c r="H87" i="4"/>
  <c r="H80" i="4"/>
  <c r="F18" i="4"/>
  <c r="M18" i="4" s="1"/>
  <c r="F6" i="4"/>
  <c r="F3" i="4"/>
  <c r="G89" i="4"/>
  <c r="I84" i="4"/>
  <c r="M94" i="4"/>
  <c r="J121" i="4"/>
  <c r="J108" i="4"/>
  <c r="J99" i="4"/>
  <c r="F90" i="4"/>
  <c r="J120" i="4"/>
  <c r="J93" i="4"/>
  <c r="I117" i="4"/>
  <c r="J103" i="4"/>
  <c r="H85" i="4"/>
  <c r="F12" i="4"/>
  <c r="F8" i="4"/>
  <c r="M8" i="4" s="1"/>
  <c r="G87" i="4"/>
  <c r="H104" i="4"/>
  <c r="G86" i="4"/>
  <c r="H92" i="4"/>
  <c r="G21" i="4"/>
  <c r="M21" i="4" s="1"/>
  <c r="H7" i="4"/>
  <c r="L93" i="4"/>
  <c r="M93" i="4" s="1"/>
  <c r="J130" i="4"/>
  <c r="L117" i="4"/>
  <c r="M117" i="4" s="1"/>
  <c r="M85" i="4"/>
  <c r="F22" i="4"/>
  <c r="M22" i="4" s="1"/>
  <c r="H18" i="4"/>
  <c r="G12" i="4"/>
  <c r="M12" i="4" s="1"/>
  <c r="H8" i="4"/>
  <c r="M4" i="4"/>
  <c r="J134" i="4"/>
  <c r="F87" i="4"/>
  <c r="J111" i="4"/>
  <c r="F15" i="4"/>
  <c r="G3" i="4"/>
  <c r="F86" i="4"/>
  <c r="I82" i="4"/>
  <c r="L90" i="4"/>
  <c r="M90" i="4" s="1"/>
  <c r="L82" i="4"/>
  <c r="M82" i="4" s="1"/>
  <c r="L89" i="4"/>
  <c r="M89" i="4" s="1"/>
  <c r="J154" i="4"/>
  <c r="J143" i="4"/>
  <c r="J124" i="4"/>
  <c r="J102" i="4"/>
  <c r="H26" i="4"/>
  <c r="I78" i="4"/>
  <c r="J169" i="4"/>
  <c r="J147" i="4"/>
  <c r="J137" i="4"/>
  <c r="I133" i="4"/>
  <c r="G20" i="4"/>
  <c r="G10" i="4"/>
  <c r="G2" i="4"/>
  <c r="G95" i="4"/>
  <c r="M26" i="4"/>
  <c r="J153" i="4"/>
  <c r="J142" i="4"/>
  <c r="L133" i="4"/>
  <c r="J127" i="4"/>
  <c r="M20" i="4"/>
  <c r="F14" i="4"/>
  <c r="M14" i="4" s="1"/>
  <c r="H6" i="4"/>
  <c r="F95" i="4"/>
  <c r="G81" i="4"/>
  <c r="L87" i="4"/>
  <c r="F11" i="4"/>
  <c r="M11" i="4" s="1"/>
  <c r="G133" i="4"/>
  <c r="F10" i="4"/>
  <c r="M10" i="4" s="1"/>
  <c r="J158" i="4"/>
  <c r="J106" i="4"/>
  <c r="M80" i="4"/>
  <c r="F104" i="4"/>
  <c r="H133" i="4"/>
  <c r="M3" i="4"/>
  <c r="I136" i="4"/>
  <c r="H21" i="4"/>
  <c r="G85" i="4"/>
  <c r="J126" i="4"/>
  <c r="J162" i="4"/>
  <c r="G5" i="4"/>
  <c r="M5" i="4" s="1"/>
  <c r="J151" i="4"/>
  <c r="H81" i="4"/>
  <c r="H5" i="4"/>
  <c r="F133" i="4"/>
  <c r="G78" i="4"/>
  <c r="L86" i="4"/>
  <c r="M86" i="4" s="1"/>
  <c r="J140" i="4"/>
  <c r="F78" i="4"/>
  <c r="J131" i="4"/>
  <c r="H78" i="4"/>
  <c r="F9" i="4"/>
  <c r="F117" i="4"/>
  <c r="H13" i="4"/>
  <c r="F136" i="4"/>
  <c r="M87" i="4"/>
  <c r="H136" i="4"/>
  <c r="J95" i="4"/>
  <c r="L95" i="4" s="1"/>
  <c r="M95" i="4" s="1"/>
  <c r="J114" i="4"/>
  <c r="A89" i="4"/>
  <c r="J84" i="4"/>
  <c r="L84" i="4" s="1"/>
  <c r="M84" i="4" s="1"/>
  <c r="M133" i="4"/>
  <c r="M78" i="4"/>
  <c r="M15" i="4"/>
  <c r="M9" i="4"/>
  <c r="J96" i="4"/>
  <c r="I95" i="4"/>
  <c r="F91" i="4"/>
  <c r="J146" i="4"/>
  <c r="L146" i="4" s="1"/>
  <c r="M146" i="4" s="1"/>
  <c r="G6" i="4"/>
  <c r="M6" i="4" s="1"/>
  <c r="F85" i="4"/>
  <c r="H20" i="4"/>
  <c r="G84" i="4"/>
  <c r="J105" i="4"/>
  <c r="H15" i="4"/>
  <c r="H9" i="4"/>
  <c r="F2" i="4"/>
  <c r="M2" i="4" s="1"/>
  <c r="D36" i="4" a="1"/>
  <c r="F23" i="4"/>
  <c r="G146" i="4"/>
  <c r="G94" i="4"/>
  <c r="L81" i="4"/>
  <c r="M81" i="4" s="1"/>
  <c r="H91" i="4"/>
  <c r="G23" i="4"/>
  <c r="M23" i="4" s="1"/>
  <c r="F146" i="4"/>
  <c r="F94" i="4"/>
  <c r="I94" i="4"/>
  <c r="G93" i="4"/>
  <c r="J136" i="4"/>
  <c r="L136" i="4" s="1"/>
  <c r="M136" i="4" s="1"/>
  <c r="I89" i="4"/>
  <c r="G117" i="4"/>
  <c r="G13" i="4"/>
  <c r="M13" i="4" s="1"/>
  <c r="G90" i="4"/>
  <c r="J109" i="4"/>
  <c r="F80" i="4"/>
  <c r="F29" i="4"/>
  <c r="M29" i="4" s="1"/>
  <c r="A90" i="4"/>
  <c r="A91" i="4"/>
  <c r="A92" i="4" s="1"/>
  <c r="A94" i="4" l="1"/>
  <c r="N29" i="4"/>
  <c r="N13" i="4"/>
  <c r="N136" i="4"/>
  <c r="N23" i="4"/>
  <c r="N81" i="4"/>
  <c r="D45" i="4"/>
  <c r="E45" i="4" s="1"/>
  <c r="D61" i="4"/>
  <c r="E61" i="4" s="1"/>
  <c r="D77" i="4"/>
  <c r="E77" i="4" s="1"/>
  <c r="D46" i="4"/>
  <c r="E46" i="4" s="1"/>
  <c r="D62" i="4"/>
  <c r="E62" i="4" s="1"/>
  <c r="D39" i="4"/>
  <c r="E39" i="4" s="1"/>
  <c r="D55" i="4"/>
  <c r="E55" i="4" s="1"/>
  <c r="D71" i="4"/>
  <c r="E71" i="4" s="1"/>
  <c r="D44" i="4"/>
  <c r="E44" i="4" s="1"/>
  <c r="D65" i="4"/>
  <c r="E65" i="4" s="1"/>
  <c r="D47" i="4"/>
  <c r="E47" i="4" s="1"/>
  <c r="D66" i="4"/>
  <c r="E66" i="4" s="1"/>
  <c r="D48" i="4"/>
  <c r="E48" i="4" s="1"/>
  <c r="D67" i="4"/>
  <c r="E67" i="4" s="1"/>
  <c r="D52" i="4"/>
  <c r="E52" i="4" s="1"/>
  <c r="D72" i="4"/>
  <c r="D37" i="4"/>
  <c r="E37" i="4" s="1"/>
  <c r="D63" i="4"/>
  <c r="E63" i="4" s="1"/>
  <c r="D69" i="4"/>
  <c r="E69" i="4" s="1"/>
  <c r="D42" i="4"/>
  <c r="E42" i="4" s="1"/>
  <c r="D70" i="4"/>
  <c r="E70" i="4" s="1"/>
  <c r="D43" i="4"/>
  <c r="E43" i="4" s="1"/>
  <c r="D38" i="4"/>
  <c r="E38" i="4" s="1"/>
  <c r="D64" i="4"/>
  <c r="E64" i="4" s="1"/>
  <c r="D68" i="4"/>
  <c r="E68" i="4" s="1"/>
  <c r="D41" i="4"/>
  <c r="E41" i="4" s="1"/>
  <c r="D73" i="4"/>
  <c r="E73" i="4" s="1"/>
  <c r="D40" i="4"/>
  <c r="D53" i="4"/>
  <c r="E53" i="4" s="1"/>
  <c r="D54" i="4"/>
  <c r="D49" i="4"/>
  <c r="E49" i="4" s="1"/>
  <c r="D60" i="4"/>
  <c r="E60" i="4" s="1"/>
  <c r="D75" i="4"/>
  <c r="E75" i="4" s="1"/>
  <c r="D36" i="4"/>
  <c r="E36" i="4" s="1"/>
  <c r="D74" i="4"/>
  <c r="E74" i="4" s="1"/>
  <c r="D50" i="4"/>
  <c r="E50" i="4" s="1"/>
  <c r="D56" i="4"/>
  <c r="E56" i="4" s="1"/>
  <c r="D57" i="4"/>
  <c r="E57" i="4" s="1"/>
  <c r="D51" i="4"/>
  <c r="E51" i="4" s="1"/>
  <c r="D58" i="4"/>
  <c r="E58" i="4" s="1"/>
  <c r="D59" i="4"/>
  <c r="E59" i="4" s="1"/>
  <c r="D76" i="4"/>
  <c r="E76" i="4" s="1"/>
  <c r="N2" i="4"/>
  <c r="N6" i="4"/>
  <c r="N146" i="4"/>
  <c r="N9" i="4"/>
  <c r="N15" i="4"/>
  <c r="N78" i="4"/>
  <c r="N133" i="4"/>
  <c r="N84" i="4"/>
  <c r="A93" i="4"/>
  <c r="A95" i="4" s="1"/>
  <c r="N95" i="4"/>
  <c r="N87" i="4"/>
  <c r="N86" i="4"/>
  <c r="N5" i="4"/>
  <c r="N3" i="4"/>
  <c r="N80" i="4"/>
  <c r="N10" i="4"/>
  <c r="N11" i="4"/>
  <c r="N14" i="4"/>
  <c r="N20" i="4"/>
  <c r="N26" i="4"/>
  <c r="N89" i="4"/>
  <c r="N82" i="4"/>
  <c r="N90" i="4"/>
  <c r="N4" i="4"/>
  <c r="N12" i="4"/>
  <c r="N22" i="4"/>
  <c r="N85" i="4"/>
  <c r="N117" i="4"/>
  <c r="N93" i="4"/>
  <c r="N21" i="4"/>
  <c r="N8" i="4"/>
  <c r="N94" i="4"/>
  <c r="N18" i="4"/>
  <c r="N17" i="4"/>
  <c r="N92" i="4"/>
  <c r="N7" i="4"/>
  <c r="N104" i="4"/>
  <c r="N19" i="4"/>
  <c r="N31" i="4"/>
  <c r="N91" i="4"/>
  <c r="E72" i="4"/>
  <c r="K119" i="4"/>
  <c r="K153" i="4"/>
  <c r="E153" i="4"/>
  <c r="E113" i="4"/>
  <c r="K113" i="4"/>
  <c r="C137" i="4"/>
  <c r="E164" i="4"/>
  <c r="K164" i="4"/>
  <c r="C121" i="4"/>
  <c r="E121" i="4" s="1"/>
  <c r="K130" i="4"/>
  <c r="E130" i="4"/>
  <c r="E137" i="4"/>
  <c r="K137" i="4"/>
  <c r="E138" i="4"/>
  <c r="K138" i="4"/>
  <c r="E142" i="4"/>
  <c r="K142" i="4"/>
  <c r="E54" i="4"/>
  <c r="K101" i="4"/>
  <c r="E126" i="4"/>
  <c r="K126" i="4"/>
  <c r="K114" i="4"/>
  <c r="C157" i="4"/>
  <c r="E157" i="4" s="1"/>
  <c r="C141" i="4"/>
  <c r="C125" i="4"/>
  <c r="C109" i="4"/>
  <c r="C159" i="4"/>
  <c r="C143" i="4"/>
  <c r="C127" i="4"/>
  <c r="C166" i="4"/>
  <c r="C150" i="4"/>
  <c r="C134" i="4"/>
  <c r="C118" i="4"/>
  <c r="C102" i="4"/>
  <c r="C168" i="4"/>
  <c r="C152" i="4"/>
  <c r="C163" i="4"/>
  <c r="C147" i="4"/>
  <c r="C131" i="4"/>
  <c r="C115" i="4"/>
  <c r="E115" i="4" s="1"/>
  <c r="C99" i="4"/>
  <c r="E99" i="4" s="1"/>
  <c r="C167" i="4"/>
  <c r="C151" i="4"/>
  <c r="E151" i="4" s="1"/>
  <c r="C135" i="4"/>
  <c r="E135" i="4" s="1"/>
  <c r="C119" i="4"/>
  <c r="E119" i="4" s="1"/>
  <c r="C103" i="4"/>
  <c r="C138" i="4"/>
  <c r="C122" i="4"/>
  <c r="C116" i="4"/>
  <c r="C128" i="4"/>
  <c r="C97" i="4"/>
  <c r="C162" i="4"/>
  <c r="E162" i="4" s="1"/>
  <c r="C140" i="4"/>
  <c r="C145" i="4"/>
  <c r="C130" i="4"/>
  <c r="C165" i="4"/>
  <c r="E165" i="4" s="1"/>
  <c r="C155" i="4"/>
  <c r="C144" i="4"/>
  <c r="C160" i="4"/>
  <c r="C139" i="4"/>
  <c r="E139" i="4" s="1"/>
  <c r="C120" i="4"/>
  <c r="E120" i="4" s="1"/>
  <c r="C124" i="4"/>
  <c r="C107" i="4"/>
  <c r="E107" i="4" s="1"/>
  <c r="C98" i="4"/>
  <c r="E98" i="4" s="1"/>
  <c r="C154" i="4"/>
  <c r="C111" i="4"/>
  <c r="C149" i="4"/>
  <c r="E149" i="4" s="1"/>
  <c r="C129" i="4"/>
  <c r="E129" i="4" s="1"/>
  <c r="C106" i="4"/>
  <c r="C142" i="4"/>
  <c r="C123" i="4"/>
  <c r="E123" i="4" s="1"/>
  <c r="C114" i="4"/>
  <c r="E114" i="4" s="1"/>
  <c r="C110" i="4"/>
  <c r="C105" i="4"/>
  <c r="E105" i="4" s="1"/>
  <c r="C101" i="4"/>
  <c r="E101" i="4" s="1"/>
  <c r="C96" i="4"/>
  <c r="E40" i="4"/>
  <c r="E110" i="4"/>
  <c r="K110" i="4"/>
  <c r="K121" i="4"/>
  <c r="E122" i="4"/>
  <c r="K122" i="4"/>
  <c r="K123" i="4"/>
  <c r="E132" i="4"/>
  <c r="K132" i="4"/>
  <c r="K157" i="4"/>
  <c r="E109" i="4"/>
  <c r="K109" i="4"/>
  <c r="K107" i="4"/>
  <c r="E116" i="4"/>
  <c r="K116" i="4"/>
  <c r="E154" i="4"/>
  <c r="K135" i="4"/>
  <c r="K155" i="4"/>
  <c r="E155" i="4"/>
  <c r="B166" i="4"/>
  <c r="B150" i="4"/>
  <c r="B134" i="4"/>
  <c r="B118" i="4"/>
  <c r="B102" i="4"/>
  <c r="B159" i="4"/>
  <c r="B143" i="4"/>
  <c r="B127" i="4"/>
  <c r="B111" i="4"/>
  <c r="B168" i="4"/>
  <c r="B152" i="4"/>
  <c r="B161" i="4"/>
  <c r="B145" i="4"/>
  <c r="B156" i="4"/>
  <c r="B140" i="4"/>
  <c r="B124" i="4"/>
  <c r="B108" i="4"/>
  <c r="B169" i="4"/>
  <c r="B160" i="4"/>
  <c r="B144" i="4"/>
  <c r="B128" i="4"/>
  <c r="B112" i="4"/>
  <c r="B96" i="4"/>
  <c r="B147" i="4"/>
  <c r="B158" i="4"/>
  <c r="B100" i="4"/>
  <c r="B103" i="4"/>
  <c r="B148" i="4"/>
  <c r="B97" i="4"/>
  <c r="B131" i="4"/>
  <c r="B141" i="4"/>
  <c r="E27" i="4"/>
  <c r="B106" i="4"/>
  <c r="B125" i="4"/>
  <c r="B163" i="4"/>
  <c r="B167" i="4"/>
  <c r="E33" i="4"/>
  <c r="D24" i="4"/>
  <c r="E24" i="4" s="1"/>
  <c r="D28" i="4"/>
  <c r="E28" i="4" s="1"/>
  <c r="E30" i="4"/>
  <c r="E32" i="4"/>
  <c r="E35" i="4"/>
  <c r="E79" i="4"/>
  <c r="E83" i="4"/>
  <c r="E88" i="4"/>
  <c r="E16" i="4"/>
  <c r="E34" i="4"/>
  <c r="D25" i="4"/>
  <c r="E25" i="4" s="1"/>
  <c r="F47" i="4"/>
  <c r="I47" i="4"/>
  <c r="G47" i="4"/>
  <c r="M47" i="4" s="1"/>
  <c r="G73" i="4"/>
  <c r="F73" i="4"/>
  <c r="M73" i="4" s="1"/>
  <c r="I73" i="4"/>
  <c r="F54" i="4"/>
  <c r="I54" i="4"/>
  <c r="G54" i="4"/>
  <c r="M54" i="4" s="1"/>
  <c r="G110" i="4"/>
  <c r="F110" i="4"/>
  <c r="L110" i="4"/>
  <c r="M110" i="4" s="1"/>
  <c r="I110" i="4"/>
  <c r="H110" i="4"/>
  <c r="G162" i="4"/>
  <c r="F162" i="4"/>
  <c r="H162" i="4"/>
  <c r="L162" i="4"/>
  <c r="M162" i="4" s="1"/>
  <c r="I162" i="4"/>
  <c r="H30" i="4"/>
  <c r="G30" i="4"/>
  <c r="F30" i="4"/>
  <c r="M30" i="4" s="1"/>
  <c r="I46" i="4"/>
  <c r="G46" i="4"/>
  <c r="F46" i="4"/>
  <c r="M46" i="4" s="1"/>
  <c r="L115" i="4"/>
  <c r="M115" i="4" s="1"/>
  <c r="F115" i="4"/>
  <c r="G115" i="4"/>
  <c r="H115" i="4"/>
  <c r="I115" i="4"/>
  <c r="G153" i="4"/>
  <c r="H153" i="4"/>
  <c r="L153" i="4"/>
  <c r="M153" i="4" s="1"/>
  <c r="F153" i="4"/>
  <c r="I153" i="4"/>
  <c r="G68" i="4"/>
  <c r="I68" i="4"/>
  <c r="F68" i="4"/>
  <c r="M68" i="4" s="1"/>
  <c r="G41" i="4"/>
  <c r="F41" i="4"/>
  <c r="M41" i="4" s="1"/>
  <c r="I41" i="4"/>
  <c r="I66" i="4"/>
  <c r="G66" i="4"/>
  <c r="F66" i="4"/>
  <c r="M66" i="4" s="1"/>
  <c r="F98" i="4"/>
  <c r="G98" i="4"/>
  <c r="L98" i="4"/>
  <c r="M98" i="4" s="1"/>
  <c r="H98" i="4"/>
  <c r="I98" i="4"/>
  <c r="G67" i="4"/>
  <c r="F67" i="4"/>
  <c r="M67" i="4" s="1"/>
  <c r="I67" i="4"/>
  <c r="I49" i="4"/>
  <c r="G49" i="4"/>
  <c r="F49" i="4"/>
  <c r="M49" i="4" s="1"/>
  <c r="G126" i="4"/>
  <c r="L126" i="4"/>
  <c r="M126" i="4" s="1"/>
  <c r="F126" i="4"/>
  <c r="I126" i="4"/>
  <c r="H126" i="4"/>
  <c r="H149" i="4"/>
  <c r="F149" i="4"/>
  <c r="G149" i="4"/>
  <c r="L149" i="4"/>
  <c r="M149" i="4" s="1"/>
  <c r="I149" i="4"/>
  <c r="H24" i="4"/>
  <c r="G24" i="4"/>
  <c r="F24" i="4"/>
  <c r="M24" i="4" s="1"/>
  <c r="I154" i="4"/>
  <c r="H154" i="4"/>
  <c r="G154" i="4"/>
  <c r="F154" i="4"/>
  <c r="L154" i="4"/>
  <c r="M154" i="4" s="1"/>
  <c r="G28" i="4"/>
  <c r="F28" i="4"/>
  <c r="M28" i="4" s="1"/>
  <c r="H28" i="4"/>
  <c r="I36" i="4"/>
  <c r="G36" i="4"/>
  <c r="F36" i="4"/>
  <c r="M36" i="4" s="1"/>
  <c r="F32" i="4"/>
  <c r="H32" i="4"/>
  <c r="G32" i="4"/>
  <c r="M32" i="4" s="1"/>
  <c r="F35" i="4"/>
  <c r="H35" i="4"/>
  <c r="G35" i="4"/>
  <c r="M35" i="4" s="1"/>
  <c r="I50" i="4"/>
  <c r="F50" i="4"/>
  <c r="G50" i="4"/>
  <c r="M50" i="4" s="1"/>
  <c r="G137" i="4"/>
  <c r="H137" i="4"/>
  <c r="L137" i="4"/>
  <c r="M137" i="4" s="1"/>
  <c r="F137" i="4"/>
  <c r="I137" i="4"/>
  <c r="L165" i="4"/>
  <c r="M165" i="4" s="1"/>
  <c r="I165" i="4"/>
  <c r="F165" i="4"/>
  <c r="G165" i="4"/>
  <c r="H165" i="4"/>
  <c r="L132" i="4"/>
  <c r="M132" i="4" s="1"/>
  <c r="G132" i="4"/>
  <c r="I132" i="4"/>
  <c r="F132" i="4"/>
  <c r="H132" i="4"/>
  <c r="G79" i="4"/>
  <c r="H79" i="4"/>
  <c r="F79" i="4"/>
  <c r="L79" i="4"/>
  <c r="M79" i="4" s="1"/>
  <c r="I79" i="4"/>
  <c r="G25" i="4"/>
  <c r="H25" i="4"/>
  <c r="F25" i="4"/>
  <c r="M25" i="4" s="1"/>
  <c r="F53" i="4"/>
  <c r="I53" i="4"/>
  <c r="G53" i="4"/>
  <c r="M53" i="4" s="1"/>
  <c r="L164" i="4"/>
  <c r="M164" i="4" s="1"/>
  <c r="G164" i="4"/>
  <c r="F164" i="4"/>
  <c r="I164" i="4"/>
  <c r="H164" i="4"/>
  <c r="G116" i="4"/>
  <c r="L116" i="4"/>
  <c r="M116" i="4" s="1"/>
  <c r="I116" i="4"/>
  <c r="F116" i="4"/>
  <c r="H116" i="4"/>
  <c r="G33" i="4"/>
  <c r="H33" i="4"/>
  <c r="F33" i="4"/>
  <c r="M33" i="4" s="1"/>
  <c r="H122" i="4"/>
  <c r="I122" i="4"/>
  <c r="F122" i="4"/>
  <c r="G122" i="4"/>
  <c r="L122" i="4"/>
  <c r="M122" i="4" s="1"/>
  <c r="I129" i="4"/>
  <c r="H129" i="4"/>
  <c r="G129" i="4"/>
  <c r="L129" i="4"/>
  <c r="M129" i="4" s="1"/>
  <c r="F129" i="4"/>
  <c r="I63" i="4"/>
  <c r="F63" i="4"/>
  <c r="G63" i="4"/>
  <c r="M63" i="4" s="1"/>
  <c r="I69" i="4"/>
  <c r="F69" i="4"/>
  <c r="G69" i="4"/>
  <c r="M69" i="4" s="1"/>
  <c r="G42" i="4"/>
  <c r="I42" i="4"/>
  <c r="F42" i="4"/>
  <c r="M42" i="4" s="1"/>
  <c r="I38" i="4"/>
  <c r="G38" i="4"/>
  <c r="F38" i="4"/>
  <c r="M38" i="4" s="1"/>
  <c r="L139" i="4"/>
  <c r="M139" i="4" s="1"/>
  <c r="F139" i="4"/>
  <c r="G139" i="4"/>
  <c r="H139" i="4"/>
  <c r="I139" i="4"/>
  <c r="H34" i="4"/>
  <c r="G34" i="4"/>
  <c r="F34" i="4"/>
  <c r="M34" i="4" s="1"/>
  <c r="H142" i="4"/>
  <c r="G142" i="4"/>
  <c r="L142" i="4"/>
  <c r="M142" i="4" s="1"/>
  <c r="F142" i="4"/>
  <c r="I142" i="4"/>
  <c r="I55" i="4"/>
  <c r="G55" i="4"/>
  <c r="F55" i="4"/>
  <c r="M55" i="4" s="1"/>
  <c r="H27" i="4"/>
  <c r="G27" i="4"/>
  <c r="F27" i="4"/>
  <c r="M27" i="4" s="1"/>
  <c r="F130" i="4"/>
  <c r="G130" i="4"/>
  <c r="H130" i="4"/>
  <c r="L130" i="4"/>
  <c r="M130" i="4" s="1"/>
  <c r="I130" i="4"/>
  <c r="G44" i="4"/>
  <c r="F44" i="4"/>
  <c r="M44" i="4" s="1"/>
  <c r="I44" i="4"/>
  <c r="I52" i="4"/>
  <c r="G52" i="4"/>
  <c r="F52" i="4"/>
  <c r="M52" i="4" s="1"/>
  <c r="I48" i="4"/>
  <c r="G48" i="4"/>
  <c r="F48" i="4"/>
  <c r="M48" i="4" s="1"/>
  <c r="G60" i="4"/>
  <c r="F60" i="4"/>
  <c r="M60" i="4" s="1"/>
  <c r="I60" i="4"/>
  <c r="G74" i="4"/>
  <c r="F74" i="4"/>
  <c r="M74" i="4" s="1"/>
  <c r="I74" i="4"/>
  <c r="H113" i="4"/>
  <c r="G113" i="4"/>
  <c r="L113" i="4"/>
  <c r="M113" i="4" s="1"/>
  <c r="I113" i="4"/>
  <c r="F113" i="4"/>
  <c r="I40" i="4"/>
  <c r="G40" i="4"/>
  <c r="F40" i="4"/>
  <c r="M40" i="4" s="1"/>
  <c r="I75" i="4"/>
  <c r="F75" i="4"/>
  <c r="G75" i="4"/>
  <c r="M75" i="4" s="1"/>
  <c r="I72" i="4"/>
  <c r="G72" i="4"/>
  <c r="F72" i="4"/>
  <c r="M72" i="4" s="1"/>
  <c r="I62" i="4"/>
  <c r="G62" i="4"/>
  <c r="F62" i="4"/>
  <c r="M62" i="4" s="1"/>
  <c r="I56" i="4"/>
  <c r="G56" i="4"/>
  <c r="F56" i="4"/>
  <c r="M56" i="4" s="1"/>
  <c r="H99" i="4"/>
  <c r="G99" i="4"/>
  <c r="L99" i="4"/>
  <c r="M99" i="4" s="1"/>
  <c r="F99" i="4"/>
  <c r="I99" i="4"/>
  <c r="H155" i="4"/>
  <c r="F155" i="4"/>
  <c r="G155" i="4"/>
  <c r="L155" i="4"/>
  <c r="M155" i="4" s="1"/>
  <c r="I155" i="4"/>
  <c r="G83" i="4"/>
  <c r="H83" i="4"/>
  <c r="L83" i="4"/>
  <c r="M83" i="4" s="1"/>
  <c r="F83" i="4"/>
  <c r="I83" i="4"/>
  <c r="G57" i="4"/>
  <c r="F57" i="4"/>
  <c r="M57" i="4" s="1"/>
  <c r="I57" i="4"/>
  <c r="F138" i="4"/>
  <c r="G138" i="4"/>
  <c r="H138" i="4"/>
  <c r="I138" i="4"/>
  <c r="L138" i="4"/>
  <c r="M138" i="4" s="1"/>
  <c r="H88" i="4"/>
  <c r="F88" i="4"/>
  <c r="L88" i="4"/>
  <c r="M88" i="4" s="1"/>
  <c r="I88" i="4"/>
  <c r="G88" i="4"/>
  <c r="G51" i="4"/>
  <c r="F51" i="4"/>
  <c r="M51" i="4" s="1"/>
  <c r="I51" i="4"/>
  <c r="H16" i="4"/>
  <c r="G16" i="4"/>
  <c r="F16" i="4"/>
  <c r="M16" i="4" s="1"/>
  <c r="G58" i="4"/>
  <c r="I58" i="4"/>
  <c r="F58" i="4"/>
  <c r="M58" i="4" s="1"/>
  <c r="L109" i="4"/>
  <c r="M109" i="4" s="1"/>
  <c r="I109" i="4"/>
  <c r="G109" i="4"/>
  <c r="H109" i="4"/>
  <c r="F109" i="4"/>
  <c r="I59" i="4"/>
  <c r="F59" i="4"/>
  <c r="G59" i="4"/>
  <c r="M59" i="4" s="1"/>
  <c r="L120" i="4"/>
  <c r="M120" i="4" s="1"/>
  <c r="I120" i="4"/>
  <c r="F120" i="4"/>
  <c r="H120" i="4"/>
  <c r="G120" i="4"/>
  <c r="G65" i="4"/>
  <c r="F65" i="4"/>
  <c r="M65" i="4" s="1"/>
  <c r="I65" i="4"/>
  <c r="I37" i="4"/>
  <c r="F37" i="4"/>
  <c r="G37" i="4"/>
  <c r="M37" i="4" s="1"/>
  <c r="H107" i="4"/>
  <c r="F107" i="4"/>
  <c r="G107" i="4"/>
  <c r="L107" i="4"/>
  <c r="M107" i="4" s="1"/>
  <c r="I107" i="4"/>
  <c r="L157" i="4"/>
  <c r="M157" i="4" s="1"/>
  <c r="I157" i="4"/>
  <c r="H157" i="4"/>
  <c r="G157" i="4"/>
  <c r="F157" i="4"/>
  <c r="G123" i="4"/>
  <c r="L123" i="4"/>
  <c r="M123" i="4" s="1"/>
  <c r="I123" i="4"/>
  <c r="F123" i="4"/>
  <c r="H123" i="4"/>
  <c r="L114" i="4"/>
  <c r="M114" i="4" s="1"/>
  <c r="G114" i="4"/>
  <c r="F114" i="4"/>
  <c r="H114" i="4"/>
  <c r="I114" i="4"/>
  <c r="F119" i="4"/>
  <c r="G119" i="4"/>
  <c r="H119" i="4"/>
  <c r="L119" i="4"/>
  <c r="M119" i="4" s="1"/>
  <c r="I119" i="4"/>
  <c r="G121" i="4"/>
  <c r="H121" i="4"/>
  <c r="L121" i="4"/>
  <c r="M121" i="4" s="1"/>
  <c r="F121" i="4"/>
  <c r="I121" i="4"/>
  <c r="F61" i="4"/>
  <c r="G61" i="4"/>
  <c r="M61" i="4" s="1"/>
  <c r="I61" i="4"/>
  <c r="G105" i="4"/>
  <c r="H105" i="4"/>
  <c r="L105" i="4"/>
  <c r="M105" i="4" s="1"/>
  <c r="F105" i="4"/>
  <c r="I105" i="4"/>
  <c r="G76" i="4"/>
  <c r="F76" i="4"/>
  <c r="M76" i="4" s="1"/>
  <c r="I76" i="4"/>
  <c r="H151" i="4"/>
  <c r="I151" i="4"/>
  <c r="L151" i="4"/>
  <c r="M151" i="4" s="1"/>
  <c r="F151" i="4"/>
  <c r="G151" i="4"/>
  <c r="F101" i="4"/>
  <c r="H101" i="4"/>
  <c r="G101" i="4"/>
  <c r="L101" i="4"/>
  <c r="M101" i="4" s="1"/>
  <c r="I101" i="4"/>
  <c r="G45" i="4"/>
  <c r="F45" i="4"/>
  <c r="M45" i="4" s="1"/>
  <c r="I45" i="4"/>
  <c r="G135" i="4"/>
  <c r="F135" i="4"/>
  <c r="L135" i="4"/>
  <c r="M135" i="4" s="1"/>
  <c r="H135" i="4"/>
  <c r="I135" i="4"/>
  <c r="F77" i="4"/>
  <c r="G77" i="4"/>
  <c r="M77" i="4" s="1"/>
  <c r="I77" i="4"/>
  <c r="I43" i="4"/>
  <c r="F43" i="4"/>
  <c r="G43" i="4"/>
  <c r="M43" i="4" s="1"/>
  <c r="I64" i="4"/>
  <c r="G64" i="4"/>
  <c r="F64" i="4"/>
  <c r="M64" i="4" s="1"/>
  <c r="I70" i="4"/>
  <c r="G70" i="4"/>
  <c r="F70" i="4"/>
  <c r="M70" i="4" s="1"/>
  <c r="I39" i="4"/>
  <c r="G39" i="4"/>
  <c r="F39" i="4"/>
  <c r="M39" i="4" s="1"/>
  <c r="G71" i="4"/>
  <c r="I71" i="4"/>
  <c r="F71" i="4"/>
  <c r="M71" i="4" s="1"/>
  <c r="N135" i="4" l="1"/>
  <c r="N101" i="4"/>
  <c r="N151" i="4"/>
  <c r="N105" i="4"/>
  <c r="N121" i="4"/>
  <c r="N119" i="4"/>
  <c r="N114" i="4"/>
  <c r="N123" i="4"/>
  <c r="N157" i="4"/>
  <c r="N107" i="4"/>
  <c r="N120" i="4"/>
  <c r="N109" i="4"/>
  <c r="N16" i="4"/>
  <c r="N88" i="4"/>
  <c r="N138" i="4"/>
  <c r="N83" i="4"/>
  <c r="N155" i="4"/>
  <c r="N99" i="4"/>
  <c r="N113" i="4"/>
  <c r="N130" i="4"/>
  <c r="N27" i="4"/>
  <c r="N142" i="4"/>
  <c r="N34" i="4"/>
  <c r="N139" i="4"/>
  <c r="N129" i="4"/>
  <c r="N122" i="4"/>
  <c r="N33" i="4"/>
  <c r="N116" i="4"/>
  <c r="N164" i="4"/>
  <c r="N25" i="4"/>
  <c r="N79" i="4"/>
  <c r="N132" i="4"/>
  <c r="N165" i="4"/>
  <c r="N137" i="4"/>
  <c r="N35" i="4"/>
  <c r="N32" i="4"/>
  <c r="N28" i="4"/>
  <c r="N154" i="4"/>
  <c r="N24" i="4"/>
  <c r="N149" i="4"/>
  <c r="N126" i="4"/>
  <c r="N98" i="4"/>
  <c r="N153" i="4"/>
  <c r="N115" i="4"/>
  <c r="N30" i="4"/>
  <c r="N162" i="4"/>
  <c r="N110" i="4"/>
  <c r="E141" i="4"/>
  <c r="K141" i="4"/>
  <c r="E131" i="4"/>
  <c r="K131" i="4"/>
  <c r="K169" i="4"/>
  <c r="E169" i="4"/>
  <c r="E150" i="4"/>
  <c r="K150" i="4"/>
  <c r="E97" i="4"/>
  <c r="K97" i="4"/>
  <c r="K108" i="4"/>
  <c r="E108" i="4"/>
  <c r="E166" i="4"/>
  <c r="K166" i="4"/>
  <c r="E148" i="4"/>
  <c r="K148" i="4"/>
  <c r="K124" i="4"/>
  <c r="E124" i="4"/>
  <c r="K140" i="4"/>
  <c r="E140" i="4"/>
  <c r="E106" i="4"/>
  <c r="K106" i="4"/>
  <c r="E102" i="4"/>
  <c r="K102" i="4"/>
  <c r="K103" i="4"/>
  <c r="E103" i="4"/>
  <c r="E145" i="4"/>
  <c r="K145" i="4"/>
  <c r="E161" i="4"/>
  <c r="K161" i="4"/>
  <c r="K152" i="4"/>
  <c r="E152" i="4"/>
  <c r="E167" i="4"/>
  <c r="K167" i="4"/>
  <c r="E127" i="4"/>
  <c r="K127" i="4"/>
  <c r="E118" i="4"/>
  <c r="K118" i="4"/>
  <c r="K160" i="4"/>
  <c r="E160" i="4"/>
  <c r="K156" i="4"/>
  <c r="E156" i="4"/>
  <c r="E158" i="4"/>
  <c r="K158" i="4"/>
  <c r="K168" i="4"/>
  <c r="E168" i="4"/>
  <c r="E111" i="4"/>
  <c r="K111" i="4"/>
  <c r="E163" i="4"/>
  <c r="K163" i="4"/>
  <c r="E96" i="4"/>
  <c r="K96" i="4"/>
  <c r="E143" i="4"/>
  <c r="K143" i="4"/>
  <c r="E128" i="4"/>
  <c r="K128" i="4"/>
  <c r="E144" i="4"/>
  <c r="K144" i="4"/>
  <c r="E134" i="4"/>
  <c r="K134" i="4"/>
  <c r="E100" i="4"/>
  <c r="K100" i="4"/>
  <c r="K147" i="4"/>
  <c r="E147" i="4"/>
  <c r="E125" i="4"/>
  <c r="K125" i="4"/>
  <c r="E112" i="4"/>
  <c r="K112" i="4"/>
  <c r="E159" i="4"/>
  <c r="K159" i="4"/>
  <c r="H48" i="4"/>
  <c r="L168" i="4"/>
  <c r="M168" i="4" s="1"/>
  <c r="I168" i="4"/>
  <c r="F168" i="4"/>
  <c r="H168" i="4"/>
  <c r="G168" i="4"/>
  <c r="F125" i="4"/>
  <c r="G125" i="4"/>
  <c r="L125" i="4"/>
  <c r="M125" i="4" s="1"/>
  <c r="I125" i="4"/>
  <c r="H125" i="4"/>
  <c r="H36" i="4"/>
  <c r="H127" i="4"/>
  <c r="L127" i="4"/>
  <c r="M127" i="4" s="1"/>
  <c r="F127" i="4"/>
  <c r="G127" i="4"/>
  <c r="I127" i="4"/>
  <c r="I102" i="4"/>
  <c r="F102" i="4"/>
  <c r="G102" i="4"/>
  <c r="H102" i="4"/>
  <c r="L102" i="4"/>
  <c r="M102" i="4" s="1"/>
  <c r="H53" i="4"/>
  <c r="I103" i="4"/>
  <c r="L103" i="4"/>
  <c r="M103" i="4" s="1"/>
  <c r="F103" i="4"/>
  <c r="G103" i="4"/>
  <c r="H103" i="4"/>
  <c r="H60" i="4"/>
  <c r="H67" i="4"/>
  <c r="F134" i="4"/>
  <c r="G134" i="4"/>
  <c r="I134" i="4"/>
  <c r="H134" i="4"/>
  <c r="L134" i="4"/>
  <c r="M134" i="4" s="1"/>
  <c r="G108" i="4"/>
  <c r="L108" i="4"/>
  <c r="M108" i="4" s="1"/>
  <c r="I108" i="4"/>
  <c r="H108" i="4"/>
  <c r="F108" i="4"/>
  <c r="H161" i="4"/>
  <c r="L161" i="4"/>
  <c r="M161" i="4" s="1"/>
  <c r="I161" i="4"/>
  <c r="G161" i="4"/>
  <c r="F161" i="4"/>
  <c r="H71" i="4"/>
  <c r="H76" i="4"/>
  <c r="H56" i="4"/>
  <c r="H69" i="4"/>
  <c r="H50" i="4"/>
  <c r="H66" i="4"/>
  <c r="L148" i="4"/>
  <c r="M148" i="4" s="1"/>
  <c r="G148" i="4"/>
  <c r="F148" i="4"/>
  <c r="I148" i="4"/>
  <c r="H148" i="4"/>
  <c r="L111" i="4"/>
  <c r="M111" i="4" s="1"/>
  <c r="F111" i="4"/>
  <c r="G111" i="4"/>
  <c r="H111" i="4"/>
  <c r="I111" i="4"/>
  <c r="H62" i="4"/>
  <c r="H44" i="4"/>
  <c r="I141" i="4"/>
  <c r="L141" i="4"/>
  <c r="M141" i="4" s="1"/>
  <c r="H141" i="4"/>
  <c r="F141" i="4"/>
  <c r="G141" i="4"/>
  <c r="F163" i="4"/>
  <c r="H163" i="4"/>
  <c r="G163" i="4"/>
  <c r="L163" i="4"/>
  <c r="M163" i="4" s="1"/>
  <c r="I163" i="4"/>
  <c r="L124" i="4"/>
  <c r="M124" i="4" s="1"/>
  <c r="G124" i="4"/>
  <c r="I124" i="4"/>
  <c r="H124" i="4"/>
  <c r="F124" i="4"/>
  <c r="H58" i="4"/>
  <c r="I96" i="4"/>
  <c r="F96" i="4"/>
  <c r="H96" i="4"/>
  <c r="G96" i="4"/>
  <c r="L96" i="4"/>
  <c r="M96" i="4" s="1"/>
  <c r="H46" i="4"/>
  <c r="H77" i="4"/>
  <c r="F160" i="4"/>
  <c r="I160" i="4"/>
  <c r="H160" i="4"/>
  <c r="G160" i="4"/>
  <c r="L160" i="4"/>
  <c r="M160" i="4" s="1"/>
  <c r="L156" i="4"/>
  <c r="M156" i="4" s="1"/>
  <c r="G156" i="4"/>
  <c r="H156" i="4"/>
  <c r="I156" i="4"/>
  <c r="F156" i="4"/>
  <c r="H38" i="4"/>
  <c r="H59" i="4"/>
  <c r="H52" i="4"/>
  <c r="H41" i="4"/>
  <c r="H47" i="4"/>
  <c r="L152" i="4"/>
  <c r="M152" i="4" s="1"/>
  <c r="F152" i="4"/>
  <c r="H152" i="4"/>
  <c r="I152" i="4"/>
  <c r="G152" i="4"/>
  <c r="L147" i="4"/>
  <c r="M147" i="4" s="1"/>
  <c r="F147" i="4"/>
  <c r="G147" i="4"/>
  <c r="H147" i="4"/>
  <c r="I147" i="4"/>
  <c r="H39" i="4"/>
  <c r="H63" i="4"/>
  <c r="L167" i="4"/>
  <c r="M167" i="4" s="1"/>
  <c r="I167" i="4"/>
  <c r="F167" i="4"/>
  <c r="G167" i="4"/>
  <c r="H167" i="4"/>
  <c r="H72" i="4"/>
  <c r="L131" i="4"/>
  <c r="M131" i="4" s="1"/>
  <c r="F131" i="4"/>
  <c r="H131" i="4"/>
  <c r="G131" i="4"/>
  <c r="I131" i="4"/>
  <c r="H112" i="4"/>
  <c r="I112" i="4"/>
  <c r="F112" i="4"/>
  <c r="G112" i="4"/>
  <c r="L112" i="4"/>
  <c r="M112" i="4" s="1"/>
  <c r="F150" i="4"/>
  <c r="I150" i="4"/>
  <c r="G150" i="4"/>
  <c r="H150" i="4"/>
  <c r="L150" i="4"/>
  <c r="M150" i="4" s="1"/>
  <c r="H128" i="4"/>
  <c r="I128" i="4"/>
  <c r="F128" i="4"/>
  <c r="G128" i="4"/>
  <c r="L128" i="4"/>
  <c r="M128" i="4" s="1"/>
  <c r="H57" i="4"/>
  <c r="H37" i="4"/>
  <c r="G145" i="4"/>
  <c r="H145" i="4"/>
  <c r="L145" i="4"/>
  <c r="M145" i="4" s="1"/>
  <c r="I145" i="4"/>
  <c r="F145" i="4"/>
  <c r="H42" i="4"/>
  <c r="F166" i="4"/>
  <c r="G166" i="4"/>
  <c r="H166" i="4"/>
  <c r="L166" i="4"/>
  <c r="M166" i="4" s="1"/>
  <c r="I166" i="4"/>
  <c r="H61" i="4"/>
  <c r="H70" i="4"/>
  <c r="H68" i="4"/>
  <c r="H140" i="4"/>
  <c r="G140" i="4"/>
  <c r="L140" i="4"/>
  <c r="M140" i="4" s="1"/>
  <c r="I140" i="4"/>
  <c r="F140" i="4"/>
  <c r="H64" i="4"/>
  <c r="H51" i="4"/>
  <c r="H75" i="4"/>
  <c r="H106" i="4"/>
  <c r="I106" i="4"/>
  <c r="F106" i="4"/>
  <c r="G106" i="4"/>
  <c r="L106" i="4"/>
  <c r="M106" i="4" s="1"/>
  <c r="I118" i="4"/>
  <c r="F118" i="4"/>
  <c r="G118" i="4"/>
  <c r="H118" i="4"/>
  <c r="L118" i="4"/>
  <c r="M118" i="4" s="1"/>
  <c r="L143" i="4"/>
  <c r="M143" i="4" s="1"/>
  <c r="G143" i="4"/>
  <c r="H143" i="4"/>
  <c r="F143" i="4"/>
  <c r="I143" i="4"/>
  <c r="F159" i="4"/>
  <c r="H159" i="4"/>
  <c r="G159" i="4"/>
  <c r="L159" i="4"/>
  <c r="M159" i="4" s="1"/>
  <c r="I159" i="4"/>
  <c r="H55" i="4"/>
  <c r="G169" i="4"/>
  <c r="H169" i="4"/>
  <c r="L169" i="4"/>
  <c r="M169" i="4" s="1"/>
  <c r="F169" i="4"/>
  <c r="I169" i="4"/>
  <c r="H43" i="4"/>
  <c r="H40" i="4"/>
  <c r="H74" i="4"/>
  <c r="L97" i="4"/>
  <c r="M97" i="4" s="1"/>
  <c r="G97" i="4"/>
  <c r="H97" i="4"/>
  <c r="I97" i="4"/>
  <c r="F97" i="4"/>
  <c r="F144" i="4"/>
  <c r="I144" i="4"/>
  <c r="H144" i="4"/>
  <c r="G144" i="4"/>
  <c r="L144" i="4"/>
  <c r="M144" i="4" s="1"/>
  <c r="H49" i="4"/>
  <c r="H45" i="4"/>
  <c r="H158" i="4"/>
  <c r="G158" i="4"/>
  <c r="L158" i="4"/>
  <c r="M158" i="4" s="1"/>
  <c r="I158" i="4"/>
  <c r="F158" i="4"/>
  <c r="H65" i="4"/>
  <c r="H54" i="4"/>
  <c r="H73" i="4"/>
  <c r="L100" i="4"/>
  <c r="M100" i="4" s="1"/>
  <c r="G100" i="4"/>
  <c r="I100" i="4"/>
  <c r="F100" i="4"/>
  <c r="H100" i="4"/>
  <c r="N100" i="4" l="1"/>
  <c r="N73" i="4"/>
  <c r="N54" i="4"/>
  <c r="N65" i="4"/>
  <c r="N158" i="4"/>
  <c r="N45" i="4"/>
  <c r="N49" i="4"/>
  <c r="N144" i="4"/>
  <c r="N97" i="4"/>
  <c r="N74" i="4"/>
  <c r="N40" i="4"/>
  <c r="N43" i="4"/>
  <c r="N169" i="4"/>
  <c r="N55" i="4"/>
  <c r="N159" i="4"/>
  <c r="N143" i="4"/>
  <c r="N118" i="4"/>
  <c r="N106" i="4"/>
  <c r="N75" i="4"/>
  <c r="N51" i="4"/>
  <c r="N64" i="4"/>
  <c r="N140" i="4"/>
  <c r="N68" i="4"/>
  <c r="N70" i="4"/>
  <c r="N61" i="4"/>
  <c r="N166" i="4"/>
  <c r="N42" i="4"/>
  <c r="N145" i="4"/>
  <c r="N37" i="4"/>
  <c r="N57" i="4"/>
  <c r="N128" i="4"/>
  <c r="N150" i="4"/>
  <c r="N112" i="4"/>
  <c r="N131" i="4"/>
  <c r="N72" i="4"/>
  <c r="N167" i="4"/>
  <c r="N63" i="4"/>
  <c r="N39" i="4"/>
  <c r="N147" i="4"/>
  <c r="N152" i="4"/>
  <c r="N47" i="4"/>
  <c r="N41" i="4"/>
  <c r="N52" i="4"/>
  <c r="N59" i="4"/>
  <c r="N38" i="4"/>
  <c r="N156" i="4"/>
  <c r="N160" i="4"/>
  <c r="N77" i="4"/>
  <c r="N46" i="4"/>
  <c r="N96" i="4"/>
  <c r="N58" i="4"/>
  <c r="N124" i="4"/>
  <c r="N163" i="4"/>
  <c r="N141" i="4"/>
  <c r="N44" i="4"/>
  <c r="N62" i="4"/>
  <c r="N111" i="4"/>
  <c r="N148" i="4"/>
  <c r="N66" i="4"/>
  <c r="N50" i="4"/>
  <c r="N69" i="4"/>
  <c r="N56" i="4"/>
  <c r="N76" i="4"/>
  <c r="N71" i="4"/>
  <c r="N161" i="4"/>
  <c r="N108" i="4"/>
  <c r="N134" i="4"/>
  <c r="N67" i="4"/>
  <c r="N60" i="4"/>
  <c r="N103" i="4"/>
  <c r="N53" i="4"/>
  <c r="N102" i="4"/>
  <c r="N127" i="4"/>
  <c r="N36" i="4"/>
  <c r="N125" i="4"/>
  <c r="N168" i="4"/>
  <c r="N48" i="4"/>
</calcChain>
</file>

<file path=xl/sharedStrings.xml><?xml version="1.0" encoding="utf-8"?>
<sst xmlns="http://schemas.openxmlformats.org/spreadsheetml/2006/main" count="177" uniqueCount="91">
  <si>
    <t>Quote</t>
  </si>
  <si>
    <t>GENERAL SETTINGS</t>
  </si>
  <si>
    <t>Currency</t>
  </si>
  <si>
    <t>EUR</t>
  </si>
  <si>
    <t>Earliest Date</t>
  </si>
  <si>
    <t>Latest Date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</si>
  <si>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</si>
  <si>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</si>
  <si>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</si>
  <si>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</si>
  <si>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</si>
  <si>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</si>
  <si>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</si>
  <si>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</si>
  <si>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</si>
  <si>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</si>
  <si>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</si>
  <si>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</si>
  <si>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</si>
  <si>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</si>
  <si>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</si>
  <si>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Yield Curve Instance</t>
  </si>
  <si>
    <t>Yield Curve Settings</t>
  </si>
  <si>
    <t>Rate Helper 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</si>
  <si>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</si>
  <si>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</si>
  <si>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</si>
  <si>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</si>
  <si>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</si>
  <si>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</si>
  <si>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</si>
  <si>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</si>
  <si>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</si>
  <si>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</si>
  <si>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</si>
  <si>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</si>
  <si>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</si>
  <si>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</si>
  <si>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</si>
  <si>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</si>
  <si>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</si>
  <si>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</si>
  <si>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</si>
  <si>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</si>
  <si>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</si>
  <si>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</si>
  <si>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</si>
  <si>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</si>
  <si>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</si>
  <si>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</si>
  <si>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</si>
  <si>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</si>
  <si>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</si>
  <si>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</si>
  <si>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</si>
  <si>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</si>
  <si>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</si>
  <si>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</si>
  <si>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</si>
  <si>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</si>
  <si>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</si>
  <si>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AB</t>
  </si>
  <si>
    <t>Fair Rate</t>
  </si>
  <si>
    <t>Diff</t>
  </si>
  <si>
    <t>Rate Helpers</t>
  </si>
  <si>
    <t>X1S</t>
  </si>
  <si>
    <t>Actual/360</t>
  </si>
  <si>
    <t>1S</t>
  </si>
  <si>
    <t>2S</t>
  </si>
  <si>
    <t>3S</t>
  </si>
  <si>
    <t>4S</t>
  </si>
  <si>
    <t>Months</t>
  </si>
  <si>
    <t>IborType</t>
  </si>
  <si>
    <t>IndexTenor</t>
  </si>
  <si>
    <t>SwapFixedFreq</t>
  </si>
  <si>
    <t>ToleranceFairrate</t>
  </si>
  <si>
    <t>Conv. Adj. / Spread</t>
  </si>
  <si>
    <t>Float Leg Index</t>
  </si>
  <si>
    <t>Fixed Leg DayCount</t>
  </si>
  <si>
    <t>Swap Instance</t>
  </si>
  <si>
    <t>USD</t>
  </si>
  <si>
    <t>CHF</t>
  </si>
  <si>
    <t>JPY</t>
  </si>
  <si>
    <t>GBP</t>
  </si>
  <si>
    <t>AM</t>
  </si>
  <si>
    <t>x</t>
  </si>
  <si>
    <t>T</t>
  </si>
  <si>
    <t>F1</t>
  </si>
  <si>
    <t>TOM</t>
  </si>
  <si>
    <t>SB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</si>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</sst>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90" formatCode="0.0000%"/>
    <numFmt numFmtId="207" formatCode="ddd\,\ d\-mmm\-yyyy\,\ hh:mm:ss"/>
    <numFmt numFmtId="210" formatCode="ddd\,\ d\-mmm\-yyyy"/>
  </numFmts>
  <fonts count="6" x14ac:knownFonts="1">
    <font>
      <sz val="8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0" xfId="0" applyFont="1" applyFill="1"/>
    <xf numFmtId="0" fontId="3" fillId="3" borderId="0" xfId="0" applyFont="1" applyFill="1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2" borderId="6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3" fillId="0" borderId="14" xfId="0" applyFont="1" applyBorder="1"/>
    <xf numFmtId="0" fontId="3" fillId="2" borderId="15" xfId="0" applyFont="1" applyFill="1" applyBorder="1" applyAlignment="1"/>
    <xf numFmtId="0" fontId="3" fillId="0" borderId="8" xfId="0" applyFont="1" applyBorder="1"/>
    <xf numFmtId="0" fontId="3" fillId="2" borderId="16" xfId="0" applyFont="1" applyFill="1" applyBorder="1" applyAlignment="1"/>
    <xf numFmtId="0" fontId="3" fillId="0" borderId="9" xfId="0" applyFont="1" applyBorder="1"/>
    <xf numFmtId="0" fontId="3" fillId="2" borderId="17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6" xfId="0" quotePrefix="1" applyFont="1" applyFill="1" applyBorder="1" applyAlignment="1"/>
    <xf numFmtId="0" fontId="3" fillId="2" borderId="14" xfId="0" applyNumberFormat="1" applyFont="1" applyFill="1" applyBorder="1" applyAlignment="1">
      <alignment horizontal="center"/>
    </xf>
    <xf numFmtId="190" fontId="3" fillId="2" borderId="15" xfId="1" quotePrefix="1" applyNumberFormat="1" applyFont="1" applyFill="1" applyBorder="1" applyAlignment="1"/>
    <xf numFmtId="190" fontId="3" fillId="2" borderId="16" xfId="1" quotePrefix="1" applyNumberFormat="1" applyFont="1" applyFill="1" applyBorder="1" applyAlignment="1"/>
    <xf numFmtId="190" fontId="3" fillId="2" borderId="17" xfId="1" quotePrefix="1" applyNumberFormat="1" applyFont="1" applyFill="1" applyBorder="1" applyAlignment="1"/>
    <xf numFmtId="0" fontId="3" fillId="2" borderId="14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2" fontId="3" fillId="5" borderId="18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2" fontId="3" fillId="5" borderId="10" xfId="0" applyNumberFormat="1" applyFont="1" applyFill="1" applyBorder="1" applyAlignment="1">
      <alignment horizontal="center" vertical="center"/>
    </xf>
    <xf numFmtId="207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90" fontId="3" fillId="2" borderId="16" xfId="1" applyNumberFormat="1" applyFont="1" applyFill="1" applyBorder="1" applyAlignment="1"/>
    <xf numFmtId="190" fontId="3" fillId="2" borderId="17" xfId="1" applyNumberFormat="1" applyFont="1" applyFill="1" applyBorder="1" applyAlignment="1"/>
    <xf numFmtId="190" fontId="3" fillId="2" borderId="14" xfId="1" quotePrefix="1" applyNumberFormat="1" applyFont="1" applyFill="1" applyBorder="1" applyAlignment="1"/>
    <xf numFmtId="190" fontId="3" fillId="2" borderId="8" xfId="1" quotePrefix="1" applyNumberFormat="1" applyFont="1" applyFill="1" applyBorder="1" applyAlignment="1"/>
    <xf numFmtId="190" fontId="3" fillId="2" borderId="9" xfId="1" quotePrefix="1" applyNumberFormat="1" applyFont="1" applyFill="1" applyBorder="1" applyAlignment="1"/>
    <xf numFmtId="190" fontId="3" fillId="2" borderId="15" xfId="1" applyNumberFormat="1" applyFont="1" applyFill="1" applyBorder="1" applyAlignme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210" fontId="3" fillId="2" borderId="0" xfId="0" applyNumberFormat="1" applyFont="1" applyFill="1" applyBorder="1" applyAlignment="1"/>
    <xf numFmtId="190" fontId="3" fillId="2" borderId="0" xfId="1" applyNumberFormat="1" applyFont="1" applyFill="1" applyBorder="1" applyAlignment="1"/>
    <xf numFmtId="0" fontId="3" fillId="0" borderId="0" xfId="0" applyFont="1" applyBorder="1" applyAlignment="1"/>
    <xf numFmtId="190" fontId="3" fillId="6" borderId="8" xfId="1" applyNumberFormat="1" applyFont="1" applyFill="1" applyBorder="1" applyAlignment="1"/>
    <xf numFmtId="190" fontId="3" fillId="6" borderId="16" xfId="1" applyNumberFormat="1" applyFont="1" applyFill="1" applyBorder="1" applyAlignment="1"/>
    <xf numFmtId="210" fontId="3" fillId="2" borderId="6" xfId="0" applyNumberFormat="1" applyFont="1" applyFill="1" applyBorder="1" applyAlignment="1"/>
    <xf numFmtId="190" fontId="3" fillId="2" borderId="6" xfId="1" applyNumberFormat="1" applyFont="1" applyFill="1" applyBorder="1" applyAlignment="1"/>
    <xf numFmtId="0" fontId="3" fillId="0" borderId="6" xfId="0" applyFont="1" applyBorder="1" applyAlignment="1"/>
    <xf numFmtId="190" fontId="3" fillId="6" borderId="14" xfId="1" applyNumberFormat="1" applyFont="1" applyFill="1" applyBorder="1" applyAlignment="1"/>
    <xf numFmtId="190" fontId="3" fillId="6" borderId="15" xfId="1" applyNumberFormat="1" applyFont="1" applyFill="1" applyBorder="1" applyAlignment="1"/>
    <xf numFmtId="210" fontId="3" fillId="2" borderId="7" xfId="0" applyNumberFormat="1" applyFont="1" applyFill="1" applyBorder="1" applyAlignment="1"/>
    <xf numFmtId="190" fontId="3" fillId="2" borderId="7" xfId="1" applyNumberFormat="1" applyFont="1" applyFill="1" applyBorder="1" applyAlignment="1"/>
    <xf numFmtId="0" fontId="3" fillId="0" borderId="7" xfId="0" applyFont="1" applyBorder="1" applyAlignment="1"/>
    <xf numFmtId="190" fontId="3" fillId="6" borderId="9" xfId="1" applyNumberFormat="1" applyFont="1" applyFill="1" applyBorder="1" applyAlignment="1"/>
    <xf numFmtId="190" fontId="3" fillId="6" borderId="17" xfId="1" applyNumberFormat="1" applyFont="1" applyFill="1" applyBorder="1" applyAlignment="1"/>
    <xf numFmtId="0" fontId="3" fillId="0" borderId="14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2" fontId="4" fillId="5" borderId="12" xfId="0" applyNumberFormat="1" applyFont="1" applyFill="1" applyBorder="1" applyAlignment="1">
      <alignment horizontal="center" vertical="center"/>
    </xf>
    <xf numFmtId="2" fontId="4" fillId="5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101"/>
  <sheetViews>
    <sheetView tabSelected="1" workbookViewId="0">
      <selection activeCell="D4" sqref="D4"/>
    </sheetView>
  </sheetViews>
  <sheetFormatPr defaultRowHeight="11.25" x14ac:dyDescent="0.2"/>
  <cols>
    <col min="1" max="1" width="3.33203125" style="1" customWidth="1"/>
    <col min="2" max="2" width="3.5" style="1" customWidth="1"/>
    <col min="3" max="3" width="18.1640625" style="1" bestFit="1" customWidth="1"/>
    <col min="4" max="4" width="24.1640625" style="1" bestFit="1" customWidth="1"/>
    <col min="5" max="5" width="3.83203125" style="1" customWidth="1"/>
    <col min="6" max="6" width="9.33203125" style="1"/>
    <col min="7" max="7" width="15.33203125" style="1" customWidth="1"/>
    <col min="8" max="8" width="16.1640625" style="1" bestFit="1" customWidth="1"/>
    <col min="9" max="16384" width="9.33203125" style="1"/>
  </cols>
  <sheetData>
    <row r="1" spans="1:55" ht="12" thickBo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5.75" x14ac:dyDescent="0.2">
      <c r="A2" s="6"/>
      <c r="B2" s="79" t="s">
        <v>1</v>
      </c>
      <c r="C2" s="80"/>
      <c r="D2" s="80"/>
      <c r="E2" s="8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x14ac:dyDescent="0.2">
      <c r="A3" s="6"/>
      <c r="B3" s="3"/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x14ac:dyDescent="0.2">
      <c r="A4" s="6"/>
      <c r="B4" s="3"/>
      <c r="C4" s="44" t="s">
        <v>20</v>
      </c>
      <c r="D4" s="45">
        <v>41576.862476851849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x14ac:dyDescent="0.2">
      <c r="A5" s="6"/>
      <c r="B5" s="3"/>
      <c r="C5" s="11"/>
      <c r="D5" s="11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x14ac:dyDescent="0.2">
      <c r="A6" s="6"/>
      <c r="B6" s="3"/>
      <c r="C6" s="82" t="s">
        <v>22</v>
      </c>
      <c r="D6" s="83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x14ac:dyDescent="0.2">
      <c r="A7" s="6"/>
      <c r="B7" s="3"/>
      <c r="C7" s="44" t="s">
        <v>2</v>
      </c>
      <c r="D7" s="46" t="s">
        <v>83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x14ac:dyDescent="0.2">
      <c r="A8" s="6"/>
      <c r="B8" s="3"/>
      <c r="C8" s="42" t="s">
        <v>71</v>
      </c>
      <c r="D8" s="43" t="str">
        <f>IF(UPPER(RIGHT(IndexTenor,1))="M",LEFT(IndexTenor,1),12)</f>
        <v>3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2">
      <c r="A9" s="6"/>
      <c r="B9" s="3"/>
      <c r="C9" s="42" t="s">
        <v>72</v>
      </c>
      <c r="D9" s="43" t="str">
        <f>Months&amp;IF(UPPER(Currency)="EUR","E","L")</f>
        <v>3L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x14ac:dyDescent="0.2">
      <c r="A10" s="6"/>
      <c r="B10" s="3"/>
      <c r="C10" s="42" t="s">
        <v>74</v>
      </c>
      <c r="D10" s="43" t="str">
        <f>VLOOKUP(Currency,C17:D21,2)</f>
        <v>SB</v>
      </c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x14ac:dyDescent="0.2">
      <c r="A11" s="6"/>
      <c r="B11" s="3"/>
      <c r="C11" s="42" t="s">
        <v>23</v>
      </c>
      <c r="D11" s="43" t="str">
        <f>Currency&amp;"_YC"&amp;IndexTenor&amp;"RH"</f>
        <v>GBP_YC3MRH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x14ac:dyDescent="0.2">
      <c r="A12" s="6"/>
      <c r="B12" s="3"/>
      <c r="C12" s="42" t="s">
        <v>21</v>
      </c>
      <c r="D12" s="43" t="str">
        <f>"_"&amp;Currency&amp;"YC"&amp;IndexTenor</f>
        <v>_GBPYC3M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6" customFormat="1" x14ac:dyDescent="0.2">
      <c r="B13" s="3"/>
      <c r="C13" s="42" t="s">
        <v>75</v>
      </c>
      <c r="D13" s="43">
        <v>9.9999999999999995E-7</v>
      </c>
      <c r="E13" s="5"/>
    </row>
    <row r="14" spans="1:55" s="6" customFormat="1" ht="12" thickBot="1" x14ac:dyDescent="0.25">
      <c r="B14" s="8"/>
      <c r="C14" s="9"/>
      <c r="D14" s="9"/>
      <c r="E14" s="10"/>
    </row>
    <row r="15" spans="1:55" s="6" customFormat="1" x14ac:dyDescent="0.2"/>
    <row r="16" spans="1:55" s="6" customFormat="1" x14ac:dyDescent="0.2">
      <c r="B16" s="7"/>
    </row>
    <row r="17" spans="3:4" s="6" customFormat="1" ht="12" customHeight="1" x14ac:dyDescent="0.2">
      <c r="C17" s="53" t="s">
        <v>81</v>
      </c>
      <c r="D17" s="54"/>
    </row>
    <row r="18" spans="3:4" s="6" customFormat="1" x14ac:dyDescent="0.2">
      <c r="C18" s="55" t="s">
        <v>3</v>
      </c>
      <c r="D18" s="56" t="s">
        <v>61</v>
      </c>
    </row>
    <row r="19" spans="3:4" s="6" customFormat="1" x14ac:dyDescent="0.2">
      <c r="C19" s="55" t="s">
        <v>83</v>
      </c>
      <c r="D19" s="56" t="s">
        <v>89</v>
      </c>
    </row>
    <row r="20" spans="3:4" s="6" customFormat="1" x14ac:dyDescent="0.2">
      <c r="C20" s="55" t="s">
        <v>82</v>
      </c>
      <c r="D20" s="56"/>
    </row>
    <row r="21" spans="3:4" s="6" customFormat="1" x14ac:dyDescent="0.2">
      <c r="C21" s="57" t="s">
        <v>80</v>
      </c>
      <c r="D21" s="58" t="s">
        <v>84</v>
      </c>
    </row>
    <row r="22" spans="3:4" s="6" customFormat="1" x14ac:dyDescent="0.2"/>
    <row r="23" spans="3:4" s="6" customFormat="1" x14ac:dyDescent="0.2"/>
    <row r="24" spans="3:4" s="6" customFormat="1" x14ac:dyDescent="0.2"/>
    <row r="25" spans="3:4" s="6" customFormat="1" x14ac:dyDescent="0.2"/>
    <row r="26" spans="3:4" s="6" customFormat="1" x14ac:dyDescent="0.2"/>
    <row r="27" spans="3:4" s="6" customFormat="1" x14ac:dyDescent="0.2"/>
    <row r="28" spans="3:4" s="6" customFormat="1" x14ac:dyDescent="0.2"/>
    <row r="29" spans="3:4" s="6" customFormat="1" x14ac:dyDescent="0.2"/>
    <row r="30" spans="3:4" s="6" customFormat="1" x14ac:dyDescent="0.2"/>
    <row r="31" spans="3:4" s="6" customFormat="1" x14ac:dyDescent="0.2"/>
    <row r="32" spans="3:4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</sheetData>
  <mergeCells count="2">
    <mergeCell ref="B2:E2"/>
    <mergeCell ref="C6:D6"/>
  </mergeCells>
  <phoneticPr fontId="2" type="noConversion"/>
  <dataValidations count="1">
    <dataValidation type="list" allowBlank="1" showInputMessage="1" showErrorMessage="1" sqref="D7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showGridLines="0" topLeftCell="E1" workbookViewId="0">
      <selection activeCell="Q1" sqref="Q1"/>
    </sheetView>
  </sheetViews>
  <sheetFormatPr defaultRowHeight="11.25" outlineLevelRow="2" x14ac:dyDescent="0.2"/>
  <cols>
    <col min="1" max="1" width="6.6640625" style="1" hidden="1" customWidth="1"/>
    <col min="2" max="2" width="4.83203125" style="1" hidden="1" customWidth="1"/>
    <col min="3" max="3" width="10" style="1" hidden="1" customWidth="1"/>
    <col min="4" max="4" width="5.1640625" style="1" hidden="1" customWidth="1"/>
    <col min="5" max="5" width="27.33203125" style="1" bestFit="1" customWidth="1"/>
    <col min="6" max="6" width="16.33203125" style="1" bestFit="1" customWidth="1"/>
    <col min="7" max="7" width="16.5" style="1" bestFit="1" customWidth="1"/>
    <col min="8" max="8" width="9.33203125" style="1" bestFit="1"/>
    <col min="9" max="9" width="11.33203125" style="1" bestFit="1" customWidth="1"/>
    <col min="10" max="10" width="14.6640625" style="1" hidden="1" customWidth="1"/>
    <col min="11" max="11" width="18" style="1" hidden="1" customWidth="1"/>
    <col min="12" max="12" width="14.6640625" style="1" hidden="1" customWidth="1"/>
    <col min="13" max="14" width="9" style="1" bestFit="1" customWidth="1"/>
    <col min="15" max="15" width="3" style="1" customWidth="1"/>
    <col min="16" max="16" width="10.1640625" style="1" bestFit="1" customWidth="1"/>
    <col min="17" max="17" width="3.5" style="1" bestFit="1" customWidth="1"/>
    <col min="18" max="16384" width="9.33203125" style="1"/>
  </cols>
  <sheetData>
    <row r="1" spans="1:17" ht="22.5" x14ac:dyDescent="0.2">
      <c r="A1" s="20"/>
      <c r="B1" s="23"/>
      <c r="C1" s="23"/>
      <c r="D1" s="23"/>
      <c r="E1" s="23" t="s">
        <v>64</v>
      </c>
      <c r="F1" s="23" t="s">
        <v>4</v>
      </c>
      <c r="G1" s="23" t="s">
        <v>5</v>
      </c>
      <c r="H1" s="23" t="s">
        <v>0</v>
      </c>
      <c r="I1" s="21" t="s">
        <v>76</v>
      </c>
      <c r="J1" s="23" t="s">
        <v>77</v>
      </c>
      <c r="K1" s="23" t="s">
        <v>78</v>
      </c>
      <c r="L1" s="23" t="s">
        <v>79</v>
      </c>
      <c r="M1" s="22" t="s">
        <v>62</v>
      </c>
      <c r="N1" s="21" t="s">
        <v>63</v>
      </c>
      <c r="P1" s="42" t="s">
        <v>73</v>
      </c>
      <c r="Q1" s="43" t="s">
        <v>90</v>
      </c>
    </row>
    <row r="2" spans="1:17" x14ac:dyDescent="0.2">
      <c r="A2" s="24"/>
      <c r="B2" s="28"/>
      <c r="C2" s="13"/>
      <c r="D2" s="29" t="s">
        <v>6</v>
      </c>
      <c r="E2" s="24" t="str">
        <f t="shared" ref="E2:E45" si="0">RateHelperPrefix&amp;"_"&amp;$B2&amp;$C2&amp;$D2</f>
        <v>GBP_YC3MRH_OND</v>
      </c>
      <c r="F2" s="61" t="e">
        <f>_xll.qlRateHelperEarliestDate($E2,Trigger)</f>
        <v>#NUM!</v>
      </c>
      <c r="G2" s="61" t="e">
        <f>_xll.qlRateHelperLatestDate($E2,Trigger)</f>
        <v>#NUM!</v>
      </c>
      <c r="H2" s="62" t="e">
        <f>_xll.qlRateHelperQuoteValue($E2,Trigger)</f>
        <v>#NUM!</v>
      </c>
      <c r="I2" s="37"/>
      <c r="J2" s="63"/>
      <c r="K2" s="63"/>
      <c r="L2" s="63"/>
      <c r="M2" s="64" t="e">
        <f>_xll.qlYieldTSForwardRate(YieldCurve,$F2,$G2,"act/360","simple","annual")</f>
        <v>#NUM!</v>
      </c>
      <c r="N2" s="65" t="e">
        <f>M2-H2</f>
        <v>#NUM!</v>
      </c>
    </row>
    <row r="3" spans="1:17" x14ac:dyDescent="0.2">
      <c r="A3" s="24"/>
      <c r="B3" s="28"/>
      <c r="C3" s="13"/>
      <c r="D3" s="29" t="s">
        <v>7</v>
      </c>
      <c r="E3" s="24" t="str">
        <f t="shared" si="0"/>
        <v>GBP_YC3MRH_TND</v>
      </c>
      <c r="F3" s="61" t="e">
        <f>_xll.qlRateHelperEarliestDate($E3,Trigger)</f>
        <v>#NUM!</v>
      </c>
      <c r="G3" s="61" t="e">
        <f>_xll.qlRateHelperLatestDate($E3,Trigger)</f>
        <v>#NUM!</v>
      </c>
      <c r="H3" s="62" t="e">
        <f>_xll.qlRateHelperQuoteValue($E3,Trigger)</f>
        <v>#NUM!</v>
      </c>
      <c r="I3" s="47"/>
      <c r="J3" s="63"/>
      <c r="K3" s="63"/>
      <c r="L3" s="63"/>
      <c r="M3" s="64" t="e">
        <f>_xll.qlYieldTSForwardRate(YieldCurve,$F3,$G3,"act/360","simple","annual")</f>
        <v>#NUM!</v>
      </c>
      <c r="N3" s="65" t="e">
        <f t="shared" ref="N3:N78" si="1">M3-H3</f>
        <v>#NUM!</v>
      </c>
    </row>
    <row r="4" spans="1:17" x14ac:dyDescent="0.2">
      <c r="A4" s="24"/>
      <c r="B4" s="28"/>
      <c r="C4" s="13"/>
      <c r="D4" s="29" t="s">
        <v>8</v>
      </c>
      <c r="E4" s="24" t="str">
        <f t="shared" si="0"/>
        <v>GBP_YC3MRH_SND</v>
      </c>
      <c r="F4" s="61" t="e">
        <f>_xll.qlRateHelperEarliestDate($E4,Trigger)</f>
        <v>#NUM!</v>
      </c>
      <c r="G4" s="61" t="e">
        <f>_xll.qlRateHelperLatestDate($E4,Trigger)</f>
        <v>#NUM!</v>
      </c>
      <c r="H4" s="62" t="e">
        <f>_xll.qlRateHelperQuoteValue($E4,Trigger)</f>
        <v>#NUM!</v>
      </c>
      <c r="I4" s="47"/>
      <c r="J4" s="63"/>
      <c r="K4" s="63"/>
      <c r="L4" s="63"/>
      <c r="M4" s="64" t="e">
        <f>_xll.qlYieldTSForwardRate(YieldCurve,$F4,$G4,"act/360","simple","annual")</f>
        <v>#NUM!</v>
      </c>
      <c r="N4" s="65" t="e">
        <f t="shared" si="1"/>
        <v>#NUM!</v>
      </c>
    </row>
    <row r="5" spans="1:17" x14ac:dyDescent="0.2">
      <c r="A5" s="24"/>
      <c r="B5" s="28"/>
      <c r="C5" s="13"/>
      <c r="D5" s="29" t="s">
        <v>9</v>
      </c>
      <c r="E5" s="24" t="str">
        <f t="shared" si="0"/>
        <v>GBP_YC3MRH_SWD</v>
      </c>
      <c r="F5" s="61" t="e">
        <f>_xll.qlRateHelperEarliestDate($E5,Trigger)</f>
        <v>#NUM!</v>
      </c>
      <c r="G5" s="61" t="e">
        <f>_xll.qlRateHelperLatestDate($E5,Trigger)</f>
        <v>#NUM!</v>
      </c>
      <c r="H5" s="62" t="e">
        <f>_xll.qlRateHelperQuoteValue($E5,Trigger)</f>
        <v>#NUM!</v>
      </c>
      <c r="I5" s="47"/>
      <c r="J5" s="63"/>
      <c r="K5" s="63"/>
      <c r="L5" s="63"/>
      <c r="M5" s="64" t="e">
        <f>_xll.qlYieldTSForwardRate(YieldCurve,$F5,$G5,"act/360","simple","annual")</f>
        <v>#NUM!</v>
      </c>
      <c r="N5" s="65" t="e">
        <f t="shared" si="1"/>
        <v>#NUM!</v>
      </c>
    </row>
    <row r="6" spans="1:17" x14ac:dyDescent="0.2">
      <c r="A6" s="24"/>
      <c r="B6" s="28"/>
      <c r="C6" s="13"/>
      <c r="D6" s="29" t="s">
        <v>10</v>
      </c>
      <c r="E6" s="24" t="str">
        <f t="shared" si="0"/>
        <v>GBP_YC3MRH_2WD</v>
      </c>
      <c r="F6" s="61" t="e">
        <f>_xll.qlRateHelperEarliestDate($E6,Trigger)</f>
        <v>#NUM!</v>
      </c>
      <c r="G6" s="61" t="e">
        <f>_xll.qlRateHelperLatestDate($E6,Trigger)</f>
        <v>#NUM!</v>
      </c>
      <c r="H6" s="62" t="e">
        <f>_xll.qlRateHelperQuoteValue($E6,Trigger)</f>
        <v>#NUM!</v>
      </c>
      <c r="I6" s="47"/>
      <c r="J6" s="63"/>
      <c r="K6" s="63"/>
      <c r="L6" s="63"/>
      <c r="M6" s="64" t="e">
        <f>_xll.qlYieldTSForwardRate(YieldCurve,$F6,$G6,"act/360","simple","annual")</f>
        <v>#NUM!</v>
      </c>
      <c r="N6" s="65" t="e">
        <f t="shared" si="1"/>
        <v>#NUM!</v>
      </c>
    </row>
    <row r="7" spans="1:17" x14ac:dyDescent="0.2">
      <c r="A7" s="24"/>
      <c r="B7" s="28"/>
      <c r="C7" s="13"/>
      <c r="D7" s="29" t="s">
        <v>11</v>
      </c>
      <c r="E7" s="24" t="str">
        <f t="shared" si="0"/>
        <v>GBP_YC3MRH_3WD</v>
      </c>
      <c r="F7" s="61" t="e">
        <f>_xll.qlRateHelperEarliestDate($E7,Trigger)</f>
        <v>#NUM!</v>
      </c>
      <c r="G7" s="61" t="e">
        <f>_xll.qlRateHelperLatestDate($E7,Trigger)</f>
        <v>#NUM!</v>
      </c>
      <c r="H7" s="62" t="e">
        <f>_xll.qlRateHelperQuoteValue($E7,Trigger)</f>
        <v>#NUM!</v>
      </c>
      <c r="I7" s="47"/>
      <c r="J7" s="63"/>
      <c r="K7" s="63"/>
      <c r="L7" s="63"/>
      <c r="M7" s="64" t="e">
        <f>_xll.qlYieldTSForwardRate(YieldCurve,$F7,$G7,"act/360","simple","annual")</f>
        <v>#NUM!</v>
      </c>
      <c r="N7" s="65" t="e">
        <f t="shared" si="1"/>
        <v>#NUM!</v>
      </c>
    </row>
    <row r="8" spans="1:17" x14ac:dyDescent="0.2">
      <c r="A8" s="24"/>
      <c r="B8" s="28"/>
      <c r="C8" s="13"/>
      <c r="D8" s="29" t="s">
        <v>12</v>
      </c>
      <c r="E8" s="24" t="str">
        <f t="shared" si="0"/>
        <v>GBP_YC3MRH_1MD</v>
      </c>
      <c r="F8" s="61" t="e">
        <f>_xll.qlRateHelperEarliestDate($E8,Trigger)</f>
        <v>#NUM!</v>
      </c>
      <c r="G8" s="61" t="e">
        <f>_xll.qlRateHelperLatestDate($E8,Trigger)</f>
        <v>#NUM!</v>
      </c>
      <c r="H8" s="62" t="e">
        <f>_xll.qlRateHelperQuoteValue($E8,Trigger)</f>
        <v>#NUM!</v>
      </c>
      <c r="I8" s="47"/>
      <c r="J8" s="63"/>
      <c r="K8" s="63"/>
      <c r="L8" s="63"/>
      <c r="M8" s="64" t="e">
        <f>_xll.qlYieldTSForwardRate(YieldCurve,$F8,$G8,"act/360","simple","annual")</f>
        <v>#NUM!</v>
      </c>
      <c r="N8" s="65" t="e">
        <f t="shared" si="1"/>
        <v>#NUM!</v>
      </c>
    </row>
    <row r="9" spans="1:17" x14ac:dyDescent="0.2">
      <c r="A9" s="24"/>
      <c r="B9" s="28"/>
      <c r="C9" s="13"/>
      <c r="D9" s="29" t="s">
        <v>13</v>
      </c>
      <c r="E9" s="24" t="str">
        <f t="shared" si="0"/>
        <v>GBP_YC3MRH_2MD</v>
      </c>
      <c r="F9" s="61" t="e">
        <f>_xll.qlRateHelperEarliestDate($E9,Trigger)</f>
        <v>#NUM!</v>
      </c>
      <c r="G9" s="61" t="e">
        <f>_xll.qlRateHelperLatestDate($E9,Trigger)</f>
        <v>#NUM!</v>
      </c>
      <c r="H9" s="62" t="e">
        <f>_xll.qlRateHelperQuoteValue($E9,Trigger)</f>
        <v>#NUM!</v>
      </c>
      <c r="I9" s="47"/>
      <c r="J9" s="63"/>
      <c r="K9" s="63"/>
      <c r="L9" s="63"/>
      <c r="M9" s="64" t="e">
        <f>_xll.qlYieldTSForwardRate(YieldCurve,$F9,$G9,"act/360","simple","annual")</f>
        <v>#NUM!</v>
      </c>
      <c r="N9" s="65" t="e">
        <f t="shared" si="1"/>
        <v>#NUM!</v>
      </c>
    </row>
    <row r="10" spans="1:17" x14ac:dyDescent="0.2">
      <c r="A10" s="24"/>
      <c r="B10" s="28"/>
      <c r="C10" s="13"/>
      <c r="D10" s="29" t="s">
        <v>14</v>
      </c>
      <c r="E10" s="24" t="str">
        <f t="shared" si="0"/>
        <v>GBP_YC3MRH_3MD</v>
      </c>
      <c r="F10" s="61" t="e">
        <f>_xll.qlRateHelperEarliestDate($E10,Trigger)</f>
        <v>#NUM!</v>
      </c>
      <c r="G10" s="61" t="e">
        <f>_xll.qlRateHelperLatestDate($E10,Trigger)</f>
        <v>#NUM!</v>
      </c>
      <c r="H10" s="62" t="e">
        <f>_xll.qlRateHelperQuoteValue($E10,Trigger)</f>
        <v>#NUM!</v>
      </c>
      <c r="I10" s="47"/>
      <c r="J10" s="63"/>
      <c r="K10" s="63"/>
      <c r="L10" s="63"/>
      <c r="M10" s="64" t="e">
        <f>_xll.qlYieldTSForwardRate(YieldCurve,$F10,$G10,"act/360","simple","annual")</f>
        <v>#NUM!</v>
      </c>
      <c r="N10" s="65" t="e">
        <f t="shared" si="1"/>
        <v>#NUM!</v>
      </c>
    </row>
    <row r="11" spans="1:17" x14ac:dyDescent="0.2">
      <c r="A11" s="24"/>
      <c r="B11" s="28"/>
      <c r="C11" s="13"/>
      <c r="D11" s="29" t="s">
        <v>15</v>
      </c>
      <c r="E11" s="24" t="str">
        <f t="shared" si="0"/>
        <v>GBP_YC3MRH_4MD</v>
      </c>
      <c r="F11" s="61" t="e">
        <f>_xll.qlRateHelperEarliestDate($E11,Trigger)</f>
        <v>#NUM!</v>
      </c>
      <c r="G11" s="61" t="e">
        <f>_xll.qlRateHelperLatestDate($E11,Trigger)</f>
        <v>#NUM!</v>
      </c>
      <c r="H11" s="62" t="e">
        <f>_xll.qlRateHelperQuoteValue($E11,Trigger)</f>
        <v>#NUM!</v>
      </c>
      <c r="I11" s="47"/>
      <c r="J11" s="63"/>
      <c r="K11" s="63"/>
      <c r="L11" s="63"/>
      <c r="M11" s="64" t="e">
        <f>_xll.qlYieldTSForwardRate(YieldCurve,$F11,$G11,"act/360","simple","annual")</f>
        <v>#NUM!</v>
      </c>
      <c r="N11" s="65" t="e">
        <f t="shared" si="1"/>
        <v>#NUM!</v>
      </c>
    </row>
    <row r="12" spans="1:17" x14ac:dyDescent="0.2">
      <c r="A12" s="24"/>
      <c r="B12" s="28"/>
      <c r="C12" s="13"/>
      <c r="D12" s="29" t="s">
        <v>16</v>
      </c>
      <c r="E12" s="24" t="str">
        <f t="shared" si="0"/>
        <v>GBP_YC3MRH_5MD</v>
      </c>
      <c r="F12" s="61" t="e">
        <f>_xll.qlRateHelperEarliestDate($E12,Trigger)</f>
        <v>#NUM!</v>
      </c>
      <c r="G12" s="61" t="e">
        <f>_xll.qlRateHelperLatestDate($E12,Trigger)</f>
        <v>#NUM!</v>
      </c>
      <c r="H12" s="62" t="e">
        <f>_xll.qlRateHelperQuoteValue($E12,Trigger)</f>
        <v>#NUM!</v>
      </c>
      <c r="I12" s="47"/>
      <c r="J12" s="63"/>
      <c r="K12" s="63"/>
      <c r="L12" s="63"/>
      <c r="M12" s="64" t="e">
        <f>_xll.qlYieldTSForwardRate(YieldCurve,$F12,$G12,"act/360","simple","annual")</f>
        <v>#NUM!</v>
      </c>
      <c r="N12" s="65" t="e">
        <f t="shared" si="1"/>
        <v>#NUM!</v>
      </c>
    </row>
    <row r="13" spans="1:17" x14ac:dyDescent="0.2">
      <c r="A13" s="24"/>
      <c r="B13" s="28"/>
      <c r="C13" s="13"/>
      <c r="D13" s="29" t="s">
        <v>17</v>
      </c>
      <c r="E13" s="24" t="str">
        <f t="shared" si="0"/>
        <v>GBP_YC3MRH_6MD</v>
      </c>
      <c r="F13" s="61" t="e">
        <f>_xll.qlRateHelperEarliestDate($E13,Trigger)</f>
        <v>#NUM!</v>
      </c>
      <c r="G13" s="61" t="e">
        <f>_xll.qlRateHelperLatestDate($E13,Trigger)</f>
        <v>#NUM!</v>
      </c>
      <c r="H13" s="62" t="e">
        <f>_xll.qlRateHelperQuoteValue($E13,Trigger)</f>
        <v>#NUM!</v>
      </c>
      <c r="I13" s="47"/>
      <c r="J13" s="63"/>
      <c r="K13" s="63"/>
      <c r="L13" s="63"/>
      <c r="M13" s="64" t="e">
        <f>_xll.qlYieldTSForwardRate(YieldCurve,$F13,$G13,"act/360","simple","annual")</f>
        <v>#NUM!</v>
      </c>
      <c r="N13" s="65" t="e">
        <f t="shared" si="1"/>
        <v>#NUM!</v>
      </c>
    </row>
    <row r="14" spans="1:17" x14ac:dyDescent="0.2">
      <c r="A14" s="24"/>
      <c r="B14" s="28"/>
      <c r="C14" s="13"/>
      <c r="D14" s="29" t="s">
        <v>18</v>
      </c>
      <c r="E14" s="24" t="str">
        <f t="shared" si="0"/>
        <v>GBP_YC3MRH_9MD</v>
      </c>
      <c r="F14" s="61" t="e">
        <f>_xll.qlRateHelperEarliestDate($E14,Trigger)</f>
        <v>#NUM!</v>
      </c>
      <c r="G14" s="61" t="e">
        <f>_xll.qlRateHelperLatestDate($E14,Trigger)</f>
        <v>#NUM!</v>
      </c>
      <c r="H14" s="62" t="e">
        <f>_xll.qlRateHelperQuoteValue($E14,Trigger)</f>
        <v>#NUM!</v>
      </c>
      <c r="I14" s="47"/>
      <c r="J14" s="63"/>
      <c r="K14" s="63"/>
      <c r="L14" s="63"/>
      <c r="M14" s="64" t="e">
        <f>_xll.qlYieldTSForwardRate(YieldCurve,$F14,$G14,"act/360","simple","annual")</f>
        <v>#NUM!</v>
      </c>
      <c r="N14" s="65" t="e">
        <f t="shared" si="1"/>
        <v>#NUM!</v>
      </c>
    </row>
    <row r="15" spans="1:17" x14ac:dyDescent="0.2">
      <c r="A15" s="24"/>
      <c r="B15" s="28"/>
      <c r="C15" s="13"/>
      <c r="D15" s="29" t="s">
        <v>19</v>
      </c>
      <c r="E15" s="24" t="str">
        <f t="shared" si="0"/>
        <v>GBP_YC3MRH_1YD</v>
      </c>
      <c r="F15" s="61" t="e">
        <f>_xll.qlRateHelperEarliestDate($E15,Trigger)</f>
        <v>#NUM!</v>
      </c>
      <c r="G15" s="61" t="e">
        <f>_xll.qlRateHelperLatestDate($E15,Trigger)</f>
        <v>#NUM!</v>
      </c>
      <c r="H15" s="62" t="e">
        <f>_xll.qlRateHelperQuoteValue($E15,Trigger)</f>
        <v>#NUM!</v>
      </c>
      <c r="I15" s="47"/>
      <c r="J15" s="63"/>
      <c r="K15" s="63"/>
      <c r="L15" s="63"/>
      <c r="M15" s="64" t="e">
        <f>_xll.qlYieldTSForwardRate(YieldCurve,$F15,$G15,"act/360","simple","annual")</f>
        <v>#NUM!</v>
      </c>
      <c r="N15" s="65" t="e">
        <f t="shared" si="1"/>
        <v>#NUM!</v>
      </c>
    </row>
    <row r="16" spans="1:17" x14ac:dyDescent="0.2">
      <c r="A16" s="39"/>
      <c r="B16" s="35" t="s">
        <v>86</v>
      </c>
      <c r="C16" s="14" t="str">
        <f>Months</f>
        <v>3</v>
      </c>
      <c r="D16" s="59" t="s">
        <v>87</v>
      </c>
      <c r="E16" s="39" t="str">
        <f>RateHelperPrefix&amp;"_"&amp;$B16&amp;$C16&amp;$D16</f>
        <v>GBP_YC3MRH_T3F1</v>
      </c>
      <c r="F16" s="66" t="e">
        <f>_xll.qlRateHelperEarliestDate($E16,Trigger)</f>
        <v>#NUM!</v>
      </c>
      <c r="G16" s="66" t="e">
        <f>_xll.qlRateHelperLatestDate($E16,Trigger)</f>
        <v>#NUM!</v>
      </c>
      <c r="H16" s="67" t="e">
        <f>_xll.qlRateHelperQuoteValue($E16,Trigger)</f>
        <v>#NUM!</v>
      </c>
      <c r="I16" s="52"/>
      <c r="J16" s="68"/>
      <c r="K16" s="68"/>
      <c r="L16" s="68"/>
      <c r="M16" s="69" t="e">
        <f>_xll.qlYieldTSForwardRate(YieldCurve,$F16,$G16,"act/360","simple","annual")</f>
        <v>#NUM!</v>
      </c>
      <c r="N16" s="70" t="e">
        <f>M16-H16</f>
        <v>#NUM!</v>
      </c>
    </row>
    <row r="17" spans="1:14" x14ac:dyDescent="0.2">
      <c r="A17" s="24"/>
      <c r="B17" s="19" t="s">
        <v>88</v>
      </c>
      <c r="C17" s="17" t="str">
        <f>Months</f>
        <v>3</v>
      </c>
      <c r="D17" s="60" t="s">
        <v>87</v>
      </c>
      <c r="E17" s="24" t="str">
        <f t="shared" si="0"/>
        <v>GBP_YC3MRH_TOM3F1</v>
      </c>
      <c r="F17" s="61" t="e">
        <f>_xll.qlRateHelperEarliestDate($E17,Trigger)</f>
        <v>#NUM!</v>
      </c>
      <c r="G17" s="61" t="e">
        <f>_xll.qlRateHelperLatestDate($E17,Trigger)</f>
        <v>#NUM!</v>
      </c>
      <c r="H17" s="62" t="e">
        <f>_xll.qlRateHelperQuoteValue($E17,Trigger)</f>
        <v>#NUM!</v>
      </c>
      <c r="I17" s="47"/>
      <c r="J17" s="63"/>
      <c r="K17" s="63"/>
      <c r="L17" s="63"/>
      <c r="M17" s="64" t="e">
        <f>_xll.qlYieldTSForwardRate(YieldCurve,$F17,$G17,"act/360","simple","annual")</f>
        <v>#NUM!</v>
      </c>
      <c r="N17" s="65" t="e">
        <f>M17-H17</f>
        <v>#NUM!</v>
      </c>
    </row>
    <row r="18" spans="1:14" x14ac:dyDescent="0.2">
      <c r="A18" s="39"/>
      <c r="B18" s="41">
        <v>1</v>
      </c>
      <c r="C18" s="15" t="s">
        <v>85</v>
      </c>
      <c r="D18" s="40" t="str">
        <f t="shared" ref="D18:D34" si="2">(B18+Months)&amp;"F"</f>
        <v>4F</v>
      </c>
      <c r="E18" s="39" t="str">
        <f>RateHelperPrefix&amp;"_"&amp;$B18&amp;$C18&amp;$D18</f>
        <v>GBP_YC3MRH_1x4F</v>
      </c>
      <c r="F18" s="66" t="e">
        <f>_xll.qlRateHelperEarliestDate($E18,Trigger)</f>
        <v>#NUM!</v>
      </c>
      <c r="G18" s="66" t="e">
        <f>_xll.qlRateHelperLatestDate($E18,Trigger)</f>
        <v>#NUM!</v>
      </c>
      <c r="H18" s="67" t="e">
        <f>_xll.qlRateHelperQuoteValue($E18,Trigger)</f>
        <v>#NUM!</v>
      </c>
      <c r="I18" s="52"/>
      <c r="J18" s="68"/>
      <c r="K18" s="68"/>
      <c r="L18" s="68"/>
      <c r="M18" s="69" t="e">
        <f>_xll.qlYieldTSForwardRate(YieldCurve,$F18,$G18,"act/360","simple","annual")</f>
        <v>#NUM!</v>
      </c>
      <c r="N18" s="70" t="e">
        <f t="shared" si="1"/>
        <v>#NUM!</v>
      </c>
    </row>
    <row r="19" spans="1:14" x14ac:dyDescent="0.2">
      <c r="A19" s="24"/>
      <c r="B19" s="32">
        <v>2</v>
      </c>
      <c r="C19" s="2" t="s">
        <v>85</v>
      </c>
      <c r="D19" s="29" t="str">
        <f t="shared" si="2"/>
        <v>5F</v>
      </c>
      <c r="E19" s="24" t="str">
        <f t="shared" si="0"/>
        <v>GBP_YC3MRH_2x5F</v>
      </c>
      <c r="F19" s="61" t="e">
        <f>_xll.qlRateHelperEarliestDate($E19,Trigger)</f>
        <v>#NUM!</v>
      </c>
      <c r="G19" s="61" t="e">
        <f>_xll.qlRateHelperLatestDate($E19,Trigger)</f>
        <v>#NUM!</v>
      </c>
      <c r="H19" s="62" t="e">
        <f>_xll.qlRateHelperQuoteValue($E19,Trigger)</f>
        <v>#NUM!</v>
      </c>
      <c r="I19" s="47"/>
      <c r="J19" s="63"/>
      <c r="K19" s="63"/>
      <c r="L19" s="63"/>
      <c r="M19" s="64" t="e">
        <f>_xll.qlYieldTSForwardRate(YieldCurve,$F19,$G19,"act/360","simple","annual")</f>
        <v>#NUM!</v>
      </c>
      <c r="N19" s="65" t="e">
        <f t="shared" si="1"/>
        <v>#NUM!</v>
      </c>
    </row>
    <row r="20" spans="1:14" x14ac:dyDescent="0.2">
      <c r="A20" s="24"/>
      <c r="B20" s="32">
        <v>3</v>
      </c>
      <c r="C20" s="2" t="s">
        <v>85</v>
      </c>
      <c r="D20" s="29" t="str">
        <f t="shared" si="2"/>
        <v>6F</v>
      </c>
      <c r="E20" s="24" t="str">
        <f t="shared" si="0"/>
        <v>GBP_YC3MRH_3x6F</v>
      </c>
      <c r="F20" s="61" t="e">
        <f>_xll.qlRateHelperEarliestDate($E20,Trigger)</f>
        <v>#NUM!</v>
      </c>
      <c r="G20" s="61" t="e">
        <f>_xll.qlRateHelperLatestDate($E20,Trigger)</f>
        <v>#NUM!</v>
      </c>
      <c r="H20" s="62" t="e">
        <f>_xll.qlRateHelperQuoteValue($E20,Trigger)</f>
        <v>#NUM!</v>
      </c>
      <c r="I20" s="47"/>
      <c r="J20" s="63"/>
      <c r="K20" s="63"/>
      <c r="L20" s="63"/>
      <c r="M20" s="64" t="e">
        <f>_xll.qlYieldTSForwardRate(YieldCurve,$F20,$G20,"act/360","simple","annual")</f>
        <v>#NUM!</v>
      </c>
      <c r="N20" s="65" t="e">
        <f t="shared" si="1"/>
        <v>#NUM!</v>
      </c>
    </row>
    <row r="21" spans="1:14" x14ac:dyDescent="0.2">
      <c r="A21" s="24"/>
      <c r="B21" s="32">
        <v>4</v>
      </c>
      <c r="C21" s="2" t="s">
        <v>85</v>
      </c>
      <c r="D21" s="29" t="str">
        <f t="shared" si="2"/>
        <v>7F</v>
      </c>
      <c r="E21" s="24" t="str">
        <f t="shared" si="0"/>
        <v>GBP_YC3MRH_4x7F</v>
      </c>
      <c r="F21" s="61" t="e">
        <f>_xll.qlRateHelperEarliestDate($E21,Trigger)</f>
        <v>#NUM!</v>
      </c>
      <c r="G21" s="61" t="e">
        <f>_xll.qlRateHelperLatestDate($E21,Trigger)</f>
        <v>#NUM!</v>
      </c>
      <c r="H21" s="62" t="e">
        <f>_xll.qlRateHelperQuoteValue($E21,Trigger)</f>
        <v>#NUM!</v>
      </c>
      <c r="I21" s="47"/>
      <c r="J21" s="63"/>
      <c r="K21" s="63"/>
      <c r="L21" s="63"/>
      <c r="M21" s="64" t="e">
        <f>_xll.qlYieldTSForwardRate(YieldCurve,$F21,$G21,"act/360","simple","annual")</f>
        <v>#NUM!</v>
      </c>
      <c r="N21" s="65" t="e">
        <f t="shared" si="1"/>
        <v>#NUM!</v>
      </c>
    </row>
    <row r="22" spans="1:14" x14ac:dyDescent="0.2">
      <c r="A22" s="24"/>
      <c r="B22" s="32">
        <v>5</v>
      </c>
      <c r="C22" s="2" t="s">
        <v>85</v>
      </c>
      <c r="D22" s="29" t="str">
        <f t="shared" si="2"/>
        <v>8F</v>
      </c>
      <c r="E22" s="24" t="str">
        <f t="shared" si="0"/>
        <v>GBP_YC3MRH_5x8F</v>
      </c>
      <c r="F22" s="61" t="e">
        <f>_xll.qlRateHelperEarliestDate($E22,Trigger)</f>
        <v>#NUM!</v>
      </c>
      <c r="G22" s="61" t="e">
        <f>_xll.qlRateHelperLatestDate($E22,Trigger)</f>
        <v>#NUM!</v>
      </c>
      <c r="H22" s="62" t="e">
        <f>_xll.qlRateHelperQuoteValue($E22,Trigger)</f>
        <v>#NUM!</v>
      </c>
      <c r="I22" s="47"/>
      <c r="J22" s="63"/>
      <c r="K22" s="63"/>
      <c r="L22" s="63"/>
      <c r="M22" s="64" t="e">
        <f>_xll.qlYieldTSForwardRate(YieldCurve,$F22,$G22,"act/360","simple","annual")</f>
        <v>#NUM!</v>
      </c>
      <c r="N22" s="65" t="e">
        <f t="shared" si="1"/>
        <v>#NUM!</v>
      </c>
    </row>
    <row r="23" spans="1:14" x14ac:dyDescent="0.2">
      <c r="A23" s="24"/>
      <c r="B23" s="32">
        <v>6</v>
      </c>
      <c r="C23" s="2" t="s">
        <v>85</v>
      </c>
      <c r="D23" s="29" t="str">
        <f t="shared" si="2"/>
        <v>9F</v>
      </c>
      <c r="E23" s="24" t="str">
        <f t="shared" si="0"/>
        <v>GBP_YC3MRH_6x9F</v>
      </c>
      <c r="F23" s="61" t="e">
        <f>_xll.qlRateHelperEarliestDate($E23,Trigger)</f>
        <v>#NUM!</v>
      </c>
      <c r="G23" s="61" t="e">
        <f>_xll.qlRateHelperLatestDate($E23,Trigger)</f>
        <v>#NUM!</v>
      </c>
      <c r="H23" s="62" t="e">
        <f>_xll.qlRateHelperQuoteValue($E23,Trigger)</f>
        <v>#NUM!</v>
      </c>
      <c r="I23" s="47"/>
      <c r="J23" s="63"/>
      <c r="K23" s="63"/>
      <c r="L23" s="63"/>
      <c r="M23" s="64" t="e">
        <f>_xll.qlYieldTSForwardRate(YieldCurve,$F23,$G23,"act/360","simple","annual")</f>
        <v>#NUM!</v>
      </c>
      <c r="N23" s="65" t="e">
        <f t="shared" si="1"/>
        <v>#NUM!</v>
      </c>
    </row>
    <row r="24" spans="1:14" x14ac:dyDescent="0.2">
      <c r="A24" s="24"/>
      <c r="B24" s="32">
        <v>7</v>
      </c>
      <c r="C24" s="2" t="s">
        <v>85</v>
      </c>
      <c r="D24" s="29" t="str">
        <f t="shared" si="2"/>
        <v>10F</v>
      </c>
      <c r="E24" s="24" t="str">
        <f t="shared" si="0"/>
        <v>GBP_YC3MRH_7x10F</v>
      </c>
      <c r="F24" s="61" t="e">
        <f>_xll.qlRateHelperEarliestDate($E24,Trigger)</f>
        <v>#NUM!</v>
      </c>
      <c r="G24" s="61" t="e">
        <f>_xll.qlRateHelperLatestDate($E24,Trigger)</f>
        <v>#NUM!</v>
      </c>
      <c r="H24" s="62" t="e">
        <f>_xll.qlRateHelperQuoteValue($E24,Trigger)</f>
        <v>#NUM!</v>
      </c>
      <c r="I24" s="47"/>
      <c r="J24" s="63"/>
      <c r="K24" s="63"/>
      <c r="L24" s="63"/>
      <c r="M24" s="64" t="e">
        <f>_xll.qlYieldTSForwardRate(YieldCurve,$F24,$G24,"act/360","simple","annual")</f>
        <v>#NUM!</v>
      </c>
      <c r="N24" s="65" t="e">
        <f t="shared" ref="N24:N34" si="3">M24-H24</f>
        <v>#NUM!</v>
      </c>
    </row>
    <row r="25" spans="1:14" x14ac:dyDescent="0.2">
      <c r="A25" s="24"/>
      <c r="B25" s="32">
        <v>8</v>
      </c>
      <c r="C25" s="2" t="s">
        <v>85</v>
      </c>
      <c r="D25" s="29" t="str">
        <f t="shared" si="2"/>
        <v>11F</v>
      </c>
      <c r="E25" s="24" t="str">
        <f t="shared" si="0"/>
        <v>GBP_YC3MRH_8x11F</v>
      </c>
      <c r="F25" s="61" t="e">
        <f>_xll.qlRateHelperEarliestDate($E25,Trigger)</f>
        <v>#NUM!</v>
      </c>
      <c r="G25" s="61" t="e">
        <f>_xll.qlRateHelperLatestDate($E25,Trigger)</f>
        <v>#NUM!</v>
      </c>
      <c r="H25" s="62" t="e">
        <f>_xll.qlRateHelperQuoteValue($E25,Trigger)</f>
        <v>#NUM!</v>
      </c>
      <c r="I25" s="47"/>
      <c r="J25" s="63"/>
      <c r="K25" s="63"/>
      <c r="L25" s="63"/>
      <c r="M25" s="64" t="e">
        <f>_xll.qlYieldTSForwardRate(YieldCurve,$F25,$G25,"act/360","simple","annual")</f>
        <v>#NUM!</v>
      </c>
      <c r="N25" s="65" t="e">
        <f t="shared" si="3"/>
        <v>#NUM!</v>
      </c>
    </row>
    <row r="26" spans="1:14" x14ac:dyDescent="0.2">
      <c r="A26" s="24"/>
      <c r="B26" s="32">
        <v>9</v>
      </c>
      <c r="C26" s="2" t="s">
        <v>85</v>
      </c>
      <c r="D26" s="29" t="str">
        <f t="shared" si="2"/>
        <v>12F</v>
      </c>
      <c r="E26" s="24" t="str">
        <f t="shared" si="0"/>
        <v>GBP_YC3MRH_9x12F</v>
      </c>
      <c r="F26" s="61" t="e">
        <f>_xll.qlRateHelperEarliestDate($E26,Trigger)</f>
        <v>#NUM!</v>
      </c>
      <c r="G26" s="61" t="e">
        <f>_xll.qlRateHelperLatestDate($E26,Trigger)</f>
        <v>#NUM!</v>
      </c>
      <c r="H26" s="62" t="e">
        <f>_xll.qlRateHelperQuoteValue($E26,Trigger)</f>
        <v>#NUM!</v>
      </c>
      <c r="I26" s="47"/>
      <c r="J26" s="63"/>
      <c r="K26" s="63"/>
      <c r="L26" s="63"/>
      <c r="M26" s="64" t="e">
        <f>_xll.qlYieldTSForwardRate(YieldCurve,$F26,$G26,"act/360","simple","annual")</f>
        <v>#NUM!</v>
      </c>
      <c r="N26" s="65" t="e">
        <f t="shared" si="3"/>
        <v>#NUM!</v>
      </c>
    </row>
    <row r="27" spans="1:14" x14ac:dyDescent="0.2">
      <c r="A27" s="24"/>
      <c r="B27" s="32">
        <v>10</v>
      </c>
      <c r="C27" s="2" t="s">
        <v>85</v>
      </c>
      <c r="D27" s="29" t="str">
        <f t="shared" si="2"/>
        <v>13F</v>
      </c>
      <c r="E27" s="24" t="str">
        <f t="shared" si="0"/>
        <v>GBP_YC3MRH_10x13F</v>
      </c>
      <c r="F27" s="61" t="e">
        <f>_xll.qlRateHelperEarliestDate($E27,Trigger)</f>
        <v>#NUM!</v>
      </c>
      <c r="G27" s="61" t="e">
        <f>_xll.qlRateHelperLatestDate($E27,Trigger)</f>
        <v>#NUM!</v>
      </c>
      <c r="H27" s="62" t="e">
        <f>_xll.qlRateHelperQuoteValue($E27,Trigger)</f>
        <v>#NUM!</v>
      </c>
      <c r="I27" s="47"/>
      <c r="J27" s="63"/>
      <c r="K27" s="63"/>
      <c r="L27" s="63"/>
      <c r="M27" s="64" t="e">
        <f>_xll.qlYieldTSForwardRate(YieldCurve,$F27,$G27,"act/360","simple","annual")</f>
        <v>#NUM!</v>
      </c>
      <c r="N27" s="65" t="e">
        <f t="shared" si="3"/>
        <v>#NUM!</v>
      </c>
    </row>
    <row r="28" spans="1:14" x14ac:dyDescent="0.2">
      <c r="A28" s="24"/>
      <c r="B28" s="32">
        <v>11</v>
      </c>
      <c r="C28" s="2" t="s">
        <v>85</v>
      </c>
      <c r="D28" s="29" t="str">
        <f t="shared" si="2"/>
        <v>14F</v>
      </c>
      <c r="E28" s="24" t="str">
        <f t="shared" si="0"/>
        <v>GBP_YC3MRH_11x14F</v>
      </c>
      <c r="F28" s="61" t="e">
        <f>_xll.qlRateHelperEarliestDate($E28,Trigger)</f>
        <v>#NUM!</v>
      </c>
      <c r="G28" s="61" t="e">
        <f>_xll.qlRateHelperLatestDate($E28,Trigger)</f>
        <v>#NUM!</v>
      </c>
      <c r="H28" s="62" t="e">
        <f>_xll.qlRateHelperQuoteValue($E28,Trigger)</f>
        <v>#NUM!</v>
      </c>
      <c r="I28" s="47"/>
      <c r="J28" s="63"/>
      <c r="K28" s="63"/>
      <c r="L28" s="63"/>
      <c r="M28" s="64" t="e">
        <f>_xll.qlYieldTSForwardRate(YieldCurve,$F28,$G28,"act/360","simple","annual")</f>
        <v>#NUM!</v>
      </c>
      <c r="N28" s="65" t="e">
        <f t="shared" si="3"/>
        <v>#NUM!</v>
      </c>
    </row>
    <row r="29" spans="1:14" x14ac:dyDescent="0.2">
      <c r="A29" s="24"/>
      <c r="B29" s="32">
        <v>12</v>
      </c>
      <c r="C29" s="2" t="s">
        <v>85</v>
      </c>
      <c r="D29" s="29" t="str">
        <f t="shared" si="2"/>
        <v>15F</v>
      </c>
      <c r="E29" s="24" t="str">
        <f t="shared" si="0"/>
        <v>GBP_YC3MRH_12x15F</v>
      </c>
      <c r="F29" s="61" t="e">
        <f>_xll.qlRateHelperEarliestDate($E29,Trigger)</f>
        <v>#NUM!</v>
      </c>
      <c r="G29" s="61" t="e">
        <f>_xll.qlRateHelperLatestDate($E29,Trigger)</f>
        <v>#NUM!</v>
      </c>
      <c r="H29" s="62" t="e">
        <f>_xll.qlRateHelperQuoteValue($E29,Trigger)</f>
        <v>#NUM!</v>
      </c>
      <c r="I29" s="47"/>
      <c r="J29" s="63"/>
      <c r="K29" s="63"/>
      <c r="L29" s="63"/>
      <c r="M29" s="64" t="e">
        <f>_xll.qlYieldTSForwardRate(YieldCurve,$F29,$G29,"act/360","simple","annual")</f>
        <v>#NUM!</v>
      </c>
      <c r="N29" s="65" t="e">
        <f t="shared" si="3"/>
        <v>#NUM!</v>
      </c>
    </row>
    <row r="30" spans="1:14" x14ac:dyDescent="0.2">
      <c r="A30" s="24"/>
      <c r="B30" s="32">
        <v>13</v>
      </c>
      <c r="C30" s="2" t="s">
        <v>85</v>
      </c>
      <c r="D30" s="29" t="str">
        <f t="shared" si="2"/>
        <v>16F</v>
      </c>
      <c r="E30" s="24" t="str">
        <f t="shared" si="0"/>
        <v>GBP_YC3MRH_13x16F</v>
      </c>
      <c r="F30" s="61" t="e">
        <f>_xll.qlRateHelperEarliestDate($E30,Trigger)</f>
        <v>#NUM!</v>
      </c>
      <c r="G30" s="61" t="e">
        <f>_xll.qlRateHelperLatestDate($E30,Trigger)</f>
        <v>#NUM!</v>
      </c>
      <c r="H30" s="62" t="e">
        <f>_xll.qlRateHelperQuoteValue($E30,Trigger)</f>
        <v>#NUM!</v>
      </c>
      <c r="I30" s="47"/>
      <c r="J30" s="63"/>
      <c r="K30" s="63"/>
      <c r="L30" s="63"/>
      <c r="M30" s="64" t="e">
        <f>_xll.qlYieldTSForwardRate(YieldCurve,$F30,$G30,"act/360","simple","annual")</f>
        <v>#NUM!</v>
      </c>
      <c r="N30" s="65" t="e">
        <f t="shared" si="3"/>
        <v>#NUM!</v>
      </c>
    </row>
    <row r="31" spans="1:14" x14ac:dyDescent="0.2">
      <c r="A31" s="24"/>
      <c r="B31" s="32">
        <v>14</v>
      </c>
      <c r="C31" s="2" t="s">
        <v>85</v>
      </c>
      <c r="D31" s="29" t="str">
        <f t="shared" si="2"/>
        <v>17F</v>
      </c>
      <c r="E31" s="24" t="str">
        <f t="shared" si="0"/>
        <v>GBP_YC3MRH_14x17F</v>
      </c>
      <c r="F31" s="61" t="e">
        <f>_xll.qlRateHelperEarliestDate($E31,Trigger)</f>
        <v>#NUM!</v>
      </c>
      <c r="G31" s="61" t="e">
        <f>_xll.qlRateHelperLatestDate($E31,Trigger)</f>
        <v>#NUM!</v>
      </c>
      <c r="H31" s="62" t="e">
        <f>_xll.qlRateHelperQuoteValue($E31,Trigger)</f>
        <v>#NUM!</v>
      </c>
      <c r="I31" s="47"/>
      <c r="J31" s="63"/>
      <c r="K31" s="63"/>
      <c r="L31" s="63"/>
      <c r="M31" s="64" t="e">
        <f>_xll.qlYieldTSForwardRate(YieldCurve,$F31,$G31,"act/360","simple","annual")</f>
        <v>#NUM!</v>
      </c>
      <c r="N31" s="65" t="e">
        <f t="shared" si="3"/>
        <v>#NUM!</v>
      </c>
    </row>
    <row r="32" spans="1:14" x14ac:dyDescent="0.2">
      <c r="A32" s="24"/>
      <c r="B32" s="32">
        <v>15</v>
      </c>
      <c r="C32" s="2" t="s">
        <v>85</v>
      </c>
      <c r="D32" s="29" t="str">
        <f t="shared" si="2"/>
        <v>18F</v>
      </c>
      <c r="E32" s="24" t="str">
        <f t="shared" si="0"/>
        <v>GBP_YC3MRH_15x18F</v>
      </c>
      <c r="F32" s="61" t="e">
        <f>_xll.qlRateHelperEarliestDate($E32,Trigger)</f>
        <v>#NUM!</v>
      </c>
      <c r="G32" s="61" t="e">
        <f>_xll.qlRateHelperLatestDate($E32,Trigger)</f>
        <v>#NUM!</v>
      </c>
      <c r="H32" s="62" t="e">
        <f>_xll.qlRateHelperQuoteValue($E32,Trigger)</f>
        <v>#NUM!</v>
      </c>
      <c r="I32" s="47"/>
      <c r="J32" s="63"/>
      <c r="K32" s="63"/>
      <c r="L32" s="63"/>
      <c r="M32" s="64" t="e">
        <f>_xll.qlYieldTSForwardRate(YieldCurve,$F32,$G32,"act/360","simple","annual")</f>
        <v>#NUM!</v>
      </c>
      <c r="N32" s="65" t="e">
        <f t="shared" si="3"/>
        <v>#NUM!</v>
      </c>
    </row>
    <row r="33" spans="1:14" x14ac:dyDescent="0.2">
      <c r="A33" s="24"/>
      <c r="B33" s="32">
        <v>16</v>
      </c>
      <c r="C33" s="2" t="s">
        <v>85</v>
      </c>
      <c r="D33" s="29" t="str">
        <f t="shared" si="2"/>
        <v>19F</v>
      </c>
      <c r="E33" s="24" t="str">
        <f t="shared" si="0"/>
        <v>GBP_YC3MRH_16x19F</v>
      </c>
      <c r="F33" s="61" t="e">
        <f>_xll.qlRateHelperEarliestDate($E33,Trigger)</f>
        <v>#NUM!</v>
      </c>
      <c r="G33" s="61" t="e">
        <f>_xll.qlRateHelperLatestDate($E33,Trigger)</f>
        <v>#NUM!</v>
      </c>
      <c r="H33" s="62" t="e">
        <f>_xll.qlRateHelperQuoteValue($E33,Trigger)</f>
        <v>#NUM!</v>
      </c>
      <c r="I33" s="47"/>
      <c r="J33" s="63"/>
      <c r="K33" s="63"/>
      <c r="L33" s="63"/>
      <c r="M33" s="64" t="e">
        <f>_xll.qlYieldTSForwardRate(YieldCurve,$F33,$G33,"act/360","simple","annual")</f>
        <v>#NUM!</v>
      </c>
      <c r="N33" s="65" t="e">
        <f t="shared" si="3"/>
        <v>#NUM!</v>
      </c>
    </row>
    <row r="34" spans="1:14" x14ac:dyDescent="0.2">
      <c r="A34" s="24"/>
      <c r="B34" s="32">
        <v>17</v>
      </c>
      <c r="C34" s="2" t="s">
        <v>85</v>
      </c>
      <c r="D34" s="29" t="str">
        <f t="shared" si="2"/>
        <v>20F</v>
      </c>
      <c r="E34" s="24" t="str">
        <f t="shared" si="0"/>
        <v>GBP_YC3MRH_17x20F</v>
      </c>
      <c r="F34" s="61" t="e">
        <f>_xll.qlRateHelperEarliestDate($E34,Trigger)</f>
        <v>#NUM!</v>
      </c>
      <c r="G34" s="61" t="e">
        <f>_xll.qlRateHelperLatestDate($E34,Trigger)</f>
        <v>#NUM!</v>
      </c>
      <c r="H34" s="62" t="e">
        <f>_xll.qlRateHelperQuoteValue($E34,Trigger)</f>
        <v>#NUM!</v>
      </c>
      <c r="I34" s="47"/>
      <c r="J34" s="63"/>
      <c r="K34" s="63"/>
      <c r="L34" s="63"/>
      <c r="M34" s="64" t="e">
        <f>_xll.qlYieldTSForwardRate(YieldCurve,$F34,$G34,"act/360","simple","annual")</f>
        <v>#NUM!</v>
      </c>
      <c r="N34" s="65" t="e">
        <f t="shared" si="3"/>
        <v>#NUM!</v>
      </c>
    </row>
    <row r="35" spans="1:14" x14ac:dyDescent="0.2">
      <c r="A35" s="25"/>
      <c r="B35" s="33">
        <v>18</v>
      </c>
      <c r="C35" s="16" t="s">
        <v>85</v>
      </c>
      <c r="D35" s="31" t="str">
        <f>(B35+Months)&amp;"F"</f>
        <v>21F</v>
      </c>
      <c r="E35" s="25" t="str">
        <f t="shared" si="0"/>
        <v>GBP_YC3MRH_18x21F</v>
      </c>
      <c r="F35" s="71" t="e">
        <f>_xll.qlRateHelperEarliestDate($E35,Trigger)</f>
        <v>#NUM!</v>
      </c>
      <c r="G35" s="71" t="e">
        <f>_xll.qlRateHelperLatestDate($E35,Trigger)</f>
        <v>#NUM!</v>
      </c>
      <c r="H35" s="72" t="e">
        <f>_xll.qlRateHelperQuoteValue($E35,Trigger)</f>
        <v>#NUM!</v>
      </c>
      <c r="I35" s="48"/>
      <c r="J35" s="73"/>
      <c r="K35" s="73"/>
      <c r="L35" s="73"/>
      <c r="M35" s="74" t="e">
        <f>_xll.qlYieldTSForwardRate(YieldCurve,$F35,$G35,"act/360","simple","annual")</f>
        <v>#NUM!</v>
      </c>
      <c r="N35" s="75" t="e">
        <f>M35-H35</f>
        <v>#NUM!</v>
      </c>
    </row>
    <row r="36" spans="1:14" x14ac:dyDescent="0.2">
      <c r="A36" s="28" t="b">
        <v>0</v>
      </c>
      <c r="B36" s="18"/>
      <c r="C36" s="12" t="str">
        <f t="shared" ref="C36:C77" si="4">IF(IndexTenor="6M","IMMFRA","FUT")&amp;IndexTenor</f>
        <v>FUT3M</v>
      </c>
      <c r="D36" s="34" t="str">
        <f t="array" ref="D36:D77">_xll.qlIMMNextCodes(_xll.qlSettingsEvaluationDate(Trigger)-1,A36:A77)</f>
        <v>X3</v>
      </c>
      <c r="E36" s="24" t="str">
        <f t="shared" si="0"/>
        <v>GBP_YC3MRH_FUT3MX3</v>
      </c>
      <c r="F36" s="61" t="e">
        <f>_xll.qlRateHelperEarliestDate($E36,Trigger)</f>
        <v>#NUM!</v>
      </c>
      <c r="G36" s="61" t="e">
        <f>_xll.qlRateHelperLatestDate($E36,Trigger)</f>
        <v>#NUM!</v>
      </c>
      <c r="H36" s="62" t="e">
        <f>(100-_xll.qlRateHelperQuoteValue($E36,Trigger))/100-I36</f>
        <v>#NUM!</v>
      </c>
      <c r="I36" s="47" t="e">
        <f>_xll.qlFuturesRateHelperConvexityAdjustment($E36,Trigger)</f>
        <v>#NUM!</v>
      </c>
      <c r="J36" s="63"/>
      <c r="K36" s="63"/>
      <c r="L36" s="63"/>
      <c r="M36" s="64" t="e">
        <f>_xll.qlYieldTSForwardRate(YieldCurve,$F36,$G36,"act/360","simple","annual")</f>
        <v>#NUM!</v>
      </c>
      <c r="N36" s="65" t="e">
        <f t="shared" si="1"/>
        <v>#NUM!</v>
      </c>
    </row>
    <row r="37" spans="1:14" x14ac:dyDescent="0.2">
      <c r="A37" s="28" t="b">
        <v>0</v>
      </c>
      <c r="B37" s="18"/>
      <c r="C37" s="12" t="str">
        <f t="shared" si="4"/>
        <v>FUT3M</v>
      </c>
      <c r="D37" s="34" t="str">
        <v>Z3</v>
      </c>
      <c r="E37" s="24" t="str">
        <f>RateHelperPrefix&amp;"_"&amp;$B37&amp;$C37&amp;$D37</f>
        <v>GBP_YC3MRH_FUT3MZ3</v>
      </c>
      <c r="F37" s="61" t="e">
        <f>_xll.qlRateHelperEarliestDate($E37,Trigger)</f>
        <v>#NUM!</v>
      </c>
      <c r="G37" s="61" t="e">
        <f>_xll.qlRateHelperLatestDate($E37,Trigger)</f>
        <v>#NUM!</v>
      </c>
      <c r="H37" s="62" t="e">
        <f>(100-_xll.qlRateHelperQuoteValue($E37,Trigger))/100-I37</f>
        <v>#NUM!</v>
      </c>
      <c r="I37" s="47" t="e">
        <f>_xll.qlFuturesRateHelperConvexityAdjustment($E37,Trigger)</f>
        <v>#NUM!</v>
      </c>
      <c r="J37" s="63"/>
      <c r="K37" s="63"/>
      <c r="L37" s="63"/>
      <c r="M37" s="64" t="e">
        <f>_xll.qlYieldTSForwardRate(YieldCurve,$F37,$G37,"act/360","simple","annual")</f>
        <v>#NUM!</v>
      </c>
      <c r="N37" s="65" t="e">
        <f t="shared" si="1"/>
        <v>#NUM!</v>
      </c>
    </row>
    <row r="38" spans="1:14" x14ac:dyDescent="0.2">
      <c r="A38" s="28" t="b">
        <v>0</v>
      </c>
      <c r="B38" s="18"/>
      <c r="C38" s="12" t="str">
        <f t="shared" si="4"/>
        <v>FUT3M</v>
      </c>
      <c r="D38" s="34" t="str">
        <v>F4</v>
      </c>
      <c r="E38" s="24" t="str">
        <f t="shared" si="0"/>
        <v>GBP_YC3MRH_FUT3MF4</v>
      </c>
      <c r="F38" s="61" t="e">
        <f>_xll.qlRateHelperEarliestDate($E38,Trigger)</f>
        <v>#NUM!</v>
      </c>
      <c r="G38" s="61" t="e">
        <f>_xll.qlRateHelperLatestDate($E38,Trigger)</f>
        <v>#NUM!</v>
      </c>
      <c r="H38" s="62" t="e">
        <f>(100-_xll.qlRateHelperQuoteValue($E38,Trigger))/100-I38</f>
        <v>#NUM!</v>
      </c>
      <c r="I38" s="47" t="e">
        <f>_xll.qlFuturesRateHelperConvexityAdjustment($E38,Trigger)</f>
        <v>#NUM!</v>
      </c>
      <c r="J38" s="63"/>
      <c r="K38" s="63"/>
      <c r="L38" s="63"/>
      <c r="M38" s="64" t="e">
        <f>_xll.qlYieldTSForwardRate(YieldCurve,$F38,$G38,"act/360","simple","annual")</f>
        <v>#NUM!</v>
      </c>
      <c r="N38" s="65" t="e">
        <f t="shared" si="1"/>
        <v>#NUM!</v>
      </c>
    </row>
    <row r="39" spans="1:14" x14ac:dyDescent="0.2">
      <c r="A39" s="28" t="b">
        <v>0</v>
      </c>
      <c r="B39" s="18"/>
      <c r="C39" s="12" t="str">
        <f t="shared" si="4"/>
        <v>FUT3M</v>
      </c>
      <c r="D39" s="34" t="str">
        <v>G4</v>
      </c>
      <c r="E39" s="24" t="str">
        <f t="shared" si="0"/>
        <v>GBP_YC3MRH_FUT3MG4</v>
      </c>
      <c r="F39" s="61" t="e">
        <f>_xll.qlRateHelperEarliestDate($E39,Trigger)</f>
        <v>#NUM!</v>
      </c>
      <c r="G39" s="61" t="e">
        <f>_xll.qlRateHelperLatestDate($E39,Trigger)</f>
        <v>#NUM!</v>
      </c>
      <c r="H39" s="62" t="e">
        <f>(100-_xll.qlRateHelperQuoteValue($E39,Trigger))/100-I39</f>
        <v>#NUM!</v>
      </c>
      <c r="I39" s="47" t="e">
        <f>_xll.qlFuturesRateHelperConvexityAdjustment($E39,Trigger)</f>
        <v>#NUM!</v>
      </c>
      <c r="J39" s="63"/>
      <c r="K39" s="63"/>
      <c r="L39" s="63"/>
      <c r="M39" s="64" t="e">
        <f>_xll.qlYieldTSForwardRate(YieldCurve,$F39,$G39,"act/360","simple","annual")</f>
        <v>#NUM!</v>
      </c>
      <c r="N39" s="65" t="e">
        <f t="shared" si="1"/>
        <v>#NUM!</v>
      </c>
    </row>
    <row r="40" spans="1:14" x14ac:dyDescent="0.2">
      <c r="A40" s="28" t="b">
        <v>0</v>
      </c>
      <c r="B40" s="18"/>
      <c r="C40" s="12" t="str">
        <f t="shared" si="4"/>
        <v>FUT3M</v>
      </c>
      <c r="D40" s="34" t="str">
        <v>H4</v>
      </c>
      <c r="E40" s="24" t="str">
        <f t="shared" si="0"/>
        <v>GBP_YC3MRH_FUT3MH4</v>
      </c>
      <c r="F40" s="61" t="e">
        <f>_xll.qlRateHelperEarliestDate($E40,Trigger)</f>
        <v>#NUM!</v>
      </c>
      <c r="G40" s="61" t="e">
        <f>_xll.qlRateHelperLatestDate($E40,Trigger)</f>
        <v>#NUM!</v>
      </c>
      <c r="H40" s="62" t="e">
        <f>(100-_xll.qlRateHelperQuoteValue($E40,Trigger))/100-I40</f>
        <v>#NUM!</v>
      </c>
      <c r="I40" s="47" t="e">
        <f>_xll.qlFuturesRateHelperConvexityAdjustment($E40,Trigger)</f>
        <v>#NUM!</v>
      </c>
      <c r="J40" s="63"/>
      <c r="K40" s="63"/>
      <c r="L40" s="63"/>
      <c r="M40" s="64" t="e">
        <f>_xll.qlYieldTSForwardRate(YieldCurve,$F40,$G40,"act/360","simple","annual")</f>
        <v>#NUM!</v>
      </c>
      <c r="N40" s="65" t="e">
        <f t="shared" si="1"/>
        <v>#NUM!</v>
      </c>
    </row>
    <row r="41" spans="1:14" x14ac:dyDescent="0.2">
      <c r="A41" s="28" t="b">
        <v>0</v>
      </c>
      <c r="B41" s="18"/>
      <c r="C41" s="12" t="str">
        <f t="shared" si="4"/>
        <v>FUT3M</v>
      </c>
      <c r="D41" s="34" t="str">
        <v>J4</v>
      </c>
      <c r="E41" s="24" t="str">
        <f t="shared" si="0"/>
        <v>GBP_YC3MRH_FUT3MJ4</v>
      </c>
      <c r="F41" s="61" t="e">
        <f>_xll.qlRateHelperEarliestDate($E41,Trigger)</f>
        <v>#NUM!</v>
      </c>
      <c r="G41" s="61" t="e">
        <f>_xll.qlRateHelperLatestDate($E41,Trigger)</f>
        <v>#NUM!</v>
      </c>
      <c r="H41" s="62" t="e">
        <f>(100-_xll.qlRateHelperQuoteValue($E41,Trigger))/100-I41</f>
        <v>#NUM!</v>
      </c>
      <c r="I41" s="47" t="e">
        <f>_xll.qlFuturesRateHelperConvexityAdjustment($E41,Trigger)</f>
        <v>#NUM!</v>
      </c>
      <c r="J41" s="63"/>
      <c r="K41" s="63"/>
      <c r="L41" s="63"/>
      <c r="M41" s="64" t="e">
        <f>_xll.qlYieldTSForwardRate(YieldCurve,$F41,$G41,"act/360","simple","annual")</f>
        <v>#NUM!</v>
      </c>
      <c r="N41" s="65" t="e">
        <f t="shared" si="1"/>
        <v>#NUM!</v>
      </c>
    </row>
    <row r="42" spans="1:14" x14ac:dyDescent="0.2">
      <c r="A42" s="28" t="b">
        <v>0</v>
      </c>
      <c r="B42" s="18"/>
      <c r="C42" s="12" t="str">
        <f t="shared" si="4"/>
        <v>FUT3M</v>
      </c>
      <c r="D42" s="34" t="str">
        <v>K4</v>
      </c>
      <c r="E42" s="24" t="str">
        <f t="shared" si="0"/>
        <v>GBP_YC3MRH_FUT3MK4</v>
      </c>
      <c r="F42" s="61" t="e">
        <f>_xll.qlRateHelperEarliestDate($E42,Trigger)</f>
        <v>#NUM!</v>
      </c>
      <c r="G42" s="61" t="e">
        <f>_xll.qlRateHelperLatestDate($E42,Trigger)</f>
        <v>#NUM!</v>
      </c>
      <c r="H42" s="62" t="e">
        <f>(100-_xll.qlRateHelperQuoteValue($E42,Trigger))/100-I42</f>
        <v>#NUM!</v>
      </c>
      <c r="I42" s="47" t="e">
        <f>_xll.qlFuturesRateHelperConvexityAdjustment($E42,Trigger)</f>
        <v>#NUM!</v>
      </c>
      <c r="J42" s="63"/>
      <c r="K42" s="63"/>
      <c r="L42" s="63"/>
      <c r="M42" s="64" t="e">
        <f>_xll.qlYieldTSForwardRate(YieldCurve,$F42,$G42,"act/360","simple","annual")</f>
        <v>#NUM!</v>
      </c>
      <c r="N42" s="65" t="e">
        <f t="shared" si="1"/>
        <v>#NUM!</v>
      </c>
    </row>
    <row r="43" spans="1:14" x14ac:dyDescent="0.2">
      <c r="A43" s="28" t="b">
        <v>0</v>
      </c>
      <c r="B43" s="18"/>
      <c r="C43" s="12" t="str">
        <f t="shared" si="4"/>
        <v>FUT3M</v>
      </c>
      <c r="D43" s="34" t="str">
        <v>M4</v>
      </c>
      <c r="E43" s="24" t="str">
        <f t="shared" si="0"/>
        <v>GBP_YC3MRH_FUT3MM4</v>
      </c>
      <c r="F43" s="61" t="e">
        <f>_xll.qlRateHelperEarliestDate($E43,Trigger)</f>
        <v>#NUM!</v>
      </c>
      <c r="G43" s="61" t="e">
        <f>_xll.qlRateHelperLatestDate($E43,Trigger)</f>
        <v>#NUM!</v>
      </c>
      <c r="H43" s="62" t="e">
        <f>(100-_xll.qlRateHelperQuoteValue($E43,Trigger))/100-I43</f>
        <v>#NUM!</v>
      </c>
      <c r="I43" s="47" t="e">
        <f>_xll.qlFuturesRateHelperConvexityAdjustment($E43,Trigger)</f>
        <v>#NUM!</v>
      </c>
      <c r="J43" s="63"/>
      <c r="K43" s="63"/>
      <c r="L43" s="63"/>
      <c r="M43" s="64" t="e">
        <f>_xll.qlYieldTSForwardRate(YieldCurve,$F43,$G43,"act/360","simple","annual")</f>
        <v>#NUM!</v>
      </c>
      <c r="N43" s="65" t="e">
        <f t="shared" si="1"/>
        <v>#NUM!</v>
      </c>
    </row>
    <row r="44" spans="1:14" x14ac:dyDescent="0.2">
      <c r="A44" s="28" t="b">
        <v>0</v>
      </c>
      <c r="B44" s="18"/>
      <c r="C44" s="12" t="str">
        <f t="shared" si="4"/>
        <v>FUT3M</v>
      </c>
      <c r="D44" s="34" t="str">
        <v>N4</v>
      </c>
      <c r="E44" s="24" t="str">
        <f t="shared" si="0"/>
        <v>GBP_YC3MRH_FUT3MN4</v>
      </c>
      <c r="F44" s="61" t="e">
        <f>_xll.qlRateHelperEarliestDate($E44,Trigger)</f>
        <v>#NUM!</v>
      </c>
      <c r="G44" s="61" t="e">
        <f>_xll.qlRateHelperLatestDate($E44,Trigger)</f>
        <v>#NUM!</v>
      </c>
      <c r="H44" s="62" t="e">
        <f>(100-_xll.qlRateHelperQuoteValue($E44,Trigger))/100-I44</f>
        <v>#NUM!</v>
      </c>
      <c r="I44" s="47" t="e">
        <f>_xll.qlFuturesRateHelperConvexityAdjustment($E44,Trigger)</f>
        <v>#NUM!</v>
      </c>
      <c r="J44" s="63"/>
      <c r="K44" s="63"/>
      <c r="L44" s="63"/>
      <c r="M44" s="64" t="e">
        <f>_xll.qlYieldTSForwardRate(YieldCurve,$F44,$G44,"act/360","simple","annual")</f>
        <v>#NUM!</v>
      </c>
      <c r="N44" s="65" t="e">
        <f t="shared" si="1"/>
        <v>#NUM!</v>
      </c>
    </row>
    <row r="45" spans="1:14" x14ac:dyDescent="0.2">
      <c r="A45" s="28" t="b">
        <v>0</v>
      </c>
      <c r="B45" s="18"/>
      <c r="C45" s="12" t="str">
        <f t="shared" si="4"/>
        <v>FUT3M</v>
      </c>
      <c r="D45" s="34" t="str">
        <v>Q4</v>
      </c>
      <c r="E45" s="24" t="str">
        <f t="shared" si="0"/>
        <v>GBP_YC3MRH_FUT3MQ4</v>
      </c>
      <c r="F45" s="61" t="e">
        <f>_xll.qlRateHelperEarliestDate($E45,Trigger)</f>
        <v>#NUM!</v>
      </c>
      <c r="G45" s="61" t="e">
        <f>_xll.qlRateHelperLatestDate($E45,Trigger)</f>
        <v>#NUM!</v>
      </c>
      <c r="H45" s="62" t="e">
        <f>(100-_xll.qlRateHelperQuoteValue($E45,Trigger))/100-I45</f>
        <v>#NUM!</v>
      </c>
      <c r="I45" s="47" t="e">
        <f>_xll.qlFuturesRateHelperConvexityAdjustment($E45,Trigger)</f>
        <v>#NUM!</v>
      </c>
      <c r="J45" s="63"/>
      <c r="K45" s="63"/>
      <c r="L45" s="63"/>
      <c r="M45" s="64" t="e">
        <f>_xll.qlYieldTSForwardRate(YieldCurve,$F45,$G45,"act/360","simple","annual")</f>
        <v>#NUM!</v>
      </c>
      <c r="N45" s="65" t="e">
        <f t="shared" si="1"/>
        <v>#NUM!</v>
      </c>
    </row>
    <row r="46" spans="1:14" x14ac:dyDescent="0.2">
      <c r="A46" s="28" t="b">
        <v>0</v>
      </c>
      <c r="B46" s="18"/>
      <c r="C46" s="12" t="str">
        <f t="shared" si="4"/>
        <v>FUT3M</v>
      </c>
      <c r="D46" s="34" t="str">
        <v>U4</v>
      </c>
      <c r="E46" s="24" t="str">
        <f t="shared" ref="E46:E77" si="5">RateHelperPrefix&amp;"_"&amp;$B46&amp;$C46&amp;$D46</f>
        <v>GBP_YC3MRH_FUT3MU4</v>
      </c>
      <c r="F46" s="61" t="e">
        <f>_xll.qlRateHelperEarliestDate($E46,Trigger)</f>
        <v>#NUM!</v>
      </c>
      <c r="G46" s="61" t="e">
        <f>_xll.qlRateHelperLatestDate($E46,Trigger)</f>
        <v>#NUM!</v>
      </c>
      <c r="H46" s="62" t="e">
        <f>(100-_xll.qlRateHelperQuoteValue($E46,Trigger))/100-I46</f>
        <v>#NUM!</v>
      </c>
      <c r="I46" s="47" t="e">
        <f>_xll.qlFuturesRateHelperConvexityAdjustment($E46,Trigger)</f>
        <v>#NUM!</v>
      </c>
      <c r="J46" s="63"/>
      <c r="K46" s="63"/>
      <c r="L46" s="63"/>
      <c r="M46" s="64" t="e">
        <f>_xll.qlYieldTSForwardRate(YieldCurve,$F46,$G46,"act/360","simple","annual")</f>
        <v>#NUM!</v>
      </c>
      <c r="N46" s="65" t="e">
        <f t="shared" si="1"/>
        <v>#NUM!</v>
      </c>
    </row>
    <row r="47" spans="1:14" x14ac:dyDescent="0.2">
      <c r="A47" s="28" t="b">
        <v>0</v>
      </c>
      <c r="B47" s="18"/>
      <c r="C47" s="12" t="str">
        <f t="shared" si="4"/>
        <v>FUT3M</v>
      </c>
      <c r="D47" s="34" t="str">
        <v>V4</v>
      </c>
      <c r="E47" s="24" t="str">
        <f t="shared" si="5"/>
        <v>GBP_YC3MRH_FUT3MV4</v>
      </c>
      <c r="F47" s="61" t="e">
        <f>_xll.qlRateHelperEarliestDate($E47,Trigger)</f>
        <v>#NUM!</v>
      </c>
      <c r="G47" s="61" t="e">
        <f>_xll.qlRateHelperLatestDate($E47,Trigger)</f>
        <v>#NUM!</v>
      </c>
      <c r="H47" s="62" t="e">
        <f>(100-_xll.qlRateHelperQuoteValue($E47,Trigger))/100-I47</f>
        <v>#NUM!</v>
      </c>
      <c r="I47" s="47" t="e">
        <f>_xll.qlFuturesRateHelperConvexityAdjustment($E47,Trigger)</f>
        <v>#NUM!</v>
      </c>
      <c r="J47" s="63"/>
      <c r="K47" s="63"/>
      <c r="L47" s="63"/>
      <c r="M47" s="64" t="e">
        <f>_xll.qlYieldTSForwardRate(YieldCurve,$F47,$G47,"act/360","simple","annual")</f>
        <v>#NUM!</v>
      </c>
      <c r="N47" s="65" t="e">
        <f t="shared" si="1"/>
        <v>#NUM!</v>
      </c>
    </row>
    <row r="48" spans="1:14" x14ac:dyDescent="0.2">
      <c r="A48" s="28" t="b">
        <v>1</v>
      </c>
      <c r="B48" s="18"/>
      <c r="C48" s="12" t="str">
        <f t="shared" si="4"/>
        <v>FUT3M</v>
      </c>
      <c r="D48" s="34" t="str">
        <v>Z4</v>
      </c>
      <c r="E48" s="24" t="str">
        <f t="shared" si="5"/>
        <v>GBP_YC3MRH_FUT3MZ4</v>
      </c>
      <c r="F48" s="61" t="e">
        <f>_xll.qlRateHelperEarliestDate($E48,Trigger)</f>
        <v>#NUM!</v>
      </c>
      <c r="G48" s="61" t="e">
        <f>_xll.qlRateHelperLatestDate($E48,Trigger)</f>
        <v>#NUM!</v>
      </c>
      <c r="H48" s="62" t="e">
        <f>(100-_xll.qlRateHelperQuoteValue($E48,Trigger))/100-I48</f>
        <v>#NUM!</v>
      </c>
      <c r="I48" s="47" t="e">
        <f>_xll.qlFuturesRateHelperConvexityAdjustment($E48,Trigger)</f>
        <v>#NUM!</v>
      </c>
      <c r="J48" s="63"/>
      <c r="K48" s="63"/>
      <c r="L48" s="63"/>
      <c r="M48" s="64" t="e">
        <f>_xll.qlYieldTSForwardRate(YieldCurve,$F48,$G48,"act/360","simple","annual")</f>
        <v>#NUM!</v>
      </c>
      <c r="N48" s="65" t="e">
        <f t="shared" si="1"/>
        <v>#NUM!</v>
      </c>
    </row>
    <row r="49" spans="1:14" x14ac:dyDescent="0.2">
      <c r="A49" s="28" t="b">
        <v>1</v>
      </c>
      <c r="B49" s="18"/>
      <c r="C49" s="12" t="str">
        <f t="shared" si="4"/>
        <v>FUT3M</v>
      </c>
      <c r="D49" s="34" t="str">
        <v>H5</v>
      </c>
      <c r="E49" s="24" t="str">
        <f t="shared" si="5"/>
        <v>GBP_YC3MRH_FUT3MH5</v>
      </c>
      <c r="F49" s="61" t="e">
        <f>_xll.qlRateHelperEarliestDate($E49,Trigger)</f>
        <v>#NUM!</v>
      </c>
      <c r="G49" s="61" t="e">
        <f>_xll.qlRateHelperLatestDate($E49,Trigger)</f>
        <v>#NUM!</v>
      </c>
      <c r="H49" s="62" t="e">
        <f>(100-_xll.qlRateHelperQuoteValue($E49,Trigger))/100-I49</f>
        <v>#NUM!</v>
      </c>
      <c r="I49" s="47" t="e">
        <f>_xll.qlFuturesRateHelperConvexityAdjustment($E49,Trigger)</f>
        <v>#NUM!</v>
      </c>
      <c r="J49" s="63"/>
      <c r="K49" s="63"/>
      <c r="L49" s="63"/>
      <c r="M49" s="64" t="e">
        <f>_xll.qlYieldTSForwardRate(YieldCurve,$F49,$G49,"act/360","simple","annual")</f>
        <v>#NUM!</v>
      </c>
      <c r="N49" s="65" t="e">
        <f t="shared" si="1"/>
        <v>#NUM!</v>
      </c>
    </row>
    <row r="50" spans="1:14" x14ac:dyDescent="0.2">
      <c r="A50" s="28" t="b">
        <v>1</v>
      </c>
      <c r="B50" s="18"/>
      <c r="C50" s="12" t="str">
        <f t="shared" si="4"/>
        <v>FUT3M</v>
      </c>
      <c r="D50" s="34" t="str">
        <v>M5</v>
      </c>
      <c r="E50" s="24" t="str">
        <f t="shared" si="5"/>
        <v>GBP_YC3MRH_FUT3MM5</v>
      </c>
      <c r="F50" s="61" t="e">
        <f>_xll.qlRateHelperEarliestDate($E50,Trigger)</f>
        <v>#NUM!</v>
      </c>
      <c r="G50" s="61" t="e">
        <f>_xll.qlRateHelperLatestDate($E50,Trigger)</f>
        <v>#NUM!</v>
      </c>
      <c r="H50" s="62" t="e">
        <f>(100-_xll.qlRateHelperQuoteValue($E50,Trigger))/100-I50</f>
        <v>#NUM!</v>
      </c>
      <c r="I50" s="47" t="e">
        <f>_xll.qlFuturesRateHelperConvexityAdjustment($E50,Trigger)</f>
        <v>#NUM!</v>
      </c>
      <c r="J50" s="63"/>
      <c r="K50" s="63"/>
      <c r="L50" s="63"/>
      <c r="M50" s="64" t="e">
        <f>_xll.qlYieldTSForwardRate(YieldCurve,$F50,$G50,"act/360","simple","annual")</f>
        <v>#NUM!</v>
      </c>
      <c r="N50" s="65" t="e">
        <f t="shared" si="1"/>
        <v>#NUM!</v>
      </c>
    </row>
    <row r="51" spans="1:14" x14ac:dyDescent="0.2">
      <c r="A51" s="28" t="b">
        <v>1</v>
      </c>
      <c r="B51" s="18"/>
      <c r="C51" s="12" t="str">
        <f t="shared" si="4"/>
        <v>FUT3M</v>
      </c>
      <c r="D51" s="34" t="str">
        <v>U5</v>
      </c>
      <c r="E51" s="24" t="str">
        <f t="shared" si="5"/>
        <v>GBP_YC3MRH_FUT3MU5</v>
      </c>
      <c r="F51" s="61" t="e">
        <f>_xll.qlRateHelperEarliestDate($E51,Trigger)</f>
        <v>#NUM!</v>
      </c>
      <c r="G51" s="61" t="e">
        <f>_xll.qlRateHelperLatestDate($E51,Trigger)</f>
        <v>#NUM!</v>
      </c>
      <c r="H51" s="62" t="e">
        <f>(100-_xll.qlRateHelperQuoteValue($E51,Trigger))/100-I51</f>
        <v>#NUM!</v>
      </c>
      <c r="I51" s="47" t="e">
        <f>_xll.qlFuturesRateHelperConvexityAdjustment($E51,Trigger)</f>
        <v>#NUM!</v>
      </c>
      <c r="J51" s="63"/>
      <c r="K51" s="63"/>
      <c r="L51" s="63"/>
      <c r="M51" s="64" t="e">
        <f>_xll.qlYieldTSForwardRate(YieldCurve,$F51,$G51,"act/360","simple","annual")</f>
        <v>#NUM!</v>
      </c>
      <c r="N51" s="65" t="e">
        <f t="shared" si="1"/>
        <v>#NUM!</v>
      </c>
    </row>
    <row r="52" spans="1:14" x14ac:dyDescent="0.2">
      <c r="A52" s="28" t="b">
        <v>1</v>
      </c>
      <c r="B52" s="18"/>
      <c r="C52" s="12" t="str">
        <f t="shared" si="4"/>
        <v>FUT3M</v>
      </c>
      <c r="D52" s="34" t="str">
        <v>Z5</v>
      </c>
      <c r="E52" s="24" t="str">
        <f t="shared" si="5"/>
        <v>GBP_YC3MRH_FUT3MZ5</v>
      </c>
      <c r="F52" s="61" t="e">
        <f>_xll.qlRateHelperEarliestDate($E52,Trigger)</f>
        <v>#NUM!</v>
      </c>
      <c r="G52" s="61" t="e">
        <f>_xll.qlRateHelperLatestDate($E52,Trigger)</f>
        <v>#NUM!</v>
      </c>
      <c r="H52" s="62" t="e">
        <f>(100-_xll.qlRateHelperQuoteValue($E52,Trigger))/100-I52</f>
        <v>#NUM!</v>
      </c>
      <c r="I52" s="47" t="e">
        <f>_xll.qlFuturesRateHelperConvexityAdjustment($E52,Trigger)</f>
        <v>#NUM!</v>
      </c>
      <c r="J52" s="63"/>
      <c r="K52" s="63"/>
      <c r="L52" s="63"/>
      <c r="M52" s="64" t="e">
        <f>_xll.qlYieldTSForwardRate(YieldCurve,$F52,$G52,"act/360","simple","annual")</f>
        <v>#NUM!</v>
      </c>
      <c r="N52" s="65" t="e">
        <f t="shared" si="1"/>
        <v>#NUM!</v>
      </c>
    </row>
    <row r="53" spans="1:14" x14ac:dyDescent="0.2">
      <c r="A53" s="28" t="b">
        <v>1</v>
      </c>
      <c r="B53" s="18"/>
      <c r="C53" s="12" t="str">
        <f t="shared" si="4"/>
        <v>FUT3M</v>
      </c>
      <c r="D53" s="34" t="str">
        <v>H6</v>
      </c>
      <c r="E53" s="24" t="str">
        <f t="shared" si="5"/>
        <v>GBP_YC3MRH_FUT3MH6</v>
      </c>
      <c r="F53" s="61" t="e">
        <f>_xll.qlRateHelperEarliestDate($E53,Trigger)</f>
        <v>#NUM!</v>
      </c>
      <c r="G53" s="61" t="e">
        <f>_xll.qlRateHelperLatestDate($E53,Trigger)</f>
        <v>#NUM!</v>
      </c>
      <c r="H53" s="62" t="e">
        <f>(100-_xll.qlRateHelperQuoteValue($E53,Trigger))/100-I53</f>
        <v>#NUM!</v>
      </c>
      <c r="I53" s="47" t="e">
        <f>_xll.qlFuturesRateHelperConvexityAdjustment($E53,Trigger)</f>
        <v>#NUM!</v>
      </c>
      <c r="J53" s="63"/>
      <c r="K53" s="63"/>
      <c r="L53" s="63"/>
      <c r="M53" s="64" t="e">
        <f>_xll.qlYieldTSForwardRate(YieldCurve,$F53,$G53,"act/360","simple","annual")</f>
        <v>#NUM!</v>
      </c>
      <c r="N53" s="65" t="e">
        <f t="shared" si="1"/>
        <v>#NUM!</v>
      </c>
    </row>
    <row r="54" spans="1:14" hidden="1" outlineLevel="2" x14ac:dyDescent="0.2">
      <c r="A54" s="28" t="b">
        <v>1</v>
      </c>
      <c r="B54" s="18"/>
      <c r="C54" s="12" t="str">
        <f t="shared" si="4"/>
        <v>FUT3M</v>
      </c>
      <c r="D54" s="34" t="str">
        <v>M6</v>
      </c>
      <c r="E54" s="24" t="str">
        <f t="shared" si="5"/>
        <v>GBP_YC3MRH_FUT3MM6</v>
      </c>
      <c r="F54" s="61" t="e">
        <f>_xll.qlRateHelperEarliestDate($E54,Trigger)</f>
        <v>#NUM!</v>
      </c>
      <c r="G54" s="61" t="e">
        <f>_xll.qlRateHelperLatestDate($E54,Trigger)</f>
        <v>#NUM!</v>
      </c>
      <c r="H54" s="62" t="e">
        <f>(100-_xll.qlRateHelperQuoteValue($E54,Trigger))/100-I54</f>
        <v>#NUM!</v>
      </c>
      <c r="I54" s="47" t="e">
        <f>_xll.qlFuturesRateHelperConvexityAdjustment($E54,Trigger)</f>
        <v>#NUM!</v>
      </c>
      <c r="J54" s="63"/>
      <c r="K54" s="63"/>
      <c r="L54" s="63"/>
      <c r="M54" s="64" t="e">
        <f>_xll.qlYieldTSForwardRate(YieldCurve,$F54,$G54,"act/360","simple","annual")</f>
        <v>#NUM!</v>
      </c>
      <c r="N54" s="65" t="e">
        <f t="shared" si="1"/>
        <v>#NUM!</v>
      </c>
    </row>
    <row r="55" spans="1:14" hidden="1" outlineLevel="2" x14ac:dyDescent="0.2">
      <c r="A55" s="28" t="b">
        <v>1</v>
      </c>
      <c r="B55" s="18"/>
      <c r="C55" s="12" t="str">
        <f t="shared" si="4"/>
        <v>FUT3M</v>
      </c>
      <c r="D55" s="34" t="str">
        <v>U6</v>
      </c>
      <c r="E55" s="24" t="str">
        <f t="shared" si="5"/>
        <v>GBP_YC3MRH_FUT3MU6</v>
      </c>
      <c r="F55" s="61" t="e">
        <f>_xll.qlRateHelperEarliestDate($E55,Trigger)</f>
        <v>#NUM!</v>
      </c>
      <c r="G55" s="61" t="e">
        <f>_xll.qlRateHelperLatestDate($E55,Trigger)</f>
        <v>#NUM!</v>
      </c>
      <c r="H55" s="62" t="e">
        <f>(100-_xll.qlRateHelperQuoteValue($E55,Trigger))/100-I55</f>
        <v>#NUM!</v>
      </c>
      <c r="I55" s="47" t="e">
        <f>_xll.qlFuturesRateHelperConvexityAdjustment($E55,Trigger)</f>
        <v>#NUM!</v>
      </c>
      <c r="J55" s="63"/>
      <c r="K55" s="63"/>
      <c r="L55" s="63"/>
      <c r="M55" s="64" t="e">
        <f>_xll.qlYieldTSForwardRate(YieldCurve,$F55,$G55,"act/360","simple","annual")</f>
        <v>#NUM!</v>
      </c>
      <c r="N55" s="65" t="e">
        <f t="shared" si="1"/>
        <v>#NUM!</v>
      </c>
    </row>
    <row r="56" spans="1:14" hidden="1" outlineLevel="2" x14ac:dyDescent="0.2">
      <c r="A56" s="28" t="b">
        <v>1</v>
      </c>
      <c r="B56" s="18"/>
      <c r="C56" s="12" t="str">
        <f t="shared" si="4"/>
        <v>FUT3M</v>
      </c>
      <c r="D56" s="34" t="str">
        <v>Z6</v>
      </c>
      <c r="E56" s="24" t="str">
        <f t="shared" si="5"/>
        <v>GBP_YC3MRH_FUT3MZ6</v>
      </c>
      <c r="F56" s="61" t="e">
        <f>_xll.qlRateHelperEarliestDate($E56,Trigger)</f>
        <v>#NUM!</v>
      </c>
      <c r="G56" s="61" t="e">
        <f>_xll.qlRateHelperLatestDate($E56,Trigger)</f>
        <v>#NUM!</v>
      </c>
      <c r="H56" s="62" t="e">
        <f>(100-_xll.qlRateHelperQuoteValue($E56,Trigger))/100-I56</f>
        <v>#NUM!</v>
      </c>
      <c r="I56" s="47" t="e">
        <f>_xll.qlFuturesRateHelperConvexityAdjustment($E56,Trigger)</f>
        <v>#NUM!</v>
      </c>
      <c r="J56" s="63"/>
      <c r="K56" s="63"/>
      <c r="L56" s="63"/>
      <c r="M56" s="64" t="e">
        <f>_xll.qlYieldTSForwardRate(YieldCurve,$F56,$G56,"act/360","simple","annual")</f>
        <v>#NUM!</v>
      </c>
      <c r="N56" s="65" t="e">
        <f t="shared" si="1"/>
        <v>#NUM!</v>
      </c>
    </row>
    <row r="57" spans="1:14" hidden="1" outlineLevel="2" x14ac:dyDescent="0.2">
      <c r="A57" s="28" t="b">
        <v>1</v>
      </c>
      <c r="B57" s="18"/>
      <c r="C57" s="12" t="str">
        <f t="shared" si="4"/>
        <v>FUT3M</v>
      </c>
      <c r="D57" s="34" t="str">
        <v>H7</v>
      </c>
      <c r="E57" s="24" t="str">
        <f t="shared" si="5"/>
        <v>GBP_YC3MRH_FUT3MH7</v>
      </c>
      <c r="F57" s="61" t="e">
        <f>_xll.qlRateHelperEarliestDate($E57,Trigger)</f>
        <v>#NUM!</v>
      </c>
      <c r="G57" s="61" t="e">
        <f>_xll.qlRateHelperLatestDate($E57,Trigger)</f>
        <v>#NUM!</v>
      </c>
      <c r="H57" s="62" t="e">
        <f>(100-_xll.qlRateHelperQuoteValue($E57,Trigger))/100-I57</f>
        <v>#NUM!</v>
      </c>
      <c r="I57" s="47" t="e">
        <f>_xll.qlFuturesRateHelperConvexityAdjustment($E57,Trigger)</f>
        <v>#NUM!</v>
      </c>
      <c r="J57" s="63"/>
      <c r="K57" s="63"/>
      <c r="L57" s="63"/>
      <c r="M57" s="64" t="e">
        <f>_xll.qlYieldTSForwardRate(YieldCurve,$F57,$G57,"act/360","simple","annual")</f>
        <v>#NUM!</v>
      </c>
      <c r="N57" s="65" t="e">
        <f t="shared" si="1"/>
        <v>#NUM!</v>
      </c>
    </row>
    <row r="58" spans="1:14" hidden="1" outlineLevel="2" x14ac:dyDescent="0.2">
      <c r="A58" s="28" t="b">
        <v>1</v>
      </c>
      <c r="B58" s="18"/>
      <c r="C58" s="12" t="str">
        <f t="shared" si="4"/>
        <v>FUT3M</v>
      </c>
      <c r="D58" s="34" t="str">
        <v>M7</v>
      </c>
      <c r="E58" s="24" t="str">
        <f t="shared" si="5"/>
        <v>GBP_YC3MRH_FUT3MM7</v>
      </c>
      <c r="F58" s="61" t="e">
        <f>_xll.qlRateHelperEarliestDate($E58,Trigger)</f>
        <v>#NUM!</v>
      </c>
      <c r="G58" s="61" t="e">
        <f>_xll.qlRateHelperLatestDate($E58,Trigger)</f>
        <v>#NUM!</v>
      </c>
      <c r="H58" s="62" t="e">
        <f>(100-_xll.qlRateHelperQuoteValue($E58,Trigger))/100-I58</f>
        <v>#NUM!</v>
      </c>
      <c r="I58" s="47" t="e">
        <f>_xll.qlFuturesRateHelperConvexityAdjustment($E58,Trigger)</f>
        <v>#NUM!</v>
      </c>
      <c r="J58" s="63"/>
      <c r="K58" s="63"/>
      <c r="L58" s="63"/>
      <c r="M58" s="64" t="e">
        <f>_xll.qlYieldTSForwardRate(YieldCurve,$F58,$G58,"act/360","simple","annual")</f>
        <v>#NUM!</v>
      </c>
      <c r="N58" s="65" t="e">
        <f t="shared" si="1"/>
        <v>#NUM!</v>
      </c>
    </row>
    <row r="59" spans="1:14" hidden="1" outlineLevel="2" x14ac:dyDescent="0.2">
      <c r="A59" s="28" t="b">
        <v>1</v>
      </c>
      <c r="B59" s="18"/>
      <c r="C59" s="12" t="str">
        <f t="shared" si="4"/>
        <v>FUT3M</v>
      </c>
      <c r="D59" s="34" t="str">
        <v>U7</v>
      </c>
      <c r="E59" s="24" t="str">
        <f t="shared" si="5"/>
        <v>GBP_YC3MRH_FUT3MU7</v>
      </c>
      <c r="F59" s="61" t="e">
        <f>_xll.qlRateHelperEarliestDate($E59,Trigger)</f>
        <v>#NUM!</v>
      </c>
      <c r="G59" s="61" t="e">
        <f>_xll.qlRateHelperLatestDate($E59,Trigger)</f>
        <v>#NUM!</v>
      </c>
      <c r="H59" s="62" t="e">
        <f>(100-_xll.qlRateHelperQuoteValue($E59,Trigger))/100-I59</f>
        <v>#NUM!</v>
      </c>
      <c r="I59" s="47" t="e">
        <f>_xll.qlFuturesRateHelperConvexityAdjustment($E59,Trigger)</f>
        <v>#NUM!</v>
      </c>
      <c r="J59" s="63"/>
      <c r="K59" s="63"/>
      <c r="L59" s="63"/>
      <c r="M59" s="64" t="e">
        <f>_xll.qlYieldTSForwardRate(YieldCurve,$F59,$G59,"act/360","simple","annual")</f>
        <v>#NUM!</v>
      </c>
      <c r="N59" s="65" t="e">
        <f t="shared" si="1"/>
        <v>#NUM!</v>
      </c>
    </row>
    <row r="60" spans="1:14" hidden="1" outlineLevel="2" x14ac:dyDescent="0.2">
      <c r="A60" s="28" t="b">
        <v>1</v>
      </c>
      <c r="B60" s="18"/>
      <c r="C60" s="12" t="str">
        <f t="shared" si="4"/>
        <v>FUT3M</v>
      </c>
      <c r="D60" s="34" t="str">
        <v>Z7</v>
      </c>
      <c r="E60" s="24" t="str">
        <f t="shared" si="5"/>
        <v>GBP_YC3MRH_FUT3MZ7</v>
      </c>
      <c r="F60" s="61" t="e">
        <f>_xll.qlRateHelperEarliestDate($E60,Trigger)</f>
        <v>#NUM!</v>
      </c>
      <c r="G60" s="61" t="e">
        <f>_xll.qlRateHelperLatestDate($E60,Trigger)</f>
        <v>#NUM!</v>
      </c>
      <c r="H60" s="62" t="e">
        <f>(100-_xll.qlRateHelperQuoteValue($E60,Trigger))/100-I60</f>
        <v>#NUM!</v>
      </c>
      <c r="I60" s="47" t="e">
        <f>_xll.qlFuturesRateHelperConvexityAdjustment($E60,Trigger)</f>
        <v>#NUM!</v>
      </c>
      <c r="J60" s="63"/>
      <c r="K60" s="63"/>
      <c r="L60" s="63"/>
      <c r="M60" s="64" t="e">
        <f>_xll.qlYieldTSForwardRate(YieldCurve,$F60,$G60,"act/360","simple","annual")</f>
        <v>#NUM!</v>
      </c>
      <c r="N60" s="65" t="e">
        <f t="shared" si="1"/>
        <v>#NUM!</v>
      </c>
    </row>
    <row r="61" spans="1:14" hidden="1" outlineLevel="2" x14ac:dyDescent="0.2">
      <c r="A61" s="28" t="b">
        <v>1</v>
      </c>
      <c r="B61" s="18"/>
      <c r="C61" s="12" t="str">
        <f t="shared" si="4"/>
        <v>FUT3M</v>
      </c>
      <c r="D61" s="34" t="str">
        <v>H8</v>
      </c>
      <c r="E61" s="24" t="str">
        <f t="shared" si="5"/>
        <v>GBP_YC3MRH_FUT3MH8</v>
      </c>
      <c r="F61" s="61" t="e">
        <f>_xll.qlRateHelperEarliestDate($E61,Trigger)</f>
        <v>#NUM!</v>
      </c>
      <c r="G61" s="61" t="e">
        <f>_xll.qlRateHelperLatestDate($E61,Trigger)</f>
        <v>#NUM!</v>
      </c>
      <c r="H61" s="62" t="e">
        <f>(100-_xll.qlRateHelperQuoteValue($E61,Trigger))/100-I61</f>
        <v>#NUM!</v>
      </c>
      <c r="I61" s="47" t="e">
        <f>_xll.qlFuturesRateHelperConvexityAdjustment($E61,Trigger)</f>
        <v>#NUM!</v>
      </c>
      <c r="J61" s="63"/>
      <c r="K61" s="63"/>
      <c r="L61" s="63"/>
      <c r="M61" s="64" t="e">
        <f>_xll.qlYieldTSForwardRate(YieldCurve,$F61,$G61,"act/360","simple","annual")</f>
        <v>#NUM!</v>
      </c>
      <c r="N61" s="65" t="e">
        <f t="shared" si="1"/>
        <v>#NUM!</v>
      </c>
    </row>
    <row r="62" spans="1:14" hidden="1" outlineLevel="2" x14ac:dyDescent="0.2">
      <c r="A62" s="28" t="b">
        <v>1</v>
      </c>
      <c r="B62" s="18"/>
      <c r="C62" s="12" t="str">
        <f t="shared" si="4"/>
        <v>FUT3M</v>
      </c>
      <c r="D62" s="34" t="str">
        <v>M8</v>
      </c>
      <c r="E62" s="24" t="str">
        <f t="shared" si="5"/>
        <v>GBP_YC3MRH_FUT3MM8</v>
      </c>
      <c r="F62" s="61" t="e">
        <f>_xll.qlRateHelperEarliestDate($E62,Trigger)</f>
        <v>#NUM!</v>
      </c>
      <c r="G62" s="61" t="e">
        <f>_xll.qlRateHelperLatestDate($E62,Trigger)</f>
        <v>#NUM!</v>
      </c>
      <c r="H62" s="62" t="e">
        <f>(100-_xll.qlRateHelperQuoteValue($E62,Trigger))/100-I62</f>
        <v>#NUM!</v>
      </c>
      <c r="I62" s="47" t="e">
        <f>_xll.qlFuturesRateHelperConvexityAdjustment($E62,Trigger)</f>
        <v>#NUM!</v>
      </c>
      <c r="J62" s="63"/>
      <c r="K62" s="63"/>
      <c r="L62" s="63"/>
      <c r="M62" s="64" t="e">
        <f>_xll.qlYieldTSForwardRate(YieldCurve,$F62,$G62,"act/360","simple","annual")</f>
        <v>#NUM!</v>
      </c>
      <c r="N62" s="65" t="e">
        <f t="shared" si="1"/>
        <v>#NUM!</v>
      </c>
    </row>
    <row r="63" spans="1:14" hidden="1" outlineLevel="2" x14ac:dyDescent="0.2">
      <c r="A63" s="28" t="b">
        <v>1</v>
      </c>
      <c r="B63" s="18"/>
      <c r="C63" s="12" t="str">
        <f t="shared" si="4"/>
        <v>FUT3M</v>
      </c>
      <c r="D63" s="34" t="str">
        <v>U8</v>
      </c>
      <c r="E63" s="24" t="str">
        <f t="shared" si="5"/>
        <v>GBP_YC3MRH_FUT3MU8</v>
      </c>
      <c r="F63" s="61" t="e">
        <f>_xll.qlRateHelperEarliestDate($E63,Trigger)</f>
        <v>#NUM!</v>
      </c>
      <c r="G63" s="61" t="e">
        <f>_xll.qlRateHelperLatestDate($E63,Trigger)</f>
        <v>#NUM!</v>
      </c>
      <c r="H63" s="62" t="e">
        <f>(100-_xll.qlRateHelperQuoteValue($E63,Trigger))/100-I63</f>
        <v>#NUM!</v>
      </c>
      <c r="I63" s="47" t="e">
        <f>_xll.qlFuturesRateHelperConvexityAdjustment($E63,Trigger)</f>
        <v>#NUM!</v>
      </c>
      <c r="J63" s="63"/>
      <c r="K63" s="63"/>
      <c r="L63" s="63"/>
      <c r="M63" s="64" t="e">
        <f>_xll.qlYieldTSForwardRate(YieldCurve,$F63,$G63,"act/360","simple","annual")</f>
        <v>#NUM!</v>
      </c>
      <c r="N63" s="65" t="e">
        <f t="shared" si="1"/>
        <v>#NUM!</v>
      </c>
    </row>
    <row r="64" spans="1:14" hidden="1" outlineLevel="2" x14ac:dyDescent="0.2">
      <c r="A64" s="28" t="b">
        <v>1</v>
      </c>
      <c r="B64" s="18"/>
      <c r="C64" s="12" t="str">
        <f t="shared" si="4"/>
        <v>FUT3M</v>
      </c>
      <c r="D64" s="34" t="str">
        <v>Z8</v>
      </c>
      <c r="E64" s="24" t="str">
        <f t="shared" si="5"/>
        <v>GBP_YC3MRH_FUT3MZ8</v>
      </c>
      <c r="F64" s="61" t="e">
        <f>_xll.qlRateHelperEarliestDate($E64,Trigger)</f>
        <v>#NUM!</v>
      </c>
      <c r="G64" s="61" t="e">
        <f>_xll.qlRateHelperLatestDate($E64,Trigger)</f>
        <v>#NUM!</v>
      </c>
      <c r="H64" s="62" t="e">
        <f>(100-_xll.qlRateHelperQuoteValue($E64,Trigger))/100-I64</f>
        <v>#NUM!</v>
      </c>
      <c r="I64" s="47" t="e">
        <f>_xll.qlFuturesRateHelperConvexityAdjustment($E64,Trigger)</f>
        <v>#NUM!</v>
      </c>
      <c r="J64" s="63"/>
      <c r="K64" s="63"/>
      <c r="L64" s="63"/>
      <c r="M64" s="64" t="e">
        <f>_xll.qlYieldTSForwardRate(YieldCurve,$F64,$G64,"act/360","simple","annual")</f>
        <v>#NUM!</v>
      </c>
      <c r="N64" s="65" t="e">
        <f t="shared" si="1"/>
        <v>#NUM!</v>
      </c>
    </row>
    <row r="65" spans="1:14" hidden="1" outlineLevel="2" x14ac:dyDescent="0.2">
      <c r="A65" s="28" t="b">
        <v>1</v>
      </c>
      <c r="B65" s="18"/>
      <c r="C65" s="12" t="str">
        <f t="shared" si="4"/>
        <v>FUT3M</v>
      </c>
      <c r="D65" s="34" t="str">
        <v>H9</v>
      </c>
      <c r="E65" s="24" t="str">
        <f t="shared" si="5"/>
        <v>GBP_YC3MRH_FUT3MH9</v>
      </c>
      <c r="F65" s="61" t="e">
        <f>_xll.qlRateHelperEarliestDate($E65,Trigger)</f>
        <v>#NUM!</v>
      </c>
      <c r="G65" s="61" t="e">
        <f>_xll.qlRateHelperLatestDate($E65,Trigger)</f>
        <v>#NUM!</v>
      </c>
      <c r="H65" s="62" t="e">
        <f>(100-_xll.qlRateHelperQuoteValue($E65,Trigger))/100-I65</f>
        <v>#NUM!</v>
      </c>
      <c r="I65" s="47" t="e">
        <f>_xll.qlFuturesRateHelperConvexityAdjustment($E65,Trigger)</f>
        <v>#NUM!</v>
      </c>
      <c r="J65" s="63"/>
      <c r="K65" s="63"/>
      <c r="L65" s="63"/>
      <c r="M65" s="64" t="e">
        <f>_xll.qlYieldTSForwardRate(YieldCurve,$F65,$G65,"act/360","simple","annual")</f>
        <v>#NUM!</v>
      </c>
      <c r="N65" s="65" t="e">
        <f t="shared" si="1"/>
        <v>#NUM!</v>
      </c>
    </row>
    <row r="66" spans="1:14" hidden="1" outlineLevel="2" x14ac:dyDescent="0.2">
      <c r="A66" s="28" t="b">
        <v>1</v>
      </c>
      <c r="B66" s="18"/>
      <c r="C66" s="12" t="str">
        <f t="shared" si="4"/>
        <v>FUT3M</v>
      </c>
      <c r="D66" s="34" t="str">
        <v>M9</v>
      </c>
      <c r="E66" s="24" t="str">
        <f t="shared" si="5"/>
        <v>GBP_YC3MRH_FUT3MM9</v>
      </c>
      <c r="F66" s="61" t="e">
        <f>_xll.qlRateHelperEarliestDate($E66,Trigger)</f>
        <v>#NUM!</v>
      </c>
      <c r="G66" s="61" t="e">
        <f>_xll.qlRateHelperLatestDate($E66,Trigger)</f>
        <v>#NUM!</v>
      </c>
      <c r="H66" s="62" t="e">
        <f>(100-_xll.qlRateHelperQuoteValue($E66,Trigger))/100-I66</f>
        <v>#NUM!</v>
      </c>
      <c r="I66" s="47" t="e">
        <f>_xll.qlFuturesRateHelperConvexityAdjustment($E66,Trigger)</f>
        <v>#NUM!</v>
      </c>
      <c r="J66" s="63"/>
      <c r="K66" s="63"/>
      <c r="L66" s="63"/>
      <c r="M66" s="64" t="e">
        <f>_xll.qlYieldTSForwardRate(YieldCurve,$F66,$G66,"act/360","simple","annual")</f>
        <v>#NUM!</v>
      </c>
      <c r="N66" s="65" t="e">
        <f t="shared" si="1"/>
        <v>#NUM!</v>
      </c>
    </row>
    <row r="67" spans="1:14" hidden="1" outlineLevel="2" x14ac:dyDescent="0.2">
      <c r="A67" s="28" t="b">
        <v>1</v>
      </c>
      <c r="B67" s="18"/>
      <c r="C67" s="12" t="str">
        <f t="shared" si="4"/>
        <v>FUT3M</v>
      </c>
      <c r="D67" s="34" t="str">
        <v>U9</v>
      </c>
      <c r="E67" s="24" t="str">
        <f t="shared" si="5"/>
        <v>GBP_YC3MRH_FUT3MU9</v>
      </c>
      <c r="F67" s="61" t="e">
        <f>_xll.qlRateHelperEarliestDate($E67,Trigger)</f>
        <v>#NUM!</v>
      </c>
      <c r="G67" s="61" t="e">
        <f>_xll.qlRateHelperLatestDate($E67,Trigger)</f>
        <v>#NUM!</v>
      </c>
      <c r="H67" s="62" t="e">
        <f>(100-_xll.qlRateHelperQuoteValue($E67,Trigger))/100-I67</f>
        <v>#NUM!</v>
      </c>
      <c r="I67" s="47" t="e">
        <f>_xll.qlFuturesRateHelperConvexityAdjustment($E67,Trigger)</f>
        <v>#NUM!</v>
      </c>
      <c r="J67" s="63"/>
      <c r="K67" s="63"/>
      <c r="L67" s="63"/>
      <c r="M67" s="64" t="e">
        <f>_xll.qlYieldTSForwardRate(YieldCurve,$F67,$G67,"act/360","simple","annual")</f>
        <v>#NUM!</v>
      </c>
      <c r="N67" s="65" t="e">
        <f t="shared" si="1"/>
        <v>#NUM!</v>
      </c>
    </row>
    <row r="68" spans="1:14" hidden="1" outlineLevel="2" x14ac:dyDescent="0.2">
      <c r="A68" s="28" t="b">
        <v>1</v>
      </c>
      <c r="B68" s="18"/>
      <c r="C68" s="12" t="str">
        <f t="shared" si="4"/>
        <v>FUT3M</v>
      </c>
      <c r="D68" s="34" t="str">
        <v>Z9</v>
      </c>
      <c r="E68" s="24" t="str">
        <f t="shared" si="5"/>
        <v>GBP_YC3MRH_FUT3MZ9</v>
      </c>
      <c r="F68" s="61" t="e">
        <f>_xll.qlRateHelperEarliestDate($E68,Trigger)</f>
        <v>#NUM!</v>
      </c>
      <c r="G68" s="61" t="e">
        <f>_xll.qlRateHelperLatestDate($E68,Trigger)</f>
        <v>#NUM!</v>
      </c>
      <c r="H68" s="62" t="e">
        <f>(100-_xll.qlRateHelperQuoteValue($E68,Trigger))/100-I68</f>
        <v>#NUM!</v>
      </c>
      <c r="I68" s="47" t="e">
        <f>_xll.qlFuturesRateHelperConvexityAdjustment($E68,Trigger)</f>
        <v>#NUM!</v>
      </c>
      <c r="J68" s="63"/>
      <c r="K68" s="63"/>
      <c r="L68" s="63"/>
      <c r="M68" s="64" t="e">
        <f>_xll.qlYieldTSForwardRate(YieldCurve,$F68,$G68,"act/360","simple","annual")</f>
        <v>#NUM!</v>
      </c>
      <c r="N68" s="65" t="e">
        <f t="shared" si="1"/>
        <v>#NUM!</v>
      </c>
    </row>
    <row r="69" spans="1:14" hidden="1" outlineLevel="2" x14ac:dyDescent="0.2">
      <c r="A69" s="28" t="b">
        <v>1</v>
      </c>
      <c r="B69" s="18"/>
      <c r="C69" s="12" t="str">
        <f t="shared" si="4"/>
        <v>FUT3M</v>
      </c>
      <c r="D69" s="34" t="str">
        <v>H0</v>
      </c>
      <c r="E69" s="24" t="str">
        <f t="shared" si="5"/>
        <v>GBP_YC3MRH_FUT3MH0</v>
      </c>
      <c r="F69" s="61" t="e">
        <f>_xll.qlRateHelperEarliestDate($E69,Trigger)</f>
        <v>#NUM!</v>
      </c>
      <c r="G69" s="61" t="e">
        <f>_xll.qlRateHelperLatestDate($E69,Trigger)</f>
        <v>#NUM!</v>
      </c>
      <c r="H69" s="62" t="e">
        <f>(100-_xll.qlRateHelperQuoteValue($E69,Trigger))/100-I69</f>
        <v>#NUM!</v>
      </c>
      <c r="I69" s="47" t="e">
        <f>_xll.qlFuturesRateHelperConvexityAdjustment($E69,Trigger)</f>
        <v>#NUM!</v>
      </c>
      <c r="J69" s="63"/>
      <c r="K69" s="63"/>
      <c r="L69" s="63"/>
      <c r="M69" s="64" t="e">
        <f>_xll.qlYieldTSForwardRate(YieldCurve,$F69,$G69,"act/360","simple","annual")</f>
        <v>#NUM!</v>
      </c>
      <c r="N69" s="65" t="e">
        <f t="shared" si="1"/>
        <v>#NUM!</v>
      </c>
    </row>
    <row r="70" spans="1:14" hidden="1" outlineLevel="2" x14ac:dyDescent="0.2">
      <c r="A70" s="28" t="b">
        <v>1</v>
      </c>
      <c r="B70" s="18"/>
      <c r="C70" s="12" t="str">
        <f t="shared" si="4"/>
        <v>FUT3M</v>
      </c>
      <c r="D70" s="34" t="str">
        <v>M0</v>
      </c>
      <c r="E70" s="24" t="str">
        <f t="shared" si="5"/>
        <v>GBP_YC3MRH_FUT3MM0</v>
      </c>
      <c r="F70" s="61" t="e">
        <f>_xll.qlRateHelperEarliestDate($E70,Trigger)</f>
        <v>#NUM!</v>
      </c>
      <c r="G70" s="61" t="e">
        <f>_xll.qlRateHelperLatestDate($E70,Trigger)</f>
        <v>#NUM!</v>
      </c>
      <c r="H70" s="62" t="e">
        <f>(100-_xll.qlRateHelperQuoteValue($E70,Trigger))/100-I70</f>
        <v>#NUM!</v>
      </c>
      <c r="I70" s="47" t="e">
        <f>_xll.qlFuturesRateHelperConvexityAdjustment($E70,Trigger)</f>
        <v>#NUM!</v>
      </c>
      <c r="J70" s="63"/>
      <c r="K70" s="63"/>
      <c r="L70" s="63"/>
      <c r="M70" s="64" t="e">
        <f>_xll.qlYieldTSForwardRate(YieldCurve,$F70,$G70,"act/360","simple","annual")</f>
        <v>#NUM!</v>
      </c>
      <c r="N70" s="65" t="e">
        <f t="shared" si="1"/>
        <v>#NUM!</v>
      </c>
    </row>
    <row r="71" spans="1:14" hidden="1" outlineLevel="2" x14ac:dyDescent="0.2">
      <c r="A71" s="28" t="b">
        <v>1</v>
      </c>
      <c r="B71" s="18"/>
      <c r="C71" s="12" t="str">
        <f t="shared" si="4"/>
        <v>FUT3M</v>
      </c>
      <c r="D71" s="34" t="str">
        <v>U0</v>
      </c>
      <c r="E71" s="24" t="str">
        <f t="shared" si="5"/>
        <v>GBP_YC3MRH_FUT3MU0</v>
      </c>
      <c r="F71" s="61" t="e">
        <f>_xll.qlRateHelperEarliestDate($E71,Trigger)</f>
        <v>#NUM!</v>
      </c>
      <c r="G71" s="61" t="e">
        <f>_xll.qlRateHelperLatestDate($E71,Trigger)</f>
        <v>#NUM!</v>
      </c>
      <c r="H71" s="62" t="e">
        <f>(100-_xll.qlRateHelperQuoteValue($E71,Trigger))/100-I71</f>
        <v>#NUM!</v>
      </c>
      <c r="I71" s="47" t="e">
        <f>_xll.qlFuturesRateHelperConvexityAdjustment($E71,Trigger)</f>
        <v>#NUM!</v>
      </c>
      <c r="J71" s="63"/>
      <c r="K71" s="63"/>
      <c r="L71" s="63"/>
      <c r="M71" s="64" t="e">
        <f>_xll.qlYieldTSForwardRate(YieldCurve,$F71,$G71,"act/360","simple","annual")</f>
        <v>#NUM!</v>
      </c>
      <c r="N71" s="65" t="e">
        <f t="shared" si="1"/>
        <v>#NUM!</v>
      </c>
    </row>
    <row r="72" spans="1:14" hidden="1" outlineLevel="2" x14ac:dyDescent="0.2">
      <c r="A72" s="28" t="b">
        <v>1</v>
      </c>
      <c r="B72" s="18"/>
      <c r="C72" s="12" t="str">
        <f t="shared" si="4"/>
        <v>FUT3M</v>
      </c>
      <c r="D72" s="34" t="str">
        <v>Z0</v>
      </c>
      <c r="E72" s="24" t="str">
        <f t="shared" si="5"/>
        <v>GBP_YC3MRH_FUT3MZ0</v>
      </c>
      <c r="F72" s="61" t="e">
        <f>_xll.qlRateHelperEarliestDate($E72,Trigger)</f>
        <v>#NUM!</v>
      </c>
      <c r="G72" s="61" t="e">
        <f>_xll.qlRateHelperLatestDate($E72,Trigger)</f>
        <v>#NUM!</v>
      </c>
      <c r="H72" s="62" t="e">
        <f>(100-_xll.qlRateHelperQuoteValue($E72,Trigger))/100-I72</f>
        <v>#NUM!</v>
      </c>
      <c r="I72" s="47" t="e">
        <f>_xll.qlFuturesRateHelperConvexityAdjustment($E72,Trigger)</f>
        <v>#NUM!</v>
      </c>
      <c r="J72" s="63"/>
      <c r="K72" s="63"/>
      <c r="L72" s="63"/>
      <c r="M72" s="64" t="e">
        <f>_xll.qlYieldTSForwardRate(YieldCurve,$F72,$G72,"act/360","simple","annual")</f>
        <v>#NUM!</v>
      </c>
      <c r="N72" s="65" t="e">
        <f t="shared" si="1"/>
        <v>#NUM!</v>
      </c>
    </row>
    <row r="73" spans="1:14" hidden="1" outlineLevel="2" x14ac:dyDescent="0.2">
      <c r="A73" s="28" t="b">
        <v>1</v>
      </c>
      <c r="B73" s="18"/>
      <c r="C73" s="12" t="str">
        <f t="shared" si="4"/>
        <v>FUT3M</v>
      </c>
      <c r="D73" s="34" t="str">
        <v>H1</v>
      </c>
      <c r="E73" s="24" t="str">
        <f t="shared" si="5"/>
        <v>GBP_YC3MRH_FUT3MH1</v>
      </c>
      <c r="F73" s="61" t="e">
        <f>_xll.qlRateHelperEarliestDate($E73,Trigger)</f>
        <v>#NUM!</v>
      </c>
      <c r="G73" s="61" t="e">
        <f>_xll.qlRateHelperLatestDate($E73,Trigger)</f>
        <v>#NUM!</v>
      </c>
      <c r="H73" s="62" t="e">
        <f>(100-_xll.qlRateHelperQuoteValue($E73,Trigger))/100-I73</f>
        <v>#NUM!</v>
      </c>
      <c r="I73" s="47" t="e">
        <f>_xll.qlFuturesRateHelperConvexityAdjustment($E73,Trigger)</f>
        <v>#NUM!</v>
      </c>
      <c r="J73" s="63"/>
      <c r="K73" s="63"/>
      <c r="L73" s="63"/>
      <c r="M73" s="64" t="e">
        <f>_xll.qlYieldTSForwardRate(YieldCurve,$F73,$G73,"act/360","simple","annual")</f>
        <v>#NUM!</v>
      </c>
      <c r="N73" s="65" t="e">
        <f t="shared" si="1"/>
        <v>#NUM!</v>
      </c>
    </row>
    <row r="74" spans="1:14" hidden="1" outlineLevel="2" x14ac:dyDescent="0.2">
      <c r="A74" s="28" t="b">
        <v>1</v>
      </c>
      <c r="B74" s="18"/>
      <c r="C74" s="12" t="str">
        <f t="shared" si="4"/>
        <v>FUT3M</v>
      </c>
      <c r="D74" s="34" t="str">
        <v>M1</v>
      </c>
      <c r="E74" s="24" t="str">
        <f t="shared" si="5"/>
        <v>GBP_YC3MRH_FUT3MM1</v>
      </c>
      <c r="F74" s="61" t="e">
        <f>_xll.qlRateHelperEarliestDate($E74,Trigger)</f>
        <v>#NUM!</v>
      </c>
      <c r="G74" s="61" t="e">
        <f>_xll.qlRateHelperLatestDate($E74,Trigger)</f>
        <v>#NUM!</v>
      </c>
      <c r="H74" s="62" t="e">
        <f>(100-_xll.qlRateHelperQuoteValue($E74,Trigger))/100-I74</f>
        <v>#NUM!</v>
      </c>
      <c r="I74" s="47" t="e">
        <f>_xll.qlFuturesRateHelperConvexityAdjustment($E74,Trigger)</f>
        <v>#NUM!</v>
      </c>
      <c r="J74" s="63"/>
      <c r="K74" s="63"/>
      <c r="L74" s="63"/>
      <c r="M74" s="64" t="e">
        <f>_xll.qlYieldTSForwardRate(YieldCurve,$F74,$G74,"act/360","simple","annual")</f>
        <v>#NUM!</v>
      </c>
      <c r="N74" s="65" t="e">
        <f t="shared" si="1"/>
        <v>#NUM!</v>
      </c>
    </row>
    <row r="75" spans="1:14" hidden="1" outlineLevel="2" x14ac:dyDescent="0.2">
      <c r="A75" s="28" t="b">
        <v>1</v>
      </c>
      <c r="B75" s="18"/>
      <c r="C75" s="12" t="str">
        <f t="shared" si="4"/>
        <v>FUT3M</v>
      </c>
      <c r="D75" s="34" t="str">
        <v>U1</v>
      </c>
      <c r="E75" s="24" t="str">
        <f t="shared" si="5"/>
        <v>GBP_YC3MRH_FUT3MU1</v>
      </c>
      <c r="F75" s="61" t="e">
        <f>_xll.qlRateHelperEarliestDate($E75,Trigger)</f>
        <v>#NUM!</v>
      </c>
      <c r="G75" s="61" t="e">
        <f>_xll.qlRateHelperLatestDate($E75,Trigger)</f>
        <v>#NUM!</v>
      </c>
      <c r="H75" s="62" t="e">
        <f>(100-_xll.qlRateHelperQuoteValue($E75,Trigger))/100-I75</f>
        <v>#NUM!</v>
      </c>
      <c r="I75" s="47" t="e">
        <f>_xll.qlFuturesRateHelperConvexityAdjustment($E75,Trigger)</f>
        <v>#NUM!</v>
      </c>
      <c r="J75" s="63"/>
      <c r="K75" s="63"/>
      <c r="L75" s="63"/>
      <c r="M75" s="64" t="e">
        <f>_xll.qlYieldTSForwardRate(YieldCurve,$F75,$G75,"act/360","simple","annual")</f>
        <v>#NUM!</v>
      </c>
      <c r="N75" s="65" t="e">
        <f t="shared" si="1"/>
        <v>#NUM!</v>
      </c>
    </row>
    <row r="76" spans="1:14" hidden="1" outlineLevel="2" x14ac:dyDescent="0.2">
      <c r="A76" s="28" t="b">
        <v>1</v>
      </c>
      <c r="B76" s="18"/>
      <c r="C76" s="12" t="str">
        <f t="shared" si="4"/>
        <v>FUT3M</v>
      </c>
      <c r="D76" s="34" t="str">
        <v>Z1</v>
      </c>
      <c r="E76" s="24" t="str">
        <f t="shared" si="5"/>
        <v>GBP_YC3MRH_FUT3MZ1</v>
      </c>
      <c r="F76" s="61" t="e">
        <f>_xll.qlRateHelperEarliestDate($E76,Trigger)</f>
        <v>#NUM!</v>
      </c>
      <c r="G76" s="61" t="e">
        <f>_xll.qlRateHelperLatestDate($E76,Trigger)</f>
        <v>#NUM!</v>
      </c>
      <c r="H76" s="62" t="e">
        <f>(100-_xll.qlRateHelperQuoteValue($E76,Trigger))/100-I76</f>
        <v>#NUM!</v>
      </c>
      <c r="I76" s="47" t="e">
        <f>_xll.qlFuturesRateHelperConvexityAdjustment($E76,Trigger)</f>
        <v>#NUM!</v>
      </c>
      <c r="J76" s="63"/>
      <c r="K76" s="63"/>
      <c r="L76" s="63"/>
      <c r="M76" s="64" t="e">
        <f>_xll.qlYieldTSForwardRate(YieldCurve,$F76,$G76,"act/360","simple","annual")</f>
        <v>#NUM!</v>
      </c>
      <c r="N76" s="65" t="e">
        <f t="shared" si="1"/>
        <v>#NUM!</v>
      </c>
    </row>
    <row r="77" spans="1:14" hidden="1" outlineLevel="2" x14ac:dyDescent="0.2">
      <c r="A77" s="28" t="b">
        <v>1</v>
      </c>
      <c r="B77" s="18"/>
      <c r="C77" s="12" t="str">
        <f t="shared" si="4"/>
        <v>FUT3M</v>
      </c>
      <c r="D77" s="34" t="str">
        <v>H2</v>
      </c>
      <c r="E77" s="24" t="str">
        <f t="shared" si="5"/>
        <v>GBP_YC3MRH_FUT3MH2</v>
      </c>
      <c r="F77" s="61" t="e">
        <f>_xll.qlRateHelperEarliestDate($E77,Trigger)</f>
        <v>#NUM!</v>
      </c>
      <c r="G77" s="61" t="e">
        <f>_xll.qlRateHelperLatestDate($E77,Trigger)</f>
        <v>#NUM!</v>
      </c>
      <c r="H77" s="62" t="e">
        <f>(100-_xll.qlRateHelperQuoteValue($E77,Trigger))/100-I77</f>
        <v>#NUM!</v>
      </c>
      <c r="I77" s="47" t="e">
        <f>_xll.qlFuturesRateHelperConvexityAdjustment($E77,Trigger)</f>
        <v>#NUM!</v>
      </c>
      <c r="J77" s="63"/>
      <c r="K77" s="63"/>
      <c r="L77" s="63"/>
      <c r="M77" s="64" t="e">
        <f>_xll.qlYieldTSForwardRate(YieldCurve,$F77,$G77,"act/360","simple","annual")</f>
        <v>#NUM!</v>
      </c>
      <c r="N77" s="65" t="e">
        <f t="shared" si="1"/>
        <v>#NUM!</v>
      </c>
    </row>
    <row r="78" spans="1:14" ht="11.25" hidden="1" customHeight="1" outlineLevel="1" x14ac:dyDescent="0.2">
      <c r="A78" s="39"/>
      <c r="B78" s="35">
        <v>2</v>
      </c>
      <c r="C78" s="14"/>
      <c r="D78" s="27" t="s">
        <v>65</v>
      </c>
      <c r="E78" s="39" t="str">
        <f t="shared" ref="E78:E88" si="6">RateHelperPrefix&amp;"_"&amp;$B78&amp;$C78&amp;$D78</f>
        <v>GBP_YC3MRH_2X1S</v>
      </c>
      <c r="F78" s="66" t="e">
        <f>_xll.qlRateHelperEarliestDate($E78,Trigger)</f>
        <v>#NUM!</v>
      </c>
      <c r="G78" s="66" t="e">
        <f>_xll.qlRateHelperLatestDate($E78,Trigger)</f>
        <v>#NUM!</v>
      </c>
      <c r="H78" s="67" t="e">
        <f>_xll.qlRateHelperQuoteValue($E78,Trigger)</f>
        <v>#NUM!</v>
      </c>
      <c r="I78" s="52" t="e">
        <f>_xll.qlSwapRateHelperSpread(E78,Trigger)</f>
        <v>#NUM!</v>
      </c>
      <c r="J78" s="68" t="e">
        <f>IF(Currency="EUR",_xll.qlEuribor(,"1M",YieldCurve,,Trigger),_xll.qlLibor(,Currency,"1M",YieldCurve,,Trigger))</f>
        <v>#NUM!</v>
      </c>
      <c r="K78" s="68" t="s">
        <v>66</v>
      </c>
      <c r="L78" s="68" t="e">
        <f>_xll.qlMakeVanillaSwap(,B78&amp;"M",J78,0.02,_xll.qlSwapRateHelperForwardStart($E78),K78,I78)</f>
        <v>#VALUE!</v>
      </c>
      <c r="M78" s="69" t="e">
        <f>_xll.qlVanillaSwapFairRate(L78)</f>
        <v>#VALUE!</v>
      </c>
      <c r="N78" s="70" t="e">
        <f t="shared" si="1"/>
        <v>#VALUE!</v>
      </c>
    </row>
    <row r="79" spans="1:14" hidden="1" outlineLevel="2" x14ac:dyDescent="0.2">
      <c r="A79" s="24"/>
      <c r="B79" s="18">
        <v>3</v>
      </c>
      <c r="C79" s="12"/>
      <c r="D79" s="29" t="s">
        <v>65</v>
      </c>
      <c r="E79" s="24" t="str">
        <f t="shared" si="6"/>
        <v>GBP_YC3MRH_3X1S</v>
      </c>
      <c r="F79" s="61" t="e">
        <f>_xll.qlRateHelperEarliestDate($E79,Trigger)</f>
        <v>#NUM!</v>
      </c>
      <c r="G79" s="61" t="e">
        <f>_xll.qlRateHelperLatestDate($E79,Trigger)</f>
        <v>#NUM!</v>
      </c>
      <c r="H79" s="62" t="e">
        <f>_xll.qlRateHelperQuoteValue($E79,Trigger)</f>
        <v>#NUM!</v>
      </c>
      <c r="I79" s="47" t="e">
        <f>_xll.qlSwapRateHelperSpread(E79,Trigger)</f>
        <v>#NUM!</v>
      </c>
      <c r="J79" s="63" t="e">
        <f>IF(Currency="EUR",_xll.qlEuribor(,"1M",YieldCurve,,Trigger),_xll.qlLibor(,Currency,"1M",YieldCurve,,Trigger))</f>
        <v>#NUM!</v>
      </c>
      <c r="K79" s="63" t="s">
        <v>66</v>
      </c>
      <c r="L79" s="63" t="e">
        <f>_xll.qlMakeVanillaSwap(,B79&amp;"M",J79,0.02,_xll.qlSwapRateHelperForwardStart($E79),K79,I79)</f>
        <v>#VALUE!</v>
      </c>
      <c r="M79" s="64" t="e">
        <f>_xll.qlVanillaSwapFairRate(L79)</f>
        <v>#VALUE!</v>
      </c>
      <c r="N79" s="65" t="e">
        <f t="shared" ref="N79:N142" si="7">M79-H79</f>
        <v>#VALUE!</v>
      </c>
    </row>
    <row r="80" spans="1:14" hidden="1" outlineLevel="2" x14ac:dyDescent="0.2">
      <c r="A80" s="24"/>
      <c r="B80" s="18">
        <v>4</v>
      </c>
      <c r="C80" s="12"/>
      <c r="D80" s="29" t="s">
        <v>65</v>
      </c>
      <c r="E80" s="24" t="str">
        <f t="shared" si="6"/>
        <v>GBP_YC3MRH_4X1S</v>
      </c>
      <c r="F80" s="61" t="e">
        <f>_xll.qlRateHelperEarliestDate($E80,Trigger)</f>
        <v>#NUM!</v>
      </c>
      <c r="G80" s="61" t="e">
        <f>_xll.qlRateHelperLatestDate($E80,Trigger)</f>
        <v>#NUM!</v>
      </c>
      <c r="H80" s="62" t="e">
        <f>_xll.qlRateHelperQuoteValue($E80,Trigger)</f>
        <v>#NUM!</v>
      </c>
      <c r="I80" s="47" t="e">
        <f>_xll.qlSwapRateHelperSpread(E80,Trigger)</f>
        <v>#NUM!</v>
      </c>
      <c r="J80" s="63" t="e">
        <f>IF(Currency="EUR",_xll.qlEuribor(,"1M",YieldCurve,,Trigger),_xll.qlLibor(,Currency,"1M",YieldCurve,,Trigger))</f>
        <v>#NUM!</v>
      </c>
      <c r="K80" s="63" t="s">
        <v>66</v>
      </c>
      <c r="L80" s="63" t="e">
        <f>_xll.qlMakeVanillaSwap(,B80&amp;"M",J80,0.02,_xll.qlSwapRateHelperForwardStart($E80),K80,I80)</f>
        <v>#VALUE!</v>
      </c>
      <c r="M80" s="64" t="e">
        <f>_xll.qlVanillaSwapFairRate(L80)</f>
        <v>#VALUE!</v>
      </c>
      <c r="N80" s="65" t="e">
        <f t="shared" si="7"/>
        <v>#VALUE!</v>
      </c>
    </row>
    <row r="81" spans="1:14" hidden="1" outlineLevel="2" x14ac:dyDescent="0.2">
      <c r="A81" s="24"/>
      <c r="B81" s="18">
        <v>5</v>
      </c>
      <c r="C81" s="12"/>
      <c r="D81" s="29" t="s">
        <v>65</v>
      </c>
      <c r="E81" s="24" t="str">
        <f t="shared" si="6"/>
        <v>GBP_YC3MRH_5X1S</v>
      </c>
      <c r="F81" s="61" t="e">
        <f>_xll.qlRateHelperEarliestDate($E81,Trigger)</f>
        <v>#NUM!</v>
      </c>
      <c r="G81" s="61" t="e">
        <f>_xll.qlRateHelperLatestDate($E81,Trigger)</f>
        <v>#NUM!</v>
      </c>
      <c r="H81" s="62" t="e">
        <f>_xll.qlRateHelperQuoteValue($E81,Trigger)</f>
        <v>#NUM!</v>
      </c>
      <c r="I81" s="47" t="e">
        <f>_xll.qlSwapRateHelperSpread(E81,Trigger)</f>
        <v>#NUM!</v>
      </c>
      <c r="J81" s="63" t="e">
        <f>IF(Currency="EUR",_xll.qlEuribor(,"1M",YieldCurve,,Trigger),_xll.qlLibor(,Currency,"1M",YieldCurve,,Trigger))</f>
        <v>#NUM!</v>
      </c>
      <c r="K81" s="63" t="s">
        <v>66</v>
      </c>
      <c r="L81" s="63" t="e">
        <f>_xll.qlMakeVanillaSwap(,B81&amp;"M",J81,0.02,_xll.qlSwapRateHelperForwardStart($E81),K81,I81)</f>
        <v>#VALUE!</v>
      </c>
      <c r="M81" s="64" t="e">
        <f>_xll.qlVanillaSwapFairRate(L81)</f>
        <v>#VALUE!</v>
      </c>
      <c r="N81" s="65" t="e">
        <f t="shared" si="7"/>
        <v>#VALUE!</v>
      </c>
    </row>
    <row r="82" spans="1:14" ht="11.25" hidden="1" customHeight="1" outlineLevel="2" x14ac:dyDescent="0.2">
      <c r="A82" s="24"/>
      <c r="B82" s="18">
        <v>6</v>
      </c>
      <c r="C82" s="12"/>
      <c r="D82" s="29" t="s">
        <v>65</v>
      </c>
      <c r="E82" s="24" t="str">
        <f t="shared" si="6"/>
        <v>GBP_YC3MRH_6X1S</v>
      </c>
      <c r="F82" s="61" t="e">
        <f>_xll.qlRateHelperEarliestDate($E82,Trigger)</f>
        <v>#NUM!</v>
      </c>
      <c r="G82" s="61" t="e">
        <f>_xll.qlRateHelperLatestDate($E82,Trigger)</f>
        <v>#NUM!</v>
      </c>
      <c r="H82" s="62" t="e">
        <f>_xll.qlRateHelperQuoteValue($E82,Trigger)</f>
        <v>#NUM!</v>
      </c>
      <c r="I82" s="47" t="e">
        <f>_xll.qlSwapRateHelperSpread(E82,Trigger)</f>
        <v>#NUM!</v>
      </c>
      <c r="J82" s="63" t="e">
        <f>IF(Currency="EUR",_xll.qlEuribor(,"1M",YieldCurve,,Trigger),_xll.qlLibor(,Currency,"1M",YieldCurve,,Trigger))</f>
        <v>#NUM!</v>
      </c>
      <c r="K82" s="63" t="s">
        <v>66</v>
      </c>
      <c r="L82" s="63" t="e">
        <f>_xll.qlMakeVanillaSwap(,B82&amp;"M",J82,0.02,_xll.qlSwapRateHelperForwardStart($E82),K82,I82)</f>
        <v>#VALUE!</v>
      </c>
      <c r="M82" s="64" t="e">
        <f>_xll.qlVanillaSwapFairRate(L82)</f>
        <v>#VALUE!</v>
      </c>
      <c r="N82" s="65" t="e">
        <f t="shared" si="7"/>
        <v>#VALUE!</v>
      </c>
    </row>
    <row r="83" spans="1:14" hidden="1" outlineLevel="2" x14ac:dyDescent="0.2">
      <c r="A83" s="24"/>
      <c r="B83" s="18">
        <v>7</v>
      </c>
      <c r="C83" s="12"/>
      <c r="D83" s="29" t="s">
        <v>65</v>
      </c>
      <c r="E83" s="24" t="str">
        <f t="shared" si="6"/>
        <v>GBP_YC3MRH_7X1S</v>
      </c>
      <c r="F83" s="61" t="e">
        <f>_xll.qlRateHelperEarliestDate($E83,Trigger)</f>
        <v>#NUM!</v>
      </c>
      <c r="G83" s="61" t="e">
        <f>_xll.qlRateHelperLatestDate($E83,Trigger)</f>
        <v>#NUM!</v>
      </c>
      <c r="H83" s="62" t="e">
        <f>_xll.qlRateHelperQuoteValue($E83,Trigger)</f>
        <v>#NUM!</v>
      </c>
      <c r="I83" s="47" t="e">
        <f>_xll.qlSwapRateHelperSpread(E83,Trigger)</f>
        <v>#NUM!</v>
      </c>
      <c r="J83" s="63" t="e">
        <f>IF(Currency="EUR",_xll.qlEuribor(,"1M",YieldCurve,,Trigger),_xll.qlLibor(,Currency,"1M",YieldCurve,,Trigger))</f>
        <v>#NUM!</v>
      </c>
      <c r="K83" s="63" t="s">
        <v>66</v>
      </c>
      <c r="L83" s="63" t="e">
        <f>_xll.qlMakeVanillaSwap(,B83&amp;"M",J83,0.02,_xll.qlSwapRateHelperForwardStart($E83),K83,I83)</f>
        <v>#VALUE!</v>
      </c>
      <c r="M83" s="64" t="e">
        <f>_xll.qlVanillaSwapFairRate(L83)</f>
        <v>#VALUE!</v>
      </c>
      <c r="N83" s="65" t="e">
        <f t="shared" si="7"/>
        <v>#VALUE!</v>
      </c>
    </row>
    <row r="84" spans="1:14" hidden="1" outlineLevel="2" x14ac:dyDescent="0.2">
      <c r="A84" s="24"/>
      <c r="B84" s="18">
        <v>8</v>
      </c>
      <c r="C84" s="12"/>
      <c r="D84" s="29" t="s">
        <v>65</v>
      </c>
      <c r="E84" s="24" t="str">
        <f t="shared" si="6"/>
        <v>GBP_YC3MRH_8X1S</v>
      </c>
      <c r="F84" s="61" t="e">
        <f>_xll.qlRateHelperEarliestDate($E84,Trigger)</f>
        <v>#NUM!</v>
      </c>
      <c r="G84" s="61" t="e">
        <f>_xll.qlRateHelperLatestDate($E84,Trigger)</f>
        <v>#NUM!</v>
      </c>
      <c r="H84" s="62" t="e">
        <f>_xll.qlRateHelperQuoteValue($E84,Trigger)</f>
        <v>#NUM!</v>
      </c>
      <c r="I84" s="47" t="e">
        <f>_xll.qlSwapRateHelperSpread(E84,Trigger)</f>
        <v>#NUM!</v>
      </c>
      <c r="J84" s="63" t="e">
        <f>IF(Currency="EUR",_xll.qlEuribor(,"1M",YieldCurve,,Trigger),_xll.qlLibor(,Currency,"1M",YieldCurve,,Trigger))</f>
        <v>#NUM!</v>
      </c>
      <c r="K84" s="63" t="s">
        <v>66</v>
      </c>
      <c r="L84" s="63" t="e">
        <f>_xll.qlMakeVanillaSwap(,B84&amp;"M",J84,0.02,_xll.qlSwapRateHelperForwardStart($E84),K84,I84)</f>
        <v>#VALUE!</v>
      </c>
      <c r="M84" s="64" t="e">
        <f>_xll.qlVanillaSwapFairRate(L84)</f>
        <v>#VALUE!</v>
      </c>
      <c r="N84" s="65" t="e">
        <f t="shared" si="7"/>
        <v>#VALUE!</v>
      </c>
    </row>
    <row r="85" spans="1:14" ht="11.25" hidden="1" customHeight="1" outlineLevel="2" x14ac:dyDescent="0.2">
      <c r="A85" s="24"/>
      <c r="B85" s="18">
        <v>9</v>
      </c>
      <c r="C85" s="12"/>
      <c r="D85" s="29" t="s">
        <v>65</v>
      </c>
      <c r="E85" s="24" t="str">
        <f t="shared" si="6"/>
        <v>GBP_YC3MRH_9X1S</v>
      </c>
      <c r="F85" s="61" t="e">
        <f>_xll.qlRateHelperEarliestDate($E85,Trigger)</f>
        <v>#NUM!</v>
      </c>
      <c r="G85" s="61" t="e">
        <f>_xll.qlRateHelperLatestDate($E85,Trigger)</f>
        <v>#NUM!</v>
      </c>
      <c r="H85" s="62" t="e">
        <f>_xll.qlRateHelperQuoteValue($E85,Trigger)</f>
        <v>#NUM!</v>
      </c>
      <c r="I85" s="47" t="e">
        <f>_xll.qlSwapRateHelperSpread(E85,Trigger)</f>
        <v>#NUM!</v>
      </c>
      <c r="J85" s="63" t="e">
        <f>IF(Currency="EUR",_xll.qlEuribor(,"1M",YieldCurve,,Trigger),_xll.qlLibor(,Currency,"1M",YieldCurve,,Trigger))</f>
        <v>#NUM!</v>
      </c>
      <c r="K85" s="63" t="s">
        <v>66</v>
      </c>
      <c r="L85" s="63" t="e">
        <f>_xll.qlMakeVanillaSwap(,B85&amp;"M",J85,0.02,_xll.qlSwapRateHelperForwardStart($E85),K85,I85)</f>
        <v>#VALUE!</v>
      </c>
      <c r="M85" s="64" t="e">
        <f>_xll.qlVanillaSwapFairRate(L85)</f>
        <v>#VALUE!</v>
      </c>
      <c r="N85" s="65" t="e">
        <f t="shared" si="7"/>
        <v>#VALUE!</v>
      </c>
    </row>
    <row r="86" spans="1:14" hidden="1" outlineLevel="2" x14ac:dyDescent="0.2">
      <c r="A86" s="24"/>
      <c r="B86" s="18">
        <v>10</v>
      </c>
      <c r="C86" s="12"/>
      <c r="D86" s="29" t="s">
        <v>65</v>
      </c>
      <c r="E86" s="24" t="str">
        <f t="shared" si="6"/>
        <v>GBP_YC3MRH_10X1S</v>
      </c>
      <c r="F86" s="61" t="e">
        <f>_xll.qlRateHelperEarliestDate($E86,Trigger)</f>
        <v>#NUM!</v>
      </c>
      <c r="G86" s="61" t="e">
        <f>_xll.qlRateHelperLatestDate($E86,Trigger)</f>
        <v>#NUM!</v>
      </c>
      <c r="H86" s="62" t="e">
        <f>_xll.qlRateHelperQuoteValue($E86,Trigger)</f>
        <v>#NUM!</v>
      </c>
      <c r="I86" s="47" t="e">
        <f>_xll.qlSwapRateHelperSpread(E86,Trigger)</f>
        <v>#NUM!</v>
      </c>
      <c r="J86" s="63" t="e">
        <f>IF(Currency="EUR",_xll.qlEuribor(,"1M",YieldCurve,,Trigger),_xll.qlLibor(,Currency,"1M",YieldCurve,,Trigger))</f>
        <v>#NUM!</v>
      </c>
      <c r="K86" s="63" t="s">
        <v>66</v>
      </c>
      <c r="L86" s="63" t="e">
        <f>_xll.qlMakeVanillaSwap(,B86&amp;"M",J86,0.02,_xll.qlSwapRateHelperForwardStart($E86),K86,I86)</f>
        <v>#VALUE!</v>
      </c>
      <c r="M86" s="64" t="e">
        <f>_xll.qlVanillaSwapFairRate(L86)</f>
        <v>#VALUE!</v>
      </c>
      <c r="N86" s="65" t="e">
        <f t="shared" si="7"/>
        <v>#VALUE!</v>
      </c>
    </row>
    <row r="87" spans="1:14" hidden="1" outlineLevel="2" x14ac:dyDescent="0.2">
      <c r="A87" s="24"/>
      <c r="B87" s="18">
        <v>11</v>
      </c>
      <c r="C87" s="12"/>
      <c r="D87" s="29" t="s">
        <v>65</v>
      </c>
      <c r="E87" s="24" t="str">
        <f t="shared" si="6"/>
        <v>GBP_YC3MRH_11X1S</v>
      </c>
      <c r="F87" s="61" t="e">
        <f>_xll.qlRateHelperEarliestDate($E87,Trigger)</f>
        <v>#NUM!</v>
      </c>
      <c r="G87" s="61" t="e">
        <f>_xll.qlRateHelperLatestDate($E87,Trigger)</f>
        <v>#NUM!</v>
      </c>
      <c r="H87" s="62" t="e">
        <f>_xll.qlRateHelperQuoteValue($E87,Trigger)</f>
        <v>#NUM!</v>
      </c>
      <c r="I87" s="47" t="e">
        <f>_xll.qlSwapRateHelperSpread(E87,Trigger)</f>
        <v>#NUM!</v>
      </c>
      <c r="J87" s="63" t="e">
        <f>IF(Currency="EUR",_xll.qlEuribor(,"1M",YieldCurve,,Trigger),_xll.qlLibor(,Currency,"1M",YieldCurve,,Trigger))</f>
        <v>#NUM!</v>
      </c>
      <c r="K87" s="63" t="s">
        <v>66</v>
      </c>
      <c r="L87" s="63" t="e">
        <f>_xll.qlMakeVanillaSwap(,B87&amp;"M",J87,0.02,_xll.qlSwapRateHelperForwardStart($E87),K87,I87)</f>
        <v>#VALUE!</v>
      </c>
      <c r="M87" s="64" t="e">
        <f>_xll.qlVanillaSwapFairRate(L87)</f>
        <v>#VALUE!</v>
      </c>
      <c r="N87" s="65" t="e">
        <f t="shared" si="7"/>
        <v>#VALUE!</v>
      </c>
    </row>
    <row r="88" spans="1:14" hidden="1" outlineLevel="2" x14ac:dyDescent="0.2">
      <c r="A88" s="25"/>
      <c r="B88" s="19">
        <v>12</v>
      </c>
      <c r="C88" s="17"/>
      <c r="D88" s="31" t="s">
        <v>65</v>
      </c>
      <c r="E88" s="25" t="str">
        <f t="shared" si="6"/>
        <v>GBP_YC3MRH_12X1S</v>
      </c>
      <c r="F88" s="71" t="e">
        <f>_xll.qlRateHelperEarliestDate($E88,Trigger)</f>
        <v>#NUM!</v>
      </c>
      <c r="G88" s="71" t="e">
        <f>_xll.qlRateHelperLatestDate($E88,Trigger)</f>
        <v>#NUM!</v>
      </c>
      <c r="H88" s="72" t="e">
        <f>_xll.qlRateHelperQuoteValue($E88,Trigger)</f>
        <v>#NUM!</v>
      </c>
      <c r="I88" s="48" t="e">
        <f>_xll.qlSwapRateHelperSpread(E88,Trigger)</f>
        <v>#NUM!</v>
      </c>
      <c r="J88" s="73" t="e">
        <f>IF(Currency="EUR",_xll.qlEuribor(,"1M",YieldCurve,,Trigger),_xll.qlLibor(,Currency,"1M",YieldCurve,,Trigger))</f>
        <v>#NUM!</v>
      </c>
      <c r="K88" s="73" t="s">
        <v>66</v>
      </c>
      <c r="L88" s="73" t="e">
        <f>_xll.qlMakeVanillaSwap(,B88&amp;"M",J88,0.02,_xll.qlSwapRateHelperForwardStart($E88),K88,I88)</f>
        <v>#VALUE!</v>
      </c>
      <c r="M88" s="74" t="e">
        <f>_xll.qlVanillaSwapFairRate(L88)</f>
        <v>#VALUE!</v>
      </c>
      <c r="N88" s="75" t="e">
        <f t="shared" si="7"/>
        <v>#VALUE!</v>
      </c>
    </row>
    <row r="89" spans="1:14" ht="11.25" hidden="1" customHeight="1" outlineLevel="2" collapsed="1" x14ac:dyDescent="0.2">
      <c r="A89" s="26" t="str">
        <f>_xll.qlIMMNextCode(,,Trigger)</f>
        <v>Z3</v>
      </c>
      <c r="B89" s="35" t="s">
        <v>67</v>
      </c>
      <c r="C89" s="14">
        <v>12</v>
      </c>
      <c r="D89" s="27"/>
      <c r="E89" s="39" t="str">
        <f t="shared" ref="E89:E95" si="8">RateHelperPrefix&amp;"_"&amp;$B89&amp;$C89</f>
        <v>GBP_YC3MRH_1S12</v>
      </c>
      <c r="F89" s="66" t="e">
        <f>_xll.qlRateHelperEarliestDate($E89,Trigger)</f>
        <v>#NUM!</v>
      </c>
      <c r="G89" s="66" t="e">
        <f>_xll.qlRateHelperLatestDate($E89,Trigger)</f>
        <v>#NUM!</v>
      </c>
      <c r="H89" s="67" t="e">
        <f>_xll.qlRateHelperQuoteValue($E89,Trigger)</f>
        <v>#NUM!</v>
      </c>
      <c r="I89" s="52" t="e">
        <f>_xll.qlSwapRateHelperSpread(E89,Trigger)</f>
        <v>#NUM!</v>
      </c>
      <c r="J89" s="68" t="e">
        <f>IF(Currency="EUR",_xll.qlEuribor(,"3M",YieldCurve,,Trigger),_xll.qlLibor(,Currency,"3M",YieldCurve,,Trigger))</f>
        <v>#NUM!</v>
      </c>
      <c r="K89" s="68" t="s">
        <v>66</v>
      </c>
      <c r="L89" s="68" t="e">
        <f>_xll.qlMakeIMMSwap(,C89&amp;"M",J89,0.02,A89,K89,0)</f>
        <v>#VALUE!</v>
      </c>
      <c r="M89" s="69" t="e">
        <f>_xll.qlVanillaSwapFairRate(L89)</f>
        <v>#VALUE!</v>
      </c>
      <c r="N89" s="70" t="e">
        <f t="shared" si="7"/>
        <v>#VALUE!</v>
      </c>
    </row>
    <row r="90" spans="1:14" hidden="1" outlineLevel="2" x14ac:dyDescent="0.2">
      <c r="A90" s="28" t="str">
        <f>_xll.qlIMMNextCode(A89)</f>
        <v>H4</v>
      </c>
      <c r="B90" s="18" t="s">
        <v>68</v>
      </c>
      <c r="C90" s="12">
        <v>12</v>
      </c>
      <c r="D90" s="29"/>
      <c r="E90" s="24" t="str">
        <f t="shared" si="8"/>
        <v>GBP_YC3MRH_2S12</v>
      </c>
      <c r="F90" s="61" t="e">
        <f>_xll.qlRateHelperEarliestDate($E90,Trigger)</f>
        <v>#NUM!</v>
      </c>
      <c r="G90" s="61" t="e">
        <f>_xll.qlRateHelperLatestDate($E90,Trigger)</f>
        <v>#NUM!</v>
      </c>
      <c r="H90" s="62" t="e">
        <f>_xll.qlRateHelperQuoteValue($E90,Trigger)</f>
        <v>#NUM!</v>
      </c>
      <c r="I90" s="47" t="e">
        <f>_xll.qlSwapRateHelperSpread(E90,Trigger)</f>
        <v>#NUM!</v>
      </c>
      <c r="J90" s="63" t="e">
        <f>IF(Currency="EUR",_xll.qlEuribor(,"3M",YieldCurve,,Trigger),_xll.qlLibor(,Currency,"3M",YieldCurve,,Trigger))</f>
        <v>#NUM!</v>
      </c>
      <c r="K90" s="63" t="s">
        <v>66</v>
      </c>
      <c r="L90" s="63" t="e">
        <f>_xll.qlMakeIMMSwap(,C90&amp;"M",J90,0.02,A90,K90,0)</f>
        <v>#VALUE!</v>
      </c>
      <c r="M90" s="64" t="e">
        <f>_xll.qlVanillaSwapFairRate(L90)</f>
        <v>#VALUE!</v>
      </c>
      <c r="N90" s="65" t="e">
        <f t="shared" si="7"/>
        <v>#VALUE!</v>
      </c>
    </row>
    <row r="91" spans="1:14" hidden="1" outlineLevel="2" x14ac:dyDescent="0.2">
      <c r="A91" s="28" t="str">
        <f>_xll.qlIMMNextCode(A90)</f>
        <v>M4</v>
      </c>
      <c r="B91" s="18" t="s">
        <v>69</v>
      </c>
      <c r="C91" s="12">
        <v>12</v>
      </c>
      <c r="D91" s="29"/>
      <c r="E91" s="24" t="str">
        <f t="shared" si="8"/>
        <v>GBP_YC3MRH_3S12</v>
      </c>
      <c r="F91" s="61" t="e">
        <f>_xll.qlRateHelperEarliestDate($E91,Trigger)</f>
        <v>#NUM!</v>
      </c>
      <c r="G91" s="61" t="e">
        <f>_xll.qlRateHelperLatestDate($E91,Trigger)</f>
        <v>#NUM!</v>
      </c>
      <c r="H91" s="62" t="e">
        <f>_xll.qlRateHelperQuoteValue($E91,Trigger)</f>
        <v>#NUM!</v>
      </c>
      <c r="I91" s="47" t="e">
        <f>_xll.qlSwapRateHelperSpread(E91,Trigger)</f>
        <v>#NUM!</v>
      </c>
      <c r="J91" s="63" t="e">
        <f>IF(Currency="EUR",_xll.qlEuribor(,"3M",YieldCurve,,Trigger),_xll.qlLibor(,Currency,"3M",YieldCurve,,Trigger))</f>
        <v>#NUM!</v>
      </c>
      <c r="K91" s="63" t="s">
        <v>66</v>
      </c>
      <c r="L91" s="63" t="e">
        <f>_xll.qlMakeIMMSwap(,C91&amp;"M",J91,0.02,A91,K91,0)</f>
        <v>#VALUE!</v>
      </c>
      <c r="M91" s="64" t="e">
        <f>_xll.qlVanillaSwapFairRate(L91)</f>
        <v>#VALUE!</v>
      </c>
      <c r="N91" s="65" t="e">
        <f t="shared" si="7"/>
        <v>#VALUE!</v>
      </c>
    </row>
    <row r="92" spans="1:14" hidden="1" outlineLevel="2" x14ac:dyDescent="0.2">
      <c r="A92" s="28" t="str">
        <f>_xll.qlIMMNextCode(A91)</f>
        <v>U4</v>
      </c>
      <c r="B92" s="18" t="s">
        <v>70</v>
      </c>
      <c r="C92" s="12">
        <v>12</v>
      </c>
      <c r="D92" s="29"/>
      <c r="E92" s="24" t="str">
        <f t="shared" si="8"/>
        <v>GBP_YC3MRH_4S12</v>
      </c>
      <c r="F92" s="61" t="e">
        <f>_xll.qlRateHelperEarliestDate($E92,Trigger)</f>
        <v>#NUM!</v>
      </c>
      <c r="G92" s="61" t="e">
        <f>_xll.qlRateHelperLatestDate($E92,Trigger)</f>
        <v>#NUM!</v>
      </c>
      <c r="H92" s="62" t="e">
        <f>_xll.qlRateHelperQuoteValue($E92,Trigger)</f>
        <v>#NUM!</v>
      </c>
      <c r="I92" s="47" t="e">
        <f>_xll.qlSwapRateHelperSpread(E92,Trigger)</f>
        <v>#NUM!</v>
      </c>
      <c r="J92" s="63" t="e">
        <f>IF(Currency="EUR",_xll.qlEuribor(,"3M",YieldCurve,,Trigger),_xll.qlLibor(,Currency,"3M",YieldCurve,,Trigger))</f>
        <v>#NUM!</v>
      </c>
      <c r="K92" s="63" t="s">
        <v>66</v>
      </c>
      <c r="L92" s="63" t="e">
        <f>_xll.qlMakeIMMSwap(,C92&amp;"M",J92,0.02,A92,K92,0)</f>
        <v>#VALUE!</v>
      </c>
      <c r="M92" s="64" t="e">
        <f>_xll.qlVanillaSwapFairRate(L92)</f>
        <v>#VALUE!</v>
      </c>
      <c r="N92" s="65" t="e">
        <f t="shared" si="7"/>
        <v>#VALUE!</v>
      </c>
    </row>
    <row r="93" spans="1:14" ht="11.25" hidden="1" customHeight="1" outlineLevel="2" x14ac:dyDescent="0.2">
      <c r="A93" s="28" t="str">
        <f>A89</f>
        <v>Z3</v>
      </c>
      <c r="B93" s="18" t="s">
        <v>67</v>
      </c>
      <c r="C93" s="12">
        <v>24</v>
      </c>
      <c r="D93" s="29"/>
      <c r="E93" s="24" t="str">
        <f t="shared" si="8"/>
        <v>GBP_YC3MRH_1S24</v>
      </c>
      <c r="F93" s="61" t="e">
        <f>_xll.qlRateHelperEarliestDate($E93,Trigger)</f>
        <v>#NUM!</v>
      </c>
      <c r="G93" s="61" t="e">
        <f>_xll.qlRateHelperLatestDate($E93,Trigger)</f>
        <v>#NUM!</v>
      </c>
      <c r="H93" s="62" t="e">
        <f>_xll.qlRateHelperQuoteValue($E93,Trigger)</f>
        <v>#NUM!</v>
      </c>
      <c r="I93" s="47" t="e">
        <f>_xll.qlSwapRateHelperSpread(E93,Trigger)</f>
        <v>#NUM!</v>
      </c>
      <c r="J93" s="63" t="e">
        <f>IF(Currency="EUR",_xll.qlEuribor(,"3M",YieldCurve,,Trigger),_xll.qlLibor(,Currency,"3M",YieldCurve,,Trigger))</f>
        <v>#NUM!</v>
      </c>
      <c r="K93" s="63" t="s">
        <v>66</v>
      </c>
      <c r="L93" s="63" t="e">
        <f>_xll.qlMakeIMMSwap(,C93&amp;"M",J93,0.02,A93,K93,0)</f>
        <v>#VALUE!</v>
      </c>
      <c r="M93" s="64" t="e">
        <f>_xll.qlVanillaSwapFairRate(L93)</f>
        <v>#VALUE!</v>
      </c>
      <c r="N93" s="65" t="e">
        <f t="shared" si="7"/>
        <v>#VALUE!</v>
      </c>
    </row>
    <row r="94" spans="1:14" hidden="1" outlineLevel="2" x14ac:dyDescent="0.2">
      <c r="A94" s="28" t="str">
        <f>A90</f>
        <v>H4</v>
      </c>
      <c r="B94" s="18" t="s">
        <v>68</v>
      </c>
      <c r="C94" s="12">
        <v>24</v>
      </c>
      <c r="D94" s="29"/>
      <c r="E94" s="24" t="str">
        <f t="shared" si="8"/>
        <v>GBP_YC3MRH_2S24</v>
      </c>
      <c r="F94" s="61" t="e">
        <f>_xll.qlRateHelperEarliestDate($E94,Trigger)</f>
        <v>#NUM!</v>
      </c>
      <c r="G94" s="61" t="e">
        <f>_xll.qlRateHelperLatestDate($E94,Trigger)</f>
        <v>#NUM!</v>
      </c>
      <c r="H94" s="62" t="e">
        <f>_xll.qlRateHelperQuoteValue($E94,Trigger)</f>
        <v>#NUM!</v>
      </c>
      <c r="I94" s="47" t="e">
        <f>_xll.qlSwapRateHelperSpread(E94,Trigger)</f>
        <v>#NUM!</v>
      </c>
      <c r="J94" s="63" t="e">
        <f>IF(Currency="EUR",_xll.qlEuribor(,"3M",YieldCurve,,Trigger),_xll.qlLibor(,Currency,"3M",YieldCurve,,Trigger))</f>
        <v>#NUM!</v>
      </c>
      <c r="K94" s="63" t="s">
        <v>66</v>
      </c>
      <c r="L94" s="63" t="e">
        <f>_xll.qlMakeIMMSwap(,C94&amp;"M",J94,0.02,A94,K94,0)</f>
        <v>#VALUE!</v>
      </c>
      <c r="M94" s="64" t="e">
        <f>_xll.qlVanillaSwapFairRate(L94)</f>
        <v>#VALUE!</v>
      </c>
      <c r="N94" s="65" t="e">
        <f t="shared" si="7"/>
        <v>#VALUE!</v>
      </c>
    </row>
    <row r="95" spans="1:14" hidden="1" outlineLevel="2" x14ac:dyDescent="0.2">
      <c r="A95" s="30" t="str">
        <f>A93</f>
        <v>Z3</v>
      </c>
      <c r="B95" s="19" t="s">
        <v>67</v>
      </c>
      <c r="C95" s="17">
        <v>36</v>
      </c>
      <c r="D95" s="31"/>
      <c r="E95" s="25" t="str">
        <f t="shared" si="8"/>
        <v>GBP_YC3MRH_1S36</v>
      </c>
      <c r="F95" s="71" t="e">
        <f>_xll.qlRateHelperEarliestDate($E95,Trigger)</f>
        <v>#NUM!</v>
      </c>
      <c r="G95" s="71" t="e">
        <f>_xll.qlRateHelperLatestDate($E95,Trigger)</f>
        <v>#NUM!</v>
      </c>
      <c r="H95" s="72" t="e">
        <f>_xll.qlRateHelperQuoteValue($E95,Trigger)</f>
        <v>#NUM!</v>
      </c>
      <c r="I95" s="48" t="e">
        <f>_xll.qlSwapRateHelperSpread(E95,Trigger)</f>
        <v>#NUM!</v>
      </c>
      <c r="J95" s="73" t="e">
        <f>IF(Currency="EUR",_xll.qlEuribor(,"3M",YieldCurve,,Trigger),_xll.qlLibor(,Currency,"3M",YieldCurve,,Trigger))</f>
        <v>#NUM!</v>
      </c>
      <c r="K95" s="73" t="s">
        <v>66</v>
      </c>
      <c r="L95" s="73" t="e">
        <f>_xll.qlMakeIMMSwap(,C95&amp;"M",J95,0.02,A95,K95,0)</f>
        <v>#VALUE!</v>
      </c>
      <c r="M95" s="74" t="e">
        <f>_xll.qlVanillaSwapFairRate(L95)</f>
        <v>#VALUE!</v>
      </c>
      <c r="N95" s="75" t="e">
        <f t="shared" si="7"/>
        <v>#VALUE!</v>
      </c>
    </row>
    <row r="96" spans="1:14" collapsed="1" x14ac:dyDescent="0.2">
      <c r="A96" s="50"/>
      <c r="B96" s="18" t="str">
        <f t="shared" ref="B96:B127" si="9">SwapFixedFreq</f>
        <v>SB</v>
      </c>
      <c r="C96" s="12" t="str">
        <f t="shared" ref="C96:C132" si="10">IborType</f>
        <v>3L</v>
      </c>
      <c r="D96" s="37" t="s">
        <v>24</v>
      </c>
      <c r="E96" s="76" t="str">
        <f t="shared" ref="E96:E127" si="11">RateHelperPrefix&amp;"_"&amp;$B96&amp;$C96&amp;$D96</f>
        <v>GBP_YC3MRH_SB3L1Y</v>
      </c>
      <c r="F96" s="66" t="e">
        <f>_xll.qlRateHelperEarliestDate($E96,Trigger)</f>
        <v>#NUM!</v>
      </c>
      <c r="G96" s="66" t="e">
        <f>_xll.qlRateHelperLatestDate($E96,Trigger)</f>
        <v>#NUM!</v>
      </c>
      <c r="H96" s="67" t="e">
        <f>_xll.qlRateHelperQuoteValue($E96,Trigger)</f>
        <v>#NUM!</v>
      </c>
      <c r="I96" s="36" t="e">
        <f>_xll.qlSwapRateHelperSpread(E96,Trigger)</f>
        <v>#NUM!</v>
      </c>
      <c r="J96" s="68" t="e">
        <f>IF(Currency="EUR",_xll.qlEuribor(,IndexTenor,YieldCurve,,Trigger),_xll.qlLibor(,Currency,IndexTenor,YieldCurve,,Trigger))</f>
        <v>#NUM!</v>
      </c>
      <c r="K96" s="68" t="str">
        <f>IF(RIGHT(B96,1)="M","Actual/360","30/360 (Bond Basis)")</f>
        <v>30/360 (Bond Basis)</v>
      </c>
      <c r="L96" s="68" t="e">
        <f>_xll.qlMakeVanillaSwap(,D96,J96,0.03,_xll.qlSwapRateHelperForwardStart($E96),K96,I96)</f>
        <v>#VALUE!</v>
      </c>
      <c r="M96" s="69" t="e">
        <f>_xll.qlVanillaSwapFairRate(L96)</f>
        <v>#VALUE!</v>
      </c>
      <c r="N96" s="70" t="e">
        <f t="shared" si="7"/>
        <v>#VALUE!</v>
      </c>
    </row>
    <row r="97" spans="1:14" x14ac:dyDescent="0.2">
      <c r="A97" s="50"/>
      <c r="B97" s="18" t="str">
        <f t="shared" si="9"/>
        <v>SB</v>
      </c>
      <c r="C97" s="12" t="str">
        <f t="shared" si="10"/>
        <v>3L</v>
      </c>
      <c r="D97" s="37" t="s">
        <v>25</v>
      </c>
      <c r="E97" s="77" t="str">
        <f t="shared" si="11"/>
        <v>GBP_YC3MRH_SB3L15M</v>
      </c>
      <c r="F97" s="61" t="e">
        <f>_xll.qlRateHelperEarliestDate($E97,Trigger)</f>
        <v>#NUM!</v>
      </c>
      <c r="G97" s="61" t="e">
        <f>_xll.qlRateHelperLatestDate($E97,Trigger)</f>
        <v>#NUM!</v>
      </c>
      <c r="H97" s="62" t="e">
        <f>_xll.qlRateHelperQuoteValue($E97,Trigger)</f>
        <v>#NUM!</v>
      </c>
      <c r="I97" s="47" t="e">
        <f>_xll.qlSwapRateHelperSpread(E97,Trigger)</f>
        <v>#NUM!</v>
      </c>
      <c r="J97" s="63" t="e">
        <f>IF(Currency="EUR",_xll.qlEuribor(,IndexTenor,YieldCurve,,Trigger),_xll.qlLibor(,Currency,IndexTenor,YieldCurve,,Trigger))</f>
        <v>#NUM!</v>
      </c>
      <c r="K97" s="63" t="str">
        <f t="shared" ref="K97:K160" si="12">IF(RIGHT(B97,1)="M","Actual/360","30/360 (Bond Basis)")</f>
        <v>30/360 (Bond Basis)</v>
      </c>
      <c r="L97" s="63" t="e">
        <f>_xll.qlMakeVanillaSwap(,D97,J97,0.03,_xll.qlSwapRateHelperForwardStart($E97),K97,I97)</f>
        <v>#VALUE!</v>
      </c>
      <c r="M97" s="64" t="e">
        <f>_xll.qlVanillaSwapFairRate(L97)</f>
        <v>#VALUE!</v>
      </c>
      <c r="N97" s="65" t="e">
        <f t="shared" si="7"/>
        <v>#VALUE!</v>
      </c>
    </row>
    <row r="98" spans="1:14" x14ac:dyDescent="0.2">
      <c r="A98" s="50"/>
      <c r="B98" s="18" t="str">
        <f t="shared" si="9"/>
        <v>SB</v>
      </c>
      <c r="C98" s="12" t="str">
        <f t="shared" si="10"/>
        <v>3L</v>
      </c>
      <c r="D98" s="37" t="s">
        <v>26</v>
      </c>
      <c r="E98" s="77" t="str">
        <f t="shared" si="11"/>
        <v>GBP_YC3MRH_SB3L18M</v>
      </c>
      <c r="F98" s="61" t="e">
        <f>_xll.qlRateHelperEarliestDate($E98,Trigger)</f>
        <v>#NUM!</v>
      </c>
      <c r="G98" s="61" t="e">
        <f>_xll.qlRateHelperLatestDate($E98,Trigger)</f>
        <v>#NUM!</v>
      </c>
      <c r="H98" s="62" t="e">
        <f>_xll.qlRateHelperQuoteValue($E98,Trigger)</f>
        <v>#NUM!</v>
      </c>
      <c r="I98" s="47" t="e">
        <f>_xll.qlSwapRateHelperSpread(E98,Trigger)</f>
        <v>#NUM!</v>
      </c>
      <c r="J98" s="63" t="e">
        <f>IF(Currency="EUR",_xll.qlEuribor(,IndexTenor,YieldCurve,,Trigger),_xll.qlLibor(,Currency,IndexTenor,YieldCurve,,Trigger))</f>
        <v>#NUM!</v>
      </c>
      <c r="K98" s="63" t="str">
        <f t="shared" si="12"/>
        <v>30/360 (Bond Basis)</v>
      </c>
      <c r="L98" s="63" t="e">
        <f>_xll.qlMakeVanillaSwap(,D98,J98,0.03,_xll.qlSwapRateHelperForwardStart($E98),K98,I98)</f>
        <v>#VALUE!</v>
      </c>
      <c r="M98" s="64" t="e">
        <f>_xll.qlVanillaSwapFairRate(L98)</f>
        <v>#VALUE!</v>
      </c>
      <c r="N98" s="65" t="e">
        <f t="shared" si="7"/>
        <v>#VALUE!</v>
      </c>
    </row>
    <row r="99" spans="1:14" x14ac:dyDescent="0.2">
      <c r="A99" s="50"/>
      <c r="B99" s="18" t="str">
        <f t="shared" si="9"/>
        <v>SB</v>
      </c>
      <c r="C99" s="12" t="str">
        <f t="shared" si="10"/>
        <v>3L</v>
      </c>
      <c r="D99" s="37" t="s">
        <v>27</v>
      </c>
      <c r="E99" s="77" t="str">
        <f t="shared" si="11"/>
        <v>GBP_YC3MRH_SB3L21M</v>
      </c>
      <c r="F99" s="61" t="e">
        <f>_xll.qlRateHelperEarliestDate($E99,Trigger)</f>
        <v>#NUM!</v>
      </c>
      <c r="G99" s="61" t="e">
        <f>_xll.qlRateHelperLatestDate($E99,Trigger)</f>
        <v>#NUM!</v>
      </c>
      <c r="H99" s="62" t="e">
        <f>_xll.qlRateHelperQuoteValue($E99,Trigger)</f>
        <v>#NUM!</v>
      </c>
      <c r="I99" s="47" t="e">
        <f>_xll.qlSwapRateHelperSpread(E99,Trigger)</f>
        <v>#NUM!</v>
      </c>
      <c r="J99" s="63" t="e">
        <f>IF(Currency="EUR",_xll.qlEuribor(,IndexTenor,YieldCurve,,Trigger),_xll.qlLibor(,Currency,IndexTenor,YieldCurve,,Trigger))</f>
        <v>#NUM!</v>
      </c>
      <c r="K99" s="63" t="str">
        <f t="shared" si="12"/>
        <v>30/360 (Bond Basis)</v>
      </c>
      <c r="L99" s="63" t="e">
        <f>_xll.qlMakeVanillaSwap(,D99,J99,0.03,_xll.qlSwapRateHelperForwardStart($E99),K99,I99)</f>
        <v>#VALUE!</v>
      </c>
      <c r="M99" s="64" t="e">
        <f>_xll.qlVanillaSwapFairRate(L99)</f>
        <v>#VALUE!</v>
      </c>
      <c r="N99" s="65" t="e">
        <f t="shared" si="7"/>
        <v>#VALUE!</v>
      </c>
    </row>
    <row r="100" spans="1:14" collapsed="1" x14ac:dyDescent="0.2">
      <c r="A100" s="50"/>
      <c r="B100" s="18" t="str">
        <f t="shared" si="9"/>
        <v>SB</v>
      </c>
      <c r="C100" s="12" t="str">
        <f t="shared" si="10"/>
        <v>3L</v>
      </c>
      <c r="D100" s="37" t="s">
        <v>28</v>
      </c>
      <c r="E100" s="77" t="str">
        <f t="shared" si="11"/>
        <v>GBP_YC3MRH_SB3L2Y</v>
      </c>
      <c r="F100" s="61" t="e">
        <f>_xll.qlRateHelperEarliestDate($E100,Trigger)</f>
        <v>#NUM!</v>
      </c>
      <c r="G100" s="61" t="e">
        <f>_xll.qlRateHelperLatestDate($E100,Trigger)</f>
        <v>#NUM!</v>
      </c>
      <c r="H100" s="62" t="e">
        <f>_xll.qlRateHelperQuoteValue($E100,Trigger)</f>
        <v>#NUM!</v>
      </c>
      <c r="I100" s="47" t="e">
        <f>_xll.qlSwapRateHelperSpread(E100,Trigger)</f>
        <v>#NUM!</v>
      </c>
      <c r="J100" s="63" t="e">
        <f>IF(Currency="EUR",_xll.qlEuribor(,IndexTenor,YieldCurve,,Trigger),_xll.qlLibor(,Currency,IndexTenor,YieldCurve,,Trigger))</f>
        <v>#NUM!</v>
      </c>
      <c r="K100" s="63" t="str">
        <f t="shared" si="12"/>
        <v>30/360 (Bond Basis)</v>
      </c>
      <c r="L100" s="63" t="e">
        <f>_xll.qlMakeVanillaSwap(,D100,J100,0.03,_xll.qlSwapRateHelperForwardStart($E100),K100,I100)</f>
        <v>#VALUE!</v>
      </c>
      <c r="M100" s="64" t="e">
        <f>_xll.qlVanillaSwapFairRate(L100)</f>
        <v>#VALUE!</v>
      </c>
      <c r="N100" s="65" t="e">
        <f t="shared" si="7"/>
        <v>#VALUE!</v>
      </c>
    </row>
    <row r="101" spans="1:14" x14ac:dyDescent="0.2">
      <c r="A101" s="50"/>
      <c r="B101" s="18" t="str">
        <f t="shared" si="9"/>
        <v>SB</v>
      </c>
      <c r="C101" s="12" t="str">
        <f t="shared" si="10"/>
        <v>3L</v>
      </c>
      <c r="D101" s="37" t="s">
        <v>29</v>
      </c>
      <c r="E101" s="77" t="str">
        <f t="shared" si="11"/>
        <v>GBP_YC3MRH_SB3L3Y</v>
      </c>
      <c r="F101" s="61" t="e">
        <f>_xll.qlRateHelperEarliestDate($E101,Trigger)</f>
        <v>#NUM!</v>
      </c>
      <c r="G101" s="61" t="e">
        <f>_xll.qlRateHelperLatestDate($E101,Trigger)</f>
        <v>#NUM!</v>
      </c>
      <c r="H101" s="62" t="e">
        <f>_xll.qlRateHelperQuoteValue($E101,Trigger)</f>
        <v>#NUM!</v>
      </c>
      <c r="I101" s="47" t="e">
        <f>_xll.qlSwapRateHelperSpread(E101,Trigger)</f>
        <v>#NUM!</v>
      </c>
      <c r="J101" s="63" t="e">
        <f>IF(Currency="EUR",_xll.qlEuribor(,IndexTenor,YieldCurve,,Trigger),_xll.qlLibor(,Currency,IndexTenor,YieldCurve,,Trigger))</f>
        <v>#NUM!</v>
      </c>
      <c r="K101" s="63" t="str">
        <f t="shared" si="12"/>
        <v>30/360 (Bond Basis)</v>
      </c>
      <c r="L101" s="63" t="e">
        <f>_xll.qlMakeVanillaSwap(,D101,J101,0.03,_xll.qlSwapRateHelperForwardStart($E101),K101,I101)</f>
        <v>#VALUE!</v>
      </c>
      <c r="M101" s="64" t="e">
        <f>_xll.qlVanillaSwapFairRate(L101)</f>
        <v>#VALUE!</v>
      </c>
      <c r="N101" s="65" t="e">
        <f t="shared" si="7"/>
        <v>#VALUE!</v>
      </c>
    </row>
    <row r="102" spans="1:14" x14ac:dyDescent="0.2">
      <c r="A102" s="50"/>
      <c r="B102" s="18" t="str">
        <f t="shared" si="9"/>
        <v>SB</v>
      </c>
      <c r="C102" s="12" t="str">
        <f t="shared" si="10"/>
        <v>3L</v>
      </c>
      <c r="D102" s="37" t="s">
        <v>30</v>
      </c>
      <c r="E102" s="77" t="str">
        <f t="shared" si="11"/>
        <v>GBP_YC3MRH_SB3L4Y</v>
      </c>
      <c r="F102" s="61" t="e">
        <f>_xll.qlRateHelperEarliestDate($E102,Trigger)</f>
        <v>#NUM!</v>
      </c>
      <c r="G102" s="61" t="e">
        <f>_xll.qlRateHelperLatestDate($E102,Trigger)</f>
        <v>#NUM!</v>
      </c>
      <c r="H102" s="62" t="e">
        <f>_xll.qlRateHelperQuoteValue($E102,Trigger)</f>
        <v>#NUM!</v>
      </c>
      <c r="I102" s="47" t="e">
        <f>_xll.qlSwapRateHelperSpread(E102,Trigger)</f>
        <v>#NUM!</v>
      </c>
      <c r="J102" s="63" t="e">
        <f>IF(Currency="EUR",_xll.qlEuribor(,IndexTenor,YieldCurve,,Trigger),_xll.qlLibor(,Currency,IndexTenor,YieldCurve,,Trigger))</f>
        <v>#NUM!</v>
      </c>
      <c r="K102" s="63" t="str">
        <f t="shared" si="12"/>
        <v>30/360 (Bond Basis)</v>
      </c>
      <c r="L102" s="63" t="e">
        <f>_xll.qlMakeVanillaSwap(,D102,J102,0.03,_xll.qlSwapRateHelperForwardStart($E102),K102,I102)</f>
        <v>#VALUE!</v>
      </c>
      <c r="M102" s="64" t="e">
        <f>_xll.qlVanillaSwapFairRate(L102)</f>
        <v>#VALUE!</v>
      </c>
      <c r="N102" s="65" t="e">
        <f t="shared" si="7"/>
        <v>#VALUE!</v>
      </c>
    </row>
    <row r="103" spans="1:14" x14ac:dyDescent="0.2">
      <c r="A103" s="50"/>
      <c r="B103" s="18" t="str">
        <f t="shared" si="9"/>
        <v>SB</v>
      </c>
      <c r="C103" s="12" t="str">
        <f t="shared" si="10"/>
        <v>3L</v>
      </c>
      <c r="D103" s="37" t="s">
        <v>31</v>
      </c>
      <c r="E103" s="77" t="str">
        <f t="shared" si="11"/>
        <v>GBP_YC3MRH_SB3L5Y</v>
      </c>
      <c r="F103" s="61" t="e">
        <f>_xll.qlRateHelperEarliestDate($E103,Trigger)</f>
        <v>#NUM!</v>
      </c>
      <c r="G103" s="61" t="e">
        <f>_xll.qlRateHelperLatestDate($E103,Trigger)</f>
        <v>#NUM!</v>
      </c>
      <c r="H103" s="62" t="e">
        <f>_xll.qlRateHelperQuoteValue($E103,Trigger)</f>
        <v>#NUM!</v>
      </c>
      <c r="I103" s="47" t="e">
        <f>_xll.qlSwapRateHelperSpread(E103,Trigger)</f>
        <v>#NUM!</v>
      </c>
      <c r="J103" s="63" t="e">
        <f>IF(Currency="EUR",_xll.qlEuribor(,IndexTenor,YieldCurve,,Trigger),_xll.qlLibor(,Currency,IndexTenor,YieldCurve,,Trigger))</f>
        <v>#NUM!</v>
      </c>
      <c r="K103" s="63" t="str">
        <f t="shared" si="12"/>
        <v>30/360 (Bond Basis)</v>
      </c>
      <c r="L103" s="63" t="e">
        <f>_xll.qlMakeVanillaSwap(,D103,J103,0.03,_xll.qlSwapRateHelperForwardStart($E103),K103,I103)</f>
        <v>#VALUE!</v>
      </c>
      <c r="M103" s="64" t="e">
        <f>_xll.qlVanillaSwapFairRate(L103)</f>
        <v>#VALUE!</v>
      </c>
      <c r="N103" s="65" t="e">
        <f t="shared" si="7"/>
        <v>#VALUE!</v>
      </c>
    </row>
    <row r="104" spans="1:14" x14ac:dyDescent="0.2">
      <c r="A104" s="50"/>
      <c r="B104" s="18" t="str">
        <f t="shared" si="9"/>
        <v>SB</v>
      </c>
      <c r="C104" s="12" t="str">
        <f t="shared" si="10"/>
        <v>3L</v>
      </c>
      <c r="D104" s="37" t="s">
        <v>32</v>
      </c>
      <c r="E104" s="77" t="str">
        <f t="shared" si="11"/>
        <v>GBP_YC3MRH_SB3L6Y</v>
      </c>
      <c r="F104" s="61" t="e">
        <f>_xll.qlRateHelperEarliestDate($E104,Trigger)</f>
        <v>#NUM!</v>
      </c>
      <c r="G104" s="61" t="e">
        <f>_xll.qlRateHelperLatestDate($E104,Trigger)</f>
        <v>#NUM!</v>
      </c>
      <c r="H104" s="62" t="e">
        <f>_xll.qlRateHelperQuoteValue($E104,Trigger)</f>
        <v>#NUM!</v>
      </c>
      <c r="I104" s="47" t="e">
        <f>_xll.qlSwapRateHelperSpread(E104,Trigger)</f>
        <v>#NUM!</v>
      </c>
      <c r="J104" s="63" t="e">
        <f>IF(Currency="EUR",_xll.qlEuribor(,IndexTenor,YieldCurve,,Trigger),_xll.qlLibor(,Currency,IndexTenor,YieldCurve,,Trigger))</f>
        <v>#NUM!</v>
      </c>
      <c r="K104" s="63" t="str">
        <f t="shared" si="12"/>
        <v>30/360 (Bond Basis)</v>
      </c>
      <c r="L104" s="63" t="e">
        <f>_xll.qlMakeVanillaSwap(,D104,J104,0.03,_xll.qlSwapRateHelperForwardStart($E104),K104,I104)</f>
        <v>#VALUE!</v>
      </c>
      <c r="M104" s="64" t="e">
        <f>_xll.qlVanillaSwapFairRate(L104)</f>
        <v>#VALUE!</v>
      </c>
      <c r="N104" s="65" t="e">
        <f t="shared" si="7"/>
        <v>#VALUE!</v>
      </c>
    </row>
    <row r="105" spans="1:14" x14ac:dyDescent="0.2">
      <c r="A105" s="50"/>
      <c r="B105" s="18" t="str">
        <f t="shared" si="9"/>
        <v>SB</v>
      </c>
      <c r="C105" s="12" t="str">
        <f t="shared" si="10"/>
        <v>3L</v>
      </c>
      <c r="D105" s="37" t="s">
        <v>33</v>
      </c>
      <c r="E105" s="77" t="str">
        <f t="shared" si="11"/>
        <v>GBP_YC3MRH_SB3L7Y</v>
      </c>
      <c r="F105" s="61" t="e">
        <f>_xll.qlRateHelperEarliestDate($E105,Trigger)</f>
        <v>#NUM!</v>
      </c>
      <c r="G105" s="61" t="e">
        <f>_xll.qlRateHelperLatestDate($E105,Trigger)</f>
        <v>#NUM!</v>
      </c>
      <c r="H105" s="62" t="e">
        <f>_xll.qlRateHelperQuoteValue($E105,Trigger)</f>
        <v>#NUM!</v>
      </c>
      <c r="I105" s="47" t="e">
        <f>_xll.qlSwapRateHelperSpread(E105,Trigger)</f>
        <v>#NUM!</v>
      </c>
      <c r="J105" s="63" t="e">
        <f>IF(Currency="EUR",_xll.qlEuribor(,IndexTenor,YieldCurve,,Trigger),_xll.qlLibor(,Currency,IndexTenor,YieldCurve,,Trigger))</f>
        <v>#NUM!</v>
      </c>
      <c r="K105" s="63" t="str">
        <f t="shared" si="12"/>
        <v>30/360 (Bond Basis)</v>
      </c>
      <c r="L105" s="63" t="e">
        <f>_xll.qlMakeVanillaSwap(,D105,J105,0.03,_xll.qlSwapRateHelperForwardStart($E105),K105,I105)</f>
        <v>#VALUE!</v>
      </c>
      <c r="M105" s="64" t="e">
        <f>_xll.qlVanillaSwapFairRate(L105)</f>
        <v>#VALUE!</v>
      </c>
      <c r="N105" s="65" t="e">
        <f t="shared" si="7"/>
        <v>#VALUE!</v>
      </c>
    </row>
    <row r="106" spans="1:14" x14ac:dyDescent="0.2">
      <c r="A106" s="50"/>
      <c r="B106" s="18" t="str">
        <f t="shared" si="9"/>
        <v>SB</v>
      </c>
      <c r="C106" s="12" t="str">
        <f t="shared" si="10"/>
        <v>3L</v>
      </c>
      <c r="D106" s="37" t="s">
        <v>34</v>
      </c>
      <c r="E106" s="77" t="str">
        <f t="shared" si="11"/>
        <v>GBP_YC3MRH_SB3L8Y</v>
      </c>
      <c r="F106" s="61" t="e">
        <f>_xll.qlRateHelperEarliestDate($E106,Trigger)</f>
        <v>#NUM!</v>
      </c>
      <c r="G106" s="61" t="e">
        <f>_xll.qlRateHelperLatestDate($E106,Trigger)</f>
        <v>#NUM!</v>
      </c>
      <c r="H106" s="62" t="e">
        <f>_xll.qlRateHelperQuoteValue($E106,Trigger)</f>
        <v>#NUM!</v>
      </c>
      <c r="I106" s="47" t="e">
        <f>_xll.qlSwapRateHelperSpread(E106,Trigger)</f>
        <v>#NUM!</v>
      </c>
      <c r="J106" s="63" t="e">
        <f>IF(Currency="EUR",_xll.qlEuribor(,IndexTenor,YieldCurve,,Trigger),_xll.qlLibor(,Currency,IndexTenor,YieldCurve,,Trigger))</f>
        <v>#NUM!</v>
      </c>
      <c r="K106" s="63" t="str">
        <f t="shared" si="12"/>
        <v>30/360 (Bond Basis)</v>
      </c>
      <c r="L106" s="63" t="e">
        <f>_xll.qlMakeVanillaSwap(,D106,J106,0.03,_xll.qlSwapRateHelperForwardStart($E106),K106,I106)</f>
        <v>#VALUE!</v>
      </c>
      <c r="M106" s="64" t="e">
        <f>_xll.qlVanillaSwapFairRate(L106)</f>
        <v>#VALUE!</v>
      </c>
      <c r="N106" s="65" t="e">
        <f t="shared" si="7"/>
        <v>#VALUE!</v>
      </c>
    </row>
    <row r="107" spans="1:14" x14ac:dyDescent="0.2">
      <c r="A107" s="50"/>
      <c r="B107" s="18" t="str">
        <f t="shared" si="9"/>
        <v>SB</v>
      </c>
      <c r="C107" s="12" t="str">
        <f t="shared" si="10"/>
        <v>3L</v>
      </c>
      <c r="D107" s="37" t="s">
        <v>35</v>
      </c>
      <c r="E107" s="77" t="str">
        <f t="shared" si="11"/>
        <v>GBP_YC3MRH_SB3L9Y</v>
      </c>
      <c r="F107" s="61" t="e">
        <f>_xll.qlRateHelperEarliestDate($E107,Trigger)</f>
        <v>#NUM!</v>
      </c>
      <c r="G107" s="61" t="e">
        <f>_xll.qlRateHelperLatestDate($E107,Trigger)</f>
        <v>#NUM!</v>
      </c>
      <c r="H107" s="62" t="e">
        <f>_xll.qlRateHelperQuoteValue($E107,Trigger)</f>
        <v>#NUM!</v>
      </c>
      <c r="I107" s="47" t="e">
        <f>_xll.qlSwapRateHelperSpread(E107,Trigger)</f>
        <v>#NUM!</v>
      </c>
      <c r="J107" s="63" t="e">
        <f>IF(Currency="EUR",_xll.qlEuribor(,IndexTenor,YieldCurve,,Trigger),_xll.qlLibor(,Currency,IndexTenor,YieldCurve,,Trigger))</f>
        <v>#NUM!</v>
      </c>
      <c r="K107" s="63" t="str">
        <f t="shared" si="12"/>
        <v>30/360 (Bond Basis)</v>
      </c>
      <c r="L107" s="63" t="e">
        <f>_xll.qlMakeVanillaSwap(,D107,J107,0.03,_xll.qlSwapRateHelperForwardStart($E107),K107,I107)</f>
        <v>#VALUE!</v>
      </c>
      <c r="M107" s="64" t="e">
        <f>_xll.qlVanillaSwapFairRate(L107)</f>
        <v>#VALUE!</v>
      </c>
      <c r="N107" s="65" t="e">
        <f t="shared" si="7"/>
        <v>#VALUE!</v>
      </c>
    </row>
    <row r="108" spans="1:14" x14ac:dyDescent="0.2">
      <c r="A108" s="50"/>
      <c r="B108" s="18" t="str">
        <f t="shared" si="9"/>
        <v>SB</v>
      </c>
      <c r="C108" s="12" t="str">
        <f t="shared" si="10"/>
        <v>3L</v>
      </c>
      <c r="D108" s="37" t="s">
        <v>36</v>
      </c>
      <c r="E108" s="77" t="str">
        <f t="shared" si="11"/>
        <v>GBP_YC3MRH_SB3L10Y</v>
      </c>
      <c r="F108" s="61" t="e">
        <f>_xll.qlRateHelperEarliestDate($E108,Trigger)</f>
        <v>#NUM!</v>
      </c>
      <c r="G108" s="61" t="e">
        <f>_xll.qlRateHelperLatestDate($E108,Trigger)</f>
        <v>#NUM!</v>
      </c>
      <c r="H108" s="62" t="e">
        <f>_xll.qlRateHelperQuoteValue($E108,Trigger)</f>
        <v>#NUM!</v>
      </c>
      <c r="I108" s="47" t="e">
        <f>_xll.qlSwapRateHelperSpread(E108,Trigger)</f>
        <v>#NUM!</v>
      </c>
      <c r="J108" s="63" t="e">
        <f>IF(Currency="EUR",_xll.qlEuribor(,IndexTenor,YieldCurve,,Trigger),_xll.qlLibor(,Currency,IndexTenor,YieldCurve,,Trigger))</f>
        <v>#NUM!</v>
      </c>
      <c r="K108" s="63" t="str">
        <f t="shared" si="12"/>
        <v>30/360 (Bond Basis)</v>
      </c>
      <c r="L108" s="63" t="e">
        <f>_xll.qlMakeVanillaSwap(,D108,J108,0.03,_xll.qlSwapRateHelperForwardStart($E108),K108,I108)</f>
        <v>#VALUE!</v>
      </c>
      <c r="M108" s="64" t="e">
        <f>_xll.qlVanillaSwapFairRate(L108)</f>
        <v>#VALUE!</v>
      </c>
      <c r="N108" s="65" t="e">
        <f t="shared" si="7"/>
        <v>#VALUE!</v>
      </c>
    </row>
    <row r="109" spans="1:14" x14ac:dyDescent="0.2">
      <c r="A109" s="50"/>
      <c r="B109" s="18" t="str">
        <f t="shared" si="9"/>
        <v>SB</v>
      </c>
      <c r="C109" s="12" t="str">
        <f t="shared" si="10"/>
        <v>3L</v>
      </c>
      <c r="D109" s="37" t="s">
        <v>37</v>
      </c>
      <c r="E109" s="77" t="str">
        <f t="shared" si="11"/>
        <v>GBP_YC3MRH_SB3L11Y</v>
      </c>
      <c r="F109" s="61" t="e">
        <f>_xll.qlRateHelperEarliestDate($E109,Trigger)</f>
        <v>#NUM!</v>
      </c>
      <c r="G109" s="61" t="e">
        <f>_xll.qlRateHelperLatestDate($E109,Trigger)</f>
        <v>#NUM!</v>
      </c>
      <c r="H109" s="62" t="e">
        <f>_xll.qlRateHelperQuoteValue($E109,Trigger)</f>
        <v>#NUM!</v>
      </c>
      <c r="I109" s="47" t="e">
        <f>_xll.qlSwapRateHelperSpread(E109,Trigger)</f>
        <v>#NUM!</v>
      </c>
      <c r="J109" s="63" t="e">
        <f>IF(Currency="EUR",_xll.qlEuribor(,IndexTenor,YieldCurve,,Trigger),_xll.qlLibor(,Currency,IndexTenor,YieldCurve,,Trigger))</f>
        <v>#NUM!</v>
      </c>
      <c r="K109" s="63" t="str">
        <f t="shared" si="12"/>
        <v>30/360 (Bond Basis)</v>
      </c>
      <c r="L109" s="63" t="e">
        <f>_xll.qlMakeVanillaSwap(,D109,J109,0.03,_xll.qlSwapRateHelperForwardStart($E109),K109,I109)</f>
        <v>#VALUE!</v>
      </c>
      <c r="M109" s="64" t="e">
        <f>_xll.qlVanillaSwapFairRate(L109)</f>
        <v>#VALUE!</v>
      </c>
      <c r="N109" s="65" t="e">
        <f t="shared" si="7"/>
        <v>#VALUE!</v>
      </c>
    </row>
    <row r="110" spans="1:14" x14ac:dyDescent="0.2">
      <c r="A110" s="50"/>
      <c r="B110" s="18" t="str">
        <f t="shared" si="9"/>
        <v>SB</v>
      </c>
      <c r="C110" s="12" t="str">
        <f t="shared" si="10"/>
        <v>3L</v>
      </c>
      <c r="D110" s="37" t="s">
        <v>38</v>
      </c>
      <c r="E110" s="77" t="str">
        <f t="shared" si="11"/>
        <v>GBP_YC3MRH_SB3L12Y</v>
      </c>
      <c r="F110" s="61" t="e">
        <f>_xll.qlRateHelperEarliestDate($E110,Trigger)</f>
        <v>#NUM!</v>
      </c>
      <c r="G110" s="61" t="e">
        <f>_xll.qlRateHelperLatestDate($E110,Trigger)</f>
        <v>#NUM!</v>
      </c>
      <c r="H110" s="62" t="e">
        <f>_xll.qlRateHelperQuoteValue($E110,Trigger)</f>
        <v>#NUM!</v>
      </c>
      <c r="I110" s="47" t="e">
        <f>_xll.qlSwapRateHelperSpread(E110,Trigger)</f>
        <v>#NUM!</v>
      </c>
      <c r="J110" s="63" t="e">
        <f>IF(Currency="EUR",_xll.qlEuribor(,IndexTenor,YieldCurve,,Trigger),_xll.qlLibor(,Currency,IndexTenor,YieldCurve,,Trigger))</f>
        <v>#NUM!</v>
      </c>
      <c r="K110" s="63" t="str">
        <f t="shared" si="12"/>
        <v>30/360 (Bond Basis)</v>
      </c>
      <c r="L110" s="63" t="e">
        <f>_xll.qlMakeVanillaSwap(,D110,J110,0.03,_xll.qlSwapRateHelperForwardStart($E110),K110,I110)</f>
        <v>#VALUE!</v>
      </c>
      <c r="M110" s="64" t="e">
        <f>_xll.qlVanillaSwapFairRate(L110)</f>
        <v>#VALUE!</v>
      </c>
      <c r="N110" s="65" t="e">
        <f t="shared" si="7"/>
        <v>#VALUE!</v>
      </c>
    </row>
    <row r="111" spans="1:14" x14ac:dyDescent="0.2">
      <c r="A111" s="50"/>
      <c r="B111" s="18" t="str">
        <f t="shared" si="9"/>
        <v>SB</v>
      </c>
      <c r="C111" s="12" t="str">
        <f t="shared" si="10"/>
        <v>3L</v>
      </c>
      <c r="D111" s="37" t="s">
        <v>39</v>
      </c>
      <c r="E111" s="77" t="str">
        <f t="shared" si="11"/>
        <v>GBP_YC3MRH_SB3L13Y</v>
      </c>
      <c r="F111" s="61" t="e">
        <f>_xll.qlRateHelperEarliestDate($E111,Trigger)</f>
        <v>#NUM!</v>
      </c>
      <c r="G111" s="61" t="e">
        <f>_xll.qlRateHelperLatestDate($E111,Trigger)</f>
        <v>#NUM!</v>
      </c>
      <c r="H111" s="62" t="e">
        <f>_xll.qlRateHelperQuoteValue($E111,Trigger)</f>
        <v>#NUM!</v>
      </c>
      <c r="I111" s="47" t="e">
        <f>_xll.qlSwapRateHelperSpread(E111,Trigger)</f>
        <v>#NUM!</v>
      </c>
      <c r="J111" s="63" t="e">
        <f>IF(Currency="EUR",_xll.qlEuribor(,IndexTenor,YieldCurve,,Trigger),_xll.qlLibor(,Currency,IndexTenor,YieldCurve,,Trigger))</f>
        <v>#NUM!</v>
      </c>
      <c r="K111" s="63" t="str">
        <f t="shared" si="12"/>
        <v>30/360 (Bond Basis)</v>
      </c>
      <c r="L111" s="63" t="e">
        <f>_xll.qlMakeVanillaSwap(,D111,J111,0.03,_xll.qlSwapRateHelperForwardStart($E111),K111,I111)</f>
        <v>#VALUE!</v>
      </c>
      <c r="M111" s="64" t="e">
        <f>_xll.qlVanillaSwapFairRate(L111)</f>
        <v>#VALUE!</v>
      </c>
      <c r="N111" s="65" t="e">
        <f t="shared" si="7"/>
        <v>#VALUE!</v>
      </c>
    </row>
    <row r="112" spans="1:14" x14ac:dyDescent="0.2">
      <c r="A112" s="50"/>
      <c r="B112" s="18" t="str">
        <f t="shared" si="9"/>
        <v>SB</v>
      </c>
      <c r="C112" s="12" t="str">
        <f t="shared" si="10"/>
        <v>3L</v>
      </c>
      <c r="D112" s="37" t="s">
        <v>40</v>
      </c>
      <c r="E112" s="77" t="str">
        <f t="shared" si="11"/>
        <v>GBP_YC3MRH_SB3L14Y</v>
      </c>
      <c r="F112" s="61" t="e">
        <f>_xll.qlRateHelperEarliestDate($E112,Trigger)</f>
        <v>#NUM!</v>
      </c>
      <c r="G112" s="61" t="e">
        <f>_xll.qlRateHelperLatestDate($E112,Trigger)</f>
        <v>#NUM!</v>
      </c>
      <c r="H112" s="62" t="e">
        <f>_xll.qlRateHelperQuoteValue($E112,Trigger)</f>
        <v>#NUM!</v>
      </c>
      <c r="I112" s="47" t="e">
        <f>_xll.qlSwapRateHelperSpread(E112,Trigger)</f>
        <v>#NUM!</v>
      </c>
      <c r="J112" s="63" t="e">
        <f>IF(Currency="EUR",_xll.qlEuribor(,IndexTenor,YieldCurve,,Trigger),_xll.qlLibor(,Currency,IndexTenor,YieldCurve,,Trigger))</f>
        <v>#NUM!</v>
      </c>
      <c r="K112" s="63" t="str">
        <f t="shared" si="12"/>
        <v>30/360 (Bond Basis)</v>
      </c>
      <c r="L112" s="63" t="e">
        <f>_xll.qlMakeVanillaSwap(,D112,J112,0.03,_xll.qlSwapRateHelperForwardStart($E112),K112,I112)</f>
        <v>#VALUE!</v>
      </c>
      <c r="M112" s="64" t="e">
        <f>_xll.qlVanillaSwapFairRate(L112)</f>
        <v>#VALUE!</v>
      </c>
      <c r="N112" s="65" t="e">
        <f t="shared" si="7"/>
        <v>#VALUE!</v>
      </c>
    </row>
    <row r="113" spans="1:14" x14ac:dyDescent="0.2">
      <c r="A113" s="50"/>
      <c r="B113" s="18" t="str">
        <f t="shared" si="9"/>
        <v>SB</v>
      </c>
      <c r="C113" s="12" t="str">
        <f t="shared" si="10"/>
        <v>3L</v>
      </c>
      <c r="D113" s="37" t="s">
        <v>41</v>
      </c>
      <c r="E113" s="77" t="str">
        <f t="shared" si="11"/>
        <v>GBP_YC3MRH_SB3L15Y</v>
      </c>
      <c r="F113" s="61" t="e">
        <f>_xll.qlRateHelperEarliestDate($E113,Trigger)</f>
        <v>#NUM!</v>
      </c>
      <c r="G113" s="61" t="e">
        <f>_xll.qlRateHelperLatestDate($E113,Trigger)</f>
        <v>#NUM!</v>
      </c>
      <c r="H113" s="62" t="e">
        <f>_xll.qlRateHelperQuoteValue($E113,Trigger)</f>
        <v>#NUM!</v>
      </c>
      <c r="I113" s="47" t="e">
        <f>_xll.qlSwapRateHelperSpread(E113,Trigger)</f>
        <v>#NUM!</v>
      </c>
      <c r="J113" s="63" t="e">
        <f>IF(Currency="EUR",_xll.qlEuribor(,IndexTenor,YieldCurve,,Trigger),_xll.qlLibor(,Currency,IndexTenor,YieldCurve,,Trigger))</f>
        <v>#NUM!</v>
      </c>
      <c r="K113" s="63" t="str">
        <f t="shared" si="12"/>
        <v>30/360 (Bond Basis)</v>
      </c>
      <c r="L113" s="63" t="e">
        <f>_xll.qlMakeVanillaSwap(,D113,J113,0.03,_xll.qlSwapRateHelperForwardStart($E113),K113,I113)</f>
        <v>#VALUE!</v>
      </c>
      <c r="M113" s="64" t="e">
        <f>_xll.qlVanillaSwapFairRate(L113)</f>
        <v>#VALUE!</v>
      </c>
      <c r="N113" s="65" t="e">
        <f t="shared" si="7"/>
        <v>#VALUE!</v>
      </c>
    </row>
    <row r="114" spans="1:14" x14ac:dyDescent="0.2">
      <c r="A114" s="50"/>
      <c r="B114" s="18" t="str">
        <f t="shared" si="9"/>
        <v>SB</v>
      </c>
      <c r="C114" s="12" t="str">
        <f t="shared" si="10"/>
        <v>3L</v>
      </c>
      <c r="D114" s="37" t="s">
        <v>42</v>
      </c>
      <c r="E114" s="77" t="str">
        <f t="shared" si="11"/>
        <v>GBP_YC3MRH_SB3L16Y</v>
      </c>
      <c r="F114" s="61" t="e">
        <f>_xll.qlRateHelperEarliestDate($E114,Trigger)</f>
        <v>#NUM!</v>
      </c>
      <c r="G114" s="61" t="e">
        <f>_xll.qlRateHelperLatestDate($E114,Trigger)</f>
        <v>#NUM!</v>
      </c>
      <c r="H114" s="62" t="e">
        <f>_xll.qlRateHelperQuoteValue($E114,Trigger)</f>
        <v>#NUM!</v>
      </c>
      <c r="I114" s="47" t="e">
        <f>_xll.qlSwapRateHelperSpread(E114,Trigger)</f>
        <v>#NUM!</v>
      </c>
      <c r="J114" s="63" t="e">
        <f>IF(Currency="EUR",_xll.qlEuribor(,IndexTenor,YieldCurve,,Trigger),_xll.qlLibor(,Currency,IndexTenor,YieldCurve,,Trigger))</f>
        <v>#NUM!</v>
      </c>
      <c r="K114" s="63" t="str">
        <f t="shared" si="12"/>
        <v>30/360 (Bond Basis)</v>
      </c>
      <c r="L114" s="63" t="e">
        <f>_xll.qlMakeVanillaSwap(,D114,J114,0.03,_xll.qlSwapRateHelperForwardStart($E114),K114,I114)</f>
        <v>#VALUE!</v>
      </c>
      <c r="M114" s="64" t="e">
        <f>_xll.qlVanillaSwapFairRate(L114)</f>
        <v>#VALUE!</v>
      </c>
      <c r="N114" s="65" t="e">
        <f t="shared" si="7"/>
        <v>#VALUE!</v>
      </c>
    </row>
    <row r="115" spans="1:14" x14ac:dyDescent="0.2">
      <c r="A115" s="50"/>
      <c r="B115" s="18" t="str">
        <f t="shared" si="9"/>
        <v>SB</v>
      </c>
      <c r="C115" s="12" t="str">
        <f t="shared" si="10"/>
        <v>3L</v>
      </c>
      <c r="D115" s="37" t="s">
        <v>43</v>
      </c>
      <c r="E115" s="77" t="str">
        <f t="shared" si="11"/>
        <v>GBP_YC3MRH_SB3L17Y</v>
      </c>
      <c r="F115" s="61" t="e">
        <f>_xll.qlRateHelperEarliestDate($E115,Trigger)</f>
        <v>#NUM!</v>
      </c>
      <c r="G115" s="61" t="e">
        <f>_xll.qlRateHelperLatestDate($E115,Trigger)</f>
        <v>#NUM!</v>
      </c>
      <c r="H115" s="62" t="e">
        <f>_xll.qlRateHelperQuoteValue($E115,Trigger)</f>
        <v>#NUM!</v>
      </c>
      <c r="I115" s="47" t="e">
        <f>_xll.qlSwapRateHelperSpread(E115,Trigger)</f>
        <v>#NUM!</v>
      </c>
      <c r="J115" s="63" t="e">
        <f>IF(Currency="EUR",_xll.qlEuribor(,IndexTenor,YieldCurve,,Trigger),_xll.qlLibor(,Currency,IndexTenor,YieldCurve,,Trigger))</f>
        <v>#NUM!</v>
      </c>
      <c r="K115" s="63" t="str">
        <f t="shared" si="12"/>
        <v>30/360 (Bond Basis)</v>
      </c>
      <c r="L115" s="63" t="e">
        <f>_xll.qlMakeVanillaSwap(,D115,J115,0.03,_xll.qlSwapRateHelperForwardStart($E115),K115,I115)</f>
        <v>#VALUE!</v>
      </c>
      <c r="M115" s="64" t="e">
        <f>_xll.qlVanillaSwapFairRate(L115)</f>
        <v>#VALUE!</v>
      </c>
      <c r="N115" s="65" t="e">
        <f t="shared" si="7"/>
        <v>#VALUE!</v>
      </c>
    </row>
    <row r="116" spans="1:14" x14ac:dyDescent="0.2">
      <c r="A116" s="50"/>
      <c r="B116" s="18" t="str">
        <f t="shared" si="9"/>
        <v>SB</v>
      </c>
      <c r="C116" s="12" t="str">
        <f t="shared" si="10"/>
        <v>3L</v>
      </c>
      <c r="D116" s="37" t="s">
        <v>44</v>
      </c>
      <c r="E116" s="77" t="str">
        <f t="shared" si="11"/>
        <v>GBP_YC3MRH_SB3L18Y</v>
      </c>
      <c r="F116" s="61" t="e">
        <f>_xll.qlRateHelperEarliestDate($E116,Trigger)</f>
        <v>#NUM!</v>
      </c>
      <c r="G116" s="61" t="e">
        <f>_xll.qlRateHelperLatestDate($E116,Trigger)</f>
        <v>#NUM!</v>
      </c>
      <c r="H116" s="62" t="e">
        <f>_xll.qlRateHelperQuoteValue($E116,Trigger)</f>
        <v>#NUM!</v>
      </c>
      <c r="I116" s="47" t="e">
        <f>_xll.qlSwapRateHelperSpread(E116,Trigger)</f>
        <v>#NUM!</v>
      </c>
      <c r="J116" s="63" t="e">
        <f>IF(Currency="EUR",_xll.qlEuribor(,IndexTenor,YieldCurve,,Trigger),_xll.qlLibor(,Currency,IndexTenor,YieldCurve,,Trigger))</f>
        <v>#NUM!</v>
      </c>
      <c r="K116" s="63" t="str">
        <f t="shared" si="12"/>
        <v>30/360 (Bond Basis)</v>
      </c>
      <c r="L116" s="63" t="e">
        <f>_xll.qlMakeVanillaSwap(,D116,J116,0.03,_xll.qlSwapRateHelperForwardStart($E116),K116,I116)</f>
        <v>#VALUE!</v>
      </c>
      <c r="M116" s="64" t="e">
        <f>_xll.qlVanillaSwapFairRate(L116)</f>
        <v>#VALUE!</v>
      </c>
      <c r="N116" s="65" t="e">
        <f t="shared" si="7"/>
        <v>#VALUE!</v>
      </c>
    </row>
    <row r="117" spans="1:14" x14ac:dyDescent="0.2">
      <c r="A117" s="50"/>
      <c r="B117" s="18" t="str">
        <f t="shared" si="9"/>
        <v>SB</v>
      </c>
      <c r="C117" s="12" t="str">
        <f t="shared" si="10"/>
        <v>3L</v>
      </c>
      <c r="D117" s="37" t="s">
        <v>45</v>
      </c>
      <c r="E117" s="77" t="str">
        <f t="shared" si="11"/>
        <v>GBP_YC3MRH_SB3L19Y</v>
      </c>
      <c r="F117" s="61" t="e">
        <f>_xll.qlRateHelperEarliestDate($E117,Trigger)</f>
        <v>#NUM!</v>
      </c>
      <c r="G117" s="61" t="e">
        <f>_xll.qlRateHelperLatestDate($E117,Trigger)</f>
        <v>#NUM!</v>
      </c>
      <c r="H117" s="62" t="e">
        <f>_xll.qlRateHelperQuoteValue($E117,Trigger)</f>
        <v>#NUM!</v>
      </c>
      <c r="I117" s="47" t="e">
        <f>_xll.qlSwapRateHelperSpread(E117,Trigger)</f>
        <v>#NUM!</v>
      </c>
      <c r="J117" s="63" t="e">
        <f>IF(Currency="EUR",_xll.qlEuribor(,IndexTenor,YieldCurve,,Trigger),_xll.qlLibor(,Currency,IndexTenor,YieldCurve,,Trigger))</f>
        <v>#NUM!</v>
      </c>
      <c r="K117" s="63" t="str">
        <f t="shared" si="12"/>
        <v>30/360 (Bond Basis)</v>
      </c>
      <c r="L117" s="63" t="e">
        <f>_xll.qlMakeVanillaSwap(,D117,J117,0.03,_xll.qlSwapRateHelperForwardStart($E117),K117,I117)</f>
        <v>#VALUE!</v>
      </c>
      <c r="M117" s="64" t="e">
        <f>_xll.qlVanillaSwapFairRate(L117)</f>
        <v>#VALUE!</v>
      </c>
      <c r="N117" s="65" t="e">
        <f t="shared" si="7"/>
        <v>#VALUE!</v>
      </c>
    </row>
    <row r="118" spans="1:14" x14ac:dyDescent="0.2">
      <c r="A118" s="50"/>
      <c r="B118" s="18" t="str">
        <f t="shared" si="9"/>
        <v>SB</v>
      </c>
      <c r="C118" s="12" t="str">
        <f t="shared" si="10"/>
        <v>3L</v>
      </c>
      <c r="D118" s="37" t="s">
        <v>46</v>
      </c>
      <c r="E118" s="77" t="str">
        <f t="shared" si="11"/>
        <v>GBP_YC3MRH_SB3L20Y</v>
      </c>
      <c r="F118" s="61" t="e">
        <f>_xll.qlRateHelperEarliestDate($E118,Trigger)</f>
        <v>#NUM!</v>
      </c>
      <c r="G118" s="61" t="e">
        <f>_xll.qlRateHelperLatestDate($E118,Trigger)</f>
        <v>#NUM!</v>
      </c>
      <c r="H118" s="62" t="e">
        <f>_xll.qlRateHelperQuoteValue($E118,Trigger)</f>
        <v>#NUM!</v>
      </c>
      <c r="I118" s="47" t="e">
        <f>_xll.qlSwapRateHelperSpread(E118,Trigger)</f>
        <v>#NUM!</v>
      </c>
      <c r="J118" s="63" t="e">
        <f>IF(Currency="EUR",_xll.qlEuribor(,IndexTenor,YieldCurve,,Trigger),_xll.qlLibor(,Currency,IndexTenor,YieldCurve,,Trigger))</f>
        <v>#NUM!</v>
      </c>
      <c r="K118" s="63" t="str">
        <f t="shared" si="12"/>
        <v>30/360 (Bond Basis)</v>
      </c>
      <c r="L118" s="63" t="e">
        <f>_xll.qlMakeVanillaSwap(,D118,J118,0.03,_xll.qlSwapRateHelperForwardStart($E118),K118,I118)</f>
        <v>#VALUE!</v>
      </c>
      <c r="M118" s="64" t="e">
        <f>_xll.qlVanillaSwapFairRate(L118)</f>
        <v>#VALUE!</v>
      </c>
      <c r="N118" s="65" t="e">
        <f t="shared" si="7"/>
        <v>#VALUE!</v>
      </c>
    </row>
    <row r="119" spans="1:14" x14ac:dyDescent="0.2">
      <c r="A119" s="50"/>
      <c r="B119" s="18" t="str">
        <f t="shared" si="9"/>
        <v>SB</v>
      </c>
      <c r="C119" s="12" t="str">
        <f t="shared" si="10"/>
        <v>3L</v>
      </c>
      <c r="D119" s="37" t="s">
        <v>47</v>
      </c>
      <c r="E119" s="77" t="str">
        <f t="shared" si="11"/>
        <v>GBP_YC3MRH_SB3L21Y</v>
      </c>
      <c r="F119" s="61" t="e">
        <f>_xll.qlRateHelperEarliestDate($E119,Trigger)</f>
        <v>#NUM!</v>
      </c>
      <c r="G119" s="61" t="e">
        <f>_xll.qlRateHelperLatestDate($E119,Trigger)</f>
        <v>#NUM!</v>
      </c>
      <c r="H119" s="62" t="e">
        <f>_xll.qlRateHelperQuoteValue($E119,Trigger)</f>
        <v>#NUM!</v>
      </c>
      <c r="I119" s="47" t="e">
        <f>_xll.qlSwapRateHelperSpread(E119,Trigger)</f>
        <v>#NUM!</v>
      </c>
      <c r="J119" s="63" t="e">
        <f>IF(Currency="EUR",_xll.qlEuribor(,IndexTenor,YieldCurve,,Trigger),_xll.qlLibor(,Currency,IndexTenor,YieldCurve,,Trigger))</f>
        <v>#NUM!</v>
      </c>
      <c r="K119" s="63" t="str">
        <f t="shared" si="12"/>
        <v>30/360 (Bond Basis)</v>
      </c>
      <c r="L119" s="63" t="e">
        <f>_xll.qlMakeVanillaSwap(,D119,J119,0.03,_xll.qlSwapRateHelperForwardStart($E119),K119,I119)</f>
        <v>#VALUE!</v>
      </c>
      <c r="M119" s="64" t="e">
        <f>_xll.qlVanillaSwapFairRate(L119)</f>
        <v>#VALUE!</v>
      </c>
      <c r="N119" s="65" t="e">
        <f t="shared" si="7"/>
        <v>#VALUE!</v>
      </c>
    </row>
    <row r="120" spans="1:14" x14ac:dyDescent="0.2">
      <c r="A120" s="50"/>
      <c r="B120" s="18" t="str">
        <f t="shared" si="9"/>
        <v>SB</v>
      </c>
      <c r="C120" s="12" t="str">
        <f t="shared" si="10"/>
        <v>3L</v>
      </c>
      <c r="D120" s="37" t="s">
        <v>48</v>
      </c>
      <c r="E120" s="77" t="str">
        <f t="shared" si="11"/>
        <v>GBP_YC3MRH_SB3L22Y</v>
      </c>
      <c r="F120" s="61" t="e">
        <f>_xll.qlRateHelperEarliestDate($E120,Trigger)</f>
        <v>#NUM!</v>
      </c>
      <c r="G120" s="61" t="e">
        <f>_xll.qlRateHelperLatestDate($E120,Trigger)</f>
        <v>#NUM!</v>
      </c>
      <c r="H120" s="62" t="e">
        <f>_xll.qlRateHelperQuoteValue($E120,Trigger)</f>
        <v>#NUM!</v>
      </c>
      <c r="I120" s="47" t="e">
        <f>_xll.qlSwapRateHelperSpread(E120,Trigger)</f>
        <v>#NUM!</v>
      </c>
      <c r="J120" s="63" t="e">
        <f>IF(Currency="EUR",_xll.qlEuribor(,IndexTenor,YieldCurve,,Trigger),_xll.qlLibor(,Currency,IndexTenor,YieldCurve,,Trigger))</f>
        <v>#NUM!</v>
      </c>
      <c r="K120" s="63" t="str">
        <f t="shared" si="12"/>
        <v>30/360 (Bond Basis)</v>
      </c>
      <c r="L120" s="63" t="e">
        <f>_xll.qlMakeVanillaSwap(,D120,J120,0.03,_xll.qlSwapRateHelperForwardStart($E120),K120,I120)</f>
        <v>#VALUE!</v>
      </c>
      <c r="M120" s="64" t="e">
        <f>_xll.qlVanillaSwapFairRate(L120)</f>
        <v>#VALUE!</v>
      </c>
      <c r="N120" s="65" t="e">
        <f t="shared" si="7"/>
        <v>#VALUE!</v>
      </c>
    </row>
    <row r="121" spans="1:14" x14ac:dyDescent="0.2">
      <c r="A121" s="50"/>
      <c r="B121" s="18" t="str">
        <f t="shared" si="9"/>
        <v>SB</v>
      </c>
      <c r="C121" s="12" t="str">
        <f t="shared" si="10"/>
        <v>3L</v>
      </c>
      <c r="D121" s="37" t="s">
        <v>49</v>
      </c>
      <c r="E121" s="77" t="str">
        <f t="shared" si="11"/>
        <v>GBP_YC3MRH_SB3L23Y</v>
      </c>
      <c r="F121" s="61" t="e">
        <f>_xll.qlRateHelperEarliestDate($E121,Trigger)</f>
        <v>#NUM!</v>
      </c>
      <c r="G121" s="61" t="e">
        <f>_xll.qlRateHelperLatestDate($E121,Trigger)</f>
        <v>#NUM!</v>
      </c>
      <c r="H121" s="62" t="e">
        <f>_xll.qlRateHelperQuoteValue($E121,Trigger)</f>
        <v>#NUM!</v>
      </c>
      <c r="I121" s="47" t="e">
        <f>_xll.qlSwapRateHelperSpread(E121,Trigger)</f>
        <v>#NUM!</v>
      </c>
      <c r="J121" s="63" t="e">
        <f>IF(Currency="EUR",_xll.qlEuribor(,IndexTenor,YieldCurve,,Trigger),_xll.qlLibor(,Currency,IndexTenor,YieldCurve,,Trigger))</f>
        <v>#NUM!</v>
      </c>
      <c r="K121" s="63" t="str">
        <f t="shared" si="12"/>
        <v>30/360 (Bond Basis)</v>
      </c>
      <c r="L121" s="63" t="e">
        <f>_xll.qlMakeVanillaSwap(,D121,J121,0.03,_xll.qlSwapRateHelperForwardStart($E121),K121,I121)</f>
        <v>#VALUE!</v>
      </c>
      <c r="M121" s="64" t="e">
        <f>_xll.qlVanillaSwapFairRate(L121)</f>
        <v>#VALUE!</v>
      </c>
      <c r="N121" s="65" t="e">
        <f t="shared" si="7"/>
        <v>#VALUE!</v>
      </c>
    </row>
    <row r="122" spans="1:14" x14ac:dyDescent="0.2">
      <c r="A122" s="50"/>
      <c r="B122" s="18" t="str">
        <f t="shared" si="9"/>
        <v>SB</v>
      </c>
      <c r="C122" s="12" t="str">
        <f t="shared" si="10"/>
        <v>3L</v>
      </c>
      <c r="D122" s="37" t="s">
        <v>50</v>
      </c>
      <c r="E122" s="77" t="str">
        <f t="shared" si="11"/>
        <v>GBP_YC3MRH_SB3L24Y</v>
      </c>
      <c r="F122" s="61" t="e">
        <f>_xll.qlRateHelperEarliestDate($E122,Trigger)</f>
        <v>#NUM!</v>
      </c>
      <c r="G122" s="61" t="e">
        <f>_xll.qlRateHelperLatestDate($E122,Trigger)</f>
        <v>#NUM!</v>
      </c>
      <c r="H122" s="62" t="e">
        <f>_xll.qlRateHelperQuoteValue($E122,Trigger)</f>
        <v>#NUM!</v>
      </c>
      <c r="I122" s="47" t="e">
        <f>_xll.qlSwapRateHelperSpread(E122,Trigger)</f>
        <v>#NUM!</v>
      </c>
      <c r="J122" s="63" t="e">
        <f>IF(Currency="EUR",_xll.qlEuribor(,IndexTenor,YieldCurve,,Trigger),_xll.qlLibor(,Currency,IndexTenor,YieldCurve,,Trigger))</f>
        <v>#NUM!</v>
      </c>
      <c r="K122" s="63" t="str">
        <f t="shared" si="12"/>
        <v>30/360 (Bond Basis)</v>
      </c>
      <c r="L122" s="63" t="e">
        <f>_xll.qlMakeVanillaSwap(,D122,J122,0.03,_xll.qlSwapRateHelperForwardStart($E122),K122,I122)</f>
        <v>#VALUE!</v>
      </c>
      <c r="M122" s="64" t="e">
        <f>_xll.qlVanillaSwapFairRate(L122)</f>
        <v>#VALUE!</v>
      </c>
      <c r="N122" s="65" t="e">
        <f t="shared" si="7"/>
        <v>#VALUE!</v>
      </c>
    </row>
    <row r="123" spans="1:14" x14ac:dyDescent="0.2">
      <c r="A123" s="50"/>
      <c r="B123" s="18" t="str">
        <f t="shared" si="9"/>
        <v>SB</v>
      </c>
      <c r="C123" s="12" t="str">
        <f t="shared" si="10"/>
        <v>3L</v>
      </c>
      <c r="D123" s="37" t="s">
        <v>51</v>
      </c>
      <c r="E123" s="77" t="str">
        <f t="shared" si="11"/>
        <v>GBP_YC3MRH_SB3L25Y</v>
      </c>
      <c r="F123" s="61" t="e">
        <f>_xll.qlRateHelperEarliestDate($E123,Trigger)</f>
        <v>#NUM!</v>
      </c>
      <c r="G123" s="61" t="e">
        <f>_xll.qlRateHelperLatestDate($E123,Trigger)</f>
        <v>#NUM!</v>
      </c>
      <c r="H123" s="62" t="e">
        <f>_xll.qlRateHelperQuoteValue($E123,Trigger)</f>
        <v>#NUM!</v>
      </c>
      <c r="I123" s="47" t="e">
        <f>_xll.qlSwapRateHelperSpread(E123,Trigger)</f>
        <v>#NUM!</v>
      </c>
      <c r="J123" s="63" t="e">
        <f>IF(Currency="EUR",_xll.qlEuribor(,IndexTenor,YieldCurve,,Trigger),_xll.qlLibor(,Currency,IndexTenor,YieldCurve,,Trigger))</f>
        <v>#NUM!</v>
      </c>
      <c r="K123" s="63" t="str">
        <f t="shared" si="12"/>
        <v>30/360 (Bond Basis)</v>
      </c>
      <c r="L123" s="63" t="e">
        <f>_xll.qlMakeVanillaSwap(,D123,J123,0.03,_xll.qlSwapRateHelperForwardStart($E123),K123,I123)</f>
        <v>#VALUE!</v>
      </c>
      <c r="M123" s="64" t="e">
        <f>_xll.qlVanillaSwapFairRate(L123)</f>
        <v>#VALUE!</v>
      </c>
      <c r="N123" s="65" t="e">
        <f t="shared" si="7"/>
        <v>#VALUE!</v>
      </c>
    </row>
    <row r="124" spans="1:14" x14ac:dyDescent="0.2">
      <c r="A124" s="50"/>
      <c r="B124" s="18" t="str">
        <f t="shared" si="9"/>
        <v>SB</v>
      </c>
      <c r="C124" s="12" t="str">
        <f t="shared" si="10"/>
        <v>3L</v>
      </c>
      <c r="D124" s="37" t="s">
        <v>52</v>
      </c>
      <c r="E124" s="77" t="str">
        <f t="shared" si="11"/>
        <v>GBP_YC3MRH_SB3L26Y</v>
      </c>
      <c r="F124" s="61" t="e">
        <f>_xll.qlRateHelperEarliestDate($E124,Trigger)</f>
        <v>#NUM!</v>
      </c>
      <c r="G124" s="61" t="e">
        <f>_xll.qlRateHelperLatestDate($E124,Trigger)</f>
        <v>#NUM!</v>
      </c>
      <c r="H124" s="62" t="e">
        <f>_xll.qlRateHelperQuoteValue($E124,Trigger)</f>
        <v>#NUM!</v>
      </c>
      <c r="I124" s="47" t="e">
        <f>_xll.qlSwapRateHelperSpread(E124,Trigger)</f>
        <v>#NUM!</v>
      </c>
      <c r="J124" s="63" t="e">
        <f>IF(Currency="EUR",_xll.qlEuribor(,IndexTenor,YieldCurve,,Trigger),_xll.qlLibor(,Currency,IndexTenor,YieldCurve,,Trigger))</f>
        <v>#NUM!</v>
      </c>
      <c r="K124" s="63" t="str">
        <f t="shared" si="12"/>
        <v>30/360 (Bond Basis)</v>
      </c>
      <c r="L124" s="63" t="e">
        <f>_xll.qlMakeVanillaSwap(,D124,J124,0.03,_xll.qlSwapRateHelperForwardStart($E124),K124,I124)</f>
        <v>#VALUE!</v>
      </c>
      <c r="M124" s="64" t="e">
        <f>_xll.qlVanillaSwapFairRate(L124)</f>
        <v>#VALUE!</v>
      </c>
      <c r="N124" s="65" t="e">
        <f t="shared" si="7"/>
        <v>#VALUE!</v>
      </c>
    </row>
    <row r="125" spans="1:14" x14ac:dyDescent="0.2">
      <c r="A125" s="50"/>
      <c r="B125" s="18" t="str">
        <f t="shared" si="9"/>
        <v>SB</v>
      </c>
      <c r="C125" s="12" t="str">
        <f t="shared" si="10"/>
        <v>3L</v>
      </c>
      <c r="D125" s="37" t="s">
        <v>53</v>
      </c>
      <c r="E125" s="77" t="str">
        <f t="shared" si="11"/>
        <v>GBP_YC3MRH_SB3L27Y</v>
      </c>
      <c r="F125" s="61" t="e">
        <f>_xll.qlRateHelperEarliestDate($E125,Trigger)</f>
        <v>#NUM!</v>
      </c>
      <c r="G125" s="61" t="e">
        <f>_xll.qlRateHelperLatestDate($E125,Trigger)</f>
        <v>#NUM!</v>
      </c>
      <c r="H125" s="62" t="e">
        <f>_xll.qlRateHelperQuoteValue($E125,Trigger)</f>
        <v>#NUM!</v>
      </c>
      <c r="I125" s="47" t="e">
        <f>_xll.qlSwapRateHelperSpread(E125,Trigger)</f>
        <v>#NUM!</v>
      </c>
      <c r="J125" s="63" t="e">
        <f>IF(Currency="EUR",_xll.qlEuribor(,IndexTenor,YieldCurve,,Trigger),_xll.qlLibor(,Currency,IndexTenor,YieldCurve,,Trigger))</f>
        <v>#NUM!</v>
      </c>
      <c r="K125" s="63" t="str">
        <f t="shared" si="12"/>
        <v>30/360 (Bond Basis)</v>
      </c>
      <c r="L125" s="63" t="e">
        <f>_xll.qlMakeVanillaSwap(,D125,J125,0.03,_xll.qlSwapRateHelperForwardStart($E125),K125,I125)</f>
        <v>#VALUE!</v>
      </c>
      <c r="M125" s="64" t="e">
        <f>_xll.qlVanillaSwapFairRate(L125)</f>
        <v>#VALUE!</v>
      </c>
      <c r="N125" s="65" t="e">
        <f t="shared" si="7"/>
        <v>#VALUE!</v>
      </c>
    </row>
    <row r="126" spans="1:14" x14ac:dyDescent="0.2">
      <c r="A126" s="50"/>
      <c r="B126" s="18" t="str">
        <f t="shared" si="9"/>
        <v>SB</v>
      </c>
      <c r="C126" s="12" t="str">
        <f t="shared" si="10"/>
        <v>3L</v>
      </c>
      <c r="D126" s="37" t="s">
        <v>54</v>
      </c>
      <c r="E126" s="77" t="str">
        <f t="shared" si="11"/>
        <v>GBP_YC3MRH_SB3L28Y</v>
      </c>
      <c r="F126" s="61" t="e">
        <f>_xll.qlRateHelperEarliestDate($E126,Trigger)</f>
        <v>#NUM!</v>
      </c>
      <c r="G126" s="61" t="e">
        <f>_xll.qlRateHelperLatestDate($E126,Trigger)</f>
        <v>#NUM!</v>
      </c>
      <c r="H126" s="62" t="e">
        <f>_xll.qlRateHelperQuoteValue($E126,Trigger)</f>
        <v>#NUM!</v>
      </c>
      <c r="I126" s="47" t="e">
        <f>_xll.qlSwapRateHelperSpread(E126,Trigger)</f>
        <v>#NUM!</v>
      </c>
      <c r="J126" s="63" t="e">
        <f>IF(Currency="EUR",_xll.qlEuribor(,IndexTenor,YieldCurve,,Trigger),_xll.qlLibor(,Currency,IndexTenor,YieldCurve,,Trigger))</f>
        <v>#NUM!</v>
      </c>
      <c r="K126" s="63" t="str">
        <f t="shared" si="12"/>
        <v>30/360 (Bond Basis)</v>
      </c>
      <c r="L126" s="63" t="e">
        <f>_xll.qlMakeVanillaSwap(,D126,J126,0.03,_xll.qlSwapRateHelperForwardStart($E126),K126,I126)</f>
        <v>#VALUE!</v>
      </c>
      <c r="M126" s="64" t="e">
        <f>_xll.qlVanillaSwapFairRate(L126)</f>
        <v>#VALUE!</v>
      </c>
      <c r="N126" s="65" t="e">
        <f t="shared" si="7"/>
        <v>#VALUE!</v>
      </c>
    </row>
    <row r="127" spans="1:14" x14ac:dyDescent="0.2">
      <c r="A127" s="50"/>
      <c r="B127" s="18" t="str">
        <f t="shared" si="9"/>
        <v>SB</v>
      </c>
      <c r="C127" s="12" t="str">
        <f t="shared" si="10"/>
        <v>3L</v>
      </c>
      <c r="D127" s="37" t="s">
        <v>55</v>
      </c>
      <c r="E127" s="77" t="str">
        <f t="shared" si="11"/>
        <v>GBP_YC3MRH_SB3L29Y</v>
      </c>
      <c r="F127" s="61" t="e">
        <f>_xll.qlRateHelperEarliestDate($E127,Trigger)</f>
        <v>#NUM!</v>
      </c>
      <c r="G127" s="61" t="e">
        <f>_xll.qlRateHelperLatestDate($E127,Trigger)</f>
        <v>#NUM!</v>
      </c>
      <c r="H127" s="62" t="e">
        <f>_xll.qlRateHelperQuoteValue($E127,Trigger)</f>
        <v>#NUM!</v>
      </c>
      <c r="I127" s="47" t="e">
        <f>_xll.qlSwapRateHelperSpread(E127,Trigger)</f>
        <v>#NUM!</v>
      </c>
      <c r="J127" s="63" t="e">
        <f>IF(Currency="EUR",_xll.qlEuribor(,IndexTenor,YieldCurve,,Trigger),_xll.qlLibor(,Currency,IndexTenor,YieldCurve,,Trigger))</f>
        <v>#NUM!</v>
      </c>
      <c r="K127" s="63" t="str">
        <f t="shared" si="12"/>
        <v>30/360 (Bond Basis)</v>
      </c>
      <c r="L127" s="63" t="e">
        <f>_xll.qlMakeVanillaSwap(,D127,J127,0.03,_xll.qlSwapRateHelperForwardStart($E127),K127,I127)</f>
        <v>#VALUE!</v>
      </c>
      <c r="M127" s="64" t="e">
        <f>_xll.qlVanillaSwapFairRate(L127)</f>
        <v>#VALUE!</v>
      </c>
      <c r="N127" s="65" t="e">
        <f t="shared" si="7"/>
        <v>#VALUE!</v>
      </c>
    </row>
    <row r="128" spans="1:14" x14ac:dyDescent="0.2">
      <c r="A128" s="50"/>
      <c r="B128" s="18" t="str">
        <f t="shared" ref="B128:B159" si="13">SwapFixedFreq</f>
        <v>SB</v>
      </c>
      <c r="C128" s="12" t="str">
        <f t="shared" si="10"/>
        <v>3L</v>
      </c>
      <c r="D128" s="37" t="s">
        <v>56</v>
      </c>
      <c r="E128" s="77" t="str">
        <f t="shared" ref="E128:E159" si="14">RateHelperPrefix&amp;"_"&amp;$B128&amp;$C128&amp;$D128</f>
        <v>GBP_YC3MRH_SB3L30Y</v>
      </c>
      <c r="F128" s="61" t="e">
        <f>_xll.qlRateHelperEarliestDate($E128,Trigger)</f>
        <v>#NUM!</v>
      </c>
      <c r="G128" s="61" t="e">
        <f>_xll.qlRateHelperLatestDate($E128,Trigger)</f>
        <v>#NUM!</v>
      </c>
      <c r="H128" s="62" t="e">
        <f>_xll.qlRateHelperQuoteValue($E128,Trigger)</f>
        <v>#NUM!</v>
      </c>
      <c r="I128" s="47" t="e">
        <f>_xll.qlSwapRateHelperSpread(E128,Trigger)</f>
        <v>#NUM!</v>
      </c>
      <c r="J128" s="63" t="e">
        <f>IF(Currency="EUR",_xll.qlEuribor(,IndexTenor,YieldCurve,,Trigger),_xll.qlLibor(,Currency,IndexTenor,YieldCurve,,Trigger))</f>
        <v>#NUM!</v>
      </c>
      <c r="K128" s="63" t="str">
        <f t="shared" si="12"/>
        <v>30/360 (Bond Basis)</v>
      </c>
      <c r="L128" s="63" t="e">
        <f>_xll.qlMakeVanillaSwap(,D128,J128,0.03,_xll.qlSwapRateHelperForwardStart($E128),K128,I128)</f>
        <v>#VALUE!</v>
      </c>
      <c r="M128" s="64" t="e">
        <f>_xll.qlVanillaSwapFairRate(L128)</f>
        <v>#VALUE!</v>
      </c>
      <c r="N128" s="65" t="e">
        <f t="shared" si="7"/>
        <v>#VALUE!</v>
      </c>
    </row>
    <row r="129" spans="1:14" x14ac:dyDescent="0.2">
      <c r="A129" s="50"/>
      <c r="B129" s="18" t="str">
        <f t="shared" si="13"/>
        <v>SB</v>
      </c>
      <c r="C129" s="12" t="str">
        <f t="shared" si="10"/>
        <v>3L</v>
      </c>
      <c r="D129" s="37" t="s">
        <v>57</v>
      </c>
      <c r="E129" s="77" t="str">
        <f t="shared" si="14"/>
        <v>GBP_YC3MRH_SB3L35Y</v>
      </c>
      <c r="F129" s="61" t="e">
        <f>_xll.qlRateHelperEarliestDate($E129,Trigger)</f>
        <v>#NUM!</v>
      </c>
      <c r="G129" s="61" t="e">
        <f>_xll.qlRateHelperLatestDate($E129,Trigger)</f>
        <v>#NUM!</v>
      </c>
      <c r="H129" s="62" t="e">
        <f>_xll.qlRateHelperQuoteValue($E129,Trigger)</f>
        <v>#NUM!</v>
      </c>
      <c r="I129" s="47" t="e">
        <f>_xll.qlSwapRateHelperSpread(E129,Trigger)</f>
        <v>#NUM!</v>
      </c>
      <c r="J129" s="63" t="e">
        <f>IF(Currency="EUR",_xll.qlEuribor(,IndexTenor,YieldCurve,,Trigger),_xll.qlLibor(,Currency,IndexTenor,YieldCurve,,Trigger))</f>
        <v>#NUM!</v>
      </c>
      <c r="K129" s="63" t="str">
        <f t="shared" si="12"/>
        <v>30/360 (Bond Basis)</v>
      </c>
      <c r="L129" s="63" t="e">
        <f>_xll.qlMakeVanillaSwap(,D129,J129,0.03,_xll.qlSwapRateHelperForwardStart($E129),K129,I129)</f>
        <v>#VALUE!</v>
      </c>
      <c r="M129" s="64" t="e">
        <f>_xll.qlVanillaSwapFairRate(L129)</f>
        <v>#VALUE!</v>
      </c>
      <c r="N129" s="65" t="e">
        <f t="shared" si="7"/>
        <v>#VALUE!</v>
      </c>
    </row>
    <row r="130" spans="1:14" x14ac:dyDescent="0.2">
      <c r="A130" s="50"/>
      <c r="B130" s="18" t="str">
        <f t="shared" si="13"/>
        <v>SB</v>
      </c>
      <c r="C130" s="12" t="str">
        <f t="shared" si="10"/>
        <v>3L</v>
      </c>
      <c r="D130" s="37" t="s">
        <v>58</v>
      </c>
      <c r="E130" s="77" t="str">
        <f t="shared" si="14"/>
        <v>GBP_YC3MRH_SB3L40Y</v>
      </c>
      <c r="F130" s="61" t="e">
        <f>_xll.qlRateHelperEarliestDate($E130,Trigger)</f>
        <v>#NUM!</v>
      </c>
      <c r="G130" s="61" t="e">
        <f>_xll.qlRateHelperLatestDate($E130,Trigger)</f>
        <v>#NUM!</v>
      </c>
      <c r="H130" s="62" t="e">
        <f>_xll.qlRateHelperQuoteValue($E130,Trigger)</f>
        <v>#NUM!</v>
      </c>
      <c r="I130" s="47" t="e">
        <f>_xll.qlSwapRateHelperSpread(E130,Trigger)</f>
        <v>#NUM!</v>
      </c>
      <c r="J130" s="63" t="e">
        <f>IF(Currency="EUR",_xll.qlEuribor(,IndexTenor,YieldCurve,,Trigger),_xll.qlLibor(,Currency,IndexTenor,YieldCurve,,Trigger))</f>
        <v>#NUM!</v>
      </c>
      <c r="K130" s="63" t="str">
        <f t="shared" si="12"/>
        <v>30/360 (Bond Basis)</v>
      </c>
      <c r="L130" s="63" t="e">
        <f>_xll.qlMakeVanillaSwap(,D130,J130,0.03,_xll.qlSwapRateHelperForwardStart($E130),K130,I130)</f>
        <v>#VALUE!</v>
      </c>
      <c r="M130" s="64" t="e">
        <f>_xll.qlVanillaSwapFairRate(L130)</f>
        <v>#VALUE!</v>
      </c>
      <c r="N130" s="65" t="e">
        <f t="shared" si="7"/>
        <v>#VALUE!</v>
      </c>
    </row>
    <row r="131" spans="1:14" x14ac:dyDescent="0.2">
      <c r="A131" s="50"/>
      <c r="B131" s="18" t="str">
        <f t="shared" si="13"/>
        <v>SB</v>
      </c>
      <c r="C131" s="12" t="str">
        <f t="shared" si="10"/>
        <v>3L</v>
      </c>
      <c r="D131" s="37" t="s">
        <v>59</v>
      </c>
      <c r="E131" s="77" t="str">
        <f t="shared" si="14"/>
        <v>GBP_YC3MRH_SB3L50Y</v>
      </c>
      <c r="F131" s="61" t="e">
        <f>_xll.qlRateHelperEarliestDate($E131,Trigger)</f>
        <v>#NUM!</v>
      </c>
      <c r="G131" s="61" t="e">
        <f>_xll.qlRateHelperLatestDate($E131,Trigger)</f>
        <v>#NUM!</v>
      </c>
      <c r="H131" s="62" t="e">
        <f>_xll.qlRateHelperQuoteValue($E131,Trigger)</f>
        <v>#NUM!</v>
      </c>
      <c r="I131" s="47" t="e">
        <f>_xll.qlSwapRateHelperSpread(E131,Trigger)</f>
        <v>#NUM!</v>
      </c>
      <c r="J131" s="63" t="e">
        <f>IF(Currency="EUR",_xll.qlEuribor(,IndexTenor,YieldCurve,,Trigger),_xll.qlLibor(,Currency,IndexTenor,YieldCurve,,Trigger))</f>
        <v>#NUM!</v>
      </c>
      <c r="K131" s="63" t="str">
        <f t="shared" si="12"/>
        <v>30/360 (Bond Basis)</v>
      </c>
      <c r="L131" s="63" t="e">
        <f>_xll.qlMakeVanillaSwap(,D131,J131,0.03,_xll.qlSwapRateHelperForwardStart($E131),K131,I131)</f>
        <v>#VALUE!</v>
      </c>
      <c r="M131" s="64" t="e">
        <f>_xll.qlVanillaSwapFairRate(L131)</f>
        <v>#VALUE!</v>
      </c>
      <c r="N131" s="65" t="e">
        <f t="shared" si="7"/>
        <v>#VALUE!</v>
      </c>
    </row>
    <row r="132" spans="1:14" x14ac:dyDescent="0.2">
      <c r="A132" s="51"/>
      <c r="B132" s="19" t="str">
        <f t="shared" si="13"/>
        <v>SB</v>
      </c>
      <c r="C132" s="17" t="str">
        <f t="shared" si="10"/>
        <v>3L</v>
      </c>
      <c r="D132" s="38" t="s">
        <v>60</v>
      </c>
      <c r="E132" s="78" t="str">
        <f t="shared" si="14"/>
        <v>GBP_YC3MRH_SB3L60Y</v>
      </c>
      <c r="F132" s="71" t="e">
        <f>_xll.qlRateHelperEarliestDate($E132,Trigger)</f>
        <v>#NUM!</v>
      </c>
      <c r="G132" s="71" t="e">
        <f>_xll.qlRateHelperLatestDate($E132,Trigger)</f>
        <v>#NUM!</v>
      </c>
      <c r="H132" s="72" t="e">
        <f>_xll.qlRateHelperQuoteValue($E132,Trigger)</f>
        <v>#NUM!</v>
      </c>
      <c r="I132" s="48" t="e">
        <f>_xll.qlSwapRateHelperSpread(E132,Trigger)</f>
        <v>#NUM!</v>
      </c>
      <c r="J132" s="63" t="e">
        <f>IF(Currency="EUR",_xll.qlEuribor(,IndexTenor,YieldCurve,,Trigger),_xll.qlLibor(,Currency,IndexTenor,YieldCurve,,Trigger))</f>
        <v>#NUM!</v>
      </c>
      <c r="K132" s="63" t="str">
        <f t="shared" si="12"/>
        <v>30/360 (Bond Basis)</v>
      </c>
      <c r="L132" s="63" t="e">
        <f>_xll.qlMakeVanillaSwap(,D132,J132,0.03,_xll.qlSwapRateHelperForwardStart($E132),K132,I132)</f>
        <v>#VALUE!</v>
      </c>
      <c r="M132" s="64" t="e">
        <f>_xll.qlVanillaSwapFairRate(L132)</f>
        <v>#VALUE!</v>
      </c>
      <c r="N132" s="65" t="e">
        <f t="shared" si="7"/>
        <v>#VALUE!</v>
      </c>
    </row>
    <row r="133" spans="1:14" x14ac:dyDescent="0.2">
      <c r="A133" s="49"/>
      <c r="B133" s="35" t="str">
        <f t="shared" si="13"/>
        <v>SB</v>
      </c>
      <c r="C133" s="12" t="str">
        <f t="shared" ref="C133:C169" si="15">IborType&amp;"BASIS"</f>
        <v>3LBASIS</v>
      </c>
      <c r="D133" s="36" t="s">
        <v>24</v>
      </c>
      <c r="E133" s="76" t="str">
        <f t="shared" si="14"/>
        <v>GBP_YC3MRH_SB3LBASIS1Y</v>
      </c>
      <c r="F133" s="66" t="e">
        <f>_xll.qlRateHelperEarliestDate($E133,Trigger)</f>
        <v>#NUM!</v>
      </c>
      <c r="G133" s="66" t="e">
        <f>_xll.qlRateHelperLatestDate($E133,Trigger)</f>
        <v>#NUM!</v>
      </c>
      <c r="H133" s="67" t="e">
        <f>_xll.qlRateHelperQuoteValue($E133,Trigger)</f>
        <v>#NUM!</v>
      </c>
      <c r="I133" s="36" t="e">
        <f>_xll.qlSwapRateHelperSpread(E133,Trigger)</f>
        <v>#NUM!</v>
      </c>
      <c r="J133" s="76" t="e">
        <f>IF(Currency="EUR",_xll.qlEuribor(,IndexTenor,YieldCurve,,Trigger),_xll.qlLibor(,Currency,IndexTenor,YieldCurve,,Trigger))</f>
        <v>#NUM!</v>
      </c>
      <c r="K133" s="68" t="str">
        <f t="shared" si="12"/>
        <v>30/360 (Bond Basis)</v>
      </c>
      <c r="L133" s="68" t="e">
        <f>_xll.qlMakeVanillaSwap(,D133,J133,0.03,_xll.qlSwapRateHelperForwardStart($E133),K133,I133)</f>
        <v>#VALUE!</v>
      </c>
      <c r="M133" s="69" t="e">
        <f>_xll.qlVanillaSwapFairRate(L133)</f>
        <v>#VALUE!</v>
      </c>
      <c r="N133" s="70" t="e">
        <f t="shared" si="7"/>
        <v>#VALUE!</v>
      </c>
    </row>
    <row r="134" spans="1:14" x14ac:dyDescent="0.2">
      <c r="A134" s="50"/>
      <c r="B134" s="18" t="str">
        <f t="shared" si="13"/>
        <v>SB</v>
      </c>
      <c r="C134" s="12" t="str">
        <f t="shared" si="15"/>
        <v>3LBASIS</v>
      </c>
      <c r="D134" s="37" t="s">
        <v>25</v>
      </c>
      <c r="E134" s="77" t="str">
        <f t="shared" si="14"/>
        <v>GBP_YC3MRH_SB3LBASIS15M</v>
      </c>
      <c r="F134" s="61" t="e">
        <f>_xll.qlRateHelperEarliestDate($E134,Trigger)</f>
        <v>#NUM!</v>
      </c>
      <c r="G134" s="61" t="e">
        <f>_xll.qlRateHelperLatestDate($E134,Trigger)</f>
        <v>#NUM!</v>
      </c>
      <c r="H134" s="62" t="e">
        <f>_xll.qlRateHelperQuoteValue($E134,Trigger)</f>
        <v>#NUM!</v>
      </c>
      <c r="I134" s="47" t="e">
        <f>_xll.qlSwapRateHelperSpread(E134,Trigger)</f>
        <v>#NUM!</v>
      </c>
      <c r="J134" s="77" t="e">
        <f>IF(Currency="EUR",_xll.qlEuribor(,IndexTenor,YieldCurve,,Trigger),_xll.qlLibor(,Currency,IndexTenor,YieldCurve,,Trigger))</f>
        <v>#NUM!</v>
      </c>
      <c r="K134" s="63" t="str">
        <f t="shared" si="12"/>
        <v>30/360 (Bond Basis)</v>
      </c>
      <c r="L134" s="63" t="e">
        <f>_xll.qlMakeVanillaSwap(,D134,J134,0.03,_xll.qlSwapRateHelperForwardStart($E134),K134,I134)</f>
        <v>#VALUE!</v>
      </c>
      <c r="M134" s="64" t="e">
        <f>_xll.qlVanillaSwapFairRate(L134)</f>
        <v>#VALUE!</v>
      </c>
      <c r="N134" s="65" t="e">
        <f t="shared" si="7"/>
        <v>#VALUE!</v>
      </c>
    </row>
    <row r="135" spans="1:14" x14ac:dyDescent="0.2">
      <c r="A135" s="50"/>
      <c r="B135" s="18" t="str">
        <f t="shared" si="13"/>
        <v>SB</v>
      </c>
      <c r="C135" s="12" t="str">
        <f t="shared" si="15"/>
        <v>3LBASIS</v>
      </c>
      <c r="D135" s="37" t="s">
        <v>26</v>
      </c>
      <c r="E135" s="77" t="str">
        <f t="shared" si="14"/>
        <v>GBP_YC3MRH_SB3LBASIS18M</v>
      </c>
      <c r="F135" s="61" t="e">
        <f>_xll.qlRateHelperEarliestDate($E135,Trigger)</f>
        <v>#NUM!</v>
      </c>
      <c r="G135" s="61" t="e">
        <f>_xll.qlRateHelperLatestDate($E135,Trigger)</f>
        <v>#NUM!</v>
      </c>
      <c r="H135" s="62" t="e">
        <f>_xll.qlRateHelperQuoteValue($E135,Trigger)</f>
        <v>#NUM!</v>
      </c>
      <c r="I135" s="47" t="e">
        <f>_xll.qlSwapRateHelperSpread(E135,Trigger)</f>
        <v>#NUM!</v>
      </c>
      <c r="J135" s="77" t="e">
        <f>IF(Currency="EUR",_xll.qlEuribor(,IndexTenor,YieldCurve,,Trigger),_xll.qlLibor(,Currency,IndexTenor,YieldCurve,,Trigger))</f>
        <v>#NUM!</v>
      </c>
      <c r="K135" s="63" t="str">
        <f t="shared" si="12"/>
        <v>30/360 (Bond Basis)</v>
      </c>
      <c r="L135" s="63" t="e">
        <f>_xll.qlMakeVanillaSwap(,D135,J135,0.03,_xll.qlSwapRateHelperForwardStart($E135),K135,I135)</f>
        <v>#VALUE!</v>
      </c>
      <c r="M135" s="64" t="e">
        <f>_xll.qlVanillaSwapFairRate(L135)</f>
        <v>#VALUE!</v>
      </c>
      <c r="N135" s="65" t="e">
        <f t="shared" si="7"/>
        <v>#VALUE!</v>
      </c>
    </row>
    <row r="136" spans="1:14" x14ac:dyDescent="0.2">
      <c r="A136" s="50"/>
      <c r="B136" s="18" t="str">
        <f t="shared" si="13"/>
        <v>SB</v>
      </c>
      <c r="C136" s="12" t="str">
        <f t="shared" si="15"/>
        <v>3LBASIS</v>
      </c>
      <c r="D136" s="37" t="s">
        <v>27</v>
      </c>
      <c r="E136" s="77" t="str">
        <f t="shared" si="14"/>
        <v>GBP_YC3MRH_SB3LBASIS21M</v>
      </c>
      <c r="F136" s="61" t="e">
        <f>_xll.qlRateHelperEarliestDate($E136,Trigger)</f>
        <v>#NUM!</v>
      </c>
      <c r="G136" s="61" t="e">
        <f>_xll.qlRateHelperLatestDate($E136,Trigger)</f>
        <v>#NUM!</v>
      </c>
      <c r="H136" s="62" t="e">
        <f>_xll.qlRateHelperQuoteValue($E136,Trigger)</f>
        <v>#NUM!</v>
      </c>
      <c r="I136" s="47" t="e">
        <f>_xll.qlSwapRateHelperSpread(E136,Trigger)</f>
        <v>#NUM!</v>
      </c>
      <c r="J136" s="77" t="e">
        <f>IF(Currency="EUR",_xll.qlEuribor(,IndexTenor,YieldCurve,,Trigger),_xll.qlLibor(,Currency,IndexTenor,YieldCurve,,Trigger))</f>
        <v>#NUM!</v>
      </c>
      <c r="K136" s="63" t="str">
        <f t="shared" si="12"/>
        <v>30/360 (Bond Basis)</v>
      </c>
      <c r="L136" s="63" t="e">
        <f>_xll.qlMakeVanillaSwap(,D136,J136,0.03,_xll.qlSwapRateHelperForwardStart($E136),K136,I136)</f>
        <v>#VALUE!</v>
      </c>
      <c r="M136" s="64" t="e">
        <f>_xll.qlVanillaSwapFairRate(L136)</f>
        <v>#VALUE!</v>
      </c>
      <c r="N136" s="65" t="e">
        <f t="shared" si="7"/>
        <v>#VALUE!</v>
      </c>
    </row>
    <row r="137" spans="1:14" x14ac:dyDescent="0.2">
      <c r="A137" s="50"/>
      <c r="B137" s="18" t="str">
        <f t="shared" si="13"/>
        <v>SB</v>
      </c>
      <c r="C137" s="12" t="str">
        <f t="shared" si="15"/>
        <v>3LBASIS</v>
      </c>
      <c r="D137" s="37" t="s">
        <v>28</v>
      </c>
      <c r="E137" s="77" t="str">
        <f t="shared" si="14"/>
        <v>GBP_YC3MRH_SB3LBASIS2Y</v>
      </c>
      <c r="F137" s="61" t="e">
        <f>_xll.qlRateHelperEarliestDate($E137,Trigger)</f>
        <v>#NUM!</v>
      </c>
      <c r="G137" s="61" t="e">
        <f>_xll.qlRateHelperLatestDate($E137,Trigger)</f>
        <v>#NUM!</v>
      </c>
      <c r="H137" s="62" t="e">
        <f>_xll.qlRateHelperQuoteValue($E137,Trigger)</f>
        <v>#NUM!</v>
      </c>
      <c r="I137" s="47" t="e">
        <f>_xll.qlSwapRateHelperSpread(E137,Trigger)</f>
        <v>#NUM!</v>
      </c>
      <c r="J137" s="77" t="e">
        <f>IF(Currency="EUR",_xll.qlEuribor(,IndexTenor,YieldCurve,,Trigger),_xll.qlLibor(,Currency,IndexTenor,YieldCurve,,Trigger))</f>
        <v>#NUM!</v>
      </c>
      <c r="K137" s="63" t="str">
        <f t="shared" si="12"/>
        <v>30/360 (Bond Basis)</v>
      </c>
      <c r="L137" s="63" t="e">
        <f>_xll.qlMakeVanillaSwap(,D137,J137,0.03,_xll.qlSwapRateHelperForwardStart($E137),K137,I137)</f>
        <v>#VALUE!</v>
      </c>
      <c r="M137" s="64" t="e">
        <f>_xll.qlVanillaSwapFairRate(L137)</f>
        <v>#VALUE!</v>
      </c>
      <c r="N137" s="65" t="e">
        <f t="shared" si="7"/>
        <v>#VALUE!</v>
      </c>
    </row>
    <row r="138" spans="1:14" x14ac:dyDescent="0.2">
      <c r="A138" s="50"/>
      <c r="B138" s="18" t="str">
        <f t="shared" si="13"/>
        <v>SB</v>
      </c>
      <c r="C138" s="12" t="str">
        <f t="shared" si="15"/>
        <v>3LBASIS</v>
      </c>
      <c r="D138" s="37" t="s">
        <v>29</v>
      </c>
      <c r="E138" s="77" t="str">
        <f t="shared" si="14"/>
        <v>GBP_YC3MRH_SB3LBASIS3Y</v>
      </c>
      <c r="F138" s="61" t="e">
        <f>_xll.qlRateHelperEarliestDate($E138,Trigger)</f>
        <v>#NUM!</v>
      </c>
      <c r="G138" s="61" t="e">
        <f>_xll.qlRateHelperLatestDate($E138,Trigger)</f>
        <v>#NUM!</v>
      </c>
      <c r="H138" s="62" t="e">
        <f>_xll.qlRateHelperQuoteValue($E138,Trigger)</f>
        <v>#NUM!</v>
      </c>
      <c r="I138" s="47" t="e">
        <f>_xll.qlSwapRateHelperSpread(E138,Trigger)</f>
        <v>#NUM!</v>
      </c>
      <c r="J138" s="77" t="e">
        <f>IF(Currency="EUR",_xll.qlEuribor(,IndexTenor,YieldCurve,,Trigger),_xll.qlLibor(,Currency,IndexTenor,YieldCurve,,Trigger))</f>
        <v>#NUM!</v>
      </c>
      <c r="K138" s="63" t="str">
        <f t="shared" si="12"/>
        <v>30/360 (Bond Basis)</v>
      </c>
      <c r="L138" s="63" t="e">
        <f>_xll.qlMakeVanillaSwap(,D138,J138,0.03,_xll.qlSwapRateHelperForwardStart($E138),K138,I138)</f>
        <v>#VALUE!</v>
      </c>
      <c r="M138" s="64" t="e">
        <f>_xll.qlVanillaSwapFairRate(L138)</f>
        <v>#VALUE!</v>
      </c>
      <c r="N138" s="65" t="e">
        <f t="shared" si="7"/>
        <v>#VALUE!</v>
      </c>
    </row>
    <row r="139" spans="1:14" x14ac:dyDescent="0.2">
      <c r="A139" s="50"/>
      <c r="B139" s="18" t="str">
        <f t="shared" si="13"/>
        <v>SB</v>
      </c>
      <c r="C139" s="12" t="str">
        <f t="shared" si="15"/>
        <v>3LBASIS</v>
      </c>
      <c r="D139" s="37" t="s">
        <v>30</v>
      </c>
      <c r="E139" s="77" t="str">
        <f t="shared" si="14"/>
        <v>GBP_YC3MRH_SB3LBASIS4Y</v>
      </c>
      <c r="F139" s="61" t="e">
        <f>_xll.qlRateHelperEarliestDate($E139,Trigger)</f>
        <v>#NUM!</v>
      </c>
      <c r="G139" s="61" t="e">
        <f>_xll.qlRateHelperLatestDate($E139,Trigger)</f>
        <v>#NUM!</v>
      </c>
      <c r="H139" s="62" t="e">
        <f>_xll.qlRateHelperQuoteValue($E139,Trigger)</f>
        <v>#NUM!</v>
      </c>
      <c r="I139" s="47" t="e">
        <f>_xll.qlSwapRateHelperSpread(E139,Trigger)</f>
        <v>#NUM!</v>
      </c>
      <c r="J139" s="77" t="e">
        <f>IF(Currency="EUR",_xll.qlEuribor(,IndexTenor,YieldCurve,,Trigger),_xll.qlLibor(,Currency,IndexTenor,YieldCurve,,Trigger))</f>
        <v>#NUM!</v>
      </c>
      <c r="K139" s="63" t="str">
        <f t="shared" si="12"/>
        <v>30/360 (Bond Basis)</v>
      </c>
      <c r="L139" s="63" t="e">
        <f>_xll.qlMakeVanillaSwap(,D139,J139,0.03,_xll.qlSwapRateHelperForwardStart($E139),K139,I139)</f>
        <v>#VALUE!</v>
      </c>
      <c r="M139" s="64" t="e">
        <f>_xll.qlVanillaSwapFairRate(L139)</f>
        <v>#VALUE!</v>
      </c>
      <c r="N139" s="65" t="e">
        <f t="shared" si="7"/>
        <v>#VALUE!</v>
      </c>
    </row>
    <row r="140" spans="1:14" x14ac:dyDescent="0.2">
      <c r="A140" s="50"/>
      <c r="B140" s="18" t="str">
        <f t="shared" si="13"/>
        <v>SB</v>
      </c>
      <c r="C140" s="12" t="str">
        <f t="shared" si="15"/>
        <v>3LBASIS</v>
      </c>
      <c r="D140" s="37" t="s">
        <v>31</v>
      </c>
      <c r="E140" s="77" t="str">
        <f t="shared" si="14"/>
        <v>GBP_YC3MRH_SB3LBASIS5Y</v>
      </c>
      <c r="F140" s="61" t="e">
        <f>_xll.qlRateHelperEarliestDate($E140,Trigger)</f>
        <v>#NUM!</v>
      </c>
      <c r="G140" s="61" t="e">
        <f>_xll.qlRateHelperLatestDate($E140,Trigger)</f>
        <v>#NUM!</v>
      </c>
      <c r="H140" s="62" t="e">
        <f>_xll.qlRateHelperQuoteValue($E140,Trigger)</f>
        <v>#NUM!</v>
      </c>
      <c r="I140" s="47" t="e">
        <f>_xll.qlSwapRateHelperSpread(E140,Trigger)</f>
        <v>#NUM!</v>
      </c>
      <c r="J140" s="77" t="e">
        <f>IF(Currency="EUR",_xll.qlEuribor(,IndexTenor,YieldCurve,,Trigger),_xll.qlLibor(,Currency,IndexTenor,YieldCurve,,Trigger))</f>
        <v>#NUM!</v>
      </c>
      <c r="K140" s="63" t="str">
        <f t="shared" si="12"/>
        <v>30/360 (Bond Basis)</v>
      </c>
      <c r="L140" s="63" t="e">
        <f>_xll.qlMakeVanillaSwap(,D140,J140,0.03,_xll.qlSwapRateHelperForwardStart($E140),K140,I140)</f>
        <v>#VALUE!</v>
      </c>
      <c r="M140" s="64" t="e">
        <f>_xll.qlVanillaSwapFairRate(L140)</f>
        <v>#VALUE!</v>
      </c>
      <c r="N140" s="65" t="e">
        <f t="shared" si="7"/>
        <v>#VALUE!</v>
      </c>
    </row>
    <row r="141" spans="1:14" x14ac:dyDescent="0.2">
      <c r="A141" s="50"/>
      <c r="B141" s="18" t="str">
        <f t="shared" si="13"/>
        <v>SB</v>
      </c>
      <c r="C141" s="12" t="str">
        <f t="shared" si="15"/>
        <v>3LBASIS</v>
      </c>
      <c r="D141" s="37" t="s">
        <v>32</v>
      </c>
      <c r="E141" s="77" t="str">
        <f t="shared" si="14"/>
        <v>GBP_YC3MRH_SB3LBASIS6Y</v>
      </c>
      <c r="F141" s="61" t="e">
        <f>_xll.qlRateHelperEarliestDate($E141,Trigger)</f>
        <v>#NUM!</v>
      </c>
      <c r="G141" s="61" t="e">
        <f>_xll.qlRateHelperLatestDate($E141,Trigger)</f>
        <v>#NUM!</v>
      </c>
      <c r="H141" s="62" t="e">
        <f>_xll.qlRateHelperQuoteValue($E141,Trigger)</f>
        <v>#NUM!</v>
      </c>
      <c r="I141" s="47" t="e">
        <f>_xll.qlSwapRateHelperSpread(E141,Trigger)</f>
        <v>#NUM!</v>
      </c>
      <c r="J141" s="77" t="e">
        <f>IF(Currency="EUR",_xll.qlEuribor(,IndexTenor,YieldCurve,,Trigger),_xll.qlLibor(,Currency,IndexTenor,YieldCurve,,Trigger))</f>
        <v>#NUM!</v>
      </c>
      <c r="K141" s="63" t="str">
        <f t="shared" si="12"/>
        <v>30/360 (Bond Basis)</v>
      </c>
      <c r="L141" s="63" t="e">
        <f>_xll.qlMakeVanillaSwap(,D141,J141,0.03,_xll.qlSwapRateHelperForwardStart($E141),K141,I141)</f>
        <v>#VALUE!</v>
      </c>
      <c r="M141" s="64" t="e">
        <f>_xll.qlVanillaSwapFairRate(L141)</f>
        <v>#VALUE!</v>
      </c>
      <c r="N141" s="65" t="e">
        <f t="shared" si="7"/>
        <v>#VALUE!</v>
      </c>
    </row>
    <row r="142" spans="1:14" x14ac:dyDescent="0.2">
      <c r="A142" s="50"/>
      <c r="B142" s="18" t="str">
        <f t="shared" si="13"/>
        <v>SB</v>
      </c>
      <c r="C142" s="12" t="str">
        <f t="shared" si="15"/>
        <v>3LBASIS</v>
      </c>
      <c r="D142" s="37" t="s">
        <v>33</v>
      </c>
      <c r="E142" s="77" t="str">
        <f t="shared" si="14"/>
        <v>GBP_YC3MRH_SB3LBASIS7Y</v>
      </c>
      <c r="F142" s="61" t="e">
        <f>_xll.qlRateHelperEarliestDate($E142,Trigger)</f>
        <v>#NUM!</v>
      </c>
      <c r="G142" s="61" t="e">
        <f>_xll.qlRateHelperLatestDate($E142,Trigger)</f>
        <v>#NUM!</v>
      </c>
      <c r="H142" s="62" t="e">
        <f>_xll.qlRateHelperQuoteValue($E142,Trigger)</f>
        <v>#NUM!</v>
      </c>
      <c r="I142" s="47" t="e">
        <f>_xll.qlSwapRateHelperSpread(E142,Trigger)</f>
        <v>#NUM!</v>
      </c>
      <c r="J142" s="77" t="e">
        <f>IF(Currency="EUR",_xll.qlEuribor(,IndexTenor,YieldCurve,,Trigger),_xll.qlLibor(,Currency,IndexTenor,YieldCurve,,Trigger))</f>
        <v>#NUM!</v>
      </c>
      <c r="K142" s="63" t="str">
        <f t="shared" si="12"/>
        <v>30/360 (Bond Basis)</v>
      </c>
      <c r="L142" s="63" t="e">
        <f>_xll.qlMakeVanillaSwap(,D142,J142,0.03,_xll.qlSwapRateHelperForwardStart($E142),K142,I142)</f>
        <v>#VALUE!</v>
      </c>
      <c r="M142" s="64" t="e">
        <f>_xll.qlVanillaSwapFairRate(L142)</f>
        <v>#VALUE!</v>
      </c>
      <c r="N142" s="65" t="e">
        <f t="shared" si="7"/>
        <v>#VALUE!</v>
      </c>
    </row>
    <row r="143" spans="1:14" x14ac:dyDescent="0.2">
      <c r="A143" s="50"/>
      <c r="B143" s="18" t="str">
        <f t="shared" si="13"/>
        <v>SB</v>
      </c>
      <c r="C143" s="12" t="str">
        <f t="shared" si="15"/>
        <v>3LBASIS</v>
      </c>
      <c r="D143" s="37" t="s">
        <v>34</v>
      </c>
      <c r="E143" s="77" t="str">
        <f t="shared" si="14"/>
        <v>GBP_YC3MRH_SB3LBASIS8Y</v>
      </c>
      <c r="F143" s="61" t="e">
        <f>_xll.qlRateHelperEarliestDate($E143,Trigger)</f>
        <v>#NUM!</v>
      </c>
      <c r="G143" s="61" t="e">
        <f>_xll.qlRateHelperLatestDate($E143,Trigger)</f>
        <v>#NUM!</v>
      </c>
      <c r="H143" s="62" t="e">
        <f>_xll.qlRateHelperQuoteValue($E143,Trigger)</f>
        <v>#NUM!</v>
      </c>
      <c r="I143" s="47" t="e">
        <f>_xll.qlSwapRateHelperSpread(E143,Trigger)</f>
        <v>#NUM!</v>
      </c>
      <c r="J143" s="77" t="e">
        <f>IF(Currency="EUR",_xll.qlEuribor(,IndexTenor,YieldCurve,,Trigger),_xll.qlLibor(,Currency,IndexTenor,YieldCurve,,Trigger))</f>
        <v>#NUM!</v>
      </c>
      <c r="K143" s="63" t="str">
        <f t="shared" si="12"/>
        <v>30/360 (Bond Basis)</v>
      </c>
      <c r="L143" s="63" t="e">
        <f>_xll.qlMakeVanillaSwap(,D143,J143,0.03,_xll.qlSwapRateHelperForwardStart($E143),K143,I143)</f>
        <v>#VALUE!</v>
      </c>
      <c r="M143" s="64" t="e">
        <f>_xll.qlVanillaSwapFairRate(L143)</f>
        <v>#VALUE!</v>
      </c>
      <c r="N143" s="65" t="e">
        <f t="shared" ref="N143:N169" si="16">M143-H143</f>
        <v>#VALUE!</v>
      </c>
    </row>
    <row r="144" spans="1:14" x14ac:dyDescent="0.2">
      <c r="A144" s="50"/>
      <c r="B144" s="18" t="str">
        <f t="shared" si="13"/>
        <v>SB</v>
      </c>
      <c r="C144" s="12" t="str">
        <f t="shared" si="15"/>
        <v>3LBASIS</v>
      </c>
      <c r="D144" s="37" t="s">
        <v>35</v>
      </c>
      <c r="E144" s="77" t="str">
        <f t="shared" si="14"/>
        <v>GBP_YC3MRH_SB3LBASIS9Y</v>
      </c>
      <c r="F144" s="61" t="e">
        <f>_xll.qlRateHelperEarliestDate($E144,Trigger)</f>
        <v>#NUM!</v>
      </c>
      <c r="G144" s="61" t="e">
        <f>_xll.qlRateHelperLatestDate($E144,Trigger)</f>
        <v>#NUM!</v>
      </c>
      <c r="H144" s="62" t="e">
        <f>_xll.qlRateHelperQuoteValue($E144,Trigger)</f>
        <v>#NUM!</v>
      </c>
      <c r="I144" s="47" t="e">
        <f>_xll.qlSwapRateHelperSpread(E144,Trigger)</f>
        <v>#NUM!</v>
      </c>
      <c r="J144" s="77" t="e">
        <f>IF(Currency="EUR",_xll.qlEuribor(,IndexTenor,YieldCurve,,Trigger),_xll.qlLibor(,Currency,IndexTenor,YieldCurve,,Trigger))</f>
        <v>#NUM!</v>
      </c>
      <c r="K144" s="63" t="str">
        <f t="shared" si="12"/>
        <v>30/360 (Bond Basis)</v>
      </c>
      <c r="L144" s="63" t="e">
        <f>_xll.qlMakeVanillaSwap(,D144,J144,0.03,_xll.qlSwapRateHelperForwardStart($E144),K144,I144)</f>
        <v>#VALUE!</v>
      </c>
      <c r="M144" s="64" t="e">
        <f>_xll.qlVanillaSwapFairRate(L144)</f>
        <v>#VALUE!</v>
      </c>
      <c r="N144" s="65" t="e">
        <f t="shared" si="16"/>
        <v>#VALUE!</v>
      </c>
    </row>
    <row r="145" spans="1:14" x14ac:dyDescent="0.2">
      <c r="A145" s="50"/>
      <c r="B145" s="18" t="str">
        <f t="shared" si="13"/>
        <v>SB</v>
      </c>
      <c r="C145" s="12" t="str">
        <f t="shared" si="15"/>
        <v>3LBASIS</v>
      </c>
      <c r="D145" s="37" t="s">
        <v>36</v>
      </c>
      <c r="E145" s="77" t="str">
        <f t="shared" si="14"/>
        <v>GBP_YC3MRH_SB3LBASIS10Y</v>
      </c>
      <c r="F145" s="61" t="e">
        <f>_xll.qlRateHelperEarliestDate($E145,Trigger)</f>
        <v>#NUM!</v>
      </c>
      <c r="G145" s="61" t="e">
        <f>_xll.qlRateHelperLatestDate($E145,Trigger)</f>
        <v>#NUM!</v>
      </c>
      <c r="H145" s="62" t="e">
        <f>_xll.qlRateHelperQuoteValue($E145,Trigger)</f>
        <v>#NUM!</v>
      </c>
      <c r="I145" s="47" t="e">
        <f>_xll.qlSwapRateHelperSpread(E145,Trigger)</f>
        <v>#NUM!</v>
      </c>
      <c r="J145" s="77" t="e">
        <f>IF(Currency="EUR",_xll.qlEuribor(,IndexTenor,YieldCurve,,Trigger),_xll.qlLibor(,Currency,IndexTenor,YieldCurve,,Trigger))</f>
        <v>#NUM!</v>
      </c>
      <c r="K145" s="63" t="str">
        <f t="shared" si="12"/>
        <v>30/360 (Bond Basis)</v>
      </c>
      <c r="L145" s="63" t="e">
        <f>_xll.qlMakeVanillaSwap(,D145,J145,0.03,_xll.qlSwapRateHelperForwardStart($E145),K145,I145)</f>
        <v>#VALUE!</v>
      </c>
      <c r="M145" s="64" t="e">
        <f>_xll.qlVanillaSwapFairRate(L145)</f>
        <v>#VALUE!</v>
      </c>
      <c r="N145" s="65" t="e">
        <f t="shared" si="16"/>
        <v>#VALUE!</v>
      </c>
    </row>
    <row r="146" spans="1:14" x14ac:dyDescent="0.2">
      <c r="A146" s="50"/>
      <c r="B146" s="18" t="str">
        <f t="shared" si="13"/>
        <v>SB</v>
      </c>
      <c r="C146" s="12" t="str">
        <f t="shared" si="15"/>
        <v>3LBASIS</v>
      </c>
      <c r="D146" s="37" t="s">
        <v>37</v>
      </c>
      <c r="E146" s="77" t="str">
        <f t="shared" si="14"/>
        <v>GBP_YC3MRH_SB3LBASIS11Y</v>
      </c>
      <c r="F146" s="61" t="e">
        <f>_xll.qlRateHelperEarliestDate($E146,Trigger)</f>
        <v>#NUM!</v>
      </c>
      <c r="G146" s="61" t="e">
        <f>_xll.qlRateHelperLatestDate($E146,Trigger)</f>
        <v>#NUM!</v>
      </c>
      <c r="H146" s="62" t="e">
        <f>_xll.qlRateHelperQuoteValue($E146,Trigger)</f>
        <v>#NUM!</v>
      </c>
      <c r="I146" s="47" t="e">
        <f>_xll.qlSwapRateHelperSpread(E146,Trigger)</f>
        <v>#NUM!</v>
      </c>
      <c r="J146" s="77" t="e">
        <f>IF(Currency="EUR",_xll.qlEuribor(,IndexTenor,YieldCurve,,Trigger),_xll.qlLibor(,Currency,IndexTenor,YieldCurve,,Trigger))</f>
        <v>#NUM!</v>
      </c>
      <c r="K146" s="63" t="str">
        <f t="shared" si="12"/>
        <v>30/360 (Bond Basis)</v>
      </c>
      <c r="L146" s="63" t="e">
        <f>_xll.qlMakeVanillaSwap(,D146,J146,0.03,_xll.qlSwapRateHelperForwardStart($E146),K146,I146)</f>
        <v>#VALUE!</v>
      </c>
      <c r="M146" s="64" t="e">
        <f>_xll.qlVanillaSwapFairRate(L146)</f>
        <v>#VALUE!</v>
      </c>
      <c r="N146" s="65" t="e">
        <f t="shared" si="16"/>
        <v>#VALUE!</v>
      </c>
    </row>
    <row r="147" spans="1:14" x14ac:dyDescent="0.2">
      <c r="A147" s="50"/>
      <c r="B147" s="18" t="str">
        <f t="shared" si="13"/>
        <v>SB</v>
      </c>
      <c r="C147" s="12" t="str">
        <f t="shared" si="15"/>
        <v>3LBASIS</v>
      </c>
      <c r="D147" s="37" t="s">
        <v>38</v>
      </c>
      <c r="E147" s="77" t="str">
        <f t="shared" si="14"/>
        <v>GBP_YC3MRH_SB3LBASIS12Y</v>
      </c>
      <c r="F147" s="61" t="e">
        <f>_xll.qlRateHelperEarliestDate($E147,Trigger)</f>
        <v>#NUM!</v>
      </c>
      <c r="G147" s="61" t="e">
        <f>_xll.qlRateHelperLatestDate($E147,Trigger)</f>
        <v>#NUM!</v>
      </c>
      <c r="H147" s="62" t="e">
        <f>_xll.qlRateHelperQuoteValue($E147,Trigger)</f>
        <v>#NUM!</v>
      </c>
      <c r="I147" s="47" t="e">
        <f>_xll.qlSwapRateHelperSpread(E147,Trigger)</f>
        <v>#NUM!</v>
      </c>
      <c r="J147" s="77" t="e">
        <f>IF(Currency="EUR",_xll.qlEuribor(,IndexTenor,YieldCurve,,Trigger),_xll.qlLibor(,Currency,IndexTenor,YieldCurve,,Trigger))</f>
        <v>#NUM!</v>
      </c>
      <c r="K147" s="63" t="str">
        <f t="shared" si="12"/>
        <v>30/360 (Bond Basis)</v>
      </c>
      <c r="L147" s="63" t="e">
        <f>_xll.qlMakeVanillaSwap(,D147,J147,0.03,_xll.qlSwapRateHelperForwardStart($E147),K147,I147)</f>
        <v>#VALUE!</v>
      </c>
      <c r="M147" s="64" t="e">
        <f>_xll.qlVanillaSwapFairRate(L147)</f>
        <v>#VALUE!</v>
      </c>
      <c r="N147" s="65" t="e">
        <f t="shared" si="16"/>
        <v>#VALUE!</v>
      </c>
    </row>
    <row r="148" spans="1:14" x14ac:dyDescent="0.2">
      <c r="A148" s="50"/>
      <c r="B148" s="18" t="str">
        <f t="shared" si="13"/>
        <v>SB</v>
      </c>
      <c r="C148" s="12" t="str">
        <f t="shared" si="15"/>
        <v>3LBASIS</v>
      </c>
      <c r="D148" s="37" t="s">
        <v>39</v>
      </c>
      <c r="E148" s="77" t="str">
        <f t="shared" si="14"/>
        <v>GBP_YC3MRH_SB3LBASIS13Y</v>
      </c>
      <c r="F148" s="61" t="e">
        <f>_xll.qlRateHelperEarliestDate($E148,Trigger)</f>
        <v>#NUM!</v>
      </c>
      <c r="G148" s="61" t="e">
        <f>_xll.qlRateHelperLatestDate($E148,Trigger)</f>
        <v>#NUM!</v>
      </c>
      <c r="H148" s="62" t="e">
        <f>_xll.qlRateHelperQuoteValue($E148,Trigger)</f>
        <v>#NUM!</v>
      </c>
      <c r="I148" s="47" t="e">
        <f>_xll.qlSwapRateHelperSpread(E148,Trigger)</f>
        <v>#NUM!</v>
      </c>
      <c r="J148" s="77" t="e">
        <f>IF(Currency="EUR",_xll.qlEuribor(,IndexTenor,YieldCurve,,Trigger),_xll.qlLibor(,Currency,IndexTenor,YieldCurve,,Trigger))</f>
        <v>#NUM!</v>
      </c>
      <c r="K148" s="63" t="str">
        <f t="shared" si="12"/>
        <v>30/360 (Bond Basis)</v>
      </c>
      <c r="L148" s="63" t="e">
        <f>_xll.qlMakeVanillaSwap(,D148,J148,0.03,_xll.qlSwapRateHelperForwardStart($E148),K148,I148)</f>
        <v>#VALUE!</v>
      </c>
      <c r="M148" s="64" t="e">
        <f>_xll.qlVanillaSwapFairRate(L148)</f>
        <v>#VALUE!</v>
      </c>
      <c r="N148" s="65" t="e">
        <f t="shared" si="16"/>
        <v>#VALUE!</v>
      </c>
    </row>
    <row r="149" spans="1:14" x14ac:dyDescent="0.2">
      <c r="A149" s="50"/>
      <c r="B149" s="18" t="str">
        <f t="shared" si="13"/>
        <v>SB</v>
      </c>
      <c r="C149" s="12" t="str">
        <f t="shared" si="15"/>
        <v>3LBASIS</v>
      </c>
      <c r="D149" s="37" t="s">
        <v>40</v>
      </c>
      <c r="E149" s="77" t="str">
        <f t="shared" si="14"/>
        <v>GBP_YC3MRH_SB3LBASIS14Y</v>
      </c>
      <c r="F149" s="61" t="e">
        <f>_xll.qlRateHelperEarliestDate($E149,Trigger)</f>
        <v>#NUM!</v>
      </c>
      <c r="G149" s="61" t="e">
        <f>_xll.qlRateHelperLatestDate($E149,Trigger)</f>
        <v>#NUM!</v>
      </c>
      <c r="H149" s="62" t="e">
        <f>_xll.qlRateHelperQuoteValue($E149,Trigger)</f>
        <v>#NUM!</v>
      </c>
      <c r="I149" s="47" t="e">
        <f>_xll.qlSwapRateHelperSpread(E149,Trigger)</f>
        <v>#NUM!</v>
      </c>
      <c r="J149" s="77" t="e">
        <f>IF(Currency="EUR",_xll.qlEuribor(,IndexTenor,YieldCurve,,Trigger),_xll.qlLibor(,Currency,IndexTenor,YieldCurve,,Trigger))</f>
        <v>#NUM!</v>
      </c>
      <c r="K149" s="63" t="str">
        <f t="shared" si="12"/>
        <v>30/360 (Bond Basis)</v>
      </c>
      <c r="L149" s="63" t="e">
        <f>_xll.qlMakeVanillaSwap(,D149,J149,0.03,_xll.qlSwapRateHelperForwardStart($E149),K149,I149)</f>
        <v>#VALUE!</v>
      </c>
      <c r="M149" s="64" t="e">
        <f>_xll.qlVanillaSwapFairRate(L149)</f>
        <v>#VALUE!</v>
      </c>
      <c r="N149" s="65" t="e">
        <f t="shared" si="16"/>
        <v>#VALUE!</v>
      </c>
    </row>
    <row r="150" spans="1:14" x14ac:dyDescent="0.2">
      <c r="A150" s="50"/>
      <c r="B150" s="18" t="str">
        <f t="shared" si="13"/>
        <v>SB</v>
      </c>
      <c r="C150" s="12" t="str">
        <f t="shared" si="15"/>
        <v>3LBASIS</v>
      </c>
      <c r="D150" s="37" t="s">
        <v>41</v>
      </c>
      <c r="E150" s="77" t="str">
        <f t="shared" si="14"/>
        <v>GBP_YC3MRH_SB3LBASIS15Y</v>
      </c>
      <c r="F150" s="61" t="e">
        <f>_xll.qlRateHelperEarliestDate($E150,Trigger)</f>
        <v>#NUM!</v>
      </c>
      <c r="G150" s="61" t="e">
        <f>_xll.qlRateHelperLatestDate($E150,Trigger)</f>
        <v>#NUM!</v>
      </c>
      <c r="H150" s="62" t="e">
        <f>_xll.qlRateHelperQuoteValue($E150,Trigger)</f>
        <v>#NUM!</v>
      </c>
      <c r="I150" s="47" t="e">
        <f>_xll.qlSwapRateHelperSpread(E150,Trigger)</f>
        <v>#NUM!</v>
      </c>
      <c r="J150" s="77" t="e">
        <f>IF(Currency="EUR",_xll.qlEuribor(,IndexTenor,YieldCurve,,Trigger),_xll.qlLibor(,Currency,IndexTenor,YieldCurve,,Trigger))</f>
        <v>#NUM!</v>
      </c>
      <c r="K150" s="63" t="str">
        <f t="shared" si="12"/>
        <v>30/360 (Bond Basis)</v>
      </c>
      <c r="L150" s="63" t="e">
        <f>_xll.qlMakeVanillaSwap(,D150,J150,0.03,_xll.qlSwapRateHelperForwardStart($E150),K150,I150)</f>
        <v>#VALUE!</v>
      </c>
      <c r="M150" s="64" t="e">
        <f>_xll.qlVanillaSwapFairRate(L150)</f>
        <v>#VALUE!</v>
      </c>
      <c r="N150" s="65" t="e">
        <f t="shared" si="16"/>
        <v>#VALUE!</v>
      </c>
    </row>
    <row r="151" spans="1:14" x14ac:dyDescent="0.2">
      <c r="A151" s="50"/>
      <c r="B151" s="18" t="str">
        <f t="shared" si="13"/>
        <v>SB</v>
      </c>
      <c r="C151" s="12" t="str">
        <f t="shared" si="15"/>
        <v>3LBASIS</v>
      </c>
      <c r="D151" s="37" t="s">
        <v>42</v>
      </c>
      <c r="E151" s="77" t="str">
        <f t="shared" si="14"/>
        <v>GBP_YC3MRH_SB3LBASIS16Y</v>
      </c>
      <c r="F151" s="61" t="e">
        <f>_xll.qlRateHelperEarliestDate($E151,Trigger)</f>
        <v>#NUM!</v>
      </c>
      <c r="G151" s="61" t="e">
        <f>_xll.qlRateHelperLatestDate($E151,Trigger)</f>
        <v>#NUM!</v>
      </c>
      <c r="H151" s="62" t="e">
        <f>_xll.qlRateHelperQuoteValue($E151,Trigger)</f>
        <v>#NUM!</v>
      </c>
      <c r="I151" s="47" t="e">
        <f>_xll.qlSwapRateHelperSpread(E151,Trigger)</f>
        <v>#NUM!</v>
      </c>
      <c r="J151" s="77" t="e">
        <f>IF(Currency="EUR",_xll.qlEuribor(,IndexTenor,YieldCurve,,Trigger),_xll.qlLibor(,Currency,IndexTenor,YieldCurve,,Trigger))</f>
        <v>#NUM!</v>
      </c>
      <c r="K151" s="63" t="str">
        <f t="shared" si="12"/>
        <v>30/360 (Bond Basis)</v>
      </c>
      <c r="L151" s="63" t="e">
        <f>_xll.qlMakeVanillaSwap(,D151,J151,0.03,_xll.qlSwapRateHelperForwardStart($E151),K151,I151)</f>
        <v>#VALUE!</v>
      </c>
      <c r="M151" s="64" t="e">
        <f>_xll.qlVanillaSwapFairRate(L151)</f>
        <v>#VALUE!</v>
      </c>
      <c r="N151" s="65" t="e">
        <f t="shared" si="16"/>
        <v>#VALUE!</v>
      </c>
    </row>
    <row r="152" spans="1:14" x14ac:dyDescent="0.2">
      <c r="A152" s="50"/>
      <c r="B152" s="18" t="str">
        <f t="shared" si="13"/>
        <v>SB</v>
      </c>
      <c r="C152" s="12" t="str">
        <f t="shared" si="15"/>
        <v>3LBASIS</v>
      </c>
      <c r="D152" s="37" t="s">
        <v>43</v>
      </c>
      <c r="E152" s="77" t="str">
        <f t="shared" si="14"/>
        <v>GBP_YC3MRH_SB3LBASIS17Y</v>
      </c>
      <c r="F152" s="61" t="e">
        <f>_xll.qlRateHelperEarliestDate($E152,Trigger)</f>
        <v>#NUM!</v>
      </c>
      <c r="G152" s="61" t="e">
        <f>_xll.qlRateHelperLatestDate($E152,Trigger)</f>
        <v>#NUM!</v>
      </c>
      <c r="H152" s="62" t="e">
        <f>_xll.qlRateHelperQuoteValue($E152,Trigger)</f>
        <v>#NUM!</v>
      </c>
      <c r="I152" s="47" t="e">
        <f>_xll.qlSwapRateHelperSpread(E152,Trigger)</f>
        <v>#NUM!</v>
      </c>
      <c r="J152" s="77" t="e">
        <f>IF(Currency="EUR",_xll.qlEuribor(,IndexTenor,YieldCurve,,Trigger),_xll.qlLibor(,Currency,IndexTenor,YieldCurve,,Trigger))</f>
        <v>#NUM!</v>
      </c>
      <c r="K152" s="63" t="str">
        <f t="shared" si="12"/>
        <v>30/360 (Bond Basis)</v>
      </c>
      <c r="L152" s="63" t="e">
        <f>_xll.qlMakeVanillaSwap(,D152,J152,0.03,_xll.qlSwapRateHelperForwardStart($E152),K152,I152)</f>
        <v>#VALUE!</v>
      </c>
      <c r="M152" s="64" t="e">
        <f>_xll.qlVanillaSwapFairRate(L152)</f>
        <v>#VALUE!</v>
      </c>
      <c r="N152" s="65" t="e">
        <f t="shared" si="16"/>
        <v>#VALUE!</v>
      </c>
    </row>
    <row r="153" spans="1:14" x14ac:dyDescent="0.2">
      <c r="A153" s="50"/>
      <c r="B153" s="18" t="str">
        <f t="shared" si="13"/>
        <v>SB</v>
      </c>
      <c r="C153" s="12" t="str">
        <f t="shared" si="15"/>
        <v>3LBASIS</v>
      </c>
      <c r="D153" s="37" t="s">
        <v>44</v>
      </c>
      <c r="E153" s="77" t="str">
        <f t="shared" si="14"/>
        <v>GBP_YC3MRH_SB3LBASIS18Y</v>
      </c>
      <c r="F153" s="61" t="e">
        <f>_xll.qlRateHelperEarliestDate($E153,Trigger)</f>
        <v>#NUM!</v>
      </c>
      <c r="G153" s="61" t="e">
        <f>_xll.qlRateHelperLatestDate($E153,Trigger)</f>
        <v>#NUM!</v>
      </c>
      <c r="H153" s="62" t="e">
        <f>_xll.qlRateHelperQuoteValue($E153,Trigger)</f>
        <v>#NUM!</v>
      </c>
      <c r="I153" s="47" t="e">
        <f>_xll.qlSwapRateHelperSpread(E153,Trigger)</f>
        <v>#NUM!</v>
      </c>
      <c r="J153" s="77" t="e">
        <f>IF(Currency="EUR",_xll.qlEuribor(,IndexTenor,YieldCurve,,Trigger),_xll.qlLibor(,Currency,IndexTenor,YieldCurve,,Trigger))</f>
        <v>#NUM!</v>
      </c>
      <c r="K153" s="63" t="str">
        <f t="shared" si="12"/>
        <v>30/360 (Bond Basis)</v>
      </c>
      <c r="L153" s="63" t="e">
        <f>_xll.qlMakeVanillaSwap(,D153,J153,0.03,_xll.qlSwapRateHelperForwardStart($E153),K153,I153)</f>
        <v>#VALUE!</v>
      </c>
      <c r="M153" s="64" t="e">
        <f>_xll.qlVanillaSwapFairRate(L153)</f>
        <v>#VALUE!</v>
      </c>
      <c r="N153" s="65" t="e">
        <f t="shared" si="16"/>
        <v>#VALUE!</v>
      </c>
    </row>
    <row r="154" spans="1:14" x14ac:dyDescent="0.2">
      <c r="A154" s="50"/>
      <c r="B154" s="18" t="str">
        <f t="shared" si="13"/>
        <v>SB</v>
      </c>
      <c r="C154" s="12" t="str">
        <f t="shared" si="15"/>
        <v>3LBASIS</v>
      </c>
      <c r="D154" s="37" t="s">
        <v>45</v>
      </c>
      <c r="E154" s="77" t="str">
        <f t="shared" si="14"/>
        <v>GBP_YC3MRH_SB3LBASIS19Y</v>
      </c>
      <c r="F154" s="61" t="e">
        <f>_xll.qlRateHelperEarliestDate($E154,Trigger)</f>
        <v>#NUM!</v>
      </c>
      <c r="G154" s="61" t="e">
        <f>_xll.qlRateHelperLatestDate($E154,Trigger)</f>
        <v>#NUM!</v>
      </c>
      <c r="H154" s="62" t="e">
        <f>_xll.qlRateHelperQuoteValue($E154,Trigger)</f>
        <v>#NUM!</v>
      </c>
      <c r="I154" s="47" t="e">
        <f>_xll.qlSwapRateHelperSpread(E154,Trigger)</f>
        <v>#NUM!</v>
      </c>
      <c r="J154" s="77" t="e">
        <f>IF(Currency="EUR",_xll.qlEuribor(,IndexTenor,YieldCurve,,Trigger),_xll.qlLibor(,Currency,IndexTenor,YieldCurve,,Trigger))</f>
        <v>#NUM!</v>
      </c>
      <c r="K154" s="63" t="str">
        <f t="shared" si="12"/>
        <v>30/360 (Bond Basis)</v>
      </c>
      <c r="L154" s="63" t="e">
        <f>_xll.qlMakeVanillaSwap(,D154,J154,0.03,_xll.qlSwapRateHelperForwardStart($E154),K154,I154)</f>
        <v>#VALUE!</v>
      </c>
      <c r="M154" s="64" t="e">
        <f>_xll.qlVanillaSwapFairRate(L154)</f>
        <v>#VALUE!</v>
      </c>
      <c r="N154" s="65" t="e">
        <f t="shared" si="16"/>
        <v>#VALUE!</v>
      </c>
    </row>
    <row r="155" spans="1:14" x14ac:dyDescent="0.2">
      <c r="A155" s="50"/>
      <c r="B155" s="18" t="str">
        <f t="shared" si="13"/>
        <v>SB</v>
      </c>
      <c r="C155" s="12" t="str">
        <f t="shared" si="15"/>
        <v>3LBASIS</v>
      </c>
      <c r="D155" s="37" t="s">
        <v>46</v>
      </c>
      <c r="E155" s="77" t="str">
        <f t="shared" si="14"/>
        <v>GBP_YC3MRH_SB3LBASIS20Y</v>
      </c>
      <c r="F155" s="61" t="e">
        <f>_xll.qlRateHelperEarliestDate($E155,Trigger)</f>
        <v>#NUM!</v>
      </c>
      <c r="G155" s="61" t="e">
        <f>_xll.qlRateHelperLatestDate($E155,Trigger)</f>
        <v>#NUM!</v>
      </c>
      <c r="H155" s="62" t="e">
        <f>_xll.qlRateHelperQuoteValue($E155,Trigger)</f>
        <v>#NUM!</v>
      </c>
      <c r="I155" s="47" t="e">
        <f>_xll.qlSwapRateHelperSpread(E155,Trigger)</f>
        <v>#NUM!</v>
      </c>
      <c r="J155" s="77" t="e">
        <f>IF(Currency="EUR",_xll.qlEuribor(,IndexTenor,YieldCurve,,Trigger),_xll.qlLibor(,Currency,IndexTenor,YieldCurve,,Trigger))</f>
        <v>#NUM!</v>
      </c>
      <c r="K155" s="63" t="str">
        <f t="shared" si="12"/>
        <v>30/360 (Bond Basis)</v>
      </c>
      <c r="L155" s="63" t="e">
        <f>_xll.qlMakeVanillaSwap(,D155,J155,0.03,_xll.qlSwapRateHelperForwardStart($E155),K155,I155)</f>
        <v>#VALUE!</v>
      </c>
      <c r="M155" s="64" t="e">
        <f>_xll.qlVanillaSwapFairRate(L155)</f>
        <v>#VALUE!</v>
      </c>
      <c r="N155" s="65" t="e">
        <f t="shared" si="16"/>
        <v>#VALUE!</v>
      </c>
    </row>
    <row r="156" spans="1:14" x14ac:dyDescent="0.2">
      <c r="A156" s="50"/>
      <c r="B156" s="18" t="str">
        <f t="shared" si="13"/>
        <v>SB</v>
      </c>
      <c r="C156" s="12" t="str">
        <f t="shared" si="15"/>
        <v>3LBASIS</v>
      </c>
      <c r="D156" s="37" t="s">
        <v>47</v>
      </c>
      <c r="E156" s="77" t="str">
        <f t="shared" si="14"/>
        <v>GBP_YC3MRH_SB3LBASIS21Y</v>
      </c>
      <c r="F156" s="61" t="e">
        <f>_xll.qlRateHelperEarliestDate($E156,Trigger)</f>
        <v>#NUM!</v>
      </c>
      <c r="G156" s="61" t="e">
        <f>_xll.qlRateHelperLatestDate($E156,Trigger)</f>
        <v>#NUM!</v>
      </c>
      <c r="H156" s="62" t="e">
        <f>_xll.qlRateHelperQuoteValue($E156,Trigger)</f>
        <v>#NUM!</v>
      </c>
      <c r="I156" s="47" t="e">
        <f>_xll.qlSwapRateHelperSpread(E156,Trigger)</f>
        <v>#NUM!</v>
      </c>
      <c r="J156" s="77" t="e">
        <f>IF(Currency="EUR",_xll.qlEuribor(,IndexTenor,YieldCurve,,Trigger),_xll.qlLibor(,Currency,IndexTenor,YieldCurve,,Trigger))</f>
        <v>#NUM!</v>
      </c>
      <c r="K156" s="63" t="str">
        <f t="shared" si="12"/>
        <v>30/360 (Bond Basis)</v>
      </c>
      <c r="L156" s="63" t="e">
        <f>_xll.qlMakeVanillaSwap(,D156,J156,0.03,_xll.qlSwapRateHelperForwardStart($E156),K156,I156)</f>
        <v>#VALUE!</v>
      </c>
      <c r="M156" s="64" t="e">
        <f>_xll.qlVanillaSwapFairRate(L156)</f>
        <v>#VALUE!</v>
      </c>
      <c r="N156" s="65" t="e">
        <f t="shared" si="16"/>
        <v>#VALUE!</v>
      </c>
    </row>
    <row r="157" spans="1:14" x14ac:dyDescent="0.2">
      <c r="A157" s="50"/>
      <c r="B157" s="18" t="str">
        <f t="shared" si="13"/>
        <v>SB</v>
      </c>
      <c r="C157" s="12" t="str">
        <f t="shared" si="15"/>
        <v>3LBASIS</v>
      </c>
      <c r="D157" s="37" t="s">
        <v>48</v>
      </c>
      <c r="E157" s="77" t="str">
        <f t="shared" si="14"/>
        <v>GBP_YC3MRH_SB3LBASIS22Y</v>
      </c>
      <c r="F157" s="61" t="e">
        <f>_xll.qlRateHelperEarliestDate($E157,Trigger)</f>
        <v>#NUM!</v>
      </c>
      <c r="G157" s="61" t="e">
        <f>_xll.qlRateHelperLatestDate($E157,Trigger)</f>
        <v>#NUM!</v>
      </c>
      <c r="H157" s="62" t="e">
        <f>_xll.qlRateHelperQuoteValue($E157,Trigger)</f>
        <v>#NUM!</v>
      </c>
      <c r="I157" s="47" t="e">
        <f>_xll.qlSwapRateHelperSpread(E157,Trigger)</f>
        <v>#NUM!</v>
      </c>
      <c r="J157" s="77" t="e">
        <f>IF(Currency="EUR",_xll.qlEuribor(,IndexTenor,YieldCurve,,Trigger),_xll.qlLibor(,Currency,IndexTenor,YieldCurve,,Trigger))</f>
        <v>#NUM!</v>
      </c>
      <c r="K157" s="63" t="str">
        <f t="shared" si="12"/>
        <v>30/360 (Bond Basis)</v>
      </c>
      <c r="L157" s="63" t="e">
        <f>_xll.qlMakeVanillaSwap(,D157,J157,0.03,_xll.qlSwapRateHelperForwardStart($E157),K157,I157)</f>
        <v>#VALUE!</v>
      </c>
      <c r="M157" s="64" t="e">
        <f>_xll.qlVanillaSwapFairRate(L157)</f>
        <v>#VALUE!</v>
      </c>
      <c r="N157" s="65" t="e">
        <f t="shared" si="16"/>
        <v>#VALUE!</v>
      </c>
    </row>
    <row r="158" spans="1:14" x14ac:dyDescent="0.2">
      <c r="A158" s="50"/>
      <c r="B158" s="18" t="str">
        <f t="shared" si="13"/>
        <v>SB</v>
      </c>
      <c r="C158" s="12" t="str">
        <f t="shared" si="15"/>
        <v>3LBASIS</v>
      </c>
      <c r="D158" s="37" t="s">
        <v>49</v>
      </c>
      <c r="E158" s="77" t="str">
        <f t="shared" si="14"/>
        <v>GBP_YC3MRH_SB3LBASIS23Y</v>
      </c>
      <c r="F158" s="61" t="e">
        <f>_xll.qlRateHelperEarliestDate($E158,Trigger)</f>
        <v>#NUM!</v>
      </c>
      <c r="G158" s="61" t="e">
        <f>_xll.qlRateHelperLatestDate($E158,Trigger)</f>
        <v>#NUM!</v>
      </c>
      <c r="H158" s="62" t="e">
        <f>_xll.qlRateHelperQuoteValue($E158,Trigger)</f>
        <v>#NUM!</v>
      </c>
      <c r="I158" s="47" t="e">
        <f>_xll.qlSwapRateHelperSpread(E158,Trigger)</f>
        <v>#NUM!</v>
      </c>
      <c r="J158" s="77" t="e">
        <f>IF(Currency="EUR",_xll.qlEuribor(,IndexTenor,YieldCurve,,Trigger),_xll.qlLibor(,Currency,IndexTenor,YieldCurve,,Trigger))</f>
        <v>#NUM!</v>
      </c>
      <c r="K158" s="63" t="str">
        <f t="shared" si="12"/>
        <v>30/360 (Bond Basis)</v>
      </c>
      <c r="L158" s="63" t="e">
        <f>_xll.qlMakeVanillaSwap(,D158,J158,0.03,_xll.qlSwapRateHelperForwardStart($E158),K158,I158)</f>
        <v>#VALUE!</v>
      </c>
      <c r="M158" s="64" t="e">
        <f>_xll.qlVanillaSwapFairRate(L158)</f>
        <v>#VALUE!</v>
      </c>
      <c r="N158" s="65" t="e">
        <f t="shared" si="16"/>
        <v>#VALUE!</v>
      </c>
    </row>
    <row r="159" spans="1:14" x14ac:dyDescent="0.2">
      <c r="A159" s="50"/>
      <c r="B159" s="18" t="str">
        <f t="shared" si="13"/>
        <v>SB</v>
      </c>
      <c r="C159" s="12" t="str">
        <f t="shared" si="15"/>
        <v>3LBASIS</v>
      </c>
      <c r="D159" s="37" t="s">
        <v>50</v>
      </c>
      <c r="E159" s="77" t="str">
        <f t="shared" si="14"/>
        <v>GBP_YC3MRH_SB3LBASIS24Y</v>
      </c>
      <c r="F159" s="61" t="e">
        <f>_xll.qlRateHelperEarliestDate($E159,Trigger)</f>
        <v>#NUM!</v>
      </c>
      <c r="G159" s="61" t="e">
        <f>_xll.qlRateHelperLatestDate($E159,Trigger)</f>
        <v>#NUM!</v>
      </c>
      <c r="H159" s="62" t="e">
        <f>_xll.qlRateHelperQuoteValue($E159,Trigger)</f>
        <v>#NUM!</v>
      </c>
      <c r="I159" s="47" t="e">
        <f>_xll.qlSwapRateHelperSpread(E159,Trigger)</f>
        <v>#NUM!</v>
      </c>
      <c r="J159" s="77" t="e">
        <f>IF(Currency="EUR",_xll.qlEuribor(,IndexTenor,YieldCurve,,Trigger),_xll.qlLibor(,Currency,IndexTenor,YieldCurve,,Trigger))</f>
        <v>#NUM!</v>
      </c>
      <c r="K159" s="63" t="str">
        <f t="shared" si="12"/>
        <v>30/360 (Bond Basis)</v>
      </c>
      <c r="L159" s="63" t="e">
        <f>_xll.qlMakeVanillaSwap(,D159,J159,0.03,_xll.qlSwapRateHelperForwardStart($E159),K159,I159)</f>
        <v>#VALUE!</v>
      </c>
      <c r="M159" s="64" t="e">
        <f>_xll.qlVanillaSwapFairRate(L159)</f>
        <v>#VALUE!</v>
      </c>
      <c r="N159" s="65" t="e">
        <f t="shared" si="16"/>
        <v>#VALUE!</v>
      </c>
    </row>
    <row r="160" spans="1:14" x14ac:dyDescent="0.2">
      <c r="A160" s="50"/>
      <c r="B160" s="18" t="str">
        <f t="shared" ref="B160:B169" si="17">SwapFixedFreq</f>
        <v>SB</v>
      </c>
      <c r="C160" s="12" t="str">
        <f t="shared" si="15"/>
        <v>3LBASIS</v>
      </c>
      <c r="D160" s="37" t="s">
        <v>51</v>
      </c>
      <c r="E160" s="77" t="str">
        <f t="shared" ref="E160:E169" si="18">RateHelperPrefix&amp;"_"&amp;$B160&amp;$C160&amp;$D160</f>
        <v>GBP_YC3MRH_SB3LBASIS25Y</v>
      </c>
      <c r="F160" s="61" t="e">
        <f>_xll.qlRateHelperEarliestDate($E160,Trigger)</f>
        <v>#NUM!</v>
      </c>
      <c r="G160" s="61" t="e">
        <f>_xll.qlRateHelperLatestDate($E160,Trigger)</f>
        <v>#NUM!</v>
      </c>
      <c r="H160" s="62" t="e">
        <f>_xll.qlRateHelperQuoteValue($E160,Trigger)</f>
        <v>#NUM!</v>
      </c>
      <c r="I160" s="47" t="e">
        <f>_xll.qlSwapRateHelperSpread(E160,Trigger)</f>
        <v>#NUM!</v>
      </c>
      <c r="J160" s="77" t="e">
        <f>IF(Currency="EUR",_xll.qlEuribor(,IndexTenor,YieldCurve,,Trigger),_xll.qlLibor(,Currency,IndexTenor,YieldCurve,,Trigger))</f>
        <v>#NUM!</v>
      </c>
      <c r="K160" s="63" t="str">
        <f t="shared" si="12"/>
        <v>30/360 (Bond Basis)</v>
      </c>
      <c r="L160" s="63" t="e">
        <f>_xll.qlMakeVanillaSwap(,D160,J160,0.03,_xll.qlSwapRateHelperForwardStart($E160),K160,I160)</f>
        <v>#VALUE!</v>
      </c>
      <c r="M160" s="64" t="e">
        <f>_xll.qlVanillaSwapFairRate(L160)</f>
        <v>#VALUE!</v>
      </c>
      <c r="N160" s="65" t="e">
        <f t="shared" si="16"/>
        <v>#VALUE!</v>
      </c>
    </row>
    <row r="161" spans="1:14" x14ac:dyDescent="0.2">
      <c r="A161" s="50"/>
      <c r="B161" s="18" t="str">
        <f t="shared" si="17"/>
        <v>SB</v>
      </c>
      <c r="C161" s="12" t="str">
        <f t="shared" si="15"/>
        <v>3LBASIS</v>
      </c>
      <c r="D161" s="37" t="s">
        <v>52</v>
      </c>
      <c r="E161" s="77" t="str">
        <f t="shared" si="18"/>
        <v>GBP_YC3MRH_SB3LBASIS26Y</v>
      </c>
      <c r="F161" s="61" t="e">
        <f>_xll.qlRateHelperEarliestDate($E161,Trigger)</f>
        <v>#NUM!</v>
      </c>
      <c r="G161" s="61" t="e">
        <f>_xll.qlRateHelperLatestDate($E161,Trigger)</f>
        <v>#NUM!</v>
      </c>
      <c r="H161" s="62" t="e">
        <f>_xll.qlRateHelperQuoteValue($E161,Trigger)</f>
        <v>#NUM!</v>
      </c>
      <c r="I161" s="47" t="e">
        <f>_xll.qlSwapRateHelperSpread(E161,Trigger)</f>
        <v>#NUM!</v>
      </c>
      <c r="J161" s="77" t="e">
        <f>IF(Currency="EUR",_xll.qlEuribor(,IndexTenor,YieldCurve,,Trigger),_xll.qlLibor(,Currency,IndexTenor,YieldCurve,,Trigger))</f>
        <v>#NUM!</v>
      </c>
      <c r="K161" s="63" t="str">
        <f t="shared" ref="K161:K169" si="19">IF(RIGHT(B161,1)="M","Actual/360","30/360 (Bond Basis)")</f>
        <v>30/360 (Bond Basis)</v>
      </c>
      <c r="L161" s="63" t="e">
        <f>_xll.qlMakeVanillaSwap(,D161,J161,0.03,_xll.qlSwapRateHelperForwardStart($E161),K161,I161)</f>
        <v>#VALUE!</v>
      </c>
      <c r="M161" s="64" t="e">
        <f>_xll.qlVanillaSwapFairRate(L161)</f>
        <v>#VALUE!</v>
      </c>
      <c r="N161" s="65" t="e">
        <f t="shared" si="16"/>
        <v>#VALUE!</v>
      </c>
    </row>
    <row r="162" spans="1:14" x14ac:dyDescent="0.2">
      <c r="A162" s="50"/>
      <c r="B162" s="18" t="str">
        <f t="shared" si="17"/>
        <v>SB</v>
      </c>
      <c r="C162" s="12" t="str">
        <f t="shared" si="15"/>
        <v>3LBASIS</v>
      </c>
      <c r="D162" s="37" t="s">
        <v>53</v>
      </c>
      <c r="E162" s="77" t="str">
        <f t="shared" si="18"/>
        <v>GBP_YC3MRH_SB3LBASIS27Y</v>
      </c>
      <c r="F162" s="61" t="e">
        <f>_xll.qlRateHelperEarliestDate($E162,Trigger)</f>
        <v>#NUM!</v>
      </c>
      <c r="G162" s="61" t="e">
        <f>_xll.qlRateHelperLatestDate($E162,Trigger)</f>
        <v>#NUM!</v>
      </c>
      <c r="H162" s="62" t="e">
        <f>_xll.qlRateHelperQuoteValue($E162,Trigger)</f>
        <v>#NUM!</v>
      </c>
      <c r="I162" s="47" t="e">
        <f>_xll.qlSwapRateHelperSpread(E162,Trigger)</f>
        <v>#NUM!</v>
      </c>
      <c r="J162" s="77" t="e">
        <f>IF(Currency="EUR",_xll.qlEuribor(,IndexTenor,YieldCurve,,Trigger),_xll.qlLibor(,Currency,IndexTenor,YieldCurve,,Trigger))</f>
        <v>#NUM!</v>
      </c>
      <c r="K162" s="63" t="str">
        <f t="shared" si="19"/>
        <v>30/360 (Bond Basis)</v>
      </c>
      <c r="L162" s="63" t="e">
        <f>_xll.qlMakeVanillaSwap(,D162,J162,0.03,_xll.qlSwapRateHelperForwardStart($E162),K162,I162)</f>
        <v>#VALUE!</v>
      </c>
      <c r="M162" s="64" t="e">
        <f>_xll.qlVanillaSwapFairRate(L162)</f>
        <v>#VALUE!</v>
      </c>
      <c r="N162" s="65" t="e">
        <f t="shared" si="16"/>
        <v>#VALUE!</v>
      </c>
    </row>
    <row r="163" spans="1:14" x14ac:dyDescent="0.2">
      <c r="A163" s="50"/>
      <c r="B163" s="18" t="str">
        <f t="shared" si="17"/>
        <v>SB</v>
      </c>
      <c r="C163" s="12" t="str">
        <f t="shared" si="15"/>
        <v>3LBASIS</v>
      </c>
      <c r="D163" s="37" t="s">
        <v>54</v>
      </c>
      <c r="E163" s="77" t="str">
        <f t="shared" si="18"/>
        <v>GBP_YC3MRH_SB3LBASIS28Y</v>
      </c>
      <c r="F163" s="61" t="e">
        <f>_xll.qlRateHelperEarliestDate($E163,Trigger)</f>
        <v>#NUM!</v>
      </c>
      <c r="G163" s="61" t="e">
        <f>_xll.qlRateHelperLatestDate($E163,Trigger)</f>
        <v>#NUM!</v>
      </c>
      <c r="H163" s="62" t="e">
        <f>_xll.qlRateHelperQuoteValue($E163,Trigger)</f>
        <v>#NUM!</v>
      </c>
      <c r="I163" s="47" t="e">
        <f>_xll.qlSwapRateHelperSpread(E163,Trigger)</f>
        <v>#NUM!</v>
      </c>
      <c r="J163" s="77" t="e">
        <f>IF(Currency="EUR",_xll.qlEuribor(,IndexTenor,YieldCurve,,Trigger),_xll.qlLibor(,Currency,IndexTenor,YieldCurve,,Trigger))</f>
        <v>#NUM!</v>
      </c>
      <c r="K163" s="63" t="str">
        <f t="shared" si="19"/>
        <v>30/360 (Bond Basis)</v>
      </c>
      <c r="L163" s="63" t="e">
        <f>_xll.qlMakeVanillaSwap(,D163,J163,0.03,_xll.qlSwapRateHelperForwardStart($E163),K163,I163)</f>
        <v>#VALUE!</v>
      </c>
      <c r="M163" s="64" t="e">
        <f>_xll.qlVanillaSwapFairRate(L163)</f>
        <v>#VALUE!</v>
      </c>
      <c r="N163" s="65" t="e">
        <f t="shared" si="16"/>
        <v>#VALUE!</v>
      </c>
    </row>
    <row r="164" spans="1:14" x14ac:dyDescent="0.2">
      <c r="A164" s="50"/>
      <c r="B164" s="18" t="str">
        <f t="shared" si="17"/>
        <v>SB</v>
      </c>
      <c r="C164" s="12" t="str">
        <f t="shared" si="15"/>
        <v>3LBASIS</v>
      </c>
      <c r="D164" s="37" t="s">
        <v>55</v>
      </c>
      <c r="E164" s="77" t="str">
        <f t="shared" si="18"/>
        <v>GBP_YC3MRH_SB3LBASIS29Y</v>
      </c>
      <c r="F164" s="61" t="e">
        <f>_xll.qlRateHelperEarliestDate($E164,Trigger)</f>
        <v>#NUM!</v>
      </c>
      <c r="G164" s="61" t="e">
        <f>_xll.qlRateHelperLatestDate($E164,Trigger)</f>
        <v>#NUM!</v>
      </c>
      <c r="H164" s="62" t="e">
        <f>_xll.qlRateHelperQuoteValue($E164,Trigger)</f>
        <v>#NUM!</v>
      </c>
      <c r="I164" s="47" t="e">
        <f>_xll.qlSwapRateHelperSpread(E164,Trigger)</f>
        <v>#NUM!</v>
      </c>
      <c r="J164" s="77" t="e">
        <f>IF(Currency="EUR",_xll.qlEuribor(,IndexTenor,YieldCurve,,Trigger),_xll.qlLibor(,Currency,IndexTenor,YieldCurve,,Trigger))</f>
        <v>#NUM!</v>
      </c>
      <c r="K164" s="63" t="str">
        <f t="shared" si="19"/>
        <v>30/360 (Bond Basis)</v>
      </c>
      <c r="L164" s="63" t="e">
        <f>_xll.qlMakeVanillaSwap(,D164,J164,0.03,_xll.qlSwapRateHelperForwardStart($E164),K164,I164)</f>
        <v>#VALUE!</v>
      </c>
      <c r="M164" s="64" t="e">
        <f>_xll.qlVanillaSwapFairRate(L164)</f>
        <v>#VALUE!</v>
      </c>
      <c r="N164" s="65" t="e">
        <f t="shared" si="16"/>
        <v>#VALUE!</v>
      </c>
    </row>
    <row r="165" spans="1:14" x14ac:dyDescent="0.2">
      <c r="A165" s="50"/>
      <c r="B165" s="18" t="str">
        <f t="shared" si="17"/>
        <v>SB</v>
      </c>
      <c r="C165" s="12" t="str">
        <f t="shared" si="15"/>
        <v>3LBASIS</v>
      </c>
      <c r="D165" s="37" t="s">
        <v>56</v>
      </c>
      <c r="E165" s="77" t="str">
        <f t="shared" si="18"/>
        <v>GBP_YC3MRH_SB3LBASIS30Y</v>
      </c>
      <c r="F165" s="61" t="e">
        <f>_xll.qlRateHelperEarliestDate($E165,Trigger)</f>
        <v>#NUM!</v>
      </c>
      <c r="G165" s="61" t="e">
        <f>_xll.qlRateHelperLatestDate($E165,Trigger)</f>
        <v>#NUM!</v>
      </c>
      <c r="H165" s="62" t="e">
        <f>_xll.qlRateHelperQuoteValue($E165,Trigger)</f>
        <v>#NUM!</v>
      </c>
      <c r="I165" s="47" t="e">
        <f>_xll.qlSwapRateHelperSpread(E165,Trigger)</f>
        <v>#NUM!</v>
      </c>
      <c r="J165" s="77" t="e">
        <f>IF(Currency="EUR",_xll.qlEuribor(,IndexTenor,YieldCurve,,Trigger),_xll.qlLibor(,Currency,IndexTenor,YieldCurve,,Trigger))</f>
        <v>#NUM!</v>
      </c>
      <c r="K165" s="63" t="str">
        <f t="shared" si="19"/>
        <v>30/360 (Bond Basis)</v>
      </c>
      <c r="L165" s="63" t="e">
        <f>_xll.qlMakeVanillaSwap(,D165,J165,0.03,_xll.qlSwapRateHelperForwardStart($E165),K165,I165)</f>
        <v>#VALUE!</v>
      </c>
      <c r="M165" s="64" t="e">
        <f>_xll.qlVanillaSwapFairRate(L165)</f>
        <v>#VALUE!</v>
      </c>
      <c r="N165" s="65" t="e">
        <f t="shared" si="16"/>
        <v>#VALUE!</v>
      </c>
    </row>
    <row r="166" spans="1:14" x14ac:dyDescent="0.2">
      <c r="A166" s="50"/>
      <c r="B166" s="18" t="str">
        <f t="shared" si="17"/>
        <v>SB</v>
      </c>
      <c r="C166" s="12" t="str">
        <f t="shared" si="15"/>
        <v>3LBASIS</v>
      </c>
      <c r="D166" s="37" t="s">
        <v>57</v>
      </c>
      <c r="E166" s="77" t="str">
        <f t="shared" si="18"/>
        <v>GBP_YC3MRH_SB3LBASIS35Y</v>
      </c>
      <c r="F166" s="61" t="e">
        <f>_xll.qlRateHelperEarliestDate($E166,Trigger)</f>
        <v>#NUM!</v>
      </c>
      <c r="G166" s="61" t="e">
        <f>_xll.qlRateHelperLatestDate($E166,Trigger)</f>
        <v>#NUM!</v>
      </c>
      <c r="H166" s="62" t="e">
        <f>_xll.qlRateHelperQuoteValue($E166,Trigger)</f>
        <v>#NUM!</v>
      </c>
      <c r="I166" s="47" t="e">
        <f>_xll.qlSwapRateHelperSpread(E166,Trigger)</f>
        <v>#NUM!</v>
      </c>
      <c r="J166" s="77" t="e">
        <f>IF(Currency="EUR",_xll.qlEuribor(,IndexTenor,YieldCurve,,Trigger),_xll.qlLibor(,Currency,IndexTenor,YieldCurve,,Trigger))</f>
        <v>#NUM!</v>
      </c>
      <c r="K166" s="63" t="str">
        <f t="shared" si="19"/>
        <v>30/360 (Bond Basis)</v>
      </c>
      <c r="L166" s="63" t="e">
        <f>_xll.qlMakeVanillaSwap(,D166,J166,0.03,_xll.qlSwapRateHelperForwardStart($E166),K166,I166)</f>
        <v>#VALUE!</v>
      </c>
      <c r="M166" s="64" t="e">
        <f>_xll.qlVanillaSwapFairRate(L166)</f>
        <v>#VALUE!</v>
      </c>
      <c r="N166" s="65" t="e">
        <f t="shared" si="16"/>
        <v>#VALUE!</v>
      </c>
    </row>
    <row r="167" spans="1:14" x14ac:dyDescent="0.2">
      <c r="A167" s="50"/>
      <c r="B167" s="18" t="str">
        <f t="shared" si="17"/>
        <v>SB</v>
      </c>
      <c r="C167" s="12" t="str">
        <f t="shared" si="15"/>
        <v>3LBASIS</v>
      </c>
      <c r="D167" s="37" t="s">
        <v>58</v>
      </c>
      <c r="E167" s="77" t="str">
        <f t="shared" si="18"/>
        <v>GBP_YC3MRH_SB3LBASIS40Y</v>
      </c>
      <c r="F167" s="61" t="e">
        <f>_xll.qlRateHelperEarliestDate($E167,Trigger)</f>
        <v>#NUM!</v>
      </c>
      <c r="G167" s="61" t="e">
        <f>_xll.qlRateHelperLatestDate($E167,Trigger)</f>
        <v>#NUM!</v>
      </c>
      <c r="H167" s="62" t="e">
        <f>_xll.qlRateHelperQuoteValue($E167,Trigger)</f>
        <v>#NUM!</v>
      </c>
      <c r="I167" s="47" t="e">
        <f>_xll.qlSwapRateHelperSpread(E167,Trigger)</f>
        <v>#NUM!</v>
      </c>
      <c r="J167" s="77" t="e">
        <f>IF(Currency="EUR",_xll.qlEuribor(,IndexTenor,YieldCurve,,Trigger),_xll.qlLibor(,Currency,IndexTenor,YieldCurve,,Trigger))</f>
        <v>#NUM!</v>
      </c>
      <c r="K167" s="63" t="str">
        <f t="shared" si="19"/>
        <v>30/360 (Bond Basis)</v>
      </c>
      <c r="L167" s="63" t="e">
        <f>_xll.qlMakeVanillaSwap(,D167,J167,0.03,_xll.qlSwapRateHelperForwardStart($E167),K167,I167)</f>
        <v>#VALUE!</v>
      </c>
      <c r="M167" s="64" t="e">
        <f>_xll.qlVanillaSwapFairRate(L167)</f>
        <v>#VALUE!</v>
      </c>
      <c r="N167" s="65" t="e">
        <f t="shared" si="16"/>
        <v>#VALUE!</v>
      </c>
    </row>
    <row r="168" spans="1:14" x14ac:dyDescent="0.2">
      <c r="A168" s="50"/>
      <c r="B168" s="18" t="str">
        <f t="shared" si="17"/>
        <v>SB</v>
      </c>
      <c r="C168" s="12" t="str">
        <f t="shared" si="15"/>
        <v>3LBASIS</v>
      </c>
      <c r="D168" s="37" t="s">
        <v>59</v>
      </c>
      <c r="E168" s="77" t="str">
        <f t="shared" si="18"/>
        <v>GBP_YC3MRH_SB3LBASIS50Y</v>
      </c>
      <c r="F168" s="61" t="e">
        <f>_xll.qlRateHelperEarliestDate($E168,Trigger)</f>
        <v>#NUM!</v>
      </c>
      <c r="G168" s="61" t="e">
        <f>_xll.qlRateHelperLatestDate($E168,Trigger)</f>
        <v>#NUM!</v>
      </c>
      <c r="H168" s="62" t="e">
        <f>_xll.qlRateHelperQuoteValue($E168,Trigger)</f>
        <v>#NUM!</v>
      </c>
      <c r="I168" s="47" t="e">
        <f>_xll.qlSwapRateHelperSpread(E168,Trigger)</f>
        <v>#NUM!</v>
      </c>
      <c r="J168" s="77" t="e">
        <f>IF(Currency="EUR",_xll.qlEuribor(,IndexTenor,YieldCurve,,Trigger),_xll.qlLibor(,Currency,IndexTenor,YieldCurve,,Trigger))</f>
        <v>#NUM!</v>
      </c>
      <c r="K168" s="63" t="str">
        <f t="shared" si="19"/>
        <v>30/360 (Bond Basis)</v>
      </c>
      <c r="L168" s="63" t="e">
        <f>_xll.qlMakeVanillaSwap(,D168,J168,0.03,_xll.qlSwapRateHelperForwardStart($E168),K168,I168)</f>
        <v>#VALUE!</v>
      </c>
      <c r="M168" s="64" t="e">
        <f>_xll.qlVanillaSwapFairRate(L168)</f>
        <v>#VALUE!</v>
      </c>
      <c r="N168" s="65" t="e">
        <f t="shared" si="16"/>
        <v>#VALUE!</v>
      </c>
    </row>
    <row r="169" spans="1:14" x14ac:dyDescent="0.2">
      <c r="A169" s="51"/>
      <c r="B169" s="19" t="str">
        <f t="shared" si="17"/>
        <v>SB</v>
      </c>
      <c r="C169" s="17" t="str">
        <f t="shared" si="15"/>
        <v>3LBASIS</v>
      </c>
      <c r="D169" s="38" t="s">
        <v>60</v>
      </c>
      <c r="E169" s="78" t="str">
        <f t="shared" si="18"/>
        <v>GBP_YC3MRH_SB3LBASIS60Y</v>
      </c>
      <c r="F169" s="71" t="e">
        <f>_xll.qlRateHelperEarliestDate($E169,Trigger)</f>
        <v>#NUM!</v>
      </c>
      <c r="G169" s="71" t="e">
        <f>_xll.qlRateHelperLatestDate($E169,Trigger)</f>
        <v>#NUM!</v>
      </c>
      <c r="H169" s="72" t="e">
        <f>_xll.qlRateHelperQuoteValue($E169,Trigger)</f>
        <v>#NUM!</v>
      </c>
      <c r="I169" s="48" t="e">
        <f>_xll.qlSwapRateHelperSpread(E169,Trigger)</f>
        <v>#NUM!</v>
      </c>
      <c r="J169" s="78" t="e">
        <f>IF(Currency="EUR",_xll.qlEuribor(,IndexTenor,YieldCurve,,Trigger),_xll.qlLibor(,Currency,IndexTenor,YieldCurve,,Trigger))</f>
        <v>#NUM!</v>
      </c>
      <c r="K169" s="73" t="str">
        <f t="shared" si="19"/>
        <v>30/360 (Bond Basis)</v>
      </c>
      <c r="L169" s="73" t="e">
        <f>_xll.qlMakeVanillaSwap(,D169,J169,0.03,_xll.qlSwapRateHelperForwardStart($E169),K169,I169)</f>
        <v>#VALUE!</v>
      </c>
      <c r="M169" s="74" t="e">
        <f>_xll.qlVanillaSwapFairRate(L169)</f>
        <v>#VALUE!</v>
      </c>
      <c r="N169" s="75" t="e">
        <f t="shared" si="16"/>
        <v>#VALUE!</v>
      </c>
    </row>
  </sheetData>
  <phoneticPr fontId="2" type="noConversion"/>
  <conditionalFormatting sqref="N2:N169">
    <cfRule type="cellIs" dxfId="0" priority="1" stopIfTrue="1" operator="notBetween">
      <formula>-ToleranceFairrate</formula>
      <formula>ToleranceFairrate</formula>
    </cfRule>
  </conditionalFormatting>
  <dataValidations count="2">
    <dataValidation type="list" allowBlank="1" showInputMessage="1" showErrorMessage="1" sqref="K78:K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1">
      <formula1>"1M,3M,6M,1Y"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Settings</vt:lpstr>
      <vt:lpstr>Repricing</vt:lpstr>
      <vt:lpstr>Currency</vt:lpstr>
      <vt:lpstr>IborType</vt:lpstr>
      <vt:lpstr>IndexTenor</vt:lpstr>
      <vt:lpstr>Months</vt:lpstr>
      <vt:lpstr>RateHelperPrefix</vt:lpstr>
      <vt:lpstr>SwapFixedFreq</vt:lpstr>
      <vt:lpstr>ToleranceFairrate</vt:lpstr>
      <vt:lpstr>Trigger</vt:lpstr>
      <vt:lpstr>YieldCurve</vt:lpstr>
      <vt:lpstr>YieldCurveFrequency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Bianchetti, Chiara Fornarola, Katiuscia Manzoni</dc:creator>
  <cp:lastModifiedBy>AMETRANO FERDINANDO MARIA</cp:lastModifiedBy>
  <dcterms:created xsi:type="dcterms:W3CDTF">2006-06-05T15:25:20Z</dcterms:created>
  <dcterms:modified xsi:type="dcterms:W3CDTF">2013-10-29T19:42:17Z</dcterms:modified>
</cp:coreProperties>
</file>