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양화\공공안전관\이용자, 안전사고, 자전거사고유형(월보)\이용자현황(월보)\"/>
    </mc:Choice>
  </mc:AlternateContent>
  <bookViews>
    <workbookView xWindow="0" yWindow="0" windowWidth="24000" windowHeight="9300" tabRatio="500" activeTab="11"/>
  </bookViews>
  <sheets>
    <sheet name="1월 이용현황" sheetId="1" r:id="rId1"/>
    <sheet name="2월 이용현황" sheetId="2" r:id="rId2"/>
    <sheet name="3월 이용현황" sheetId="3" r:id="rId3"/>
    <sheet name="4월 이용현황" sheetId="4" r:id="rId4"/>
    <sheet name="5월 이용현황" sheetId="5" r:id="rId5"/>
    <sheet name="6월 이용현황" sheetId="6" r:id="rId6"/>
    <sheet name="7월 이용현황" sheetId="7" r:id="rId7"/>
    <sheet name="8월 이용현황" sheetId="8" r:id="rId8"/>
    <sheet name="9월 이용현황" sheetId="9" r:id="rId9"/>
    <sheet name="10월 이용현황" sheetId="10" r:id="rId10"/>
    <sheet name="11월 이용현황" sheetId="11" r:id="rId11"/>
    <sheet name="12월 이용현황" sheetId="12" r:id="rId1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24" i="12" l="1"/>
  <c r="AE24" i="12"/>
  <c r="AD24" i="12"/>
  <c r="AC24" i="12"/>
  <c r="X24" i="12"/>
  <c r="W24" i="12"/>
  <c r="V24" i="12"/>
  <c r="S24" i="12"/>
  <c r="R24" i="12"/>
  <c r="Q24" i="12"/>
  <c r="P24" i="12"/>
  <c r="O24" i="12"/>
  <c r="L24" i="12"/>
  <c r="K24" i="12"/>
  <c r="J24" i="12"/>
  <c r="I24" i="12"/>
  <c r="H24" i="12"/>
  <c r="D23" i="12"/>
  <c r="D22" i="12"/>
  <c r="D21" i="12"/>
  <c r="D20" i="12"/>
  <c r="D19" i="12"/>
  <c r="AI18" i="12"/>
  <c r="AH18" i="12"/>
  <c r="AG18" i="12"/>
  <c r="AG24" i="12" s="1"/>
  <c r="AB18" i="12"/>
  <c r="AA18" i="12"/>
  <c r="Z18" i="12"/>
  <c r="Z24" i="12" s="1"/>
  <c r="Y18" i="12"/>
  <c r="U18" i="12"/>
  <c r="T18" i="12"/>
  <c r="N18" i="12"/>
  <c r="N24" i="12" s="1"/>
  <c r="M18" i="12"/>
  <c r="L18" i="12"/>
  <c r="G18" i="12"/>
  <c r="F18" i="12"/>
  <c r="F24" i="12" s="1"/>
  <c r="E18" i="12"/>
  <c r="D18" i="12" s="1"/>
  <c r="D17" i="12"/>
  <c r="D16" i="12"/>
  <c r="D15" i="12"/>
  <c r="D14" i="12"/>
  <c r="D13" i="12"/>
  <c r="D12" i="12"/>
  <c r="D11" i="12"/>
  <c r="D10" i="12"/>
  <c r="AI9" i="12"/>
  <c r="AI24" i="12" s="1"/>
  <c r="AH9" i="12"/>
  <c r="AH24" i="12" s="1"/>
  <c r="AB9" i="12"/>
  <c r="AB24" i="12" s="1"/>
  <c r="AA9" i="12"/>
  <c r="AA24" i="12" s="1"/>
  <c r="Y9" i="12"/>
  <c r="Y24" i="12" s="1"/>
  <c r="U9" i="12"/>
  <c r="U24" i="12" s="1"/>
  <c r="T9" i="12"/>
  <c r="T24" i="12" s="1"/>
  <c r="M9" i="12"/>
  <c r="M24" i="12" s="1"/>
  <c r="L9" i="12"/>
  <c r="G9" i="12"/>
  <c r="G24" i="12" s="1"/>
  <c r="D9" i="12"/>
  <c r="D24" i="12" s="1"/>
  <c r="D8" i="12"/>
  <c r="D7" i="12"/>
  <c r="D6" i="12"/>
  <c r="AI24" i="11"/>
  <c r="AH24" i="11"/>
  <c r="AG24" i="11"/>
  <c r="AF24" i="11"/>
  <c r="AE24" i="11"/>
  <c r="AA24" i="11"/>
  <c r="Z24" i="11"/>
  <c r="Y24" i="11"/>
  <c r="X24" i="11"/>
  <c r="W24" i="11"/>
  <c r="U24" i="11"/>
  <c r="T24" i="11"/>
  <c r="S24" i="11"/>
  <c r="R24" i="11"/>
  <c r="Q24" i="11"/>
  <c r="M24" i="11"/>
  <c r="L24" i="11"/>
  <c r="K24" i="11"/>
  <c r="J24" i="11"/>
  <c r="F24" i="11"/>
  <c r="E24" i="11"/>
  <c r="D23" i="11"/>
  <c r="D22" i="11"/>
  <c r="D21" i="11"/>
  <c r="G20" i="11"/>
  <c r="D20" i="11"/>
  <c r="D19" i="11"/>
  <c r="AD18" i="11"/>
  <c r="AD24" i="11" s="1"/>
  <c r="AC18" i="11"/>
  <c r="AB18" i="11"/>
  <c r="AB24" i="11" s="1"/>
  <c r="W18" i="11"/>
  <c r="V18" i="11"/>
  <c r="V24" i="11" s="1"/>
  <c r="P18" i="11"/>
  <c r="P24" i="11" s="1"/>
  <c r="O18" i="11"/>
  <c r="N18" i="11"/>
  <c r="I18" i="11"/>
  <c r="H18" i="11"/>
  <c r="H24" i="11" s="1"/>
  <c r="G18" i="11"/>
  <c r="D18" i="11" s="1"/>
  <c r="D17" i="11"/>
  <c r="D16" i="11"/>
  <c r="D15" i="11"/>
  <c r="D14" i="11"/>
  <c r="D13" i="11"/>
  <c r="D12" i="11"/>
  <c r="D11" i="11"/>
  <c r="D10" i="11"/>
  <c r="AC9" i="11"/>
  <c r="AC24" i="11" s="1"/>
  <c r="W9" i="11"/>
  <c r="O9" i="11"/>
  <c r="O24" i="11" s="1"/>
  <c r="N9" i="11"/>
  <c r="N24" i="11" s="1"/>
  <c r="I9" i="11"/>
  <c r="I24" i="11" s="1"/>
  <c r="G9" i="11"/>
  <c r="D9" i="11"/>
  <c r="D8" i="11"/>
  <c r="D7" i="11"/>
  <c r="D6" i="11"/>
  <c r="D24" i="11" s="1"/>
  <c r="AI24" i="10"/>
  <c r="AH24" i="10"/>
  <c r="AE24" i="10"/>
  <c r="AD24" i="10"/>
  <c r="AC24" i="10"/>
  <c r="AB24" i="10"/>
  <c r="AA24" i="10"/>
  <c r="X24" i="10"/>
  <c r="W24" i="10"/>
  <c r="U24" i="10"/>
  <c r="T24" i="10"/>
  <c r="S24" i="10"/>
  <c r="Q24" i="10"/>
  <c r="P24" i="10"/>
  <c r="O24" i="10"/>
  <c r="N24" i="10"/>
  <c r="M24" i="10"/>
  <c r="I24" i="10"/>
  <c r="H24" i="10"/>
  <c r="G24" i="10"/>
  <c r="F24" i="10"/>
  <c r="D23" i="10"/>
  <c r="D22" i="10"/>
  <c r="Z21" i="10"/>
  <c r="D21" i="10"/>
  <c r="Z20" i="10"/>
  <c r="E20" i="10"/>
  <c r="D20" i="10" s="1"/>
  <c r="D19" i="10"/>
  <c r="AG18" i="10"/>
  <c r="AF18" i="10"/>
  <c r="AE18" i="10"/>
  <c r="Z18" i="10"/>
  <c r="V18" i="10"/>
  <c r="V24" i="10" s="1"/>
  <c r="S18" i="10"/>
  <c r="R18" i="10"/>
  <c r="R24" i="10" s="1"/>
  <c r="L18" i="10"/>
  <c r="K18" i="10"/>
  <c r="K24" i="10" s="1"/>
  <c r="J18" i="10"/>
  <c r="J24" i="10" s="1"/>
  <c r="E18" i="10"/>
  <c r="D17" i="10"/>
  <c r="D16" i="10"/>
  <c r="D15" i="10"/>
  <c r="D14" i="10"/>
  <c r="D13" i="10"/>
  <c r="D12" i="10"/>
  <c r="D11" i="10"/>
  <c r="D10" i="10"/>
  <c r="AG9" i="10"/>
  <c r="AG24" i="10" s="1"/>
  <c r="AF9" i="10"/>
  <c r="AF24" i="10" s="1"/>
  <c r="Z9" i="10"/>
  <c r="Z24" i="10" s="1"/>
  <c r="Y9" i="10"/>
  <c r="Y24" i="10" s="1"/>
  <c r="L9" i="10"/>
  <c r="L24" i="10" s="1"/>
  <c r="E9" i="10"/>
  <c r="E24" i="10" s="1"/>
  <c r="D8" i="10"/>
  <c r="D7" i="10"/>
  <c r="D6" i="10"/>
  <c r="AI24" i="9"/>
  <c r="AG24" i="9"/>
  <c r="AE24" i="9"/>
  <c r="AD24" i="9"/>
  <c r="AC24" i="9"/>
  <c r="Z24" i="9"/>
  <c r="Y24" i="9"/>
  <c r="W24" i="9"/>
  <c r="V24" i="9"/>
  <c r="U24" i="9"/>
  <c r="S24" i="9"/>
  <c r="Q24" i="9"/>
  <c r="P24" i="9"/>
  <c r="O24" i="9"/>
  <c r="M24" i="9"/>
  <c r="L24" i="9"/>
  <c r="K24" i="9"/>
  <c r="J24" i="9"/>
  <c r="I24" i="9"/>
  <c r="H24" i="9"/>
  <c r="E24" i="9"/>
  <c r="D23" i="9"/>
  <c r="D22" i="9"/>
  <c r="D21" i="9"/>
  <c r="X20" i="9"/>
  <c r="T20" i="9"/>
  <c r="G20" i="9"/>
  <c r="D20" i="9"/>
  <c r="D19" i="9"/>
  <c r="AH18" i="9"/>
  <c r="AH24" i="9" s="1"/>
  <c r="AG18" i="9"/>
  <c r="AF18" i="9"/>
  <c r="AB18" i="9"/>
  <c r="AA18" i="9"/>
  <c r="Y18" i="9"/>
  <c r="X18" i="9"/>
  <c r="X24" i="9" s="1"/>
  <c r="U18" i="9"/>
  <c r="T18" i="9"/>
  <c r="R18" i="9"/>
  <c r="N18" i="9"/>
  <c r="M18" i="9"/>
  <c r="G18" i="9"/>
  <c r="G24" i="9" s="1"/>
  <c r="F18" i="9"/>
  <c r="D18" i="9"/>
  <c r="D17" i="9"/>
  <c r="D16" i="9"/>
  <c r="D15" i="9"/>
  <c r="D14" i="9"/>
  <c r="D13" i="9"/>
  <c r="D12" i="9"/>
  <c r="D11" i="9"/>
  <c r="D10" i="9"/>
  <c r="AF9" i="9"/>
  <c r="AF24" i="9" s="1"/>
  <c r="AB9" i="9"/>
  <c r="AB24" i="9" s="1"/>
  <c r="AA9" i="9"/>
  <c r="AA24" i="9" s="1"/>
  <c r="T9" i="9"/>
  <c r="T24" i="9" s="1"/>
  <c r="R9" i="9"/>
  <c r="R24" i="9" s="1"/>
  <c r="N9" i="9"/>
  <c r="N24" i="9" s="1"/>
  <c r="F9" i="9"/>
  <c r="F24" i="9" s="1"/>
  <c r="D9" i="9"/>
  <c r="D8" i="9"/>
  <c r="D7" i="9"/>
  <c r="D6" i="9"/>
  <c r="D24" i="9" s="1"/>
  <c r="AI24" i="8"/>
  <c r="AH24" i="8"/>
  <c r="AG24" i="8"/>
  <c r="AF24" i="8"/>
  <c r="AE24" i="8"/>
  <c r="AA24" i="8"/>
  <c r="Z24" i="8"/>
  <c r="Y24" i="8"/>
  <c r="U24" i="8"/>
  <c r="T24" i="8"/>
  <c r="S24" i="8"/>
  <c r="R24" i="8"/>
  <c r="O24" i="8"/>
  <c r="N24" i="8"/>
  <c r="L24" i="8"/>
  <c r="K24" i="8"/>
  <c r="J24" i="8"/>
  <c r="I24" i="8"/>
  <c r="H24" i="8"/>
  <c r="G24" i="8"/>
  <c r="F24" i="8"/>
  <c r="E24" i="8"/>
  <c r="D23" i="8"/>
  <c r="D22" i="8"/>
  <c r="W21" i="8"/>
  <c r="D21" i="8"/>
  <c r="W20" i="8"/>
  <c r="D20" i="8" s="1"/>
  <c r="D19" i="8"/>
  <c r="AE18" i="8"/>
  <c r="AD18" i="8"/>
  <c r="AD24" i="8" s="1"/>
  <c r="AC18" i="8"/>
  <c r="AB18" i="8"/>
  <c r="AB24" i="8" s="1"/>
  <c r="X18" i="8"/>
  <c r="X24" i="8" s="1"/>
  <c r="W18" i="8"/>
  <c r="W24" i="8" s="1"/>
  <c r="V18" i="8"/>
  <c r="Q18" i="8"/>
  <c r="P18" i="8"/>
  <c r="P24" i="8" s="1"/>
  <c r="M18" i="8"/>
  <c r="D18" i="8" s="1"/>
  <c r="D17" i="8"/>
  <c r="D16" i="8"/>
  <c r="D15" i="8"/>
  <c r="D14" i="8"/>
  <c r="D13" i="8"/>
  <c r="D12" i="8"/>
  <c r="D11" i="8"/>
  <c r="D10" i="8"/>
  <c r="AC9" i="8"/>
  <c r="AC24" i="8" s="1"/>
  <c r="V9" i="8"/>
  <c r="V24" i="8" s="1"/>
  <c r="Q9" i="8"/>
  <c r="D9" i="8" s="1"/>
  <c r="D8" i="8"/>
  <c r="D7" i="8"/>
  <c r="D6" i="8"/>
  <c r="AI24" i="7"/>
  <c r="AF24" i="7"/>
  <c r="AE24" i="7"/>
  <c r="AD24" i="7"/>
  <c r="AC24" i="7"/>
  <c r="AB24" i="7"/>
  <c r="AA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3" i="7"/>
  <c r="D22" i="7"/>
  <c r="D21" i="7"/>
  <c r="AH20" i="7"/>
  <c r="D20" i="7" s="1"/>
  <c r="D19" i="7"/>
  <c r="AH18" i="7"/>
  <c r="AG18" i="7"/>
  <c r="D18" i="7" s="1"/>
  <c r="Z18" i="7"/>
  <c r="Z24" i="7" s="1"/>
  <c r="D17" i="7"/>
  <c r="D16" i="7"/>
  <c r="D15" i="7"/>
  <c r="D14" i="7"/>
  <c r="D13" i="7"/>
  <c r="D12" i="7"/>
  <c r="D11" i="7"/>
  <c r="D10" i="7"/>
  <c r="AH9" i="7"/>
  <c r="AH24" i="7" s="1"/>
  <c r="D9" i="7"/>
  <c r="D24" i="7" s="1"/>
  <c r="D8" i="7"/>
  <c r="D7" i="7"/>
  <c r="D6" i="7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24" i="6" s="1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24" i="5" s="1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4" i="4" s="1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 s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D23" i="2" s="1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D23" i="1" s="1"/>
  <c r="F23" i="1"/>
  <c r="E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4" i="8" l="1"/>
  <c r="G24" i="11"/>
  <c r="AG24" i="7"/>
  <c r="D18" i="10"/>
  <c r="E24" i="12"/>
  <c r="M24" i="8"/>
  <c r="Q24" i="8"/>
  <c r="D9" i="10"/>
  <c r="D24" i="10" s="1"/>
</calcChain>
</file>

<file path=xl/comments1.xml><?xml version="1.0" encoding="utf-8"?>
<comments xmlns="http://schemas.openxmlformats.org/spreadsheetml/2006/main">
  <authors>
    <author/>
  </authors>
  <commentList>
    <comment ref="B20" authorId="0" shapeId="0">
      <text>
        <r>
          <rPr>
            <sz val="11"/>
            <color rgb="FF000000"/>
            <rFont val="맑은 고딕"/>
            <family val="2"/>
            <charset val="129"/>
          </rPr>
          <t>4월5일 부터 일지에 PM추가됨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0" authorId="0" shapeId="0">
      <text>
        <r>
          <rPr>
            <sz val="11"/>
            <color rgb="FF000000"/>
            <rFont val="맑은 고딕"/>
            <family val="2"/>
            <charset val="129"/>
          </rPr>
          <t>4월5일 부터 일지에 PM추가됨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0" authorId="0" shapeId="0">
      <text>
        <r>
          <rPr>
            <sz val="11"/>
            <color rgb="FF000000"/>
            <rFont val="맑은 고딕"/>
            <family val="2"/>
            <charset val="129"/>
          </rPr>
          <t>4월5일 부터 일지에 PM추가됨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0" authorId="0" shapeId="0">
      <text>
        <r>
          <rPr>
            <sz val="11"/>
            <color rgb="FF000000"/>
            <rFont val="맑은 고딕"/>
            <family val="2"/>
            <charset val="129"/>
          </rPr>
          <t>4월5일 부터 일지에 PM추가됨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20" authorId="0" shapeId="0">
      <text>
        <r>
          <rPr>
            <sz val="11"/>
            <color rgb="FF000000"/>
            <rFont val="맑은 고딕"/>
            <family val="2"/>
            <charset val="129"/>
          </rPr>
          <t>4월5일 부터 일지에 PM추가됨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20" authorId="0" shapeId="0">
      <text>
        <r>
          <rPr>
            <sz val="11"/>
            <color rgb="FF000000"/>
            <rFont val="맑은 고딕"/>
            <family val="2"/>
            <charset val="129"/>
          </rPr>
          <t>4월5일 부터 일지에 PM추가됨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20" authorId="0" shapeId="0">
      <text>
        <r>
          <rPr>
            <sz val="11"/>
            <color rgb="FF000000"/>
            <rFont val="맑은 고딕"/>
            <family val="2"/>
            <charset val="129"/>
          </rPr>
          <t>4월5일 부터 일지에 PM추가됨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20" authorId="0" shapeId="0">
      <text>
        <r>
          <rPr>
            <sz val="11"/>
            <color rgb="FF000000"/>
            <rFont val="맑은 고딕"/>
            <family val="2"/>
            <charset val="129"/>
          </rPr>
          <t>4월5일 부터 일지에 PM추가됨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20" authorId="0" shapeId="0">
      <text>
        <r>
          <rPr>
            <sz val="11"/>
            <color rgb="FF000000"/>
            <rFont val="맑은 고딕"/>
            <family val="2"/>
            <charset val="129"/>
          </rPr>
          <t>4월5일 부터 일지에 PM추가됨</t>
        </r>
      </text>
    </comment>
  </commentList>
</comments>
</file>

<file path=xl/sharedStrings.xml><?xml version="1.0" encoding="utf-8"?>
<sst xmlns="http://schemas.openxmlformats.org/spreadsheetml/2006/main" count="1031" uniqueCount="84">
  <si>
    <t>양화한강공원 1월 이용자 현황</t>
  </si>
  <si>
    <t>일자</t>
  </si>
  <si>
    <t>월계</t>
  </si>
  <si>
    <t>요일</t>
  </si>
  <si>
    <t>금</t>
  </si>
  <si>
    <t>토</t>
  </si>
  <si>
    <t>일</t>
  </si>
  <si>
    <t>월</t>
  </si>
  <si>
    <t>화</t>
  </si>
  <si>
    <t>수</t>
  </si>
  <si>
    <t>목</t>
  </si>
  <si>
    <t>양화</t>
  </si>
  <si>
    <t>날씨</t>
  </si>
  <si>
    <t>맑음</t>
  </si>
  <si>
    <t>맑음,눈</t>
  </si>
  <si>
    <t>눈</t>
  </si>
  <si>
    <t>비</t>
  </si>
  <si>
    <t>흐림</t>
  </si>
  <si>
    <t>흐리고 비</t>
  </si>
  <si>
    <t>일반이용자(아침)</t>
  </si>
  <si>
    <t>일반이용자(낮)</t>
  </si>
  <si>
    <t>일반이용자(저녁)</t>
  </si>
  <si>
    <t>운동시설</t>
  </si>
  <si>
    <t>야구장</t>
  </si>
  <si>
    <t>수상시설</t>
  </si>
  <si>
    <t>전망쉼터</t>
  </si>
  <si>
    <t>자전거공원</t>
  </si>
  <si>
    <t>수영장(물놀이장)</t>
  </si>
  <si>
    <t>롤러장</t>
  </si>
  <si>
    <t>캠핑장</t>
  </si>
  <si>
    <t>눈썰매장</t>
  </si>
  <si>
    <t>자전거</t>
  </si>
  <si>
    <t>인라인</t>
  </si>
  <si>
    <t>마라톤</t>
  </si>
  <si>
    <t>외국인</t>
  </si>
  <si>
    <t>주요행사(한강몽땅)</t>
  </si>
  <si>
    <t>합계</t>
  </si>
  <si>
    <t>양화한강공원 2월 이용자 현황</t>
  </si>
  <si>
    <t>흐림,강풍</t>
  </si>
  <si>
    <t>강풍</t>
  </si>
  <si>
    <t>흐림/익일 비</t>
  </si>
  <si>
    <t>양화한강공원 3월 이용자 현황</t>
  </si>
  <si>
    <t>흐림/비</t>
  </si>
  <si>
    <t>미세먼지 나쁨</t>
  </si>
  <si>
    <t>양화한강공원 4월 이용자 현황</t>
  </si>
  <si>
    <t>흐림  한때 강풍</t>
  </si>
  <si>
    <t>개인형 이동장치(PM)</t>
  </si>
  <si>
    <t>양화한강공원 5월 이용자 현황</t>
  </si>
  <si>
    <t>비 그리고 맑음</t>
  </si>
  <si>
    <t>흐림/미세먼지</t>
  </si>
  <si>
    <t>황사,강풍</t>
  </si>
  <si>
    <t>맑음/익일 비</t>
  </si>
  <si>
    <t>맑은후 비</t>
  </si>
  <si>
    <t>양화한강공원 6월 이용자 현황</t>
  </si>
  <si>
    <t>비온후 흐림</t>
  </si>
  <si>
    <t>맑음/비</t>
  </si>
  <si>
    <t>비온후 갬</t>
  </si>
  <si>
    <t>소나기,흐림</t>
  </si>
  <si>
    <t>양화한강공원 7월 이용자 현황</t>
  </si>
  <si>
    <t>흐림,비</t>
  </si>
  <si>
    <t>맑음 후 흐람</t>
  </si>
  <si>
    <t>맑음/우천</t>
  </si>
  <si>
    <t>소나기,맑음</t>
  </si>
  <si>
    <t>폭염</t>
  </si>
  <si>
    <t>akfr</t>
  </si>
  <si>
    <t xml:space="preserve"> </t>
  </si>
  <si>
    <t>양화한강공원 8월 이용자 현황</t>
  </si>
  <si>
    <t>비/흐림</t>
  </si>
  <si>
    <t>소나기, 맑음</t>
  </si>
  <si>
    <t>소나기/흐림</t>
  </si>
  <si>
    <t xml:space="preserve"> 비</t>
  </si>
  <si>
    <t>ㄴㅋ</t>
  </si>
  <si>
    <t>양화한강공원 9월 이용자 현황</t>
  </si>
  <si>
    <t xml:space="preserve">  </t>
  </si>
  <si>
    <t>양화한강공원 10월 이용자 현황</t>
  </si>
  <si>
    <t>흐린 뒤 비</t>
  </si>
  <si>
    <t>흐림 뒤 맑음</t>
  </si>
  <si>
    <t>흐림 뒤 비</t>
  </si>
  <si>
    <t>흐림익일 비</t>
  </si>
  <si>
    <t>양화한강공원 11월 이용자 현황</t>
  </si>
  <si>
    <t>미세먼지 최악</t>
  </si>
  <si>
    <t>양화한강공원 12월 이용자 현황</t>
  </si>
  <si>
    <t>한파</t>
  </si>
  <si>
    <t>흐리고 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</si>
</sst>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10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>
      <alignment vertical="center"/>
    </xf>
    <xf numFmtId="0" fontId="3" fillId="0" borderId="1" xfId="1" applyFont="1" applyBorder="1" applyAlignment="1">
      <alignment vertical="center"/>
    </xf>
    <xf numFmtId="0" fontId="1" fillId="0" borderId="1" xfId="1" applyBorder="1" applyAlignment="1">
      <alignment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176" fontId="4" fillId="2" borderId="2" xfId="1" applyNumberFormat="1" applyFont="1" applyFill="1" applyBorder="1" applyAlignment="1">
      <alignment horizontal="center" vertical="center" wrapText="1"/>
    </xf>
    <xf numFmtId="176" fontId="1" fillId="0" borderId="2" xfId="1" applyNumberForma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 wrapText="1"/>
    </xf>
    <xf numFmtId="176" fontId="1" fillId="0" borderId="2" xfId="1" applyNumberForma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176" fontId="1" fillId="0" borderId="2" xfId="1" applyNumberFormat="1" applyFont="1" applyBorder="1" applyAlignment="1">
      <alignment horizontal="center" vertical="center"/>
    </xf>
    <xf numFmtId="176" fontId="1" fillId="0" borderId="4" xfId="1" applyNumberFormat="1" applyBorder="1" applyAlignment="1">
      <alignment horizontal="center" vertical="center"/>
    </xf>
    <xf numFmtId="176" fontId="1" fillId="0" borderId="2" xfId="1" applyNumberFormat="1" applyBorder="1">
      <alignment vertical="center"/>
    </xf>
    <xf numFmtId="176" fontId="5" fillId="0" borderId="2" xfId="1" applyNumberFormat="1" applyFont="1" applyBorder="1">
      <alignment vertical="center"/>
    </xf>
    <xf numFmtId="176" fontId="5" fillId="0" borderId="2" xfId="1" applyNumberFormat="1" applyFont="1" applyBorder="1" applyAlignment="1">
      <alignment vertical="center" wrapText="1"/>
    </xf>
    <xf numFmtId="176" fontId="1" fillId="0" borderId="4" xfId="1" applyNumberForma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171450</xdr:colOff>
      <xdr:row>37</xdr:row>
      <xdr:rowOff>200025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171450</xdr:colOff>
      <xdr:row>37</xdr:row>
      <xdr:rowOff>200025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171450</xdr:colOff>
      <xdr:row>37</xdr:row>
      <xdr:rowOff>200025</xdr:rowOff>
    </xdr:to>
    <xdr:sp macro="" textlink="">
      <xdr:nvSpPr>
        <xdr:cNvPr id="30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171450</xdr:colOff>
      <xdr:row>37</xdr:row>
      <xdr:rowOff>200025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171450</xdr:colOff>
      <xdr:row>37</xdr:row>
      <xdr:rowOff>200025</xdr:rowOff>
    </xdr:to>
    <xdr:sp macro="" textlink="">
      <xdr:nvSpPr>
        <xdr:cNvPr id="5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171450</xdr:colOff>
      <xdr:row>39</xdr:row>
      <xdr:rowOff>47625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171450</xdr:colOff>
      <xdr:row>39</xdr:row>
      <xdr:rowOff>47625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171450</xdr:colOff>
      <xdr:row>37</xdr:row>
      <xdr:rowOff>200025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171450</xdr:colOff>
      <xdr:row>39</xdr:row>
      <xdr:rowOff>47625</xdr:rowOff>
    </xdr:to>
    <xdr:sp macro="" textlink="">
      <xdr:nvSpPr>
        <xdr:cNvPr id="9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H1" zoomScale="85" zoomScaleNormal="85" workbookViewId="0">
      <selection activeCell="AI21" sqref="AI21"/>
    </sheetView>
  </sheetViews>
  <sheetFormatPr defaultRowHeight="16.5" x14ac:dyDescent="0.3"/>
  <cols>
    <col min="1" max="1" width="8.625" customWidth="1"/>
    <col min="2" max="2" width="14.2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0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4</v>
      </c>
      <c r="M4" s="5" t="s">
        <v>5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  <c r="S4" s="5" t="s">
        <v>4</v>
      </c>
      <c r="T4" s="5" t="s">
        <v>5</v>
      </c>
      <c r="U4" s="5" t="s">
        <v>6</v>
      </c>
      <c r="V4" s="5" t="s">
        <v>7</v>
      </c>
      <c r="W4" s="5" t="s">
        <v>8</v>
      </c>
      <c r="X4" s="5" t="s">
        <v>9</v>
      </c>
      <c r="Y4" s="5" t="s">
        <v>10</v>
      </c>
      <c r="Z4" s="5" t="s">
        <v>4</v>
      </c>
      <c r="AA4" s="5" t="s">
        <v>5</v>
      </c>
      <c r="AB4" s="5" t="s">
        <v>6</v>
      </c>
      <c r="AC4" s="5" t="s">
        <v>7</v>
      </c>
      <c r="AD4" s="5" t="s">
        <v>8</v>
      </c>
      <c r="AE4" s="5" t="s">
        <v>9</v>
      </c>
      <c r="AF4" s="5" t="s">
        <v>10</v>
      </c>
      <c r="AG4" s="5" t="s">
        <v>4</v>
      </c>
      <c r="AH4" s="5" t="s">
        <v>5</v>
      </c>
      <c r="AI4" s="5" t="s">
        <v>6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13</v>
      </c>
      <c r="H5" s="7" t="s">
        <v>13</v>
      </c>
      <c r="I5" s="7" t="s">
        <v>13</v>
      </c>
      <c r="J5" s="8" t="s">
        <v>14</v>
      </c>
      <c r="K5" s="7" t="s">
        <v>13</v>
      </c>
      <c r="L5" s="7" t="s">
        <v>13</v>
      </c>
      <c r="M5" s="7" t="s">
        <v>13</v>
      </c>
      <c r="N5" s="7" t="s">
        <v>13</v>
      </c>
      <c r="O5" s="7" t="s">
        <v>13</v>
      </c>
      <c r="P5" s="7" t="s">
        <v>13</v>
      </c>
      <c r="Q5" s="7" t="s">
        <v>13</v>
      </c>
      <c r="R5" s="7" t="s">
        <v>13</v>
      </c>
      <c r="S5" s="9" t="s">
        <v>13</v>
      </c>
      <c r="T5" s="7" t="s">
        <v>13</v>
      </c>
      <c r="U5" s="7" t="s">
        <v>15</v>
      </c>
      <c r="V5" s="7" t="s">
        <v>13</v>
      </c>
      <c r="W5" s="9" t="s">
        <v>13</v>
      </c>
      <c r="X5" s="7" t="s">
        <v>13</v>
      </c>
      <c r="Y5" s="7" t="s">
        <v>16</v>
      </c>
      <c r="Z5" s="7" t="s">
        <v>17</v>
      </c>
      <c r="AA5" s="7" t="s">
        <v>13</v>
      </c>
      <c r="AB5" s="7" t="s">
        <v>13</v>
      </c>
      <c r="AC5" s="7" t="s">
        <v>17</v>
      </c>
      <c r="AD5" s="7" t="s">
        <v>18</v>
      </c>
      <c r="AE5" s="7" t="s">
        <v>13</v>
      </c>
      <c r="AF5" s="7" t="s">
        <v>13</v>
      </c>
      <c r="AG5" s="7" t="s">
        <v>17</v>
      </c>
      <c r="AH5" s="7" t="s">
        <v>13</v>
      </c>
      <c r="AI5" s="7" t="s">
        <v>17</v>
      </c>
    </row>
    <row r="6" spans="1:35" ht="21.6" customHeight="1" x14ac:dyDescent="0.3">
      <c r="A6" s="5"/>
      <c r="B6" s="10" t="s">
        <v>19</v>
      </c>
      <c r="C6" s="5"/>
      <c r="D6" s="11">
        <f t="shared" ref="D6:D23" si="0">SUM(E6:AI6)</f>
        <v>80</v>
      </c>
      <c r="E6" s="12"/>
      <c r="F6" s="12"/>
      <c r="G6" s="12"/>
      <c r="H6" s="12"/>
      <c r="I6" s="13"/>
      <c r="J6" s="14"/>
      <c r="K6" s="12"/>
      <c r="L6" s="12"/>
      <c r="M6" s="12"/>
      <c r="N6" s="12"/>
      <c r="O6" s="15"/>
      <c r="P6" s="15"/>
      <c r="Q6" s="15"/>
      <c r="R6" s="12"/>
      <c r="S6" s="12"/>
      <c r="T6" s="12"/>
      <c r="U6" s="12"/>
      <c r="V6" s="15">
        <v>80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53960</v>
      </c>
      <c r="E7" s="12">
        <v>1710</v>
      </c>
      <c r="F7" s="12">
        <v>1170</v>
      </c>
      <c r="G7" s="12">
        <v>7080</v>
      </c>
      <c r="H7" s="12">
        <v>2300</v>
      </c>
      <c r="I7" s="13">
        <v>890</v>
      </c>
      <c r="J7" s="14">
        <v>850</v>
      </c>
      <c r="K7" s="12">
        <v>130</v>
      </c>
      <c r="L7" s="12">
        <v>2300</v>
      </c>
      <c r="M7" s="12">
        <v>750</v>
      </c>
      <c r="N7" s="12">
        <v>930</v>
      </c>
      <c r="O7" s="15">
        <v>1080</v>
      </c>
      <c r="P7" s="15">
        <v>320</v>
      </c>
      <c r="Q7" s="15">
        <v>880</v>
      </c>
      <c r="R7" s="12">
        <v>1050</v>
      </c>
      <c r="S7" s="12">
        <v>1180</v>
      </c>
      <c r="T7" s="12">
        <v>1900</v>
      </c>
      <c r="U7" s="12">
        <v>1350</v>
      </c>
      <c r="V7" s="15">
        <v>500</v>
      </c>
      <c r="W7" s="12">
        <v>1430</v>
      </c>
      <c r="X7" s="12">
        <v>1900</v>
      </c>
      <c r="Y7" s="12">
        <v>1060</v>
      </c>
      <c r="Z7" s="12">
        <v>1100</v>
      </c>
      <c r="AA7" s="12">
        <v>6080</v>
      </c>
      <c r="AB7" s="12">
        <v>770</v>
      </c>
      <c r="AC7" s="12">
        <v>1390</v>
      </c>
      <c r="AD7" s="12">
        <v>1050</v>
      </c>
      <c r="AE7" s="12">
        <v>2080</v>
      </c>
      <c r="AF7" s="12">
        <v>1100</v>
      </c>
      <c r="AG7" s="12">
        <v>380</v>
      </c>
      <c r="AH7" s="12">
        <v>1170</v>
      </c>
      <c r="AI7" s="12">
        <v>8080</v>
      </c>
    </row>
    <row r="8" spans="1:35" ht="21.6" customHeight="1" x14ac:dyDescent="0.3">
      <c r="A8" s="5"/>
      <c r="B8" s="10" t="s">
        <v>21</v>
      </c>
      <c r="C8" s="5"/>
      <c r="D8" s="11">
        <f t="shared" si="0"/>
        <v>54943</v>
      </c>
      <c r="E8" s="12">
        <v>1530</v>
      </c>
      <c r="F8" s="12">
        <v>1264</v>
      </c>
      <c r="G8" s="12">
        <v>2880</v>
      </c>
      <c r="H8" s="12">
        <v>2640</v>
      </c>
      <c r="I8" s="13">
        <v>1530</v>
      </c>
      <c r="J8" s="14">
        <v>1100</v>
      </c>
      <c r="K8" s="12">
        <v>315</v>
      </c>
      <c r="L8" s="12">
        <v>680</v>
      </c>
      <c r="M8" s="12">
        <v>1330</v>
      </c>
      <c r="N8" s="12">
        <v>1610</v>
      </c>
      <c r="O8" s="15">
        <v>955</v>
      </c>
      <c r="P8" s="15">
        <v>623</v>
      </c>
      <c r="Q8" s="15">
        <v>1330</v>
      </c>
      <c r="R8" s="12">
        <v>1560</v>
      </c>
      <c r="S8" s="12">
        <v>1275</v>
      </c>
      <c r="T8" s="12">
        <v>1740</v>
      </c>
      <c r="U8" s="12">
        <v>1330</v>
      </c>
      <c r="V8" s="15">
        <v>644</v>
      </c>
      <c r="W8" s="12">
        <v>1330</v>
      </c>
      <c r="X8" s="12">
        <v>1370</v>
      </c>
      <c r="Y8" s="12">
        <v>1030</v>
      </c>
      <c r="Z8" s="12">
        <v>997</v>
      </c>
      <c r="AA8" s="12">
        <v>4635</v>
      </c>
      <c r="AB8" s="12">
        <v>7870</v>
      </c>
      <c r="AC8" s="12">
        <v>1330</v>
      </c>
      <c r="AD8" s="12">
        <v>836</v>
      </c>
      <c r="AE8" s="12">
        <v>1730</v>
      </c>
      <c r="AF8" s="12">
        <v>310</v>
      </c>
      <c r="AG8" s="12">
        <v>1330</v>
      </c>
      <c r="AH8" s="12">
        <v>1139</v>
      </c>
      <c r="AI8" s="12">
        <v>6700</v>
      </c>
    </row>
    <row r="9" spans="1:35" ht="21.6" customHeight="1" x14ac:dyDescent="0.3">
      <c r="A9" s="5"/>
      <c r="B9" s="5" t="s">
        <v>22</v>
      </c>
      <c r="C9" s="5"/>
      <c r="D9" s="11">
        <f t="shared" si="0"/>
        <v>12952</v>
      </c>
      <c r="E9" s="12">
        <v>620</v>
      </c>
      <c r="F9" s="12">
        <v>360</v>
      </c>
      <c r="G9" s="12">
        <v>209</v>
      </c>
      <c r="H9" s="12">
        <v>671</v>
      </c>
      <c r="I9" s="13">
        <v>670</v>
      </c>
      <c r="J9" s="14">
        <v>370</v>
      </c>
      <c r="K9" s="12">
        <v>97</v>
      </c>
      <c r="L9" s="12">
        <v>613</v>
      </c>
      <c r="M9" s="12">
        <v>640</v>
      </c>
      <c r="N9" s="12">
        <v>240</v>
      </c>
      <c r="O9" s="15">
        <v>174</v>
      </c>
      <c r="P9" s="15">
        <v>218</v>
      </c>
      <c r="Q9" s="15">
        <v>840</v>
      </c>
      <c r="R9" s="12">
        <v>466</v>
      </c>
      <c r="S9" s="12">
        <v>331</v>
      </c>
      <c r="T9" s="12">
        <v>613</v>
      </c>
      <c r="U9" s="12">
        <v>710</v>
      </c>
      <c r="V9" s="15">
        <v>215</v>
      </c>
      <c r="W9" s="12">
        <v>202</v>
      </c>
      <c r="X9" s="12">
        <v>619</v>
      </c>
      <c r="Y9" s="12">
        <v>486</v>
      </c>
      <c r="Z9" s="12">
        <v>386</v>
      </c>
      <c r="AA9" s="12">
        <v>233</v>
      </c>
      <c r="AB9" s="12">
        <v>569</v>
      </c>
      <c r="AC9" s="12">
        <v>510</v>
      </c>
      <c r="AD9" s="12">
        <v>426</v>
      </c>
      <c r="AE9" s="12">
        <v>150</v>
      </c>
      <c r="AF9" s="12">
        <v>260</v>
      </c>
      <c r="AG9" s="12">
        <v>323</v>
      </c>
      <c r="AH9" s="12">
        <v>546</v>
      </c>
      <c r="AI9" s="12">
        <v>185</v>
      </c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2"/>
      <c r="F10" s="12"/>
      <c r="G10" s="12"/>
      <c r="H10" s="12"/>
      <c r="I10" s="13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2"/>
      <c r="F11" s="12"/>
      <c r="G11" s="12"/>
      <c r="H11" s="12"/>
      <c r="I11" s="13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2"/>
      <c r="F12" s="12"/>
      <c r="G12" s="12"/>
      <c r="H12" s="12"/>
      <c r="I12" s="13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2"/>
      <c r="F13" s="12"/>
      <c r="G13" s="12"/>
      <c r="H13" s="12"/>
      <c r="I13" s="13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2"/>
      <c r="F14" s="12"/>
      <c r="G14" s="12"/>
      <c r="H14" s="12"/>
      <c r="I14" s="13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2"/>
      <c r="F15" s="12"/>
      <c r="G15" s="12"/>
      <c r="H15" s="12"/>
      <c r="I15" s="13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2"/>
      <c r="F16" s="12"/>
      <c r="G16" s="12"/>
      <c r="H16" s="12"/>
      <c r="I16" s="13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2"/>
      <c r="F17" s="12"/>
      <c r="G17" s="12"/>
      <c r="H17" s="12"/>
      <c r="I17" s="13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74026</v>
      </c>
      <c r="E18" s="12">
        <v>1430</v>
      </c>
      <c r="F18" s="12">
        <v>2590</v>
      </c>
      <c r="G18" s="12">
        <v>6100</v>
      </c>
      <c r="H18" s="12">
        <v>1835</v>
      </c>
      <c r="I18" s="13">
        <v>1020</v>
      </c>
      <c r="J18" s="14">
        <v>1828</v>
      </c>
      <c r="K18" s="12">
        <v>237</v>
      </c>
      <c r="L18" s="12">
        <v>737</v>
      </c>
      <c r="M18" s="12">
        <v>435</v>
      </c>
      <c r="N18" s="12">
        <v>1020</v>
      </c>
      <c r="O18" s="15">
        <v>1072</v>
      </c>
      <c r="P18" s="15">
        <v>299</v>
      </c>
      <c r="Q18" s="15">
        <v>510</v>
      </c>
      <c r="R18" s="12">
        <v>2180</v>
      </c>
      <c r="S18" s="12">
        <v>1185</v>
      </c>
      <c r="T18" s="12">
        <v>915</v>
      </c>
      <c r="U18" s="12">
        <v>1100</v>
      </c>
      <c r="V18" s="15">
        <v>983</v>
      </c>
      <c r="W18" s="12">
        <v>1632</v>
      </c>
      <c r="X18" s="12">
        <v>2625</v>
      </c>
      <c r="Y18" s="12">
        <v>490</v>
      </c>
      <c r="Z18" s="12">
        <v>1878</v>
      </c>
      <c r="AA18" s="12">
        <v>10640</v>
      </c>
      <c r="AB18" s="12">
        <v>6615</v>
      </c>
      <c r="AC18" s="12">
        <v>1190</v>
      </c>
      <c r="AD18" s="12">
        <v>4215</v>
      </c>
      <c r="AE18" s="12">
        <v>3060</v>
      </c>
      <c r="AF18" s="12">
        <v>194</v>
      </c>
      <c r="AG18" s="12">
        <v>400</v>
      </c>
      <c r="AH18" s="12">
        <v>1696</v>
      </c>
      <c r="AI18" s="12">
        <v>13915</v>
      </c>
    </row>
    <row r="19" spans="1:35" ht="21.6" customHeight="1" x14ac:dyDescent="0.3">
      <c r="A19" s="5"/>
      <c r="B19" s="5" t="s">
        <v>32</v>
      </c>
      <c r="C19" s="5"/>
      <c r="D19" s="11">
        <f t="shared" si="0"/>
        <v>4</v>
      </c>
      <c r="E19" s="12">
        <v>1</v>
      </c>
      <c r="F19" s="12"/>
      <c r="G19" s="12"/>
      <c r="H19" s="12"/>
      <c r="I19" s="13"/>
      <c r="J19" s="14"/>
      <c r="K19" s="12"/>
      <c r="L19" s="12"/>
      <c r="M19" s="12"/>
      <c r="N19" s="12"/>
      <c r="O19" s="15"/>
      <c r="P19" s="15"/>
      <c r="Q19" s="15"/>
      <c r="R19" s="12"/>
      <c r="S19" s="12"/>
      <c r="T19" s="12"/>
      <c r="U19" s="12"/>
      <c r="V19" s="15">
        <v>3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33</v>
      </c>
      <c r="C20" s="5"/>
      <c r="D20" s="11">
        <f t="shared" si="0"/>
        <v>2127</v>
      </c>
      <c r="E20" s="12">
        <v>25</v>
      </c>
      <c r="F20" s="12">
        <v>76</v>
      </c>
      <c r="G20" s="12">
        <v>99</v>
      </c>
      <c r="H20" s="12">
        <v>83</v>
      </c>
      <c r="I20" s="13">
        <v>5</v>
      </c>
      <c r="J20" s="14">
        <v>53</v>
      </c>
      <c r="K20" s="12">
        <v>22</v>
      </c>
      <c r="L20" s="12">
        <v>44</v>
      </c>
      <c r="M20" s="12">
        <v>8</v>
      </c>
      <c r="N20" s="12">
        <v>119</v>
      </c>
      <c r="O20" s="15">
        <v>75</v>
      </c>
      <c r="P20" s="15">
        <v>91</v>
      </c>
      <c r="Q20" s="15">
        <v>6</v>
      </c>
      <c r="R20" s="12">
        <v>67</v>
      </c>
      <c r="S20" s="12">
        <v>203</v>
      </c>
      <c r="T20" s="12">
        <v>64</v>
      </c>
      <c r="U20" s="12">
        <v>29</v>
      </c>
      <c r="V20" s="15">
        <v>65</v>
      </c>
      <c r="W20" s="12">
        <v>73</v>
      </c>
      <c r="X20" s="12">
        <v>64</v>
      </c>
      <c r="Y20" s="12">
        <v>10</v>
      </c>
      <c r="Z20" s="12">
        <v>45</v>
      </c>
      <c r="AA20" s="12">
        <v>236</v>
      </c>
      <c r="AB20" s="12">
        <v>208</v>
      </c>
      <c r="AC20" s="12">
        <v>10</v>
      </c>
      <c r="AD20" s="12">
        <v>41</v>
      </c>
      <c r="AE20" s="12">
        <v>81</v>
      </c>
      <c r="AF20" s="12">
        <v>44</v>
      </c>
      <c r="AG20" s="12">
        <v>2</v>
      </c>
      <c r="AH20" s="12">
        <v>66</v>
      </c>
      <c r="AI20" s="12">
        <v>113</v>
      </c>
    </row>
    <row r="21" spans="1:35" ht="21.6" customHeight="1" x14ac:dyDescent="0.3">
      <c r="A21" s="5"/>
      <c r="B21" s="5" t="s">
        <v>34</v>
      </c>
      <c r="C21" s="5"/>
      <c r="D21" s="11">
        <f t="shared" si="0"/>
        <v>116</v>
      </c>
      <c r="E21" s="12">
        <v>19</v>
      </c>
      <c r="F21" s="12">
        <v>5</v>
      </c>
      <c r="G21" s="12"/>
      <c r="H21" s="12"/>
      <c r="I21" s="13">
        <v>3</v>
      </c>
      <c r="J21" s="14">
        <v>3</v>
      </c>
      <c r="K21" s="12"/>
      <c r="L21" s="12"/>
      <c r="M21" s="12">
        <v>7</v>
      </c>
      <c r="N21" s="12">
        <v>10</v>
      </c>
      <c r="O21" s="15"/>
      <c r="P21" s="15"/>
      <c r="Q21" s="15">
        <v>8</v>
      </c>
      <c r="R21" s="12">
        <v>6</v>
      </c>
      <c r="S21" s="12"/>
      <c r="T21" s="12"/>
      <c r="U21" s="12">
        <v>18</v>
      </c>
      <c r="V21" s="15">
        <v>2</v>
      </c>
      <c r="W21" s="12"/>
      <c r="X21" s="12"/>
      <c r="Y21" s="12">
        <v>3</v>
      </c>
      <c r="Z21" s="12">
        <v>10</v>
      </c>
      <c r="AA21" s="12"/>
      <c r="AB21" s="12"/>
      <c r="AC21" s="12">
        <v>7</v>
      </c>
      <c r="AD21" s="12">
        <v>5</v>
      </c>
      <c r="AE21" s="12"/>
      <c r="AF21" s="12"/>
      <c r="AG21" s="12">
        <v>1</v>
      </c>
      <c r="AH21" s="12">
        <v>9</v>
      </c>
      <c r="AI21" s="12"/>
    </row>
    <row r="22" spans="1:35" ht="21.6" customHeight="1" x14ac:dyDescent="0.3">
      <c r="A22" s="5"/>
      <c r="B22" s="16" t="s">
        <v>35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36</v>
      </c>
      <c r="B23" s="4"/>
      <c r="C23" s="4"/>
      <c r="D23" s="11">
        <f t="shared" si="0"/>
        <v>198208</v>
      </c>
      <c r="E23" s="11">
        <f t="shared" ref="E23:AI23" si="1">SUM(E6:E22)</f>
        <v>5335</v>
      </c>
      <c r="F23" s="11">
        <f t="shared" si="1"/>
        <v>5465</v>
      </c>
      <c r="G23" s="11">
        <f t="shared" si="1"/>
        <v>16368</v>
      </c>
      <c r="H23" s="11">
        <f t="shared" si="1"/>
        <v>7529</v>
      </c>
      <c r="I23" s="11">
        <f t="shared" si="1"/>
        <v>4118</v>
      </c>
      <c r="J23" s="11">
        <f t="shared" si="1"/>
        <v>4204</v>
      </c>
      <c r="K23" s="11">
        <f t="shared" si="1"/>
        <v>801</v>
      </c>
      <c r="L23" s="11">
        <f t="shared" si="1"/>
        <v>4374</v>
      </c>
      <c r="M23" s="11">
        <f t="shared" si="1"/>
        <v>3170</v>
      </c>
      <c r="N23" s="11">
        <f t="shared" si="1"/>
        <v>3929</v>
      </c>
      <c r="O23" s="11">
        <f t="shared" si="1"/>
        <v>3356</v>
      </c>
      <c r="P23" s="11">
        <f t="shared" si="1"/>
        <v>1551</v>
      </c>
      <c r="Q23" s="11">
        <f t="shared" si="1"/>
        <v>3574</v>
      </c>
      <c r="R23" s="11">
        <f t="shared" si="1"/>
        <v>5329</v>
      </c>
      <c r="S23" s="11">
        <f t="shared" si="1"/>
        <v>4174</v>
      </c>
      <c r="T23" s="11">
        <f t="shared" si="1"/>
        <v>5232</v>
      </c>
      <c r="U23" s="11">
        <f t="shared" si="1"/>
        <v>4537</v>
      </c>
      <c r="V23" s="11">
        <f t="shared" si="1"/>
        <v>2492</v>
      </c>
      <c r="W23" s="11">
        <f t="shared" si="1"/>
        <v>4667</v>
      </c>
      <c r="X23" s="11">
        <f t="shared" si="1"/>
        <v>6578</v>
      </c>
      <c r="Y23" s="11">
        <f t="shared" si="1"/>
        <v>3079</v>
      </c>
      <c r="Z23" s="11">
        <f t="shared" si="1"/>
        <v>4416</v>
      </c>
      <c r="AA23" s="11">
        <f t="shared" si="1"/>
        <v>21824</v>
      </c>
      <c r="AB23" s="11">
        <f t="shared" si="1"/>
        <v>16032</v>
      </c>
      <c r="AC23" s="11">
        <f t="shared" si="1"/>
        <v>4437</v>
      </c>
      <c r="AD23" s="11">
        <f t="shared" si="1"/>
        <v>6573</v>
      </c>
      <c r="AE23" s="11">
        <f t="shared" si="1"/>
        <v>7101</v>
      </c>
      <c r="AF23" s="11">
        <f t="shared" si="1"/>
        <v>1908</v>
      </c>
      <c r="AG23" s="11">
        <f t="shared" si="1"/>
        <v>2436</v>
      </c>
      <c r="AH23" s="11">
        <f t="shared" si="1"/>
        <v>4626</v>
      </c>
      <c r="AI23" s="11">
        <f t="shared" si="1"/>
        <v>28993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opLeftCell="E1" zoomScale="85" zoomScaleNormal="85" workbookViewId="0">
      <selection activeCell="AI21" sqref="AI21"/>
    </sheetView>
  </sheetViews>
  <sheetFormatPr defaultRowHeight="16.5" x14ac:dyDescent="0.3"/>
  <cols>
    <col min="1" max="1" width="8.625" customWidth="1"/>
    <col min="2" max="2" width="17.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74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4</v>
      </c>
      <c r="M4" s="5" t="s">
        <v>5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  <c r="S4" s="5" t="s">
        <v>4</v>
      </c>
      <c r="T4" s="5" t="s">
        <v>5</v>
      </c>
      <c r="U4" s="5" t="s">
        <v>6</v>
      </c>
      <c r="V4" s="5" t="s">
        <v>7</v>
      </c>
      <c r="W4" s="5" t="s">
        <v>8</v>
      </c>
      <c r="X4" s="5" t="s">
        <v>9</v>
      </c>
      <c r="Y4" s="5" t="s">
        <v>10</v>
      </c>
      <c r="Z4" s="5" t="s">
        <v>4</v>
      </c>
      <c r="AA4" s="5" t="s">
        <v>5</v>
      </c>
      <c r="AB4" s="5" t="s">
        <v>6</v>
      </c>
      <c r="AC4" s="5" t="s">
        <v>7</v>
      </c>
      <c r="AD4" s="5" t="s">
        <v>8</v>
      </c>
      <c r="AE4" s="5" t="s">
        <v>9</v>
      </c>
      <c r="AF4" s="5" t="s">
        <v>10</v>
      </c>
      <c r="AG4" s="5" t="s">
        <v>4</v>
      </c>
      <c r="AH4" s="5" t="s">
        <v>5</v>
      </c>
      <c r="AI4" s="5" t="s">
        <v>6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13</v>
      </c>
      <c r="H5" s="7" t="s">
        <v>16</v>
      </c>
      <c r="I5" s="7" t="s">
        <v>75</v>
      </c>
      <c r="J5" s="7" t="s">
        <v>16</v>
      </c>
      <c r="K5" s="7" t="s">
        <v>17</v>
      </c>
      <c r="L5" s="7" t="s">
        <v>75</v>
      </c>
      <c r="M5" s="7" t="s">
        <v>13</v>
      </c>
      <c r="N5" s="7" t="s">
        <v>16</v>
      </c>
      <c r="O5" s="7" t="s">
        <v>17</v>
      </c>
      <c r="P5" s="7" t="s">
        <v>17</v>
      </c>
      <c r="Q5" s="7" t="s">
        <v>13</v>
      </c>
      <c r="R5" s="7" t="s">
        <v>13</v>
      </c>
      <c r="S5" s="9" t="s">
        <v>76</v>
      </c>
      <c r="T5" s="7" t="s">
        <v>17</v>
      </c>
      <c r="U5" s="7" t="s">
        <v>13</v>
      </c>
      <c r="V5" s="7" t="s">
        <v>77</v>
      </c>
      <c r="W5" s="7" t="s">
        <v>13</v>
      </c>
      <c r="X5" s="7" t="s">
        <v>17</v>
      </c>
      <c r="Y5" s="7" t="s">
        <v>13</v>
      </c>
      <c r="Z5" s="7" t="s">
        <v>13</v>
      </c>
      <c r="AA5" s="7" t="s">
        <v>13</v>
      </c>
      <c r="AB5" s="7" t="s">
        <v>13</v>
      </c>
      <c r="AC5" s="7" t="s">
        <v>13</v>
      </c>
      <c r="AD5" s="7" t="s">
        <v>78</v>
      </c>
      <c r="AE5" s="7" t="s">
        <v>13</v>
      </c>
      <c r="AF5" s="7" t="s">
        <v>13</v>
      </c>
      <c r="AG5" s="7" t="s">
        <v>13</v>
      </c>
      <c r="AH5" s="7" t="s">
        <v>13</v>
      </c>
      <c r="AI5" s="7" t="s">
        <v>18</v>
      </c>
    </row>
    <row r="6" spans="1:35" ht="21.6" hidden="1" customHeight="1" x14ac:dyDescent="0.3">
      <c r="A6" s="5"/>
      <c r="B6" s="10" t="s">
        <v>19</v>
      </c>
      <c r="C6" s="5"/>
      <c r="D6" s="11">
        <f t="shared" ref="D6:D23" si="0">SUM(E6:AI6)</f>
        <v>19</v>
      </c>
      <c r="E6" s="19">
        <v>19</v>
      </c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77851</v>
      </c>
      <c r="E7" s="19">
        <v>1990</v>
      </c>
      <c r="F7" s="19">
        <v>5413</v>
      </c>
      <c r="G7" s="19">
        <v>4990</v>
      </c>
      <c r="H7" s="19">
        <v>1650</v>
      </c>
      <c r="I7" s="20">
        <v>1290</v>
      </c>
      <c r="J7" s="21">
        <v>433</v>
      </c>
      <c r="K7" s="19">
        <v>1200</v>
      </c>
      <c r="L7" s="19">
        <v>700</v>
      </c>
      <c r="M7" s="19">
        <v>2200</v>
      </c>
      <c r="N7" s="19">
        <v>663</v>
      </c>
      <c r="O7" s="15">
        <v>4200</v>
      </c>
      <c r="P7" s="15">
        <v>2100</v>
      </c>
      <c r="Q7" s="15">
        <v>1710</v>
      </c>
      <c r="R7" s="12">
        <v>6263</v>
      </c>
      <c r="S7" s="12">
        <v>3100</v>
      </c>
      <c r="T7" s="12">
        <v>1350</v>
      </c>
      <c r="U7" s="12">
        <v>1810</v>
      </c>
      <c r="V7" s="15">
        <v>2563</v>
      </c>
      <c r="W7" s="12">
        <v>3100</v>
      </c>
      <c r="X7" s="12">
        <v>1700</v>
      </c>
      <c r="Y7" s="12">
        <v>1730</v>
      </c>
      <c r="Z7" s="12">
        <v>1863</v>
      </c>
      <c r="AA7" s="12">
        <v>3550</v>
      </c>
      <c r="AB7" s="12">
        <v>2550</v>
      </c>
      <c r="AC7" s="12">
        <v>1680</v>
      </c>
      <c r="AD7" s="12">
        <v>2763</v>
      </c>
      <c r="AE7" s="12">
        <v>3100</v>
      </c>
      <c r="AF7" s="12">
        <v>2300</v>
      </c>
      <c r="AG7" s="12">
        <v>1477</v>
      </c>
      <c r="AH7" s="12">
        <v>4663</v>
      </c>
      <c r="AI7" s="12">
        <v>3750</v>
      </c>
    </row>
    <row r="8" spans="1:35" ht="21.6" customHeight="1" x14ac:dyDescent="0.3">
      <c r="A8" s="5"/>
      <c r="B8" s="10" t="s">
        <v>21</v>
      </c>
      <c r="C8" s="5"/>
      <c r="D8" s="11">
        <f t="shared" si="0"/>
        <v>108160</v>
      </c>
      <c r="E8" s="19">
        <v>1675</v>
      </c>
      <c r="F8" s="19">
        <v>7138</v>
      </c>
      <c r="G8" s="19">
        <v>16094</v>
      </c>
      <c r="H8" s="19">
        <v>2760</v>
      </c>
      <c r="I8" s="20">
        <v>1565</v>
      </c>
      <c r="J8" s="21">
        <v>1274</v>
      </c>
      <c r="K8" s="19">
        <v>4594</v>
      </c>
      <c r="L8" s="19">
        <v>2760</v>
      </c>
      <c r="M8" s="19">
        <v>4450</v>
      </c>
      <c r="N8" s="19">
        <v>532</v>
      </c>
      <c r="O8" s="15">
        <v>8164</v>
      </c>
      <c r="P8" s="15">
        <v>2760</v>
      </c>
      <c r="Q8" s="15">
        <v>3320</v>
      </c>
      <c r="R8" s="12">
        <v>3771</v>
      </c>
      <c r="S8" s="12">
        <v>4434</v>
      </c>
      <c r="T8" s="12">
        <v>2760</v>
      </c>
      <c r="U8" s="12">
        <v>1790</v>
      </c>
      <c r="V8" s="15">
        <v>954</v>
      </c>
      <c r="W8" s="12">
        <v>2234</v>
      </c>
      <c r="X8" s="12">
        <v>3810</v>
      </c>
      <c r="Y8" s="12">
        <v>1790</v>
      </c>
      <c r="Z8" s="12">
        <v>1795</v>
      </c>
      <c r="AA8" s="12">
        <v>4234</v>
      </c>
      <c r="AB8" s="12">
        <v>3820</v>
      </c>
      <c r="AC8" s="12">
        <v>1690</v>
      </c>
      <c r="AD8" s="12">
        <v>2107</v>
      </c>
      <c r="AE8" s="12">
        <v>3334</v>
      </c>
      <c r="AF8" s="12">
        <v>3810</v>
      </c>
      <c r="AG8" s="12">
        <v>1780</v>
      </c>
      <c r="AH8" s="12">
        <v>3027</v>
      </c>
      <c r="AI8" s="12">
        <v>3934</v>
      </c>
    </row>
    <row r="9" spans="1:35" ht="21.6" customHeight="1" x14ac:dyDescent="0.3">
      <c r="A9" s="5"/>
      <c r="B9" s="5" t="s">
        <v>22</v>
      </c>
      <c r="C9" s="5"/>
      <c r="D9" s="11">
        <f t="shared" si="0"/>
        <v>20261</v>
      </c>
      <c r="E9" s="19">
        <f>195+720</f>
        <v>915</v>
      </c>
      <c r="F9" s="19">
        <v>907</v>
      </c>
      <c r="G9" s="19"/>
      <c r="H9" s="19">
        <v>365</v>
      </c>
      <c r="I9" s="20">
        <v>835</v>
      </c>
      <c r="J9" s="21">
        <v>704</v>
      </c>
      <c r="K9" s="19">
        <v>100</v>
      </c>
      <c r="L9" s="19">
        <f>170+135</f>
        <v>305</v>
      </c>
      <c r="M9" s="19">
        <v>1365</v>
      </c>
      <c r="N9" s="19">
        <v>286</v>
      </c>
      <c r="O9" s="15">
        <v>210</v>
      </c>
      <c r="P9" s="15">
        <v>805</v>
      </c>
      <c r="Q9" s="15">
        <v>1170</v>
      </c>
      <c r="R9" s="12">
        <v>758</v>
      </c>
      <c r="S9" s="12">
        <v>210</v>
      </c>
      <c r="T9" s="12">
        <v>645</v>
      </c>
      <c r="U9" s="12">
        <v>825</v>
      </c>
      <c r="V9" s="15">
        <v>451</v>
      </c>
      <c r="W9" s="12">
        <v>210</v>
      </c>
      <c r="X9" s="12">
        <v>715</v>
      </c>
      <c r="Y9" s="12">
        <f>155+760</f>
        <v>915</v>
      </c>
      <c r="Z9" s="12">
        <f>143+663</f>
        <v>806</v>
      </c>
      <c r="AA9" s="12">
        <v>300</v>
      </c>
      <c r="AB9" s="12">
        <v>935</v>
      </c>
      <c r="AC9" s="12">
        <v>1025</v>
      </c>
      <c r="AD9" s="12">
        <v>962</v>
      </c>
      <c r="AE9" s="12">
        <v>210</v>
      </c>
      <c r="AF9" s="12">
        <f>230+655</f>
        <v>885</v>
      </c>
      <c r="AG9" s="12">
        <f>856+205</f>
        <v>1061</v>
      </c>
      <c r="AH9" s="12">
        <v>1171</v>
      </c>
      <c r="AI9" s="12">
        <v>210</v>
      </c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154288</v>
      </c>
      <c r="E18" s="19">
        <f>1510+1655</f>
        <v>3165</v>
      </c>
      <c r="F18" s="19">
        <v>9364</v>
      </c>
      <c r="G18" s="19">
        <v>19695</v>
      </c>
      <c r="H18" s="19">
        <v>2140</v>
      </c>
      <c r="I18" s="20">
        <v>1855</v>
      </c>
      <c r="J18" s="21">
        <f>1078+269</f>
        <v>1347</v>
      </c>
      <c r="K18" s="19">
        <f>5145+160</f>
        <v>5305</v>
      </c>
      <c r="L18" s="19">
        <f>580+700</f>
        <v>1280</v>
      </c>
      <c r="M18" s="19">
        <v>6780</v>
      </c>
      <c r="N18" s="19">
        <v>277</v>
      </c>
      <c r="O18" s="15">
        <v>11645</v>
      </c>
      <c r="P18" s="15">
        <v>3100</v>
      </c>
      <c r="Q18" s="15">
        <v>5385</v>
      </c>
      <c r="R18" s="12">
        <f>956+7233</f>
        <v>8189</v>
      </c>
      <c r="S18" s="12">
        <f>6145+1780</f>
        <v>7925</v>
      </c>
      <c r="T18" s="12">
        <v>2180</v>
      </c>
      <c r="U18" s="12">
        <v>3300</v>
      </c>
      <c r="V18" s="15">
        <f>2233+473</f>
        <v>2706</v>
      </c>
      <c r="W18" s="12">
        <v>3901</v>
      </c>
      <c r="X18" s="12">
        <v>2680</v>
      </c>
      <c r="Y18" s="12">
        <v>3050</v>
      </c>
      <c r="Z18" s="12">
        <f>769+1533</f>
        <v>2302</v>
      </c>
      <c r="AA18" s="12">
        <v>8421</v>
      </c>
      <c r="AB18" s="12">
        <v>5675</v>
      </c>
      <c r="AC18" s="12">
        <v>3550</v>
      </c>
      <c r="AD18" s="12">
        <v>4412</v>
      </c>
      <c r="AE18" s="12">
        <f>3606+1780</f>
        <v>5386</v>
      </c>
      <c r="AF18" s="12">
        <f>2200+680</f>
        <v>2880</v>
      </c>
      <c r="AG18" s="12">
        <f>1920+964</f>
        <v>2884</v>
      </c>
      <c r="AH18" s="12">
        <v>6533</v>
      </c>
      <c r="AI18" s="12">
        <v>6976</v>
      </c>
    </row>
    <row r="19" spans="1:35" ht="21.6" customHeight="1" x14ac:dyDescent="0.3">
      <c r="A19" s="5"/>
      <c r="B19" s="5" t="s">
        <v>32</v>
      </c>
      <c r="C19" s="5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46</v>
      </c>
      <c r="C20" s="5"/>
      <c r="D20" s="11">
        <f t="shared" si="0"/>
        <v>3303</v>
      </c>
      <c r="E20" s="19">
        <f>95+19</f>
        <v>114</v>
      </c>
      <c r="F20" s="19">
        <v>235</v>
      </c>
      <c r="G20" s="19">
        <v>192</v>
      </c>
      <c r="H20" s="19">
        <v>90</v>
      </c>
      <c r="I20" s="20">
        <v>95</v>
      </c>
      <c r="J20" s="21">
        <v>60</v>
      </c>
      <c r="K20" s="19">
        <v>176</v>
      </c>
      <c r="L20" s="19">
        <v>20</v>
      </c>
      <c r="M20" s="19">
        <v>348</v>
      </c>
      <c r="N20" s="19">
        <v>5</v>
      </c>
      <c r="O20" s="15">
        <v>206</v>
      </c>
      <c r="P20" s="15">
        <v>150</v>
      </c>
      <c r="Q20" s="15">
        <v>185</v>
      </c>
      <c r="R20" s="12">
        <v>30</v>
      </c>
      <c r="S20" s="12">
        <v>46</v>
      </c>
      <c r="T20" s="12">
        <v>110</v>
      </c>
      <c r="U20" s="12">
        <v>68</v>
      </c>
      <c r="V20" s="15">
        <v>46</v>
      </c>
      <c r="W20" s="12">
        <v>57</v>
      </c>
      <c r="X20" s="12">
        <v>110</v>
      </c>
      <c r="Y20" s="12">
        <v>64</v>
      </c>
      <c r="Z20" s="12">
        <f>159+18</f>
        <v>177</v>
      </c>
      <c r="AA20" s="12">
        <v>62</v>
      </c>
      <c r="AB20" s="12">
        <v>140</v>
      </c>
      <c r="AC20" s="12">
        <v>55</v>
      </c>
      <c r="AD20" s="12">
        <v>114</v>
      </c>
      <c r="AE20" s="12">
        <v>57</v>
      </c>
      <c r="AF20" s="12">
        <v>80</v>
      </c>
      <c r="AG20" s="12">
        <v>36</v>
      </c>
      <c r="AH20" s="12">
        <v>118</v>
      </c>
      <c r="AI20" s="12">
        <v>57</v>
      </c>
    </row>
    <row r="21" spans="1:35" ht="21.6" customHeight="1" x14ac:dyDescent="0.3">
      <c r="A21" s="5"/>
      <c r="B21" s="5" t="s">
        <v>33</v>
      </c>
      <c r="C21" s="5"/>
      <c r="D21" s="11">
        <f t="shared" si="0"/>
        <v>1634</v>
      </c>
      <c r="E21" s="19">
        <v>44</v>
      </c>
      <c r="F21" s="19">
        <v>77</v>
      </c>
      <c r="G21" s="19">
        <v>149</v>
      </c>
      <c r="H21" s="19"/>
      <c r="I21" s="20">
        <v>54</v>
      </c>
      <c r="J21" s="21">
        <v>50</v>
      </c>
      <c r="K21" s="19">
        <v>149</v>
      </c>
      <c r="L21" s="19"/>
      <c r="M21" s="19">
        <v>13</v>
      </c>
      <c r="N21" s="19">
        <v>20</v>
      </c>
      <c r="O21" s="15">
        <v>149</v>
      </c>
      <c r="P21" s="15"/>
      <c r="Q21" s="15"/>
      <c r="R21" s="12">
        <v>72</v>
      </c>
      <c r="S21" s="12">
        <v>189</v>
      </c>
      <c r="T21" s="12"/>
      <c r="U21" s="12">
        <v>14</v>
      </c>
      <c r="V21" s="15">
        <v>45</v>
      </c>
      <c r="W21" s="12">
        <v>59</v>
      </c>
      <c r="X21" s="12"/>
      <c r="Y21" s="12">
        <v>17</v>
      </c>
      <c r="Z21" s="12">
        <f>173+38</f>
        <v>211</v>
      </c>
      <c r="AA21" s="12">
        <v>59</v>
      </c>
      <c r="AB21" s="12"/>
      <c r="AC21" s="12"/>
      <c r="AD21" s="12">
        <v>53</v>
      </c>
      <c r="AE21" s="12">
        <v>79</v>
      </c>
      <c r="AF21" s="12"/>
      <c r="AG21" s="12">
        <v>12</v>
      </c>
      <c r="AH21" s="12">
        <v>63</v>
      </c>
      <c r="AI21" s="12">
        <v>56</v>
      </c>
    </row>
    <row r="22" spans="1:35" ht="21.6" customHeight="1" x14ac:dyDescent="0.3">
      <c r="A22" s="5"/>
      <c r="B22" s="5" t="s">
        <v>34</v>
      </c>
      <c r="C22" s="5"/>
      <c r="D22" s="11">
        <f t="shared" si="0"/>
        <v>240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>
        <v>95</v>
      </c>
      <c r="R22" s="12"/>
      <c r="S22" s="12"/>
      <c r="T22" s="12"/>
      <c r="U22" s="12"/>
      <c r="V22" s="15"/>
      <c r="W22" s="12"/>
      <c r="X22" s="12"/>
      <c r="Y22" s="12"/>
      <c r="Z22" s="12"/>
      <c r="AA22" s="12">
        <v>40</v>
      </c>
      <c r="AB22" s="12">
        <v>10</v>
      </c>
      <c r="AC22" s="12">
        <v>95</v>
      </c>
      <c r="AD22" s="12"/>
      <c r="AE22" s="12"/>
      <c r="AF22" s="12"/>
      <c r="AG22" s="12"/>
      <c r="AH22" s="12"/>
      <c r="AI22" s="12"/>
    </row>
    <row r="23" spans="1:35" ht="21.6" customHeight="1" x14ac:dyDescent="0.3">
      <c r="A23" s="5"/>
      <c r="B23" s="16" t="s">
        <v>35</v>
      </c>
      <c r="C23" s="5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4" t="s">
        <v>36</v>
      </c>
      <c r="B24" s="4"/>
      <c r="C24" s="4"/>
      <c r="D24" s="11">
        <f t="shared" ref="D24:AI24" si="1">SUM(D6:D23)</f>
        <v>365756</v>
      </c>
      <c r="E24" s="11">
        <f t="shared" si="1"/>
        <v>7922</v>
      </c>
      <c r="F24" s="11">
        <f t="shared" si="1"/>
        <v>23134</v>
      </c>
      <c r="G24" s="11">
        <f t="shared" si="1"/>
        <v>41120</v>
      </c>
      <c r="H24" s="11">
        <f t="shared" si="1"/>
        <v>7005</v>
      </c>
      <c r="I24" s="11">
        <f t="shared" si="1"/>
        <v>5694</v>
      </c>
      <c r="J24" s="11">
        <f t="shared" si="1"/>
        <v>3868</v>
      </c>
      <c r="K24" s="11">
        <f t="shared" si="1"/>
        <v>11524</v>
      </c>
      <c r="L24" s="11">
        <f t="shared" si="1"/>
        <v>5065</v>
      </c>
      <c r="M24" s="11">
        <f t="shared" si="1"/>
        <v>15156</v>
      </c>
      <c r="N24" s="11">
        <f t="shared" si="1"/>
        <v>1783</v>
      </c>
      <c r="O24" s="11">
        <f t="shared" si="1"/>
        <v>24574</v>
      </c>
      <c r="P24" s="11">
        <f t="shared" si="1"/>
        <v>8915</v>
      </c>
      <c r="Q24" s="11">
        <f t="shared" si="1"/>
        <v>11865</v>
      </c>
      <c r="R24" s="11">
        <f t="shared" si="1"/>
        <v>19083</v>
      </c>
      <c r="S24" s="11">
        <f t="shared" si="1"/>
        <v>15904</v>
      </c>
      <c r="T24" s="11">
        <f t="shared" si="1"/>
        <v>7045</v>
      </c>
      <c r="U24" s="11">
        <f t="shared" si="1"/>
        <v>7807</v>
      </c>
      <c r="V24" s="11">
        <f t="shared" si="1"/>
        <v>6765</v>
      </c>
      <c r="W24" s="11">
        <f t="shared" si="1"/>
        <v>9561</v>
      </c>
      <c r="X24" s="11">
        <f t="shared" si="1"/>
        <v>9015</v>
      </c>
      <c r="Y24" s="11">
        <f t="shared" si="1"/>
        <v>7566</v>
      </c>
      <c r="Z24" s="11">
        <f t="shared" si="1"/>
        <v>7154</v>
      </c>
      <c r="AA24" s="11">
        <f t="shared" si="1"/>
        <v>16666</v>
      </c>
      <c r="AB24" s="11">
        <f t="shared" si="1"/>
        <v>13130</v>
      </c>
      <c r="AC24" s="11">
        <f t="shared" si="1"/>
        <v>8095</v>
      </c>
      <c r="AD24" s="11">
        <f t="shared" si="1"/>
        <v>10411</v>
      </c>
      <c r="AE24" s="11">
        <f t="shared" si="1"/>
        <v>12166</v>
      </c>
      <c r="AF24" s="11">
        <f t="shared" si="1"/>
        <v>9955</v>
      </c>
      <c r="AG24" s="11">
        <f t="shared" si="1"/>
        <v>7250</v>
      </c>
      <c r="AH24" s="11">
        <f t="shared" si="1"/>
        <v>15575</v>
      </c>
      <c r="AI24" s="11">
        <f t="shared" si="1"/>
        <v>14983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opLeftCell="E1" zoomScale="85" zoomScaleNormal="85" workbookViewId="0">
      <selection activeCell="G4" sqref="G4"/>
    </sheetView>
  </sheetViews>
  <sheetFormatPr defaultRowHeight="16.5" x14ac:dyDescent="0.3"/>
  <cols>
    <col min="1" max="1" width="8.625" customWidth="1"/>
    <col min="2" max="2" width="17.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79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/>
    </row>
    <row r="4" spans="1:35" x14ac:dyDescent="0.3">
      <c r="A4" s="4" t="s">
        <v>3</v>
      </c>
      <c r="B4" s="4"/>
      <c r="C4" s="4"/>
      <c r="D4" s="4"/>
      <c r="E4" s="5" t="s">
        <v>7</v>
      </c>
      <c r="F4" s="5" t="s">
        <v>8</v>
      </c>
      <c r="G4" s="5" t="s">
        <v>9</v>
      </c>
      <c r="H4" s="5" t="s">
        <v>10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  <c r="P4" s="5" t="s">
        <v>4</v>
      </c>
      <c r="Q4" s="5" t="s">
        <v>5</v>
      </c>
      <c r="R4" s="5" t="s">
        <v>6</v>
      </c>
      <c r="S4" s="5" t="s">
        <v>7</v>
      </c>
      <c r="T4" s="5" t="s">
        <v>8</v>
      </c>
      <c r="U4" s="5" t="s">
        <v>9</v>
      </c>
      <c r="V4" s="5" t="s">
        <v>10</v>
      </c>
      <c r="W4" s="5" t="s">
        <v>4</v>
      </c>
      <c r="X4" s="5" t="s">
        <v>5</v>
      </c>
      <c r="Y4" s="5" t="s">
        <v>6</v>
      </c>
      <c r="Z4" s="5" t="s">
        <v>7</v>
      </c>
      <c r="AA4" s="5" t="s">
        <v>8</v>
      </c>
      <c r="AB4" s="5" t="s">
        <v>9</v>
      </c>
      <c r="AC4" s="5" t="s">
        <v>10</v>
      </c>
      <c r="AD4" s="5" t="s">
        <v>4</v>
      </c>
      <c r="AE4" s="5" t="s">
        <v>5</v>
      </c>
      <c r="AF4" s="5" t="s">
        <v>6</v>
      </c>
      <c r="AG4" s="5" t="s">
        <v>7</v>
      </c>
      <c r="AH4" s="5" t="s">
        <v>8</v>
      </c>
      <c r="AI4" s="5"/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40</v>
      </c>
      <c r="L5" s="7" t="s">
        <v>16</v>
      </c>
      <c r="M5" s="7" t="s">
        <v>16</v>
      </c>
      <c r="N5" s="7" t="s">
        <v>13</v>
      </c>
      <c r="O5" s="7" t="s">
        <v>13</v>
      </c>
      <c r="P5" s="7" t="s">
        <v>13</v>
      </c>
      <c r="Q5" s="7" t="s">
        <v>13</v>
      </c>
      <c r="R5" s="7" t="s">
        <v>13</v>
      </c>
      <c r="S5" s="9" t="s">
        <v>13</v>
      </c>
      <c r="T5" s="7" t="s">
        <v>13</v>
      </c>
      <c r="U5" s="7" t="s">
        <v>17</v>
      </c>
      <c r="V5" s="7" t="s">
        <v>13</v>
      </c>
      <c r="W5" s="7" t="s">
        <v>13</v>
      </c>
      <c r="X5" s="7" t="s">
        <v>80</v>
      </c>
      <c r="Y5" s="7" t="s">
        <v>16</v>
      </c>
      <c r="Z5" s="7" t="s">
        <v>17</v>
      </c>
      <c r="AA5" s="7" t="s">
        <v>13</v>
      </c>
      <c r="AB5" s="7" t="s">
        <v>13</v>
      </c>
      <c r="AC5" s="7" t="s">
        <v>13</v>
      </c>
      <c r="AD5" s="7" t="s">
        <v>13</v>
      </c>
      <c r="AE5" s="7" t="s">
        <v>13</v>
      </c>
      <c r="AF5" s="7" t="s">
        <v>13</v>
      </c>
      <c r="AG5" s="7" t="s">
        <v>16</v>
      </c>
      <c r="AH5" s="7" t="s">
        <v>16</v>
      </c>
      <c r="AI5" s="7"/>
    </row>
    <row r="6" spans="1:35" ht="21.6" customHeight="1" x14ac:dyDescent="0.3">
      <c r="A6" s="5"/>
      <c r="B6" s="10" t="s">
        <v>19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63460</v>
      </c>
      <c r="E7" s="19">
        <v>1500</v>
      </c>
      <c r="F7" s="19">
        <v>2077</v>
      </c>
      <c r="G7" s="19">
        <v>1763</v>
      </c>
      <c r="H7" s="19">
        <v>3500</v>
      </c>
      <c r="I7" s="20">
        <v>2150</v>
      </c>
      <c r="J7" s="21">
        <v>2280</v>
      </c>
      <c r="K7" s="19">
        <v>6683</v>
      </c>
      <c r="L7" s="19">
        <v>220</v>
      </c>
      <c r="M7" s="19">
        <v>650</v>
      </c>
      <c r="N7" s="19">
        <v>1578</v>
      </c>
      <c r="O7" s="15">
        <v>2083</v>
      </c>
      <c r="P7" s="15">
        <v>2300</v>
      </c>
      <c r="Q7" s="15">
        <v>1900</v>
      </c>
      <c r="R7" s="12">
        <v>3278</v>
      </c>
      <c r="S7" s="12">
        <v>2083</v>
      </c>
      <c r="T7" s="12">
        <v>2650</v>
      </c>
      <c r="U7" s="12">
        <v>1500</v>
      </c>
      <c r="V7" s="15">
        <v>1180</v>
      </c>
      <c r="W7" s="12">
        <v>3483</v>
      </c>
      <c r="X7" s="12">
        <v>3350</v>
      </c>
      <c r="Y7" s="12">
        <v>1900</v>
      </c>
      <c r="Z7" s="12">
        <v>880</v>
      </c>
      <c r="AA7" s="12">
        <v>1283</v>
      </c>
      <c r="AB7" s="12">
        <v>2550</v>
      </c>
      <c r="AC7" s="12">
        <v>1500</v>
      </c>
      <c r="AD7" s="12">
        <v>2178</v>
      </c>
      <c r="AE7" s="12">
        <v>2983</v>
      </c>
      <c r="AF7" s="12">
        <v>2250</v>
      </c>
      <c r="AG7" s="12">
        <v>1200</v>
      </c>
      <c r="AH7" s="12">
        <v>528</v>
      </c>
      <c r="AI7" s="12"/>
    </row>
    <row r="8" spans="1:35" ht="21.6" customHeight="1" x14ac:dyDescent="0.3">
      <c r="A8" s="5"/>
      <c r="B8" s="10" t="s">
        <v>21</v>
      </c>
      <c r="C8" s="5"/>
      <c r="D8" s="11">
        <f t="shared" si="0"/>
        <v>66640</v>
      </c>
      <c r="E8" s="19">
        <v>4310</v>
      </c>
      <c r="F8" s="19">
        <v>1690</v>
      </c>
      <c r="G8" s="19">
        <v>2627</v>
      </c>
      <c r="H8" s="19">
        <v>3634</v>
      </c>
      <c r="I8" s="20">
        <v>4310</v>
      </c>
      <c r="J8" s="21">
        <v>2490</v>
      </c>
      <c r="K8" s="19">
        <v>4679</v>
      </c>
      <c r="L8" s="19">
        <v>594</v>
      </c>
      <c r="M8" s="19">
        <v>2910</v>
      </c>
      <c r="N8" s="19">
        <v>1790</v>
      </c>
      <c r="O8" s="15">
        <v>1390</v>
      </c>
      <c r="P8" s="15">
        <v>2294</v>
      </c>
      <c r="Q8" s="15">
        <v>2910</v>
      </c>
      <c r="R8" s="12">
        <v>3090</v>
      </c>
      <c r="S8" s="12">
        <v>2627</v>
      </c>
      <c r="T8" s="12">
        <v>2334</v>
      </c>
      <c r="U8" s="12">
        <v>2910</v>
      </c>
      <c r="V8" s="15">
        <v>1580</v>
      </c>
      <c r="W8" s="12">
        <v>2067</v>
      </c>
      <c r="X8" s="12">
        <v>1329</v>
      </c>
      <c r="Y8" s="12">
        <v>1180</v>
      </c>
      <c r="Z8" s="12">
        <v>1590</v>
      </c>
      <c r="AA8" s="12">
        <v>1357</v>
      </c>
      <c r="AB8" s="12">
        <v>1849</v>
      </c>
      <c r="AC8" s="12">
        <v>1180</v>
      </c>
      <c r="AD8" s="12">
        <v>1650</v>
      </c>
      <c r="AE8" s="12">
        <v>2060</v>
      </c>
      <c r="AF8" s="12">
        <v>1849</v>
      </c>
      <c r="AG8" s="12">
        <v>1080</v>
      </c>
      <c r="AH8" s="12">
        <v>1280</v>
      </c>
      <c r="AI8" s="12"/>
    </row>
    <row r="9" spans="1:35" ht="21.6" customHeight="1" x14ac:dyDescent="0.3">
      <c r="A9" s="5"/>
      <c r="B9" s="5" t="s">
        <v>22</v>
      </c>
      <c r="C9" s="5"/>
      <c r="D9" s="11">
        <f t="shared" si="0"/>
        <v>20525</v>
      </c>
      <c r="E9" s="19">
        <v>740</v>
      </c>
      <c r="F9" s="19">
        <v>1011</v>
      </c>
      <c r="G9" s="19">
        <f>1172+122</f>
        <v>1294</v>
      </c>
      <c r="H9" s="19">
        <v>210</v>
      </c>
      <c r="I9" s="20">
        <f>575+230</f>
        <v>805</v>
      </c>
      <c r="J9" s="21">
        <v>1675</v>
      </c>
      <c r="K9" s="19">
        <v>1450</v>
      </c>
      <c r="L9" s="19">
        <v>75</v>
      </c>
      <c r="M9" s="19">
        <v>345</v>
      </c>
      <c r="N9" s="19">
        <f>225+806</f>
        <v>1031</v>
      </c>
      <c r="O9" s="15">
        <f>485</f>
        <v>485</v>
      </c>
      <c r="P9" s="15">
        <v>210</v>
      </c>
      <c r="Q9" s="15">
        <v>725</v>
      </c>
      <c r="R9" s="12">
        <v>1151</v>
      </c>
      <c r="S9" s="12">
        <v>877</v>
      </c>
      <c r="T9" s="12">
        <v>210</v>
      </c>
      <c r="U9" s="12">
        <v>725</v>
      </c>
      <c r="V9" s="15">
        <v>975</v>
      </c>
      <c r="W9" s="12">
        <f>1030</f>
        <v>1030</v>
      </c>
      <c r="X9" s="12">
        <v>210</v>
      </c>
      <c r="Y9" s="12">
        <v>725</v>
      </c>
      <c r="Z9" s="12">
        <v>725</v>
      </c>
      <c r="AA9" s="12">
        <v>630</v>
      </c>
      <c r="AB9" s="12">
        <v>210</v>
      </c>
      <c r="AC9" s="12">
        <f>170+425</f>
        <v>595</v>
      </c>
      <c r="AD9" s="12">
        <v>821</v>
      </c>
      <c r="AE9" s="12">
        <v>619</v>
      </c>
      <c r="AF9" s="12">
        <v>210</v>
      </c>
      <c r="AG9" s="12">
        <v>470</v>
      </c>
      <c r="AH9" s="12">
        <v>286</v>
      </c>
      <c r="AI9" s="12"/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93492</v>
      </c>
      <c r="E18" s="19">
        <v>3020</v>
      </c>
      <c r="F18" s="19">
        <v>3254</v>
      </c>
      <c r="G18" s="19">
        <f>1860+1633</f>
        <v>3493</v>
      </c>
      <c r="H18" s="19">
        <f>4275+2200</f>
        <v>6475</v>
      </c>
      <c r="I18" s="20">
        <f>2400+1220</f>
        <v>3620</v>
      </c>
      <c r="J18" s="21">
        <v>4600</v>
      </c>
      <c r="K18" s="19">
        <v>10549</v>
      </c>
      <c r="L18" s="19">
        <v>366</v>
      </c>
      <c r="M18" s="19">
        <v>1390</v>
      </c>
      <c r="N18" s="19">
        <f>2000+885</f>
        <v>2885</v>
      </c>
      <c r="O18" s="15">
        <f>619+3133</f>
        <v>3752</v>
      </c>
      <c r="P18" s="15">
        <f>500+1541</f>
        <v>2041</v>
      </c>
      <c r="Q18" s="15">
        <v>2520</v>
      </c>
      <c r="R18" s="12">
        <v>4535</v>
      </c>
      <c r="S18" s="12">
        <v>4465</v>
      </c>
      <c r="T18" s="12">
        <v>2391</v>
      </c>
      <c r="U18" s="12">
        <v>2330</v>
      </c>
      <c r="V18" s="15">
        <f>1700+1100</f>
        <v>2800</v>
      </c>
      <c r="W18" s="12">
        <f>4433+1070</f>
        <v>5503</v>
      </c>
      <c r="X18" s="12">
        <v>2191</v>
      </c>
      <c r="Y18" s="12">
        <v>2160</v>
      </c>
      <c r="Z18" s="12">
        <v>2730</v>
      </c>
      <c r="AA18" s="12">
        <v>1242</v>
      </c>
      <c r="AB18" s="12">
        <f>1341+600</f>
        <v>1941</v>
      </c>
      <c r="AC18" s="12">
        <f>1280+750</f>
        <v>2030</v>
      </c>
      <c r="AD18" s="12">
        <f>1580+885</f>
        <v>2465</v>
      </c>
      <c r="AE18" s="12">
        <v>4302</v>
      </c>
      <c r="AF18" s="12">
        <v>1941</v>
      </c>
      <c r="AG18" s="12">
        <v>1720</v>
      </c>
      <c r="AH18" s="12">
        <v>781</v>
      </c>
      <c r="AI18" s="12"/>
    </row>
    <row r="19" spans="1:35" ht="21.6" customHeight="1" x14ac:dyDescent="0.3">
      <c r="A19" s="5"/>
      <c r="B19" s="5" t="s">
        <v>32</v>
      </c>
      <c r="C19" s="5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46</v>
      </c>
      <c r="C20" s="5"/>
      <c r="D20" s="11">
        <f t="shared" si="0"/>
        <v>2184</v>
      </c>
      <c r="E20" s="19">
        <v>60</v>
      </c>
      <c r="F20" s="19">
        <v>68</v>
      </c>
      <c r="G20" s="19">
        <f>151+21</f>
        <v>172</v>
      </c>
      <c r="H20" s="19">
        <v>57</v>
      </c>
      <c r="I20" s="20">
        <v>120</v>
      </c>
      <c r="J20" s="21">
        <v>55</v>
      </c>
      <c r="K20" s="19">
        <v>182</v>
      </c>
      <c r="L20" s="19"/>
      <c r="M20" s="19">
        <v>15</v>
      </c>
      <c r="N20" s="19">
        <v>35</v>
      </c>
      <c r="O20" s="15">
        <v>52</v>
      </c>
      <c r="P20" s="15">
        <v>10</v>
      </c>
      <c r="Q20" s="15">
        <v>110</v>
      </c>
      <c r="R20" s="12">
        <v>185</v>
      </c>
      <c r="S20" s="12">
        <v>63</v>
      </c>
      <c r="T20" s="12">
        <v>10</v>
      </c>
      <c r="U20" s="12">
        <v>110</v>
      </c>
      <c r="V20" s="15">
        <v>50</v>
      </c>
      <c r="W20" s="12">
        <v>64</v>
      </c>
      <c r="X20" s="12">
        <v>64</v>
      </c>
      <c r="Y20" s="12">
        <v>110</v>
      </c>
      <c r="Z20" s="12"/>
      <c r="AA20" s="12">
        <v>52</v>
      </c>
      <c r="AB20" s="12">
        <v>135</v>
      </c>
      <c r="AC20" s="12">
        <v>75</v>
      </c>
      <c r="AD20" s="12">
        <v>12</v>
      </c>
      <c r="AE20" s="12">
        <v>105</v>
      </c>
      <c r="AF20" s="12">
        <v>135</v>
      </c>
      <c r="AG20" s="12">
        <v>78</v>
      </c>
      <c r="AH20" s="12"/>
      <c r="AI20" s="12"/>
    </row>
    <row r="21" spans="1:35" ht="21.6" customHeight="1" x14ac:dyDescent="0.3">
      <c r="A21" s="5"/>
      <c r="B21" s="5" t="s">
        <v>33</v>
      </c>
      <c r="C21" s="5"/>
      <c r="D21" s="11">
        <f t="shared" si="0"/>
        <v>863</v>
      </c>
      <c r="E21" s="19"/>
      <c r="F21" s="19">
        <v>15</v>
      </c>
      <c r="G21" s="19">
        <v>213</v>
      </c>
      <c r="H21" s="19">
        <v>48</v>
      </c>
      <c r="I21" s="20"/>
      <c r="J21" s="21"/>
      <c r="K21" s="19">
        <v>114</v>
      </c>
      <c r="L21" s="19">
        <v>29</v>
      </c>
      <c r="M21" s="19"/>
      <c r="N21" s="19">
        <v>3</v>
      </c>
      <c r="O21" s="15">
        <v>54</v>
      </c>
      <c r="P21" s="15">
        <v>39</v>
      </c>
      <c r="Q21" s="15"/>
      <c r="R21" s="12">
        <v>57</v>
      </c>
      <c r="S21" s="12">
        <v>73</v>
      </c>
      <c r="T21" s="12">
        <v>39</v>
      </c>
      <c r="U21" s="12"/>
      <c r="V21" s="15"/>
      <c r="W21" s="12">
        <v>60</v>
      </c>
      <c r="X21" s="12">
        <v>5</v>
      </c>
      <c r="Y21" s="12"/>
      <c r="Z21" s="12"/>
      <c r="AA21" s="12">
        <v>31</v>
      </c>
      <c r="AB21" s="12">
        <v>5</v>
      </c>
      <c r="AC21" s="12"/>
      <c r="AD21" s="12">
        <v>31</v>
      </c>
      <c r="AE21" s="12"/>
      <c r="AF21" s="12">
        <v>47</v>
      </c>
      <c r="AG21" s="12"/>
      <c r="AH21" s="12"/>
      <c r="AI21" s="12"/>
    </row>
    <row r="22" spans="1:35" ht="21.6" customHeight="1" x14ac:dyDescent="0.3">
      <c r="A22" s="5"/>
      <c r="B22" s="5" t="s">
        <v>34</v>
      </c>
      <c r="C22" s="5"/>
      <c r="D22" s="11">
        <f t="shared" si="0"/>
        <v>95</v>
      </c>
      <c r="E22" s="19"/>
      <c r="F22" s="19"/>
      <c r="G22" s="19"/>
      <c r="H22" s="19"/>
      <c r="I22" s="20"/>
      <c r="J22" s="21">
        <v>95</v>
      </c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5"/>
      <c r="B23" s="16" t="s">
        <v>35</v>
      </c>
      <c r="C23" s="5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4" t="s">
        <v>36</v>
      </c>
      <c r="B24" s="4"/>
      <c r="C24" s="4"/>
      <c r="D24" s="11">
        <f t="shared" ref="D24:AI24" si="1">SUM(D6:D23)</f>
        <v>247259</v>
      </c>
      <c r="E24" s="11">
        <f t="shared" si="1"/>
        <v>9630</v>
      </c>
      <c r="F24" s="11">
        <f t="shared" si="1"/>
        <v>8115</v>
      </c>
      <c r="G24" s="11">
        <f t="shared" si="1"/>
        <v>9562</v>
      </c>
      <c r="H24" s="11">
        <f t="shared" si="1"/>
        <v>13924</v>
      </c>
      <c r="I24" s="11">
        <f t="shared" si="1"/>
        <v>11005</v>
      </c>
      <c r="J24" s="11">
        <f t="shared" si="1"/>
        <v>11195</v>
      </c>
      <c r="K24" s="11">
        <f t="shared" si="1"/>
        <v>23657</v>
      </c>
      <c r="L24" s="11">
        <f t="shared" si="1"/>
        <v>1284</v>
      </c>
      <c r="M24" s="11">
        <f t="shared" si="1"/>
        <v>5310</v>
      </c>
      <c r="N24" s="11">
        <f t="shared" si="1"/>
        <v>7322</v>
      </c>
      <c r="O24" s="11">
        <f t="shared" si="1"/>
        <v>7816</v>
      </c>
      <c r="P24" s="11">
        <f t="shared" si="1"/>
        <v>6894</v>
      </c>
      <c r="Q24" s="11">
        <f t="shared" si="1"/>
        <v>8165</v>
      </c>
      <c r="R24" s="11">
        <f t="shared" si="1"/>
        <v>12296</v>
      </c>
      <c r="S24" s="11">
        <f t="shared" si="1"/>
        <v>10188</v>
      </c>
      <c r="T24" s="11">
        <f t="shared" si="1"/>
        <v>7634</v>
      </c>
      <c r="U24" s="11">
        <f t="shared" si="1"/>
        <v>7575</v>
      </c>
      <c r="V24" s="11">
        <f t="shared" si="1"/>
        <v>6585</v>
      </c>
      <c r="W24" s="11">
        <f t="shared" si="1"/>
        <v>12207</v>
      </c>
      <c r="X24" s="11">
        <f t="shared" si="1"/>
        <v>7149</v>
      </c>
      <c r="Y24" s="11">
        <f t="shared" si="1"/>
        <v>6075</v>
      </c>
      <c r="Z24" s="11">
        <f t="shared" si="1"/>
        <v>5925</v>
      </c>
      <c r="AA24" s="11">
        <f t="shared" si="1"/>
        <v>4595</v>
      </c>
      <c r="AB24" s="11">
        <f t="shared" si="1"/>
        <v>6690</v>
      </c>
      <c r="AC24" s="11">
        <f t="shared" si="1"/>
        <v>5380</v>
      </c>
      <c r="AD24" s="11">
        <f t="shared" si="1"/>
        <v>7157</v>
      </c>
      <c r="AE24" s="11">
        <f t="shared" si="1"/>
        <v>10069</v>
      </c>
      <c r="AF24" s="11">
        <f t="shared" si="1"/>
        <v>6432</v>
      </c>
      <c r="AG24" s="11">
        <f t="shared" si="1"/>
        <v>4548</v>
      </c>
      <c r="AH24" s="11">
        <f t="shared" si="1"/>
        <v>2875</v>
      </c>
      <c r="AI24" s="11">
        <f t="shared" si="1"/>
        <v>0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abSelected="1" topLeftCell="J1" zoomScale="85" zoomScaleNormal="85" workbookViewId="0">
      <selection activeCell="AI21" sqref="AI21"/>
    </sheetView>
  </sheetViews>
  <sheetFormatPr defaultRowHeight="16.5" x14ac:dyDescent="0.3"/>
  <cols>
    <col min="1" max="1" width="8.625" customWidth="1"/>
    <col min="2" max="2" width="17.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81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9</v>
      </c>
      <c r="F4" s="5" t="s">
        <v>10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4</v>
      </c>
      <c r="O4" s="5" t="s">
        <v>5</v>
      </c>
      <c r="P4" s="5" t="s">
        <v>6</v>
      </c>
      <c r="Q4" s="5" t="s">
        <v>7</v>
      </c>
      <c r="R4" s="5" t="s">
        <v>8</v>
      </c>
      <c r="S4" s="5" t="s">
        <v>9</v>
      </c>
      <c r="T4" s="5" t="s">
        <v>10</v>
      </c>
      <c r="U4" s="5" t="s">
        <v>4</v>
      </c>
      <c r="V4" s="5" t="s">
        <v>5</v>
      </c>
      <c r="W4" s="5" t="s">
        <v>6</v>
      </c>
      <c r="X4" s="5" t="s">
        <v>7</v>
      </c>
      <c r="Y4" s="5" t="s">
        <v>8</v>
      </c>
      <c r="Z4" s="5" t="s">
        <v>9</v>
      </c>
      <c r="AA4" s="5" t="s">
        <v>10</v>
      </c>
      <c r="AB4" s="5" t="s">
        <v>4</v>
      </c>
      <c r="AC4" s="5" t="s">
        <v>5</v>
      </c>
      <c r="AD4" s="5" t="s">
        <v>6</v>
      </c>
      <c r="AE4" s="5" t="s">
        <v>7</v>
      </c>
      <c r="AF4" s="5" t="s">
        <v>8</v>
      </c>
      <c r="AG4" s="5" t="s">
        <v>9</v>
      </c>
      <c r="AH4" s="5" t="s">
        <v>10</v>
      </c>
      <c r="AI4" s="5" t="s">
        <v>4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17</v>
      </c>
      <c r="L5" s="7" t="s">
        <v>13</v>
      </c>
      <c r="M5" s="7" t="s">
        <v>13</v>
      </c>
      <c r="N5" s="7" t="s">
        <v>17</v>
      </c>
      <c r="O5" s="7" t="s">
        <v>17</v>
      </c>
      <c r="P5" s="7" t="s">
        <v>13</v>
      </c>
      <c r="Q5" s="7" t="s">
        <v>13</v>
      </c>
      <c r="R5" s="7" t="s">
        <v>16</v>
      </c>
      <c r="S5" s="9" t="s">
        <v>17</v>
      </c>
      <c r="T5" s="7" t="s">
        <v>13</v>
      </c>
      <c r="U5" s="7" t="s">
        <v>13</v>
      </c>
      <c r="V5" s="7" t="s">
        <v>15</v>
      </c>
      <c r="W5" s="7" t="s">
        <v>17</v>
      </c>
      <c r="X5" s="7" t="s">
        <v>17</v>
      </c>
      <c r="Y5" s="7" t="s">
        <v>13</v>
      </c>
      <c r="Z5" s="7" t="s">
        <v>13</v>
      </c>
      <c r="AA5" s="7" t="s">
        <v>13</v>
      </c>
      <c r="AB5" s="7" t="s">
        <v>17</v>
      </c>
      <c r="AC5" s="7" t="s">
        <v>13</v>
      </c>
      <c r="AD5" s="7" t="s">
        <v>82</v>
      </c>
      <c r="AE5" s="7" t="s">
        <v>17</v>
      </c>
      <c r="AF5" s="7" t="s">
        <v>83</v>
      </c>
      <c r="AG5" s="7" t="s">
        <v>17</v>
      </c>
      <c r="AH5" s="7" t="s">
        <v>13</v>
      </c>
      <c r="AI5" s="7" t="s">
        <v>13</v>
      </c>
    </row>
    <row r="6" spans="1:35" ht="21.6" hidden="1" customHeight="1" x14ac:dyDescent="0.3">
      <c r="A6" s="5"/>
      <c r="B6" s="10" t="s">
        <v>19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52017</v>
      </c>
      <c r="E7" s="19">
        <v>1183</v>
      </c>
      <c r="F7" s="19">
        <v>2550</v>
      </c>
      <c r="G7" s="19">
        <v>1500</v>
      </c>
      <c r="H7" s="19">
        <v>1728</v>
      </c>
      <c r="I7" s="20">
        <v>4983</v>
      </c>
      <c r="J7" s="21">
        <v>2550</v>
      </c>
      <c r="K7" s="19">
        <v>1500</v>
      </c>
      <c r="L7" s="19">
        <v>1328</v>
      </c>
      <c r="M7" s="19">
        <v>1483</v>
      </c>
      <c r="N7" s="19">
        <v>2550</v>
      </c>
      <c r="O7" s="15">
        <v>1850</v>
      </c>
      <c r="P7" s="15">
        <v>1528</v>
      </c>
      <c r="Q7" s="15">
        <v>1883</v>
      </c>
      <c r="R7" s="12">
        <v>2550</v>
      </c>
      <c r="S7" s="12">
        <v>1350</v>
      </c>
      <c r="T7" s="12">
        <v>1268</v>
      </c>
      <c r="U7" s="12">
        <v>333</v>
      </c>
      <c r="V7" s="15">
        <v>1400</v>
      </c>
      <c r="W7" s="12">
        <v>1050</v>
      </c>
      <c r="X7" s="12">
        <v>1180</v>
      </c>
      <c r="Y7" s="12">
        <v>1933</v>
      </c>
      <c r="Z7" s="12">
        <v>4400</v>
      </c>
      <c r="AA7" s="12">
        <v>1350</v>
      </c>
      <c r="AB7" s="12">
        <v>510</v>
      </c>
      <c r="AC7" s="12">
        <v>653</v>
      </c>
      <c r="AD7" s="12">
        <v>540</v>
      </c>
      <c r="AE7" s="12">
        <v>750</v>
      </c>
      <c r="AF7" s="12">
        <v>871</v>
      </c>
      <c r="AG7" s="12">
        <v>2653</v>
      </c>
      <c r="AH7" s="12">
        <v>1900</v>
      </c>
      <c r="AI7" s="12">
        <v>710</v>
      </c>
    </row>
    <row r="8" spans="1:35" ht="21.6" customHeight="1" x14ac:dyDescent="0.3">
      <c r="A8" s="5"/>
      <c r="B8" s="10" t="s">
        <v>21</v>
      </c>
      <c r="C8" s="5"/>
      <c r="D8" s="11">
        <f t="shared" si="0"/>
        <v>45756</v>
      </c>
      <c r="E8" s="19">
        <v>1144</v>
      </c>
      <c r="F8" s="19">
        <v>1289</v>
      </c>
      <c r="G8" s="19">
        <v>1080</v>
      </c>
      <c r="H8" s="19">
        <v>1730</v>
      </c>
      <c r="I8" s="20">
        <v>1464</v>
      </c>
      <c r="J8" s="21">
        <v>2989</v>
      </c>
      <c r="K8" s="19">
        <v>2230</v>
      </c>
      <c r="L8" s="19">
        <v>2050</v>
      </c>
      <c r="M8" s="19">
        <v>1464</v>
      </c>
      <c r="N8" s="19">
        <v>3189</v>
      </c>
      <c r="O8" s="15">
        <v>2230</v>
      </c>
      <c r="P8" s="15">
        <v>1500</v>
      </c>
      <c r="Q8" s="15">
        <v>1460</v>
      </c>
      <c r="R8" s="12">
        <v>797</v>
      </c>
      <c r="S8" s="12">
        <v>2230</v>
      </c>
      <c r="T8" s="12">
        <v>1500</v>
      </c>
      <c r="U8" s="12">
        <v>448</v>
      </c>
      <c r="V8" s="15">
        <v>217</v>
      </c>
      <c r="W8" s="12">
        <v>2230</v>
      </c>
      <c r="X8" s="12">
        <v>1600</v>
      </c>
      <c r="Y8" s="12">
        <v>1155</v>
      </c>
      <c r="Z8" s="12">
        <v>1479</v>
      </c>
      <c r="AA8" s="12">
        <v>2230</v>
      </c>
      <c r="AB8" s="12">
        <v>1100</v>
      </c>
      <c r="AC8" s="12">
        <v>615</v>
      </c>
      <c r="AD8" s="12">
        <v>449</v>
      </c>
      <c r="AE8" s="12">
        <v>2230</v>
      </c>
      <c r="AF8" s="12">
        <v>1200</v>
      </c>
      <c r="AG8" s="12">
        <v>588</v>
      </c>
      <c r="AH8" s="12">
        <v>789</v>
      </c>
      <c r="AI8" s="12">
        <v>1080</v>
      </c>
    </row>
    <row r="9" spans="1:35" ht="21.6" customHeight="1" x14ac:dyDescent="0.3">
      <c r="A9" s="5"/>
      <c r="B9" s="5" t="s">
        <v>22</v>
      </c>
      <c r="C9" s="5"/>
      <c r="D9" s="11">
        <f t="shared" si="0"/>
        <v>15384</v>
      </c>
      <c r="E9" s="19">
        <v>424</v>
      </c>
      <c r="F9" s="19">
        <v>210</v>
      </c>
      <c r="G9" s="19">
        <f>160+425</f>
        <v>585</v>
      </c>
      <c r="H9" s="19">
        <v>890</v>
      </c>
      <c r="I9" s="20">
        <v>842</v>
      </c>
      <c r="J9" s="21">
        <v>210</v>
      </c>
      <c r="K9" s="19">
        <v>585</v>
      </c>
      <c r="L9" s="19">
        <f>245+615</f>
        <v>860</v>
      </c>
      <c r="M9" s="19">
        <f>476+60</f>
        <v>536</v>
      </c>
      <c r="N9" s="19">
        <v>210</v>
      </c>
      <c r="O9" s="15">
        <v>585</v>
      </c>
      <c r="P9" s="15">
        <v>1118</v>
      </c>
      <c r="Q9" s="15">
        <v>553</v>
      </c>
      <c r="R9" s="12">
        <v>210</v>
      </c>
      <c r="S9" s="12">
        <v>535</v>
      </c>
      <c r="T9" s="12">
        <f>245+760</f>
        <v>1005</v>
      </c>
      <c r="U9" s="12">
        <f>171+39</f>
        <v>210</v>
      </c>
      <c r="V9" s="15">
        <v>140</v>
      </c>
      <c r="W9" s="12">
        <v>480</v>
      </c>
      <c r="X9" s="12">
        <v>1195</v>
      </c>
      <c r="Y9" s="12">
        <f>395+67</f>
        <v>462</v>
      </c>
      <c r="Z9" s="12">
        <v>213</v>
      </c>
      <c r="AA9" s="12">
        <f>180+375</f>
        <v>555</v>
      </c>
      <c r="AB9" s="12">
        <f>275+210</f>
        <v>485</v>
      </c>
      <c r="AC9" s="12">
        <v>62</v>
      </c>
      <c r="AD9" s="12">
        <v>135</v>
      </c>
      <c r="AE9" s="12">
        <v>415</v>
      </c>
      <c r="AF9" s="12">
        <v>805</v>
      </c>
      <c r="AG9" s="12">
        <v>264</v>
      </c>
      <c r="AH9" s="12">
        <f>35+180</f>
        <v>215</v>
      </c>
      <c r="AI9" s="12">
        <f>230+160</f>
        <v>390</v>
      </c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48818</v>
      </c>
      <c r="E18" s="19">
        <f>81+433</f>
        <v>514</v>
      </c>
      <c r="F18" s="19">
        <f>600+741</f>
        <v>1341</v>
      </c>
      <c r="G18" s="19">
        <f>1280+570</f>
        <v>1850</v>
      </c>
      <c r="H18" s="19">
        <v>2411</v>
      </c>
      <c r="I18" s="20">
        <v>3884</v>
      </c>
      <c r="J18" s="21">
        <v>1941</v>
      </c>
      <c r="K18" s="19">
        <v>2180</v>
      </c>
      <c r="L18" s="19">
        <f>1930+543</f>
        <v>2473</v>
      </c>
      <c r="M18" s="19">
        <f>592+1181</f>
        <v>1773</v>
      </c>
      <c r="N18" s="19">
        <f>1341+600</f>
        <v>1941</v>
      </c>
      <c r="O18" s="15">
        <v>2760</v>
      </c>
      <c r="P18" s="15">
        <v>2123</v>
      </c>
      <c r="Q18" s="15">
        <v>1408</v>
      </c>
      <c r="R18" s="12">
        <v>778</v>
      </c>
      <c r="S18" s="12">
        <v>2280</v>
      </c>
      <c r="T18" s="12">
        <f>1430+624</f>
        <v>2054</v>
      </c>
      <c r="U18" s="12">
        <f>127+101</f>
        <v>228</v>
      </c>
      <c r="V18" s="15">
        <v>388</v>
      </c>
      <c r="W18" s="12">
        <v>810</v>
      </c>
      <c r="X18" s="12">
        <v>2630</v>
      </c>
      <c r="Y18" s="12">
        <f>801+900</f>
        <v>1701</v>
      </c>
      <c r="Z18" s="12">
        <f>470+531</f>
        <v>1001</v>
      </c>
      <c r="AA18" s="12">
        <f>310+1100</f>
        <v>1410</v>
      </c>
      <c r="AB18" s="12">
        <f>450+1030</f>
        <v>1480</v>
      </c>
      <c r="AC18" s="12">
        <v>673</v>
      </c>
      <c r="AD18" s="12">
        <v>601</v>
      </c>
      <c r="AE18" s="12">
        <v>860</v>
      </c>
      <c r="AF18" s="12">
        <v>1354</v>
      </c>
      <c r="AG18" s="12">
        <f>497+1853</f>
        <v>2350</v>
      </c>
      <c r="AH18" s="12">
        <f>461+210</f>
        <v>671</v>
      </c>
      <c r="AI18" s="12">
        <f>380+570</f>
        <v>950</v>
      </c>
    </row>
    <row r="19" spans="1:35" ht="21.6" customHeight="1" x14ac:dyDescent="0.3">
      <c r="A19" s="5"/>
      <c r="B19" s="5" t="s">
        <v>32</v>
      </c>
      <c r="C19" s="5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46</v>
      </c>
      <c r="C20" s="5"/>
      <c r="D20" s="11">
        <f t="shared" si="0"/>
        <v>1677</v>
      </c>
      <c r="E20" s="19">
        <v>17</v>
      </c>
      <c r="F20" s="19">
        <v>135</v>
      </c>
      <c r="G20" s="19">
        <v>75</v>
      </c>
      <c r="H20" s="19">
        <v>23</v>
      </c>
      <c r="I20" s="20">
        <v>109</v>
      </c>
      <c r="J20" s="21">
        <v>135</v>
      </c>
      <c r="K20" s="19">
        <v>75</v>
      </c>
      <c r="L20" s="19">
        <v>81</v>
      </c>
      <c r="M20" s="19">
        <v>91</v>
      </c>
      <c r="N20" s="19">
        <v>135</v>
      </c>
      <c r="O20" s="15">
        <v>75</v>
      </c>
      <c r="P20" s="15">
        <v>66</v>
      </c>
      <c r="Q20" s="15">
        <v>25</v>
      </c>
      <c r="R20" s="12">
        <v>22</v>
      </c>
      <c r="S20" s="12">
        <v>35</v>
      </c>
      <c r="T20" s="12">
        <v>66</v>
      </c>
      <c r="U20" s="12"/>
      <c r="V20" s="15">
        <v>10</v>
      </c>
      <c r="W20" s="12">
        <v>4</v>
      </c>
      <c r="X20" s="12">
        <v>40</v>
      </c>
      <c r="Y20" s="12">
        <v>49</v>
      </c>
      <c r="Z20" s="12">
        <v>70</v>
      </c>
      <c r="AA20" s="12">
        <v>35</v>
      </c>
      <c r="AB20" s="12">
        <v>40</v>
      </c>
      <c r="AC20" s="12">
        <v>5</v>
      </c>
      <c r="AD20" s="12">
        <v>26</v>
      </c>
      <c r="AE20" s="12">
        <v>15</v>
      </c>
      <c r="AF20" s="12">
        <v>43</v>
      </c>
      <c r="AG20" s="12">
        <v>79</v>
      </c>
      <c r="AH20" s="12">
        <v>86</v>
      </c>
      <c r="AI20" s="12">
        <v>10</v>
      </c>
    </row>
    <row r="21" spans="1:35" ht="21.6" customHeight="1" x14ac:dyDescent="0.3">
      <c r="A21" s="5"/>
      <c r="B21" s="5" t="s">
        <v>33</v>
      </c>
      <c r="C21" s="5"/>
      <c r="D21" s="11">
        <f t="shared" si="0"/>
        <v>836</v>
      </c>
      <c r="E21" s="19">
        <v>14</v>
      </c>
      <c r="F21" s="19">
        <v>47</v>
      </c>
      <c r="G21" s="19"/>
      <c r="H21" s="19">
        <v>19</v>
      </c>
      <c r="I21" s="20">
        <v>39</v>
      </c>
      <c r="J21" s="21">
        <v>77</v>
      </c>
      <c r="K21" s="19"/>
      <c r="L21" s="19">
        <v>13</v>
      </c>
      <c r="M21" s="19">
        <v>145</v>
      </c>
      <c r="N21" s="19">
        <v>77</v>
      </c>
      <c r="O21" s="15"/>
      <c r="P21" s="15">
        <v>16</v>
      </c>
      <c r="Q21" s="15">
        <v>42</v>
      </c>
      <c r="R21" s="12">
        <v>31</v>
      </c>
      <c r="S21" s="12"/>
      <c r="T21" s="12">
        <v>14</v>
      </c>
      <c r="U21" s="12">
        <v>8</v>
      </c>
      <c r="V21" s="15">
        <v>31</v>
      </c>
      <c r="W21" s="12"/>
      <c r="X21" s="12"/>
      <c r="Y21" s="12">
        <v>123</v>
      </c>
      <c r="Z21" s="12">
        <v>23</v>
      </c>
      <c r="AA21" s="12"/>
      <c r="AB21" s="12"/>
      <c r="AC21" s="12">
        <v>5</v>
      </c>
      <c r="AD21" s="12">
        <v>28</v>
      </c>
      <c r="AE21" s="12"/>
      <c r="AF21" s="12"/>
      <c r="AG21" s="12">
        <v>25</v>
      </c>
      <c r="AH21" s="12">
        <v>59</v>
      </c>
      <c r="AI21" s="12"/>
    </row>
    <row r="22" spans="1:35" ht="21.6" customHeight="1" x14ac:dyDescent="0.3">
      <c r="A22" s="5"/>
      <c r="B22" s="5" t="s">
        <v>34</v>
      </c>
      <c r="C22" s="5"/>
      <c r="D22" s="11">
        <f t="shared" si="0"/>
        <v>5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>
        <v>5</v>
      </c>
      <c r="AE22" s="12"/>
      <c r="AF22" s="12"/>
      <c r="AG22" s="12"/>
      <c r="AH22" s="12"/>
      <c r="AI22" s="12"/>
    </row>
    <row r="23" spans="1:35" ht="21.6" customHeight="1" x14ac:dyDescent="0.3">
      <c r="A23" s="5"/>
      <c r="B23" s="16" t="s">
        <v>35</v>
      </c>
      <c r="C23" s="5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4" t="s">
        <v>36</v>
      </c>
      <c r="B24" s="4"/>
      <c r="C24" s="4"/>
      <c r="D24" s="11">
        <f t="shared" ref="D24:AI24" si="1">SUM(D6:D23)</f>
        <v>164493</v>
      </c>
      <c r="E24" s="11">
        <f t="shared" si="1"/>
        <v>3296</v>
      </c>
      <c r="F24" s="11">
        <f t="shared" si="1"/>
        <v>5572</v>
      </c>
      <c r="G24" s="11">
        <f t="shared" si="1"/>
        <v>5090</v>
      </c>
      <c r="H24" s="11">
        <f t="shared" si="1"/>
        <v>6801</v>
      </c>
      <c r="I24" s="11">
        <f t="shared" si="1"/>
        <v>11321</v>
      </c>
      <c r="J24" s="11">
        <f t="shared" si="1"/>
        <v>7902</v>
      </c>
      <c r="K24" s="11">
        <f t="shared" si="1"/>
        <v>6570</v>
      </c>
      <c r="L24" s="11">
        <f t="shared" si="1"/>
        <v>6805</v>
      </c>
      <c r="M24" s="11">
        <f t="shared" si="1"/>
        <v>5492</v>
      </c>
      <c r="N24" s="11">
        <f t="shared" si="1"/>
        <v>8102</v>
      </c>
      <c r="O24" s="11">
        <f t="shared" si="1"/>
        <v>7500</v>
      </c>
      <c r="P24" s="11">
        <f t="shared" si="1"/>
        <v>6351</v>
      </c>
      <c r="Q24" s="11">
        <f t="shared" si="1"/>
        <v>5371</v>
      </c>
      <c r="R24" s="11">
        <f t="shared" si="1"/>
        <v>4388</v>
      </c>
      <c r="S24" s="11">
        <f t="shared" si="1"/>
        <v>6430</v>
      </c>
      <c r="T24" s="11">
        <f t="shared" si="1"/>
        <v>5907</v>
      </c>
      <c r="U24" s="11">
        <f t="shared" si="1"/>
        <v>1227</v>
      </c>
      <c r="V24" s="11">
        <f t="shared" si="1"/>
        <v>2186</v>
      </c>
      <c r="W24" s="11">
        <f t="shared" si="1"/>
        <v>4574</v>
      </c>
      <c r="X24" s="11">
        <f t="shared" si="1"/>
        <v>6645</v>
      </c>
      <c r="Y24" s="11">
        <f t="shared" si="1"/>
        <v>5423</v>
      </c>
      <c r="Z24" s="11">
        <f t="shared" si="1"/>
        <v>7186</v>
      </c>
      <c r="AA24" s="11">
        <f t="shared" si="1"/>
        <v>5580</v>
      </c>
      <c r="AB24" s="11">
        <f t="shared" si="1"/>
        <v>3615</v>
      </c>
      <c r="AC24" s="11">
        <f t="shared" si="1"/>
        <v>2013</v>
      </c>
      <c r="AD24" s="11">
        <f t="shared" si="1"/>
        <v>1784</v>
      </c>
      <c r="AE24" s="11">
        <f t="shared" si="1"/>
        <v>4270</v>
      </c>
      <c r="AF24" s="11">
        <f t="shared" si="1"/>
        <v>4273</v>
      </c>
      <c r="AG24" s="11">
        <f t="shared" si="1"/>
        <v>5959</v>
      </c>
      <c r="AH24" s="11">
        <f t="shared" si="1"/>
        <v>3720</v>
      </c>
      <c r="AI24" s="11">
        <f t="shared" si="1"/>
        <v>3140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D1" zoomScale="85" zoomScaleNormal="85" workbookViewId="0">
      <selection activeCell="AF21" sqref="AF21"/>
    </sheetView>
  </sheetViews>
  <sheetFormatPr defaultRowHeight="16.5" x14ac:dyDescent="0.3"/>
  <cols>
    <col min="1" max="1" width="8.625" customWidth="1"/>
    <col min="2" max="2" width="14.2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37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/>
      <c r="AH3" s="4"/>
      <c r="AI3" s="4"/>
    </row>
    <row r="4" spans="1:35" x14ac:dyDescent="0.3">
      <c r="A4" s="4" t="s">
        <v>3</v>
      </c>
      <c r="B4" s="4"/>
      <c r="C4" s="4"/>
      <c r="D4" s="4"/>
      <c r="E4" s="5" t="s">
        <v>7</v>
      </c>
      <c r="F4" s="5" t="s">
        <v>8</v>
      </c>
      <c r="G4" s="5" t="s">
        <v>9</v>
      </c>
      <c r="H4" s="5" t="s">
        <v>10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  <c r="P4" s="5" t="s">
        <v>4</v>
      </c>
      <c r="Q4" s="5" t="s">
        <v>5</v>
      </c>
      <c r="R4" s="5" t="s">
        <v>6</v>
      </c>
      <c r="S4" s="5" t="s">
        <v>7</v>
      </c>
      <c r="T4" s="5" t="s">
        <v>8</v>
      </c>
      <c r="U4" s="5" t="s">
        <v>9</v>
      </c>
      <c r="V4" s="5" t="s">
        <v>10</v>
      </c>
      <c r="W4" s="5" t="s">
        <v>4</v>
      </c>
      <c r="X4" s="5" t="s">
        <v>5</v>
      </c>
      <c r="Y4" s="5" t="s">
        <v>6</v>
      </c>
      <c r="Z4" s="5" t="s">
        <v>7</v>
      </c>
      <c r="AA4" s="5" t="s">
        <v>8</v>
      </c>
      <c r="AB4" s="5" t="s">
        <v>9</v>
      </c>
      <c r="AC4" s="5" t="s">
        <v>10</v>
      </c>
      <c r="AD4" s="5" t="s">
        <v>4</v>
      </c>
      <c r="AE4" s="5" t="s">
        <v>5</v>
      </c>
      <c r="AF4" s="5" t="s">
        <v>6</v>
      </c>
      <c r="AG4" s="5"/>
      <c r="AH4" s="5"/>
      <c r="AI4" s="5"/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17</v>
      </c>
      <c r="F5" s="7" t="s">
        <v>17</v>
      </c>
      <c r="G5" s="7" t="s">
        <v>15</v>
      </c>
      <c r="H5" s="7" t="s">
        <v>13</v>
      </c>
      <c r="I5" s="7" t="s">
        <v>13</v>
      </c>
      <c r="J5" s="8" t="s">
        <v>17</v>
      </c>
      <c r="K5" s="7" t="s">
        <v>13</v>
      </c>
      <c r="L5" s="7" t="s">
        <v>13</v>
      </c>
      <c r="M5" s="7" t="s">
        <v>13</v>
      </c>
      <c r="N5" s="7" t="s">
        <v>17</v>
      </c>
      <c r="O5" s="7" t="s">
        <v>13</v>
      </c>
      <c r="P5" s="7" t="s">
        <v>13</v>
      </c>
      <c r="Q5" s="7" t="s">
        <v>13</v>
      </c>
      <c r="R5" s="7" t="s">
        <v>16</v>
      </c>
      <c r="S5" s="9" t="s">
        <v>13</v>
      </c>
      <c r="T5" s="7" t="s">
        <v>38</v>
      </c>
      <c r="U5" s="7" t="s">
        <v>39</v>
      </c>
      <c r="V5" s="7" t="s">
        <v>13</v>
      </c>
      <c r="W5" s="9" t="s">
        <v>13</v>
      </c>
      <c r="X5" s="7" t="s">
        <v>17</v>
      </c>
      <c r="Y5" s="7" t="s">
        <v>13</v>
      </c>
      <c r="Z5" s="7" t="s">
        <v>13</v>
      </c>
      <c r="AA5" s="7" t="s">
        <v>13</v>
      </c>
      <c r="AB5" s="7" t="s">
        <v>13</v>
      </c>
      <c r="AC5" s="7" t="s">
        <v>13</v>
      </c>
      <c r="AD5" s="7" t="s">
        <v>13</v>
      </c>
      <c r="AE5" s="7" t="s">
        <v>13</v>
      </c>
      <c r="AF5" s="7" t="s">
        <v>40</v>
      </c>
      <c r="AG5" s="7"/>
      <c r="AH5" s="7"/>
      <c r="AI5" s="7"/>
    </row>
    <row r="6" spans="1:35" ht="21.6" customHeight="1" x14ac:dyDescent="0.3">
      <c r="A6" s="5"/>
      <c r="B6" s="10" t="s">
        <v>19</v>
      </c>
      <c r="C6" s="5"/>
      <c r="D6" s="11">
        <f t="shared" ref="D6:D23" si="0">SUM(E6:AI6)</f>
        <v>0</v>
      </c>
      <c r="E6" s="12"/>
      <c r="F6" s="12"/>
      <c r="G6" s="12"/>
      <c r="H6" s="12"/>
      <c r="I6" s="13"/>
      <c r="J6" s="14"/>
      <c r="K6" s="12"/>
      <c r="L6" s="12"/>
      <c r="M6" s="12"/>
      <c r="N6" s="12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49910</v>
      </c>
      <c r="E7" s="12">
        <v>1300</v>
      </c>
      <c r="F7" s="12">
        <v>400</v>
      </c>
      <c r="G7" s="12">
        <v>770</v>
      </c>
      <c r="H7" s="12">
        <v>1230</v>
      </c>
      <c r="I7" s="13">
        <v>1300</v>
      </c>
      <c r="J7" s="14">
        <v>1690</v>
      </c>
      <c r="K7" s="12">
        <v>1870</v>
      </c>
      <c r="L7" s="12">
        <v>1380</v>
      </c>
      <c r="M7" s="12">
        <v>1300</v>
      </c>
      <c r="N7" s="12">
        <v>1680</v>
      </c>
      <c r="O7" s="15">
        <v>1550</v>
      </c>
      <c r="P7" s="15">
        <v>6880</v>
      </c>
      <c r="Q7" s="15">
        <v>1230</v>
      </c>
      <c r="R7" s="12">
        <v>3050</v>
      </c>
      <c r="S7" s="12">
        <v>1100</v>
      </c>
      <c r="T7" s="12">
        <v>600</v>
      </c>
      <c r="U7" s="12">
        <v>1300</v>
      </c>
      <c r="V7" s="15">
        <v>500</v>
      </c>
      <c r="W7" s="12">
        <v>1010</v>
      </c>
      <c r="X7" s="12">
        <v>2200</v>
      </c>
      <c r="Y7" s="12">
        <v>1400</v>
      </c>
      <c r="Z7" s="12">
        <v>1030</v>
      </c>
      <c r="AA7" s="12">
        <v>1110</v>
      </c>
      <c r="AB7" s="12">
        <v>4100</v>
      </c>
      <c r="AC7" s="12">
        <v>1300</v>
      </c>
      <c r="AD7" s="12">
        <v>1500</v>
      </c>
      <c r="AE7" s="12">
        <v>2430</v>
      </c>
      <c r="AF7" s="12">
        <v>4700</v>
      </c>
      <c r="AG7" s="12"/>
      <c r="AH7" s="12"/>
      <c r="AI7" s="12"/>
    </row>
    <row r="8" spans="1:35" ht="21.6" customHeight="1" x14ac:dyDescent="0.3">
      <c r="A8" s="5"/>
      <c r="B8" s="10" t="s">
        <v>21</v>
      </c>
      <c r="C8" s="5"/>
      <c r="D8" s="11">
        <f t="shared" si="0"/>
        <v>61555</v>
      </c>
      <c r="E8" s="12">
        <v>1715</v>
      </c>
      <c r="F8" s="12">
        <v>1330</v>
      </c>
      <c r="G8" s="12">
        <v>984</v>
      </c>
      <c r="H8" s="12">
        <v>2400</v>
      </c>
      <c r="I8" s="13">
        <v>1952</v>
      </c>
      <c r="J8" s="14">
        <v>1330</v>
      </c>
      <c r="K8" s="12">
        <v>1504</v>
      </c>
      <c r="L8" s="12">
        <v>1480</v>
      </c>
      <c r="M8" s="12">
        <v>2152</v>
      </c>
      <c r="N8" s="12">
        <v>1830</v>
      </c>
      <c r="O8" s="15">
        <v>1944</v>
      </c>
      <c r="P8" s="15">
        <v>1680</v>
      </c>
      <c r="Q8" s="15">
        <v>7182</v>
      </c>
      <c r="R8" s="12">
        <v>1830</v>
      </c>
      <c r="S8" s="12">
        <v>1934</v>
      </c>
      <c r="T8" s="12">
        <v>990</v>
      </c>
      <c r="U8" s="12">
        <v>352</v>
      </c>
      <c r="V8" s="15">
        <v>1630</v>
      </c>
      <c r="W8" s="12">
        <v>1346</v>
      </c>
      <c r="X8" s="12">
        <v>2060</v>
      </c>
      <c r="Y8" s="12">
        <v>6252</v>
      </c>
      <c r="Z8" s="12">
        <v>1630</v>
      </c>
      <c r="AA8" s="12">
        <v>1197</v>
      </c>
      <c r="AB8" s="12">
        <v>2070</v>
      </c>
      <c r="AC8" s="12">
        <v>4052</v>
      </c>
      <c r="AD8" s="12">
        <v>1630</v>
      </c>
      <c r="AE8" s="12">
        <v>2119</v>
      </c>
      <c r="AF8" s="12">
        <v>4980</v>
      </c>
      <c r="AG8" s="12"/>
      <c r="AH8" s="12"/>
      <c r="AI8" s="12"/>
    </row>
    <row r="9" spans="1:35" ht="21.6" customHeight="1" x14ac:dyDescent="0.3">
      <c r="A9" s="5"/>
      <c r="B9" s="5" t="s">
        <v>22</v>
      </c>
      <c r="C9" s="5"/>
      <c r="D9" s="11">
        <f t="shared" si="0"/>
        <v>15407</v>
      </c>
      <c r="E9" s="12">
        <v>495</v>
      </c>
      <c r="F9" s="12">
        <v>336</v>
      </c>
      <c r="G9" s="12">
        <v>506</v>
      </c>
      <c r="H9" s="12">
        <v>161</v>
      </c>
      <c r="I9" s="13">
        <v>595</v>
      </c>
      <c r="J9" s="14">
        <v>530</v>
      </c>
      <c r="K9" s="12">
        <v>636</v>
      </c>
      <c r="L9" s="12">
        <v>150</v>
      </c>
      <c r="M9" s="12">
        <v>595</v>
      </c>
      <c r="N9" s="12">
        <v>500</v>
      </c>
      <c r="O9" s="15">
        <v>906</v>
      </c>
      <c r="P9" s="15">
        <v>170</v>
      </c>
      <c r="Q9" s="15">
        <v>655</v>
      </c>
      <c r="R9" s="12">
        <v>537</v>
      </c>
      <c r="S9" s="12">
        <v>876</v>
      </c>
      <c r="T9" s="12">
        <v>150</v>
      </c>
      <c r="U9" s="12">
        <v>554</v>
      </c>
      <c r="V9" s="15">
        <v>346</v>
      </c>
      <c r="W9" s="12">
        <v>846</v>
      </c>
      <c r="X9" s="12">
        <v>461</v>
      </c>
      <c r="Y9" s="12">
        <v>861</v>
      </c>
      <c r="Z9" s="12">
        <v>480</v>
      </c>
      <c r="AA9" s="12">
        <v>809</v>
      </c>
      <c r="AB9" s="12">
        <v>368</v>
      </c>
      <c r="AC9" s="12">
        <v>601</v>
      </c>
      <c r="AD9" s="12">
        <v>720</v>
      </c>
      <c r="AE9" s="12">
        <v>912</v>
      </c>
      <c r="AF9" s="12">
        <v>651</v>
      </c>
      <c r="AG9" s="12"/>
      <c r="AH9" s="12"/>
      <c r="AI9" s="12"/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2"/>
      <c r="F10" s="12"/>
      <c r="G10" s="12"/>
      <c r="H10" s="12"/>
      <c r="I10" s="13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2"/>
      <c r="F11" s="12"/>
      <c r="G11" s="12"/>
      <c r="H11" s="12"/>
      <c r="I11" s="13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2"/>
      <c r="F12" s="12"/>
      <c r="G12" s="12"/>
      <c r="H12" s="12"/>
      <c r="I12" s="13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2"/>
      <c r="F13" s="12"/>
      <c r="G13" s="12"/>
      <c r="H13" s="12"/>
      <c r="I13" s="13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2"/>
      <c r="F14" s="12"/>
      <c r="G14" s="12"/>
      <c r="H14" s="12"/>
      <c r="I14" s="13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2"/>
      <c r="F15" s="12"/>
      <c r="G15" s="12"/>
      <c r="H15" s="12"/>
      <c r="I15" s="13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2"/>
      <c r="F16" s="12"/>
      <c r="G16" s="12"/>
      <c r="H16" s="12"/>
      <c r="I16" s="13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2"/>
      <c r="F17" s="12"/>
      <c r="G17" s="12"/>
      <c r="H17" s="12"/>
      <c r="I17" s="13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65188</v>
      </c>
      <c r="E18" s="12">
        <v>1386</v>
      </c>
      <c r="F18" s="12">
        <v>480</v>
      </c>
      <c r="G18" s="12">
        <v>1046</v>
      </c>
      <c r="H18" s="12">
        <v>1005</v>
      </c>
      <c r="I18" s="13">
        <v>1451</v>
      </c>
      <c r="J18" s="14">
        <v>1940</v>
      </c>
      <c r="K18" s="12">
        <v>2020</v>
      </c>
      <c r="L18" s="12">
        <v>1005</v>
      </c>
      <c r="M18" s="12">
        <v>1366</v>
      </c>
      <c r="N18" s="12">
        <v>1730</v>
      </c>
      <c r="O18" s="15">
        <v>2150</v>
      </c>
      <c r="P18" s="15">
        <v>5705</v>
      </c>
      <c r="Q18" s="15">
        <v>4356</v>
      </c>
      <c r="R18" s="12">
        <v>2635</v>
      </c>
      <c r="S18" s="12">
        <v>1805</v>
      </c>
      <c r="T18" s="12">
        <v>435</v>
      </c>
      <c r="U18" s="12">
        <v>296</v>
      </c>
      <c r="V18" s="15">
        <v>548</v>
      </c>
      <c r="W18" s="12">
        <v>1413</v>
      </c>
      <c r="X18" s="12">
        <v>2315</v>
      </c>
      <c r="Y18" s="12">
        <v>5406</v>
      </c>
      <c r="Z18" s="12">
        <v>1050</v>
      </c>
      <c r="AA18" s="12">
        <v>1094</v>
      </c>
      <c r="AB18" s="12">
        <v>2515</v>
      </c>
      <c r="AC18" s="12">
        <v>3726</v>
      </c>
      <c r="AD18" s="12">
        <v>1890</v>
      </c>
      <c r="AE18" s="12">
        <v>2305</v>
      </c>
      <c r="AF18" s="12">
        <v>12115</v>
      </c>
      <c r="AG18" s="12"/>
      <c r="AH18" s="12"/>
      <c r="AI18" s="12"/>
    </row>
    <row r="19" spans="1:35" ht="21.6" customHeight="1" x14ac:dyDescent="0.3">
      <c r="A19" s="5"/>
      <c r="B19" s="5" t="s">
        <v>32</v>
      </c>
      <c r="C19" s="5"/>
      <c r="D19" s="11">
        <f t="shared" si="0"/>
        <v>2</v>
      </c>
      <c r="E19" s="12"/>
      <c r="F19" s="12"/>
      <c r="G19" s="12"/>
      <c r="H19" s="12"/>
      <c r="I19" s="13"/>
      <c r="J19" s="14">
        <v>2</v>
      </c>
      <c r="K19" s="12"/>
      <c r="L19" s="12"/>
      <c r="M19" s="12"/>
      <c r="N19" s="12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33</v>
      </c>
      <c r="C20" s="5"/>
      <c r="D20" s="11">
        <f t="shared" si="0"/>
        <v>2260</v>
      </c>
      <c r="E20" s="12">
        <v>42</v>
      </c>
      <c r="F20" s="12">
        <v>3</v>
      </c>
      <c r="G20" s="12">
        <v>72</v>
      </c>
      <c r="H20" s="12">
        <v>58</v>
      </c>
      <c r="I20" s="13">
        <v>45</v>
      </c>
      <c r="J20" s="14">
        <v>32</v>
      </c>
      <c r="K20" s="12">
        <v>109</v>
      </c>
      <c r="L20" s="12">
        <v>49</v>
      </c>
      <c r="M20" s="12">
        <v>45</v>
      </c>
      <c r="N20" s="12">
        <v>13</v>
      </c>
      <c r="O20" s="15">
        <v>125</v>
      </c>
      <c r="P20" s="15">
        <v>60</v>
      </c>
      <c r="Q20" s="15">
        <v>275</v>
      </c>
      <c r="R20" s="12">
        <v>48</v>
      </c>
      <c r="S20" s="12">
        <v>114</v>
      </c>
      <c r="T20" s="12">
        <v>31</v>
      </c>
      <c r="U20" s="12">
        <v>38</v>
      </c>
      <c r="V20" s="15"/>
      <c r="W20" s="12">
        <v>95</v>
      </c>
      <c r="X20" s="12">
        <v>225</v>
      </c>
      <c r="Y20" s="12">
        <v>333</v>
      </c>
      <c r="Z20" s="12"/>
      <c r="AA20" s="12">
        <v>83</v>
      </c>
      <c r="AB20" s="12">
        <v>52</v>
      </c>
      <c r="AC20" s="12">
        <v>113</v>
      </c>
      <c r="AD20" s="12">
        <v>15</v>
      </c>
      <c r="AE20" s="12">
        <v>96</v>
      </c>
      <c r="AF20" s="12">
        <v>89</v>
      </c>
      <c r="AG20" s="12"/>
      <c r="AH20" s="12"/>
      <c r="AI20" s="12"/>
    </row>
    <row r="21" spans="1:35" ht="21.6" customHeight="1" x14ac:dyDescent="0.3">
      <c r="A21" s="5"/>
      <c r="B21" s="5" t="s">
        <v>34</v>
      </c>
      <c r="C21" s="5"/>
      <c r="D21" s="11">
        <f t="shared" si="0"/>
        <v>212</v>
      </c>
      <c r="E21" s="12"/>
      <c r="F21" s="12">
        <v>3</v>
      </c>
      <c r="G21" s="12">
        <v>7</v>
      </c>
      <c r="H21" s="12"/>
      <c r="I21" s="13"/>
      <c r="J21" s="14">
        <v>23</v>
      </c>
      <c r="K21" s="12">
        <v>24</v>
      </c>
      <c r="L21" s="12"/>
      <c r="M21" s="12"/>
      <c r="N21" s="12">
        <v>14</v>
      </c>
      <c r="O21" s="15">
        <v>26</v>
      </c>
      <c r="P21" s="15"/>
      <c r="Q21" s="15"/>
      <c r="R21" s="12">
        <v>14</v>
      </c>
      <c r="S21" s="12">
        <v>18</v>
      </c>
      <c r="T21" s="12"/>
      <c r="U21" s="12"/>
      <c r="V21" s="15">
        <v>4</v>
      </c>
      <c r="W21" s="12">
        <v>17</v>
      </c>
      <c r="X21" s="12"/>
      <c r="Y21" s="12"/>
      <c r="Z21" s="12">
        <v>8</v>
      </c>
      <c r="AA21" s="12">
        <v>5</v>
      </c>
      <c r="AB21" s="12"/>
      <c r="AC21" s="12"/>
      <c r="AD21" s="12">
        <v>11</v>
      </c>
      <c r="AE21" s="12">
        <v>38</v>
      </c>
      <c r="AF21" s="12"/>
      <c r="AG21" s="12"/>
      <c r="AH21" s="12"/>
      <c r="AI21" s="12"/>
    </row>
    <row r="22" spans="1:35" ht="21.6" customHeight="1" x14ac:dyDescent="0.3">
      <c r="A22" s="5"/>
      <c r="B22" s="16" t="s">
        <v>35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36</v>
      </c>
      <c r="B23" s="4"/>
      <c r="C23" s="4"/>
      <c r="D23" s="11">
        <f t="shared" si="0"/>
        <v>194534</v>
      </c>
      <c r="E23" s="11">
        <f t="shared" ref="E23:AI23" si="1">SUM(E6:E22)</f>
        <v>4938</v>
      </c>
      <c r="F23" s="11">
        <f t="shared" si="1"/>
        <v>2552</v>
      </c>
      <c r="G23" s="11">
        <f t="shared" si="1"/>
        <v>3385</v>
      </c>
      <c r="H23" s="11">
        <f t="shared" si="1"/>
        <v>4854</v>
      </c>
      <c r="I23" s="11">
        <f t="shared" si="1"/>
        <v>5343</v>
      </c>
      <c r="J23" s="11">
        <f t="shared" si="1"/>
        <v>5547</v>
      </c>
      <c r="K23" s="11">
        <f t="shared" si="1"/>
        <v>6163</v>
      </c>
      <c r="L23" s="11">
        <f t="shared" si="1"/>
        <v>4064</v>
      </c>
      <c r="M23" s="11">
        <f t="shared" si="1"/>
        <v>5458</v>
      </c>
      <c r="N23" s="11">
        <f t="shared" si="1"/>
        <v>5767</v>
      </c>
      <c r="O23" s="11">
        <f t="shared" si="1"/>
        <v>6701</v>
      </c>
      <c r="P23" s="11">
        <f t="shared" si="1"/>
        <v>14495</v>
      </c>
      <c r="Q23" s="11">
        <f t="shared" si="1"/>
        <v>13698</v>
      </c>
      <c r="R23" s="11">
        <f t="shared" si="1"/>
        <v>8114</v>
      </c>
      <c r="S23" s="11">
        <f t="shared" si="1"/>
        <v>5847</v>
      </c>
      <c r="T23" s="11">
        <f t="shared" si="1"/>
        <v>2206</v>
      </c>
      <c r="U23" s="11">
        <f t="shared" si="1"/>
        <v>2540</v>
      </c>
      <c r="V23" s="11">
        <f t="shared" si="1"/>
        <v>3028</v>
      </c>
      <c r="W23" s="11">
        <f t="shared" si="1"/>
        <v>4727</v>
      </c>
      <c r="X23" s="11">
        <f t="shared" si="1"/>
        <v>7261</v>
      </c>
      <c r="Y23" s="11">
        <f t="shared" si="1"/>
        <v>14252</v>
      </c>
      <c r="Z23" s="11">
        <f t="shared" si="1"/>
        <v>4198</v>
      </c>
      <c r="AA23" s="11">
        <f t="shared" si="1"/>
        <v>4298</v>
      </c>
      <c r="AB23" s="11">
        <f t="shared" si="1"/>
        <v>9105</v>
      </c>
      <c r="AC23" s="11">
        <f t="shared" si="1"/>
        <v>9792</v>
      </c>
      <c r="AD23" s="11">
        <f t="shared" si="1"/>
        <v>5766</v>
      </c>
      <c r="AE23" s="11">
        <f t="shared" si="1"/>
        <v>7900</v>
      </c>
      <c r="AF23" s="11">
        <f t="shared" si="1"/>
        <v>22535</v>
      </c>
      <c r="AG23" s="11">
        <f t="shared" si="1"/>
        <v>0</v>
      </c>
      <c r="AH23" s="11">
        <f t="shared" si="1"/>
        <v>0</v>
      </c>
      <c r="AI23" s="11">
        <f t="shared" si="1"/>
        <v>0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N1" zoomScale="85" zoomScaleNormal="85" workbookViewId="0">
      <selection activeCell="AH22" sqref="AH22"/>
    </sheetView>
  </sheetViews>
  <sheetFormatPr defaultRowHeight="16.5" x14ac:dyDescent="0.3"/>
  <cols>
    <col min="1" max="1" width="8.625" customWidth="1"/>
    <col min="2" max="2" width="14.2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41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7</v>
      </c>
      <c r="F4" s="5" t="s">
        <v>8</v>
      </c>
      <c r="G4" s="5" t="s">
        <v>9</v>
      </c>
      <c r="H4" s="5" t="s">
        <v>10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  <c r="P4" s="5" t="s">
        <v>4</v>
      </c>
      <c r="Q4" s="5" t="s">
        <v>5</v>
      </c>
      <c r="R4" s="5" t="s">
        <v>6</v>
      </c>
      <c r="S4" s="5" t="s">
        <v>7</v>
      </c>
      <c r="T4" s="5" t="s">
        <v>8</v>
      </c>
      <c r="U4" s="5" t="s">
        <v>9</v>
      </c>
      <c r="V4" s="5" t="s">
        <v>10</v>
      </c>
      <c r="W4" s="5" t="s">
        <v>4</v>
      </c>
      <c r="X4" s="5" t="s">
        <v>5</v>
      </c>
      <c r="Y4" s="5" t="s">
        <v>6</v>
      </c>
      <c r="Z4" s="5" t="s">
        <v>7</v>
      </c>
      <c r="AA4" s="5" t="s">
        <v>8</v>
      </c>
      <c r="AB4" s="5" t="s">
        <v>9</v>
      </c>
      <c r="AC4" s="5" t="s">
        <v>10</v>
      </c>
      <c r="AD4" s="5" t="s">
        <v>4</v>
      </c>
      <c r="AE4" s="5" t="s">
        <v>5</v>
      </c>
      <c r="AF4" s="5" t="s">
        <v>6</v>
      </c>
      <c r="AG4" s="5" t="s">
        <v>7</v>
      </c>
      <c r="AH4" s="5" t="s">
        <v>8</v>
      </c>
      <c r="AI4" s="5" t="s">
        <v>9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16</v>
      </c>
      <c r="F5" s="7" t="s">
        <v>13</v>
      </c>
      <c r="G5" s="7" t="s">
        <v>13</v>
      </c>
      <c r="H5" s="7" t="s">
        <v>17</v>
      </c>
      <c r="I5" s="7" t="s">
        <v>13</v>
      </c>
      <c r="J5" s="7" t="s">
        <v>13</v>
      </c>
      <c r="K5" s="7" t="s">
        <v>13</v>
      </c>
      <c r="L5" s="7" t="s">
        <v>13</v>
      </c>
      <c r="M5" s="7" t="s">
        <v>13</v>
      </c>
      <c r="N5" s="7" t="s">
        <v>13</v>
      </c>
      <c r="O5" s="7" t="s">
        <v>13</v>
      </c>
      <c r="P5" s="7" t="s">
        <v>13</v>
      </c>
      <c r="Q5" s="7" t="s">
        <v>13</v>
      </c>
      <c r="R5" s="7" t="s">
        <v>13</v>
      </c>
      <c r="S5" s="9" t="s">
        <v>13</v>
      </c>
      <c r="T5" s="7" t="s">
        <v>13</v>
      </c>
      <c r="U5" s="7" t="s">
        <v>13</v>
      </c>
      <c r="V5" s="7" t="s">
        <v>17</v>
      </c>
      <c r="W5" s="9" t="s">
        <v>13</v>
      </c>
      <c r="X5" s="7" t="s">
        <v>42</v>
      </c>
      <c r="Y5" s="7" t="s">
        <v>13</v>
      </c>
      <c r="Z5" s="7" t="s">
        <v>17</v>
      </c>
      <c r="AA5" s="7" t="s">
        <v>13</v>
      </c>
      <c r="AB5" s="7" t="s">
        <v>13</v>
      </c>
      <c r="AC5" s="7" t="s">
        <v>13</v>
      </c>
      <c r="AD5" s="7" t="s">
        <v>17</v>
      </c>
      <c r="AE5" s="7" t="s">
        <v>18</v>
      </c>
      <c r="AF5" s="7" t="s">
        <v>40</v>
      </c>
      <c r="AG5" s="7" t="s">
        <v>43</v>
      </c>
      <c r="AH5" s="7" t="s">
        <v>17</v>
      </c>
      <c r="AI5" s="7" t="s">
        <v>13</v>
      </c>
    </row>
    <row r="6" spans="1:35" ht="21.6" customHeight="1" x14ac:dyDescent="0.3">
      <c r="A6" s="5"/>
      <c r="B6" s="10" t="s">
        <v>19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52181</v>
      </c>
      <c r="E7" s="19">
        <v>280</v>
      </c>
      <c r="F7" s="19">
        <v>1070</v>
      </c>
      <c r="G7" s="19">
        <v>1230</v>
      </c>
      <c r="H7" s="19">
        <v>1700</v>
      </c>
      <c r="I7" s="20">
        <v>1080</v>
      </c>
      <c r="J7" s="21">
        <v>3170</v>
      </c>
      <c r="K7" s="19">
        <v>2940</v>
      </c>
      <c r="L7" s="19">
        <v>1710</v>
      </c>
      <c r="M7" s="19">
        <v>1080</v>
      </c>
      <c r="N7" s="19">
        <v>1320</v>
      </c>
      <c r="O7" s="15">
        <v>1540</v>
      </c>
      <c r="P7" s="15">
        <v>1500</v>
      </c>
      <c r="Q7" s="15">
        <v>4680</v>
      </c>
      <c r="R7" s="12">
        <v>3320</v>
      </c>
      <c r="S7" s="12">
        <v>1540</v>
      </c>
      <c r="T7" s="12">
        <v>1700</v>
      </c>
      <c r="U7" s="12">
        <v>1780</v>
      </c>
      <c r="V7" s="15">
        <v>1350</v>
      </c>
      <c r="W7" s="12">
        <v>1970</v>
      </c>
      <c r="X7" s="12">
        <v>121</v>
      </c>
      <c r="Y7" s="12">
        <v>1830</v>
      </c>
      <c r="Z7" s="12">
        <v>1310</v>
      </c>
      <c r="AA7" s="12">
        <v>1710</v>
      </c>
      <c r="AB7" s="12">
        <v>2470</v>
      </c>
      <c r="AC7" s="12">
        <v>1780</v>
      </c>
      <c r="AD7" s="12">
        <v>1090</v>
      </c>
      <c r="AE7" s="12">
        <v>970</v>
      </c>
      <c r="AF7" s="12">
        <v>1600</v>
      </c>
      <c r="AG7" s="12">
        <v>1780</v>
      </c>
      <c r="AH7" s="12">
        <v>1140</v>
      </c>
      <c r="AI7" s="12">
        <v>1420</v>
      </c>
    </row>
    <row r="8" spans="1:35" ht="21.6" customHeight="1" x14ac:dyDescent="0.3">
      <c r="A8" s="5"/>
      <c r="B8" s="10" t="s">
        <v>21</v>
      </c>
      <c r="C8" s="5"/>
      <c r="D8" s="11">
        <f t="shared" si="0"/>
        <v>82342</v>
      </c>
      <c r="E8" s="19">
        <v>204</v>
      </c>
      <c r="F8" s="19">
        <v>1630</v>
      </c>
      <c r="G8" s="19">
        <v>1627</v>
      </c>
      <c r="H8" s="19">
        <v>1640</v>
      </c>
      <c r="I8" s="20">
        <v>4082</v>
      </c>
      <c r="J8" s="21">
        <v>2390</v>
      </c>
      <c r="K8" s="19">
        <v>1772</v>
      </c>
      <c r="L8" s="19">
        <v>1740</v>
      </c>
      <c r="M8" s="19">
        <v>4142</v>
      </c>
      <c r="N8" s="19">
        <v>2390</v>
      </c>
      <c r="O8" s="15">
        <v>1348</v>
      </c>
      <c r="P8" s="15">
        <v>1940</v>
      </c>
      <c r="Q8" s="15">
        <v>7242</v>
      </c>
      <c r="R8" s="12">
        <v>2790</v>
      </c>
      <c r="S8" s="12">
        <v>2208</v>
      </c>
      <c r="T8" s="12">
        <v>1910</v>
      </c>
      <c r="U8" s="12">
        <v>6242</v>
      </c>
      <c r="V8" s="15">
        <v>2790</v>
      </c>
      <c r="W8" s="12">
        <v>1848</v>
      </c>
      <c r="X8" s="12">
        <v>920</v>
      </c>
      <c r="Y8" s="12">
        <v>6242</v>
      </c>
      <c r="Z8" s="12">
        <v>2790</v>
      </c>
      <c r="AA8" s="12">
        <v>1533</v>
      </c>
      <c r="AB8" s="12">
        <v>1660</v>
      </c>
      <c r="AC8" s="12">
        <v>6117</v>
      </c>
      <c r="AD8" s="12">
        <v>2790</v>
      </c>
      <c r="AE8" s="12">
        <v>153</v>
      </c>
      <c r="AF8" s="12">
        <v>1830</v>
      </c>
      <c r="AG8" s="12">
        <v>3917</v>
      </c>
      <c r="AH8" s="12">
        <v>2790</v>
      </c>
      <c r="AI8" s="12">
        <v>1665</v>
      </c>
    </row>
    <row r="9" spans="1:35" ht="21.6" customHeight="1" x14ac:dyDescent="0.3">
      <c r="A9" s="5"/>
      <c r="B9" s="5" t="s">
        <v>22</v>
      </c>
      <c r="C9" s="5"/>
      <c r="D9" s="11">
        <f t="shared" si="0"/>
        <v>21694</v>
      </c>
      <c r="E9" s="19">
        <v>211</v>
      </c>
      <c r="F9" s="19">
        <v>670</v>
      </c>
      <c r="G9" s="19">
        <v>872</v>
      </c>
      <c r="H9" s="19">
        <v>526</v>
      </c>
      <c r="I9" s="20">
        <v>651</v>
      </c>
      <c r="J9" s="21">
        <v>1000</v>
      </c>
      <c r="K9" s="19">
        <v>976</v>
      </c>
      <c r="L9" s="19">
        <v>586</v>
      </c>
      <c r="M9" s="19">
        <v>658</v>
      </c>
      <c r="N9" s="19">
        <v>810</v>
      </c>
      <c r="O9" s="15">
        <v>752</v>
      </c>
      <c r="P9" s="15">
        <v>512</v>
      </c>
      <c r="Q9" s="15">
        <v>658</v>
      </c>
      <c r="R9" s="12">
        <v>930</v>
      </c>
      <c r="S9" s="12">
        <v>752</v>
      </c>
      <c r="T9" s="12">
        <v>512</v>
      </c>
      <c r="U9" s="12">
        <v>658</v>
      </c>
      <c r="V9" s="15">
        <v>810</v>
      </c>
      <c r="W9" s="12">
        <v>1238</v>
      </c>
      <c r="X9" s="12">
        <v>292</v>
      </c>
      <c r="Y9" s="12">
        <v>517</v>
      </c>
      <c r="Z9" s="12">
        <v>840</v>
      </c>
      <c r="AA9" s="12">
        <v>1014</v>
      </c>
      <c r="AB9" s="12">
        <v>584</v>
      </c>
      <c r="AC9" s="12">
        <v>648</v>
      </c>
      <c r="AD9" s="12">
        <v>850</v>
      </c>
      <c r="AE9" s="12">
        <v>367</v>
      </c>
      <c r="AF9" s="12">
        <v>674</v>
      </c>
      <c r="AG9" s="12">
        <v>648</v>
      </c>
      <c r="AH9" s="12">
        <v>770</v>
      </c>
      <c r="AI9" s="12">
        <v>708</v>
      </c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93249</v>
      </c>
      <c r="E18" s="19">
        <v>61</v>
      </c>
      <c r="F18" s="19">
        <v>1360</v>
      </c>
      <c r="G18" s="19">
        <v>1873</v>
      </c>
      <c r="H18" s="19">
        <v>1895</v>
      </c>
      <c r="I18" s="20">
        <v>4016</v>
      </c>
      <c r="J18" s="21">
        <v>3620</v>
      </c>
      <c r="K18" s="19">
        <v>2695</v>
      </c>
      <c r="L18" s="19">
        <v>2505</v>
      </c>
      <c r="M18" s="19">
        <v>4116</v>
      </c>
      <c r="N18" s="19">
        <v>1960</v>
      </c>
      <c r="O18" s="15">
        <v>2337</v>
      </c>
      <c r="P18" s="15">
        <v>1915</v>
      </c>
      <c r="Q18" s="15">
        <v>6516</v>
      </c>
      <c r="R18" s="12">
        <v>4010</v>
      </c>
      <c r="S18" s="12">
        <v>2680</v>
      </c>
      <c r="T18" s="12">
        <v>2415</v>
      </c>
      <c r="U18" s="12">
        <v>6576</v>
      </c>
      <c r="V18" s="15">
        <v>2880</v>
      </c>
      <c r="W18" s="12">
        <v>3593</v>
      </c>
      <c r="X18" s="12">
        <v>551</v>
      </c>
      <c r="Y18" s="12">
        <v>7096</v>
      </c>
      <c r="Z18" s="12">
        <v>2970</v>
      </c>
      <c r="AA18" s="12">
        <v>2660</v>
      </c>
      <c r="AB18" s="12">
        <v>3250</v>
      </c>
      <c r="AC18" s="12">
        <v>6216</v>
      </c>
      <c r="AD18" s="12">
        <v>2850</v>
      </c>
      <c r="AE18" s="12">
        <v>627</v>
      </c>
      <c r="AF18" s="12">
        <v>2620</v>
      </c>
      <c r="AG18" s="12">
        <v>3566</v>
      </c>
      <c r="AH18" s="12">
        <v>1630</v>
      </c>
      <c r="AI18" s="12">
        <v>2190</v>
      </c>
    </row>
    <row r="19" spans="1:35" ht="21.6" customHeight="1" x14ac:dyDescent="0.3">
      <c r="A19" s="5"/>
      <c r="B19" s="5" t="s">
        <v>32</v>
      </c>
      <c r="C19" s="5"/>
      <c r="D19" s="11">
        <f t="shared" si="0"/>
        <v>9</v>
      </c>
      <c r="E19" s="19"/>
      <c r="F19" s="19"/>
      <c r="G19" s="19"/>
      <c r="H19" s="19"/>
      <c r="I19" s="20"/>
      <c r="J19" s="21">
        <v>2</v>
      </c>
      <c r="K19" s="19">
        <v>3</v>
      </c>
      <c r="L19" s="19"/>
      <c r="M19" s="19"/>
      <c r="N19" s="19"/>
      <c r="O19" s="15">
        <v>2</v>
      </c>
      <c r="P19" s="15"/>
      <c r="Q19" s="15"/>
      <c r="R19" s="12"/>
      <c r="S19" s="12"/>
      <c r="T19" s="12"/>
      <c r="U19" s="12"/>
      <c r="V19" s="15"/>
      <c r="W19" s="12"/>
      <c r="X19" s="12"/>
      <c r="Y19" s="12">
        <v>2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33</v>
      </c>
      <c r="C20" s="5"/>
      <c r="D20" s="11">
        <f t="shared" si="0"/>
        <v>2578</v>
      </c>
      <c r="E20" s="19">
        <v>23</v>
      </c>
      <c r="F20" s="19">
        <v>15</v>
      </c>
      <c r="G20" s="19">
        <v>84</v>
      </c>
      <c r="H20" s="19">
        <v>80</v>
      </c>
      <c r="I20" s="20">
        <v>113</v>
      </c>
      <c r="J20" s="21">
        <v>31</v>
      </c>
      <c r="K20" s="19">
        <v>154</v>
      </c>
      <c r="L20" s="19">
        <v>190</v>
      </c>
      <c r="M20" s="19">
        <v>113</v>
      </c>
      <c r="N20" s="19">
        <v>10</v>
      </c>
      <c r="O20" s="15">
        <v>144</v>
      </c>
      <c r="P20" s="15">
        <v>65</v>
      </c>
      <c r="Q20" s="15">
        <v>109</v>
      </c>
      <c r="R20" s="12">
        <v>22</v>
      </c>
      <c r="S20" s="12">
        <v>134</v>
      </c>
      <c r="T20" s="12">
        <v>81</v>
      </c>
      <c r="U20" s="12">
        <v>109</v>
      </c>
      <c r="V20" s="15">
        <v>3</v>
      </c>
      <c r="W20" s="12">
        <v>129</v>
      </c>
      <c r="X20" s="12">
        <v>77</v>
      </c>
      <c r="Y20" s="12">
        <v>193</v>
      </c>
      <c r="Z20" s="12">
        <v>6</v>
      </c>
      <c r="AA20" s="12">
        <v>146</v>
      </c>
      <c r="AB20" s="12">
        <v>104</v>
      </c>
      <c r="AC20" s="12">
        <v>133</v>
      </c>
      <c r="AD20" s="12"/>
      <c r="AE20" s="12">
        <v>88</v>
      </c>
      <c r="AF20" s="12">
        <v>90</v>
      </c>
      <c r="AG20" s="12">
        <v>19</v>
      </c>
      <c r="AH20" s="12"/>
      <c r="AI20" s="12">
        <v>113</v>
      </c>
    </row>
    <row r="21" spans="1:35" ht="21.6" customHeight="1" x14ac:dyDescent="0.3">
      <c r="A21" s="5"/>
      <c r="B21" s="5" t="s">
        <v>34</v>
      </c>
      <c r="C21" s="5"/>
      <c r="D21" s="11">
        <f t="shared" si="0"/>
        <v>350</v>
      </c>
      <c r="E21" s="19"/>
      <c r="F21" s="19">
        <v>12</v>
      </c>
      <c r="G21" s="19">
        <v>38</v>
      </c>
      <c r="H21" s="19"/>
      <c r="I21" s="20"/>
      <c r="J21" s="21">
        <v>56</v>
      </c>
      <c r="K21" s="19">
        <v>53</v>
      </c>
      <c r="L21" s="19"/>
      <c r="M21" s="19"/>
      <c r="N21" s="19">
        <v>14</v>
      </c>
      <c r="O21" s="15">
        <v>29</v>
      </c>
      <c r="P21" s="15"/>
      <c r="Q21" s="15"/>
      <c r="R21" s="12">
        <v>19</v>
      </c>
      <c r="S21" s="12">
        <v>29</v>
      </c>
      <c r="T21" s="12"/>
      <c r="U21" s="12"/>
      <c r="V21" s="15">
        <v>14</v>
      </c>
      <c r="W21" s="12">
        <v>14</v>
      </c>
      <c r="X21" s="12"/>
      <c r="Y21" s="12">
        <v>4</v>
      </c>
      <c r="Z21" s="12">
        <v>11</v>
      </c>
      <c r="AA21" s="12">
        <v>11</v>
      </c>
      <c r="AB21" s="12"/>
      <c r="AC21" s="12"/>
      <c r="AD21" s="12">
        <v>10</v>
      </c>
      <c r="AE21" s="12">
        <v>7</v>
      </c>
      <c r="AF21" s="12"/>
      <c r="AG21" s="12"/>
      <c r="AH21" s="12">
        <v>9</v>
      </c>
      <c r="AI21" s="12">
        <v>20</v>
      </c>
    </row>
    <row r="22" spans="1:35" ht="21.6" customHeight="1" x14ac:dyDescent="0.3">
      <c r="A22" s="5"/>
      <c r="B22" s="16" t="s">
        <v>35</v>
      </c>
      <c r="C22" s="5"/>
      <c r="D22" s="11">
        <f t="shared" si="0"/>
        <v>660</v>
      </c>
      <c r="E22" s="12"/>
      <c r="F22" s="12"/>
      <c r="G22" s="12"/>
      <c r="H22" s="12"/>
      <c r="I22" s="13">
        <v>110</v>
      </c>
      <c r="J22" s="14"/>
      <c r="K22" s="12"/>
      <c r="L22" s="12"/>
      <c r="M22" s="12">
        <v>110</v>
      </c>
      <c r="N22" s="12"/>
      <c r="O22" s="15"/>
      <c r="P22" s="15"/>
      <c r="Q22" s="15">
        <v>110</v>
      </c>
      <c r="R22" s="12"/>
      <c r="S22" s="17"/>
      <c r="T22" s="12"/>
      <c r="U22" s="12">
        <v>110</v>
      </c>
      <c r="V22" s="15"/>
      <c r="W22" s="12"/>
      <c r="X22" s="12"/>
      <c r="Y22" s="12"/>
      <c r="Z22" s="12"/>
      <c r="AA22" s="12"/>
      <c r="AB22" s="12"/>
      <c r="AC22" s="12">
        <v>110</v>
      </c>
      <c r="AD22" s="12"/>
      <c r="AE22" s="12"/>
      <c r="AF22" s="12"/>
      <c r="AG22" s="12">
        <v>110</v>
      </c>
      <c r="AH22" s="12"/>
      <c r="AI22" s="12"/>
    </row>
    <row r="23" spans="1:35" ht="21.6" customHeight="1" x14ac:dyDescent="0.3">
      <c r="A23" s="4" t="s">
        <v>36</v>
      </c>
      <c r="B23" s="4"/>
      <c r="C23" s="4"/>
      <c r="D23" s="11">
        <f t="shared" si="0"/>
        <v>253063</v>
      </c>
      <c r="E23" s="11">
        <f t="shared" ref="E23:AI23" si="1">SUM(E6:E22)</f>
        <v>779</v>
      </c>
      <c r="F23" s="11">
        <f t="shared" si="1"/>
        <v>4757</v>
      </c>
      <c r="G23" s="11">
        <f t="shared" si="1"/>
        <v>5724</v>
      </c>
      <c r="H23" s="11">
        <f t="shared" si="1"/>
        <v>5841</v>
      </c>
      <c r="I23" s="11">
        <f t="shared" si="1"/>
        <v>10052</v>
      </c>
      <c r="J23" s="11">
        <f t="shared" si="1"/>
        <v>10269</v>
      </c>
      <c r="K23" s="11">
        <f t="shared" si="1"/>
        <v>8593</v>
      </c>
      <c r="L23" s="11">
        <f t="shared" si="1"/>
        <v>6731</v>
      </c>
      <c r="M23" s="11">
        <f t="shared" si="1"/>
        <v>10219</v>
      </c>
      <c r="N23" s="11">
        <f t="shared" si="1"/>
        <v>6504</v>
      </c>
      <c r="O23" s="11">
        <f t="shared" si="1"/>
        <v>6152</v>
      </c>
      <c r="P23" s="11">
        <f t="shared" si="1"/>
        <v>5932</v>
      </c>
      <c r="Q23" s="11">
        <f t="shared" si="1"/>
        <v>19315</v>
      </c>
      <c r="R23" s="11">
        <f t="shared" si="1"/>
        <v>11091</v>
      </c>
      <c r="S23" s="11">
        <f t="shared" si="1"/>
        <v>7343</v>
      </c>
      <c r="T23" s="11">
        <f t="shared" si="1"/>
        <v>6618</v>
      </c>
      <c r="U23" s="11">
        <f t="shared" si="1"/>
        <v>15475</v>
      </c>
      <c r="V23" s="11">
        <f t="shared" si="1"/>
        <v>7847</v>
      </c>
      <c r="W23" s="11">
        <f t="shared" si="1"/>
        <v>8792</v>
      </c>
      <c r="X23" s="11">
        <f t="shared" si="1"/>
        <v>1961</v>
      </c>
      <c r="Y23" s="11">
        <f t="shared" si="1"/>
        <v>15884</v>
      </c>
      <c r="Z23" s="11">
        <f t="shared" si="1"/>
        <v>7927</v>
      </c>
      <c r="AA23" s="11">
        <f t="shared" si="1"/>
        <v>7074</v>
      </c>
      <c r="AB23" s="11">
        <f t="shared" si="1"/>
        <v>8068</v>
      </c>
      <c r="AC23" s="11">
        <f t="shared" si="1"/>
        <v>15004</v>
      </c>
      <c r="AD23" s="11">
        <f t="shared" si="1"/>
        <v>7590</v>
      </c>
      <c r="AE23" s="11">
        <f t="shared" si="1"/>
        <v>2212</v>
      </c>
      <c r="AF23" s="11">
        <f t="shared" si="1"/>
        <v>6814</v>
      </c>
      <c r="AG23" s="11">
        <f t="shared" si="1"/>
        <v>10040</v>
      </c>
      <c r="AH23" s="11">
        <f t="shared" si="1"/>
        <v>6339</v>
      </c>
      <c r="AI23" s="11">
        <f t="shared" si="1"/>
        <v>6116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opLeftCell="T1" zoomScale="85" zoomScaleNormal="85" workbookViewId="0">
      <selection activeCell="I33" sqref="I33"/>
    </sheetView>
  </sheetViews>
  <sheetFormatPr defaultRowHeight="16.5" x14ac:dyDescent="0.3"/>
  <cols>
    <col min="1" max="1" width="8.625" customWidth="1"/>
    <col min="2" max="2" width="17.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44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/>
    </row>
    <row r="4" spans="1:35" x14ac:dyDescent="0.3">
      <c r="A4" s="4" t="s">
        <v>3</v>
      </c>
      <c r="B4" s="4"/>
      <c r="C4" s="4"/>
      <c r="D4" s="4"/>
      <c r="E4" s="5" t="s">
        <v>10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4</v>
      </c>
      <c r="N4" s="5" t="s">
        <v>5</v>
      </c>
      <c r="O4" s="5" t="s">
        <v>6</v>
      </c>
      <c r="P4" s="5" t="s">
        <v>7</v>
      </c>
      <c r="Q4" s="5" t="s">
        <v>8</v>
      </c>
      <c r="R4" s="5" t="s">
        <v>9</v>
      </c>
      <c r="S4" s="5" t="s">
        <v>10</v>
      </c>
      <c r="T4" s="5" t="s">
        <v>4</v>
      </c>
      <c r="U4" s="5" t="s">
        <v>5</v>
      </c>
      <c r="V4" s="5" t="s">
        <v>6</v>
      </c>
      <c r="W4" s="5" t="s">
        <v>7</v>
      </c>
      <c r="X4" s="5" t="s">
        <v>8</v>
      </c>
      <c r="Y4" s="5" t="s">
        <v>9</v>
      </c>
      <c r="Z4" s="5" t="s">
        <v>10</v>
      </c>
      <c r="AA4" s="5" t="s">
        <v>4</v>
      </c>
      <c r="AB4" s="5" t="s">
        <v>5</v>
      </c>
      <c r="AC4" s="5" t="s">
        <v>6</v>
      </c>
      <c r="AD4" s="5" t="s">
        <v>7</v>
      </c>
      <c r="AE4" s="5" t="s">
        <v>8</v>
      </c>
      <c r="AF4" s="5" t="s">
        <v>9</v>
      </c>
      <c r="AG4" s="5" t="s">
        <v>10</v>
      </c>
      <c r="AH4" s="5" t="s">
        <v>4</v>
      </c>
      <c r="AI4" s="5"/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16</v>
      </c>
      <c r="H5" s="7" t="s">
        <v>13</v>
      </c>
      <c r="I5" s="7" t="s">
        <v>13</v>
      </c>
      <c r="J5" s="7" t="s">
        <v>13</v>
      </c>
      <c r="K5" s="7" t="s">
        <v>13</v>
      </c>
      <c r="L5" s="7" t="s">
        <v>13</v>
      </c>
      <c r="M5" s="7" t="s">
        <v>13</v>
      </c>
      <c r="N5" s="7" t="s">
        <v>13</v>
      </c>
      <c r="O5" s="7" t="s">
        <v>13</v>
      </c>
      <c r="P5" s="7" t="s">
        <v>16</v>
      </c>
      <c r="Q5" s="7" t="s">
        <v>13</v>
      </c>
      <c r="R5" s="7" t="s">
        <v>13</v>
      </c>
      <c r="S5" s="9" t="s">
        <v>13</v>
      </c>
      <c r="T5" s="7" t="s">
        <v>13</v>
      </c>
      <c r="U5" s="7" t="s">
        <v>45</v>
      </c>
      <c r="V5" s="7" t="s">
        <v>13</v>
      </c>
      <c r="W5" s="7" t="s">
        <v>13</v>
      </c>
      <c r="X5" s="7" t="s">
        <v>13</v>
      </c>
      <c r="Y5" s="7" t="s">
        <v>13</v>
      </c>
      <c r="Z5" s="7" t="s">
        <v>13</v>
      </c>
      <c r="AA5" s="7" t="s">
        <v>13</v>
      </c>
      <c r="AB5" s="7" t="s">
        <v>13</v>
      </c>
      <c r="AC5" s="7" t="s">
        <v>13</v>
      </c>
      <c r="AD5" s="7" t="s">
        <v>13</v>
      </c>
      <c r="AE5" s="7" t="s">
        <v>13</v>
      </c>
      <c r="AF5" s="7" t="s">
        <v>13</v>
      </c>
      <c r="AG5" s="7" t="s">
        <v>42</v>
      </c>
      <c r="AH5" s="7" t="s">
        <v>18</v>
      </c>
      <c r="AI5" s="7"/>
    </row>
    <row r="6" spans="1:35" ht="21.6" customHeight="1" x14ac:dyDescent="0.3">
      <c r="A6" s="5"/>
      <c r="B6" s="10" t="s">
        <v>19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74430</v>
      </c>
      <c r="E7" s="19">
        <v>6500</v>
      </c>
      <c r="F7" s="19">
        <v>1890</v>
      </c>
      <c r="G7" s="19">
        <v>390</v>
      </c>
      <c r="H7" s="19">
        <v>1420</v>
      </c>
      <c r="I7" s="20">
        <v>5400</v>
      </c>
      <c r="J7" s="21">
        <v>2430</v>
      </c>
      <c r="K7" s="19">
        <v>1250</v>
      </c>
      <c r="L7" s="19">
        <v>1440</v>
      </c>
      <c r="M7" s="19">
        <v>1700</v>
      </c>
      <c r="N7" s="19">
        <v>4300</v>
      </c>
      <c r="O7" s="15">
        <v>2590</v>
      </c>
      <c r="P7" s="15">
        <v>740</v>
      </c>
      <c r="Q7" s="15">
        <v>3600</v>
      </c>
      <c r="R7" s="12">
        <v>730</v>
      </c>
      <c r="S7" s="12">
        <v>1470</v>
      </c>
      <c r="T7" s="12">
        <v>1220</v>
      </c>
      <c r="U7" s="12">
        <v>2410</v>
      </c>
      <c r="V7" s="15">
        <v>3150</v>
      </c>
      <c r="W7" s="12">
        <v>1510</v>
      </c>
      <c r="X7" s="12">
        <v>1620</v>
      </c>
      <c r="Y7" s="12">
        <v>3400</v>
      </c>
      <c r="Z7" s="12">
        <v>2070</v>
      </c>
      <c r="AA7" s="12">
        <v>1430</v>
      </c>
      <c r="AB7" s="12">
        <v>5970</v>
      </c>
      <c r="AC7" s="12">
        <v>6600</v>
      </c>
      <c r="AD7" s="12">
        <v>1630</v>
      </c>
      <c r="AE7" s="12">
        <v>1550</v>
      </c>
      <c r="AF7" s="12">
        <v>1180</v>
      </c>
      <c r="AG7" s="12">
        <v>3030</v>
      </c>
      <c r="AH7" s="12">
        <v>1810</v>
      </c>
      <c r="AI7" s="12"/>
    </row>
    <row r="8" spans="1:35" ht="21.6" customHeight="1" x14ac:dyDescent="0.3">
      <c r="A8" s="5"/>
      <c r="B8" s="10" t="s">
        <v>21</v>
      </c>
      <c r="C8" s="5"/>
      <c r="D8" s="11">
        <f t="shared" si="0"/>
        <v>84935</v>
      </c>
      <c r="E8" s="19">
        <v>1990</v>
      </c>
      <c r="F8" s="19">
        <v>2417</v>
      </c>
      <c r="G8" s="19">
        <v>380</v>
      </c>
      <c r="H8" s="19">
        <v>2540</v>
      </c>
      <c r="I8" s="20">
        <v>1920</v>
      </c>
      <c r="J8" s="21">
        <v>3457</v>
      </c>
      <c r="K8" s="19">
        <v>2570</v>
      </c>
      <c r="L8" s="19">
        <v>1420</v>
      </c>
      <c r="M8" s="19">
        <v>1920</v>
      </c>
      <c r="N8" s="19">
        <v>6287</v>
      </c>
      <c r="O8" s="15">
        <v>4540</v>
      </c>
      <c r="P8" s="15">
        <v>293</v>
      </c>
      <c r="Q8" s="15">
        <v>1610</v>
      </c>
      <c r="R8" s="12">
        <v>3487</v>
      </c>
      <c r="S8" s="12">
        <v>2820</v>
      </c>
      <c r="T8" s="12">
        <v>2410</v>
      </c>
      <c r="U8" s="12">
        <v>1707</v>
      </c>
      <c r="V8" s="15">
        <v>6713</v>
      </c>
      <c r="W8" s="12">
        <v>2820</v>
      </c>
      <c r="X8" s="12">
        <v>1754</v>
      </c>
      <c r="Y8" s="12">
        <v>2177</v>
      </c>
      <c r="Z8" s="12">
        <v>4102</v>
      </c>
      <c r="AA8" s="12">
        <v>2770</v>
      </c>
      <c r="AB8" s="12">
        <v>3188</v>
      </c>
      <c r="AC8" s="12">
        <v>7897</v>
      </c>
      <c r="AD8" s="12">
        <v>3487</v>
      </c>
      <c r="AE8" s="12">
        <v>2820</v>
      </c>
      <c r="AF8" s="12">
        <v>1781</v>
      </c>
      <c r="AG8" s="12">
        <v>1271</v>
      </c>
      <c r="AH8" s="12">
        <v>2387</v>
      </c>
      <c r="AI8" s="12"/>
    </row>
    <row r="9" spans="1:35" ht="21.6" customHeight="1" x14ac:dyDescent="0.3">
      <c r="A9" s="5"/>
      <c r="B9" s="5" t="s">
        <v>22</v>
      </c>
      <c r="C9" s="5"/>
      <c r="D9" s="11">
        <f t="shared" si="0"/>
        <v>23784</v>
      </c>
      <c r="E9" s="19">
        <v>694</v>
      </c>
      <c r="F9" s="19">
        <v>648</v>
      </c>
      <c r="G9" s="19">
        <v>231</v>
      </c>
      <c r="H9" s="19">
        <v>888</v>
      </c>
      <c r="I9" s="20">
        <v>694</v>
      </c>
      <c r="J9" s="21">
        <v>497</v>
      </c>
      <c r="K9" s="19">
        <v>970</v>
      </c>
      <c r="L9" s="19">
        <v>812</v>
      </c>
      <c r="M9" s="19">
        <v>728</v>
      </c>
      <c r="N9" s="19">
        <v>877</v>
      </c>
      <c r="O9" s="15">
        <v>980</v>
      </c>
      <c r="P9" s="15">
        <v>362</v>
      </c>
      <c r="Q9" s="15">
        <v>672</v>
      </c>
      <c r="R9" s="12">
        <v>377</v>
      </c>
      <c r="S9" s="12">
        <v>1000</v>
      </c>
      <c r="T9" s="12">
        <v>890</v>
      </c>
      <c r="U9" s="12">
        <v>1174</v>
      </c>
      <c r="V9" s="15">
        <v>690</v>
      </c>
      <c r="W9" s="12">
        <v>980</v>
      </c>
      <c r="X9" s="12">
        <v>964</v>
      </c>
      <c r="Y9" s="12">
        <v>898</v>
      </c>
      <c r="Z9" s="12">
        <v>171</v>
      </c>
      <c r="AA9" s="12">
        <v>1000</v>
      </c>
      <c r="AB9" s="12">
        <v>1116</v>
      </c>
      <c r="AC9" s="12">
        <v>1733</v>
      </c>
      <c r="AD9" s="12">
        <v>607</v>
      </c>
      <c r="AE9" s="12">
        <v>1240</v>
      </c>
      <c r="AF9" s="12">
        <v>1068</v>
      </c>
      <c r="AG9" s="12">
        <v>566</v>
      </c>
      <c r="AH9" s="12">
        <v>257</v>
      </c>
      <c r="AI9" s="12"/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130068</v>
      </c>
      <c r="E18" s="19">
        <v>10520</v>
      </c>
      <c r="F18" s="19">
        <v>3066</v>
      </c>
      <c r="G18" s="19">
        <v>347</v>
      </c>
      <c r="H18" s="19">
        <v>3320</v>
      </c>
      <c r="I18" s="20">
        <v>8520</v>
      </c>
      <c r="J18" s="21">
        <v>8716</v>
      </c>
      <c r="K18" s="19">
        <v>2070</v>
      </c>
      <c r="L18" s="19">
        <v>2050</v>
      </c>
      <c r="M18" s="19">
        <v>2950</v>
      </c>
      <c r="N18" s="19">
        <v>12416</v>
      </c>
      <c r="O18" s="15">
        <v>3970</v>
      </c>
      <c r="P18" s="15">
        <v>312</v>
      </c>
      <c r="Q18" s="15">
        <v>6595</v>
      </c>
      <c r="R18" s="12">
        <v>5501</v>
      </c>
      <c r="S18" s="12">
        <v>1710</v>
      </c>
      <c r="T18" s="12">
        <v>1220</v>
      </c>
      <c r="U18" s="12">
        <v>1710</v>
      </c>
      <c r="V18" s="15">
        <v>9726</v>
      </c>
      <c r="W18" s="12">
        <v>1820</v>
      </c>
      <c r="X18" s="12">
        <v>2114</v>
      </c>
      <c r="Y18" s="12">
        <v>5575</v>
      </c>
      <c r="Z18" s="12">
        <v>6993</v>
      </c>
      <c r="AA18" s="12">
        <v>1650</v>
      </c>
      <c r="AB18" s="12">
        <v>5290</v>
      </c>
      <c r="AC18" s="12">
        <v>4775</v>
      </c>
      <c r="AD18" s="12">
        <v>5156</v>
      </c>
      <c r="AE18" s="12">
        <v>1590</v>
      </c>
      <c r="AF18" s="12">
        <v>2527</v>
      </c>
      <c r="AG18" s="12">
        <v>4293</v>
      </c>
      <c r="AH18" s="12">
        <v>3566</v>
      </c>
      <c r="AI18" s="12"/>
    </row>
    <row r="19" spans="1:35" ht="21.6" customHeight="1" x14ac:dyDescent="0.3">
      <c r="A19" s="5"/>
      <c r="B19" s="5" t="s">
        <v>32</v>
      </c>
      <c r="C19" s="5"/>
      <c r="D19" s="11">
        <f t="shared" si="0"/>
        <v>6</v>
      </c>
      <c r="E19" s="19"/>
      <c r="F19" s="19"/>
      <c r="G19" s="19"/>
      <c r="H19" s="19"/>
      <c r="I19" s="20"/>
      <c r="J19" s="21"/>
      <c r="K19" s="19">
        <v>1</v>
      </c>
      <c r="L19" s="19"/>
      <c r="M19" s="19"/>
      <c r="N19" s="19">
        <v>3</v>
      </c>
      <c r="O19" s="15">
        <v>2</v>
      </c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46</v>
      </c>
      <c r="C20" s="5"/>
      <c r="D20" s="11">
        <f t="shared" si="0"/>
        <v>2348</v>
      </c>
      <c r="E20" s="19"/>
      <c r="F20" s="19"/>
      <c r="G20" s="19"/>
      <c r="H20" s="19"/>
      <c r="I20" s="20">
        <v>135</v>
      </c>
      <c r="J20" s="21">
        <v>73</v>
      </c>
      <c r="K20" s="19">
        <v>36</v>
      </c>
      <c r="L20" s="19">
        <v>20</v>
      </c>
      <c r="M20" s="19">
        <v>72</v>
      </c>
      <c r="N20" s="19">
        <v>125</v>
      </c>
      <c r="O20" s="15">
        <v>36</v>
      </c>
      <c r="P20" s="15">
        <v>70</v>
      </c>
      <c r="Q20" s="15">
        <v>60</v>
      </c>
      <c r="R20" s="12">
        <v>118</v>
      </c>
      <c r="S20" s="12">
        <v>25</v>
      </c>
      <c r="T20" s="12">
        <v>54</v>
      </c>
      <c r="U20" s="12">
        <v>64</v>
      </c>
      <c r="V20" s="15">
        <v>179</v>
      </c>
      <c r="W20" s="12">
        <v>91</v>
      </c>
      <c r="X20" s="12">
        <v>111</v>
      </c>
      <c r="Y20" s="12">
        <v>108</v>
      </c>
      <c r="Z20" s="12">
        <v>131</v>
      </c>
      <c r="AA20" s="12">
        <v>16</v>
      </c>
      <c r="AB20" s="12">
        <v>112</v>
      </c>
      <c r="AC20" s="12">
        <v>226</v>
      </c>
      <c r="AD20" s="12">
        <v>72</v>
      </c>
      <c r="AE20" s="12">
        <v>96</v>
      </c>
      <c r="AF20" s="12">
        <v>191</v>
      </c>
      <c r="AG20" s="12">
        <v>63</v>
      </c>
      <c r="AH20" s="12">
        <v>64</v>
      </c>
      <c r="AI20" s="12"/>
    </row>
    <row r="21" spans="1:35" ht="21.6" customHeight="1" x14ac:dyDescent="0.3">
      <c r="A21" s="5"/>
      <c r="B21" s="5" t="s">
        <v>33</v>
      </c>
      <c r="C21" s="5"/>
      <c r="D21" s="11">
        <f t="shared" si="0"/>
        <v>3296</v>
      </c>
      <c r="E21" s="19">
        <v>111</v>
      </c>
      <c r="F21" s="19">
        <v>19</v>
      </c>
      <c r="G21" s="19"/>
      <c r="H21" s="19">
        <v>101</v>
      </c>
      <c r="I21" s="20">
        <v>75</v>
      </c>
      <c r="J21" s="21">
        <v>174</v>
      </c>
      <c r="K21" s="19"/>
      <c r="L21" s="19">
        <v>121</v>
      </c>
      <c r="M21" s="19">
        <v>171</v>
      </c>
      <c r="N21" s="19">
        <v>335</v>
      </c>
      <c r="O21" s="15"/>
      <c r="P21" s="15">
        <v>73</v>
      </c>
      <c r="Q21" s="15">
        <v>75</v>
      </c>
      <c r="R21" s="12">
        <v>226</v>
      </c>
      <c r="S21" s="12">
        <v>12</v>
      </c>
      <c r="T21" s="12">
        <v>67</v>
      </c>
      <c r="U21" s="12">
        <v>110</v>
      </c>
      <c r="V21" s="15">
        <v>350</v>
      </c>
      <c r="W21" s="12"/>
      <c r="X21" s="12">
        <v>109</v>
      </c>
      <c r="Y21" s="12">
        <v>74</v>
      </c>
      <c r="Z21" s="12">
        <v>250</v>
      </c>
      <c r="AA21" s="12"/>
      <c r="AB21" s="12">
        <v>155</v>
      </c>
      <c r="AC21" s="12">
        <v>234</v>
      </c>
      <c r="AD21" s="12">
        <v>180</v>
      </c>
      <c r="AE21" s="12">
        <v>20</v>
      </c>
      <c r="AF21" s="12">
        <v>134</v>
      </c>
      <c r="AG21" s="12">
        <v>48</v>
      </c>
      <c r="AH21" s="12">
        <v>72</v>
      </c>
      <c r="AI21" s="12"/>
    </row>
    <row r="22" spans="1:35" ht="21.6" customHeight="1" x14ac:dyDescent="0.3">
      <c r="A22" s="5"/>
      <c r="B22" s="5" t="s">
        <v>34</v>
      </c>
      <c r="C22" s="5"/>
      <c r="D22" s="11">
        <f t="shared" si="0"/>
        <v>369</v>
      </c>
      <c r="E22" s="19"/>
      <c r="F22" s="19"/>
      <c r="G22" s="19"/>
      <c r="H22" s="19">
        <v>47</v>
      </c>
      <c r="I22" s="20"/>
      <c r="J22" s="21"/>
      <c r="K22" s="19">
        <v>6</v>
      </c>
      <c r="L22" s="19">
        <v>16</v>
      </c>
      <c r="M22" s="19"/>
      <c r="N22" s="19">
        <v>4</v>
      </c>
      <c r="O22" s="15">
        <v>45</v>
      </c>
      <c r="P22" s="15"/>
      <c r="Q22" s="15"/>
      <c r="R22" s="12">
        <v>2</v>
      </c>
      <c r="S22" s="12"/>
      <c r="T22" s="12">
        <v>33</v>
      </c>
      <c r="U22" s="12">
        <v>33</v>
      </c>
      <c r="V22" s="15">
        <v>18</v>
      </c>
      <c r="W22" s="12">
        <v>20</v>
      </c>
      <c r="X22" s="12">
        <v>9</v>
      </c>
      <c r="Y22" s="12"/>
      <c r="Z22" s="12">
        <v>6</v>
      </c>
      <c r="AA22" s="12">
        <v>15</v>
      </c>
      <c r="AB22" s="12">
        <v>37</v>
      </c>
      <c r="AC22" s="12"/>
      <c r="AD22" s="12">
        <v>3</v>
      </c>
      <c r="AE22" s="12">
        <v>21</v>
      </c>
      <c r="AF22" s="12">
        <v>54</v>
      </c>
      <c r="AG22" s="12"/>
      <c r="AH22" s="12"/>
      <c r="AI22" s="12"/>
    </row>
    <row r="23" spans="1:35" ht="21.6" customHeight="1" x14ac:dyDescent="0.3">
      <c r="A23" s="5"/>
      <c r="B23" s="16" t="s">
        <v>35</v>
      </c>
      <c r="C23" s="5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4" t="s">
        <v>36</v>
      </c>
      <c r="B24" s="4"/>
      <c r="C24" s="4"/>
      <c r="D24" s="11">
        <f t="shared" ref="D24:AI24" si="1">SUM(D6:D23)</f>
        <v>319236</v>
      </c>
      <c r="E24" s="11">
        <f t="shared" si="1"/>
        <v>19815</v>
      </c>
      <c r="F24" s="11">
        <f t="shared" si="1"/>
        <v>8040</v>
      </c>
      <c r="G24" s="11">
        <f t="shared" si="1"/>
        <v>1348</v>
      </c>
      <c r="H24" s="11">
        <f t="shared" si="1"/>
        <v>8316</v>
      </c>
      <c r="I24" s="11">
        <f t="shared" si="1"/>
        <v>16744</v>
      </c>
      <c r="J24" s="11">
        <f t="shared" si="1"/>
        <v>15347</v>
      </c>
      <c r="K24" s="11">
        <f t="shared" si="1"/>
        <v>6903</v>
      </c>
      <c r="L24" s="11">
        <f t="shared" si="1"/>
        <v>5879</v>
      </c>
      <c r="M24" s="11">
        <f t="shared" si="1"/>
        <v>7541</v>
      </c>
      <c r="N24" s="11">
        <f t="shared" si="1"/>
        <v>24347</v>
      </c>
      <c r="O24" s="11">
        <f t="shared" si="1"/>
        <v>12163</v>
      </c>
      <c r="P24" s="11">
        <f t="shared" si="1"/>
        <v>1850</v>
      </c>
      <c r="Q24" s="11">
        <f t="shared" si="1"/>
        <v>12612</v>
      </c>
      <c r="R24" s="11">
        <f t="shared" si="1"/>
        <v>10441</v>
      </c>
      <c r="S24" s="11">
        <f t="shared" si="1"/>
        <v>7037</v>
      </c>
      <c r="T24" s="11">
        <f t="shared" si="1"/>
        <v>5894</v>
      </c>
      <c r="U24" s="11">
        <f t="shared" si="1"/>
        <v>7208</v>
      </c>
      <c r="V24" s="11">
        <f t="shared" si="1"/>
        <v>20826</v>
      </c>
      <c r="W24" s="11">
        <f t="shared" si="1"/>
        <v>7241</v>
      </c>
      <c r="X24" s="11">
        <f t="shared" si="1"/>
        <v>6681</v>
      </c>
      <c r="Y24" s="11">
        <f t="shared" si="1"/>
        <v>12232</v>
      </c>
      <c r="Z24" s="11">
        <f t="shared" si="1"/>
        <v>13723</v>
      </c>
      <c r="AA24" s="11">
        <f t="shared" si="1"/>
        <v>6881</v>
      </c>
      <c r="AB24" s="11">
        <f t="shared" si="1"/>
        <v>15868</v>
      </c>
      <c r="AC24" s="11">
        <f t="shared" si="1"/>
        <v>21465</v>
      </c>
      <c r="AD24" s="11">
        <f t="shared" si="1"/>
        <v>11135</v>
      </c>
      <c r="AE24" s="11">
        <f t="shared" si="1"/>
        <v>7337</v>
      </c>
      <c r="AF24" s="11">
        <f t="shared" si="1"/>
        <v>6935</v>
      </c>
      <c r="AG24" s="11">
        <f t="shared" si="1"/>
        <v>9271</v>
      </c>
      <c r="AH24" s="11">
        <f t="shared" si="1"/>
        <v>8156</v>
      </c>
      <c r="AI24" s="11">
        <f t="shared" si="1"/>
        <v>0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opLeftCell="F1" zoomScale="85" zoomScaleNormal="85" workbookViewId="0">
      <selection activeCell="S35" sqref="S35"/>
    </sheetView>
  </sheetViews>
  <sheetFormatPr defaultRowHeight="16.5" x14ac:dyDescent="0.3"/>
  <cols>
    <col min="1" max="1" width="8.625" customWidth="1"/>
    <col min="2" max="2" width="17.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47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4</v>
      </c>
      <c r="L4" s="5" t="s">
        <v>5</v>
      </c>
      <c r="M4" s="5" t="s">
        <v>6</v>
      </c>
      <c r="N4" s="5" t="s">
        <v>7</v>
      </c>
      <c r="O4" s="5" t="s">
        <v>8</v>
      </c>
      <c r="P4" s="5" t="s">
        <v>9</v>
      </c>
      <c r="Q4" s="5" t="s">
        <v>10</v>
      </c>
      <c r="R4" s="5" t="s">
        <v>4</v>
      </c>
      <c r="S4" s="5" t="s">
        <v>5</v>
      </c>
      <c r="T4" s="5" t="s">
        <v>6</v>
      </c>
      <c r="U4" s="5" t="s">
        <v>7</v>
      </c>
      <c r="V4" s="5" t="s">
        <v>8</v>
      </c>
      <c r="W4" s="5" t="s">
        <v>9</v>
      </c>
      <c r="X4" s="5" t="s">
        <v>10</v>
      </c>
      <c r="Y4" s="5" t="s">
        <v>4</v>
      </c>
      <c r="Z4" s="5" t="s">
        <v>5</v>
      </c>
      <c r="AA4" s="5" t="s">
        <v>6</v>
      </c>
      <c r="AB4" s="5" t="s">
        <v>7</v>
      </c>
      <c r="AC4" s="5" t="s">
        <v>8</v>
      </c>
      <c r="AD4" s="5" t="s">
        <v>9</v>
      </c>
      <c r="AE4" s="5" t="s">
        <v>10</v>
      </c>
      <c r="AF4" s="5" t="s">
        <v>4</v>
      </c>
      <c r="AG4" s="5" t="s">
        <v>5</v>
      </c>
      <c r="AH4" s="5" t="s">
        <v>6</v>
      </c>
      <c r="AI4" s="5" t="s">
        <v>7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16</v>
      </c>
      <c r="F5" s="7" t="s">
        <v>13</v>
      </c>
      <c r="G5" s="7" t="s">
        <v>13</v>
      </c>
      <c r="H5" s="7" t="s">
        <v>48</v>
      </c>
      <c r="I5" s="7" t="s">
        <v>13</v>
      </c>
      <c r="J5" s="7" t="s">
        <v>17</v>
      </c>
      <c r="K5" s="7" t="s">
        <v>49</v>
      </c>
      <c r="L5" s="7" t="s">
        <v>50</v>
      </c>
      <c r="M5" s="7" t="s">
        <v>13</v>
      </c>
      <c r="N5" s="7" t="s">
        <v>17</v>
      </c>
      <c r="O5" s="7" t="s">
        <v>13</v>
      </c>
      <c r="P5" s="7" t="s">
        <v>13</v>
      </c>
      <c r="Q5" s="7" t="s">
        <v>13</v>
      </c>
      <c r="R5" s="7" t="s">
        <v>13</v>
      </c>
      <c r="S5" s="9" t="s">
        <v>16</v>
      </c>
      <c r="T5" s="7" t="s">
        <v>16</v>
      </c>
      <c r="U5" s="7" t="s">
        <v>16</v>
      </c>
      <c r="V5" s="7" t="s">
        <v>13</v>
      </c>
      <c r="W5" s="7" t="s">
        <v>13</v>
      </c>
      <c r="X5" s="7" t="s">
        <v>16</v>
      </c>
      <c r="Y5" s="7" t="s">
        <v>17</v>
      </c>
      <c r="Z5" s="7" t="s">
        <v>13</v>
      </c>
      <c r="AA5" s="7" t="s">
        <v>13</v>
      </c>
      <c r="AB5" s="7" t="s">
        <v>18</v>
      </c>
      <c r="AC5" s="7" t="s">
        <v>17</v>
      </c>
      <c r="AD5" s="7" t="s">
        <v>17</v>
      </c>
      <c r="AE5" s="7" t="s">
        <v>51</v>
      </c>
      <c r="AF5" s="7" t="s">
        <v>17</v>
      </c>
      <c r="AG5" s="7" t="s">
        <v>13</v>
      </c>
      <c r="AH5" s="7" t="s">
        <v>52</v>
      </c>
      <c r="AI5" s="7" t="s">
        <v>51</v>
      </c>
    </row>
    <row r="6" spans="1:35" ht="21.6" customHeight="1" x14ac:dyDescent="0.3">
      <c r="A6" s="5"/>
      <c r="B6" s="10" t="s">
        <v>19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67080</v>
      </c>
      <c r="E7" s="19">
        <v>850</v>
      </c>
      <c r="F7" s="19">
        <v>2860</v>
      </c>
      <c r="G7" s="19">
        <v>4600</v>
      </c>
      <c r="H7" s="19">
        <v>120</v>
      </c>
      <c r="I7" s="20">
        <v>3590</v>
      </c>
      <c r="J7" s="21">
        <v>1420</v>
      </c>
      <c r="K7" s="19">
        <v>1035</v>
      </c>
      <c r="L7" s="19">
        <v>920</v>
      </c>
      <c r="M7" s="19">
        <v>2600</v>
      </c>
      <c r="N7" s="19">
        <v>1320</v>
      </c>
      <c r="O7" s="15">
        <v>4635</v>
      </c>
      <c r="P7" s="15">
        <v>3210</v>
      </c>
      <c r="Q7" s="15">
        <v>1310</v>
      </c>
      <c r="R7" s="12">
        <v>2420</v>
      </c>
      <c r="S7" s="12">
        <v>875</v>
      </c>
      <c r="T7" s="12">
        <v>885</v>
      </c>
      <c r="U7" s="12">
        <v>330</v>
      </c>
      <c r="V7" s="15">
        <v>1580</v>
      </c>
      <c r="W7" s="12">
        <v>4525</v>
      </c>
      <c r="X7" s="12">
        <v>2010</v>
      </c>
      <c r="Y7" s="12">
        <v>400</v>
      </c>
      <c r="Z7" s="12">
        <v>2720</v>
      </c>
      <c r="AA7" s="12">
        <v>10545</v>
      </c>
      <c r="AB7" s="12">
        <v>2930</v>
      </c>
      <c r="AC7" s="12">
        <v>370</v>
      </c>
      <c r="AD7" s="12">
        <v>1320</v>
      </c>
      <c r="AE7" s="12">
        <v>315</v>
      </c>
      <c r="AF7" s="12">
        <v>2470</v>
      </c>
      <c r="AG7" s="12">
        <v>1130</v>
      </c>
      <c r="AH7" s="12">
        <v>2320</v>
      </c>
      <c r="AI7" s="12">
        <v>1465</v>
      </c>
    </row>
    <row r="8" spans="1:35" ht="21.6" customHeight="1" x14ac:dyDescent="0.3">
      <c r="A8" s="5"/>
      <c r="B8" s="10" t="s">
        <v>21</v>
      </c>
      <c r="C8" s="5"/>
      <c r="D8" s="11">
        <f t="shared" si="0"/>
        <v>93005</v>
      </c>
      <c r="E8" s="19">
        <v>1140</v>
      </c>
      <c r="F8" s="19">
        <v>3092</v>
      </c>
      <c r="G8" s="19">
        <v>1687</v>
      </c>
      <c r="H8" s="19">
        <v>301</v>
      </c>
      <c r="I8" s="20">
        <v>8020</v>
      </c>
      <c r="J8" s="21">
        <v>2265</v>
      </c>
      <c r="K8" s="19">
        <v>1227</v>
      </c>
      <c r="L8" s="19">
        <v>1700</v>
      </c>
      <c r="M8" s="19">
        <v>6770</v>
      </c>
      <c r="N8" s="19">
        <v>1965</v>
      </c>
      <c r="O8" s="15">
        <v>2432</v>
      </c>
      <c r="P8" s="15">
        <v>7197</v>
      </c>
      <c r="Q8" s="15">
        <v>5440</v>
      </c>
      <c r="R8" s="12">
        <v>2145</v>
      </c>
      <c r="S8" s="12">
        <v>709</v>
      </c>
      <c r="T8" s="12">
        <v>549</v>
      </c>
      <c r="U8" s="12">
        <v>3130</v>
      </c>
      <c r="V8" s="15">
        <v>1590</v>
      </c>
      <c r="W8" s="12">
        <v>4335</v>
      </c>
      <c r="X8" s="12">
        <v>569</v>
      </c>
      <c r="Y8" s="12">
        <v>3460</v>
      </c>
      <c r="Z8" s="12">
        <v>3785</v>
      </c>
      <c r="AA8" s="12">
        <v>4312</v>
      </c>
      <c r="AB8" s="12">
        <v>6229</v>
      </c>
      <c r="AC8" s="12">
        <v>3460</v>
      </c>
      <c r="AD8" s="12">
        <v>860</v>
      </c>
      <c r="AE8" s="12">
        <v>1580</v>
      </c>
      <c r="AF8" s="12">
        <v>4517</v>
      </c>
      <c r="AG8" s="12">
        <v>5530</v>
      </c>
      <c r="AH8" s="12">
        <v>1419</v>
      </c>
      <c r="AI8" s="12">
        <v>1590</v>
      </c>
    </row>
    <row r="9" spans="1:35" ht="21.6" customHeight="1" x14ac:dyDescent="0.3">
      <c r="A9" s="5"/>
      <c r="B9" s="5" t="s">
        <v>22</v>
      </c>
      <c r="C9" s="5"/>
      <c r="D9" s="11">
        <f t="shared" si="0"/>
        <v>21509</v>
      </c>
      <c r="E9" s="19">
        <v>350</v>
      </c>
      <c r="F9" s="19">
        <v>1060</v>
      </c>
      <c r="G9" s="19">
        <v>622</v>
      </c>
      <c r="H9" s="19">
        <v>96</v>
      </c>
      <c r="I9" s="20">
        <v>800</v>
      </c>
      <c r="J9" s="21">
        <v>1106</v>
      </c>
      <c r="K9" s="19">
        <v>397</v>
      </c>
      <c r="L9" s="19">
        <v>513</v>
      </c>
      <c r="M9" s="19">
        <v>880</v>
      </c>
      <c r="N9" s="19">
        <v>715</v>
      </c>
      <c r="O9" s="15">
        <v>765</v>
      </c>
      <c r="P9" s="15">
        <v>340</v>
      </c>
      <c r="Q9" s="15">
        <v>820</v>
      </c>
      <c r="R9" s="12">
        <v>942</v>
      </c>
      <c r="S9" s="12">
        <v>488</v>
      </c>
      <c r="T9" s="12">
        <v>350</v>
      </c>
      <c r="U9" s="12">
        <v>605</v>
      </c>
      <c r="V9" s="15">
        <v>1419</v>
      </c>
      <c r="W9" s="12">
        <v>768</v>
      </c>
      <c r="X9" s="12">
        <v>255</v>
      </c>
      <c r="Y9" s="12">
        <v>610</v>
      </c>
      <c r="Z9" s="12">
        <v>1205</v>
      </c>
      <c r="AA9" s="12">
        <v>866</v>
      </c>
      <c r="AB9" s="12">
        <v>485</v>
      </c>
      <c r="AC9" s="12">
        <v>623</v>
      </c>
      <c r="AD9" s="12">
        <v>900</v>
      </c>
      <c r="AE9" s="12">
        <v>723</v>
      </c>
      <c r="AF9" s="12">
        <v>320</v>
      </c>
      <c r="AG9" s="12">
        <v>870</v>
      </c>
      <c r="AH9" s="12">
        <v>1147</v>
      </c>
      <c r="AI9" s="12">
        <v>469</v>
      </c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117301</v>
      </c>
      <c r="E18" s="19">
        <v>640</v>
      </c>
      <c r="F18" s="19">
        <v>4171</v>
      </c>
      <c r="G18" s="19">
        <v>7265</v>
      </c>
      <c r="H18" s="19">
        <v>285</v>
      </c>
      <c r="I18" s="20">
        <v>6070</v>
      </c>
      <c r="J18" s="21">
        <v>2950</v>
      </c>
      <c r="K18" s="19">
        <v>1655</v>
      </c>
      <c r="L18" s="19">
        <v>2680</v>
      </c>
      <c r="M18" s="19">
        <v>4960</v>
      </c>
      <c r="N18" s="19">
        <v>2150</v>
      </c>
      <c r="O18" s="15">
        <v>6105</v>
      </c>
      <c r="P18" s="15">
        <v>9783</v>
      </c>
      <c r="Q18" s="15">
        <v>2510</v>
      </c>
      <c r="R18" s="12">
        <v>2907</v>
      </c>
      <c r="S18" s="12">
        <v>955</v>
      </c>
      <c r="T18" s="12">
        <v>838</v>
      </c>
      <c r="U18" s="12">
        <v>717</v>
      </c>
      <c r="V18" s="15">
        <v>2150</v>
      </c>
      <c r="W18" s="12">
        <v>7745</v>
      </c>
      <c r="X18" s="12">
        <v>802</v>
      </c>
      <c r="Y18" s="12">
        <v>751</v>
      </c>
      <c r="Z18" s="12">
        <v>6580</v>
      </c>
      <c r="AA18" s="12">
        <v>14395</v>
      </c>
      <c r="AB18" s="12">
        <v>9460</v>
      </c>
      <c r="AC18" s="12">
        <v>1387</v>
      </c>
      <c r="AD18" s="12">
        <v>2030</v>
      </c>
      <c r="AE18" s="12">
        <v>1290</v>
      </c>
      <c r="AF18" s="12">
        <v>2770</v>
      </c>
      <c r="AG18" s="12">
        <v>2730</v>
      </c>
      <c r="AH18" s="12">
        <v>4426</v>
      </c>
      <c r="AI18" s="12">
        <v>4144</v>
      </c>
    </row>
    <row r="19" spans="1:35" ht="21.6" customHeight="1" x14ac:dyDescent="0.3">
      <c r="A19" s="5"/>
      <c r="B19" s="5" t="s">
        <v>32</v>
      </c>
      <c r="C19" s="5"/>
      <c r="D19" s="11">
        <f t="shared" si="0"/>
        <v>11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>
        <v>5</v>
      </c>
      <c r="P19" s="15"/>
      <c r="Q19" s="15"/>
      <c r="R19" s="12"/>
      <c r="S19" s="12"/>
      <c r="T19" s="12"/>
      <c r="U19" s="12"/>
      <c r="V19" s="15"/>
      <c r="W19" s="12">
        <v>3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>
        <v>3</v>
      </c>
      <c r="AI19" s="12"/>
    </row>
    <row r="20" spans="1:35" ht="21.6" customHeight="1" x14ac:dyDescent="0.3">
      <c r="A20" s="5"/>
      <c r="B20" s="5" t="s">
        <v>46</v>
      </c>
      <c r="C20" s="5"/>
      <c r="D20" s="11">
        <f t="shared" si="0"/>
        <v>3195</v>
      </c>
      <c r="E20" s="19">
        <v>39</v>
      </c>
      <c r="F20" s="19">
        <v>118</v>
      </c>
      <c r="G20" s="19">
        <v>67</v>
      </c>
      <c r="H20" s="19">
        <v>9</v>
      </c>
      <c r="I20" s="20">
        <v>152</v>
      </c>
      <c r="J20" s="21">
        <v>150</v>
      </c>
      <c r="K20" s="19">
        <v>40</v>
      </c>
      <c r="L20" s="19">
        <v>130</v>
      </c>
      <c r="M20" s="19">
        <v>128</v>
      </c>
      <c r="N20" s="19">
        <v>109</v>
      </c>
      <c r="O20" s="15">
        <v>95</v>
      </c>
      <c r="P20" s="15">
        <v>141</v>
      </c>
      <c r="Q20" s="15">
        <v>105</v>
      </c>
      <c r="R20" s="12">
        <v>81</v>
      </c>
      <c r="S20" s="12">
        <v>33</v>
      </c>
      <c r="T20" s="12">
        <v>73</v>
      </c>
      <c r="U20" s="12">
        <v>90</v>
      </c>
      <c r="V20" s="15">
        <v>386</v>
      </c>
      <c r="W20" s="12">
        <v>431</v>
      </c>
      <c r="X20" s="12">
        <v>21</v>
      </c>
      <c r="Y20" s="12">
        <v>98</v>
      </c>
      <c r="Z20" s="12">
        <v>106</v>
      </c>
      <c r="AA20" s="12">
        <v>71</v>
      </c>
      <c r="AB20" s="12">
        <v>83</v>
      </c>
      <c r="AC20" s="12">
        <v>37</v>
      </c>
      <c r="AD20" s="12">
        <v>75</v>
      </c>
      <c r="AE20" s="12">
        <v>36</v>
      </c>
      <c r="AF20" s="12">
        <v>83</v>
      </c>
      <c r="AG20" s="12">
        <v>43</v>
      </c>
      <c r="AH20" s="12">
        <v>69</v>
      </c>
      <c r="AI20" s="12">
        <v>96</v>
      </c>
    </row>
    <row r="21" spans="1:35" ht="21.6" customHeight="1" x14ac:dyDescent="0.3">
      <c r="A21" s="5"/>
      <c r="B21" s="5" t="s">
        <v>33</v>
      </c>
      <c r="C21" s="5"/>
      <c r="D21" s="11">
        <f t="shared" si="0"/>
        <v>2595</v>
      </c>
      <c r="E21" s="19"/>
      <c r="F21" s="19">
        <v>107</v>
      </c>
      <c r="G21" s="19">
        <v>88</v>
      </c>
      <c r="H21" s="19">
        <v>61</v>
      </c>
      <c r="I21" s="20">
        <v>43</v>
      </c>
      <c r="J21" s="21">
        <v>110</v>
      </c>
      <c r="K21" s="19">
        <v>53</v>
      </c>
      <c r="L21" s="19">
        <v>121</v>
      </c>
      <c r="M21" s="19">
        <v>35</v>
      </c>
      <c r="N21" s="19">
        <v>59</v>
      </c>
      <c r="O21" s="15">
        <v>93</v>
      </c>
      <c r="P21" s="15">
        <v>166</v>
      </c>
      <c r="Q21" s="15">
        <v>2</v>
      </c>
      <c r="R21" s="12">
        <v>72</v>
      </c>
      <c r="S21" s="12">
        <v>77</v>
      </c>
      <c r="T21" s="12">
        <v>82</v>
      </c>
      <c r="U21" s="12"/>
      <c r="V21" s="15">
        <v>198</v>
      </c>
      <c r="W21" s="12">
        <v>488</v>
      </c>
      <c r="X21" s="12">
        <v>15</v>
      </c>
      <c r="Y21" s="12"/>
      <c r="Z21" s="12">
        <v>85</v>
      </c>
      <c r="AA21" s="12">
        <v>201</v>
      </c>
      <c r="AB21" s="12">
        <v>94</v>
      </c>
      <c r="AC21" s="12"/>
      <c r="AD21" s="12">
        <v>96</v>
      </c>
      <c r="AE21" s="12">
        <v>31</v>
      </c>
      <c r="AF21" s="12">
        <v>94</v>
      </c>
      <c r="AG21" s="12">
        <v>4</v>
      </c>
      <c r="AH21" s="12">
        <v>79</v>
      </c>
      <c r="AI21" s="12">
        <v>41</v>
      </c>
    </row>
    <row r="22" spans="1:35" ht="21.6" customHeight="1" x14ac:dyDescent="0.3">
      <c r="A22" s="5"/>
      <c r="B22" s="5" t="s">
        <v>34</v>
      </c>
      <c r="C22" s="5"/>
      <c r="D22" s="11">
        <f t="shared" si="0"/>
        <v>504</v>
      </c>
      <c r="E22" s="19">
        <v>8</v>
      </c>
      <c r="F22" s="19">
        <v>22</v>
      </c>
      <c r="G22" s="19"/>
      <c r="H22" s="19">
        <v>1</v>
      </c>
      <c r="I22" s="20">
        <v>38</v>
      </c>
      <c r="J22" s="21">
        <v>43</v>
      </c>
      <c r="K22" s="19"/>
      <c r="L22" s="19">
        <v>2</v>
      </c>
      <c r="M22" s="19">
        <v>36</v>
      </c>
      <c r="N22" s="19">
        <v>29</v>
      </c>
      <c r="O22" s="15"/>
      <c r="P22" s="15"/>
      <c r="Q22" s="15">
        <v>7</v>
      </c>
      <c r="R22" s="12">
        <v>14</v>
      </c>
      <c r="S22" s="12"/>
      <c r="T22" s="12">
        <v>2</v>
      </c>
      <c r="U22" s="12">
        <v>2</v>
      </c>
      <c r="V22" s="15">
        <v>91</v>
      </c>
      <c r="W22" s="12">
        <v>127</v>
      </c>
      <c r="X22" s="12"/>
      <c r="Y22" s="12">
        <v>4</v>
      </c>
      <c r="Z22" s="12">
        <v>29</v>
      </c>
      <c r="AA22" s="12"/>
      <c r="AB22" s="12"/>
      <c r="AC22" s="12"/>
      <c r="AD22" s="12">
        <v>11</v>
      </c>
      <c r="AE22" s="12"/>
      <c r="AF22" s="12"/>
      <c r="AG22" s="12">
        <v>9</v>
      </c>
      <c r="AH22" s="12">
        <v>29</v>
      </c>
      <c r="AI22" s="12"/>
    </row>
    <row r="23" spans="1:35" ht="21.6" customHeight="1" x14ac:dyDescent="0.3">
      <c r="A23" s="5"/>
      <c r="B23" s="16" t="s">
        <v>35</v>
      </c>
      <c r="C23" s="5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4" t="s">
        <v>36</v>
      </c>
      <c r="B24" s="4"/>
      <c r="C24" s="4"/>
      <c r="D24" s="11">
        <f t="shared" ref="D24:AI24" si="1">SUM(D6:D23)</f>
        <v>305200</v>
      </c>
      <c r="E24" s="11">
        <f t="shared" si="1"/>
        <v>3027</v>
      </c>
      <c r="F24" s="11">
        <f t="shared" si="1"/>
        <v>11430</v>
      </c>
      <c r="G24" s="11">
        <f t="shared" si="1"/>
        <v>14329</v>
      </c>
      <c r="H24" s="11">
        <f t="shared" si="1"/>
        <v>873</v>
      </c>
      <c r="I24" s="11">
        <f t="shared" si="1"/>
        <v>18713</v>
      </c>
      <c r="J24" s="11">
        <f t="shared" si="1"/>
        <v>8044</v>
      </c>
      <c r="K24" s="11">
        <f t="shared" si="1"/>
        <v>4407</v>
      </c>
      <c r="L24" s="11">
        <f t="shared" si="1"/>
        <v>6066</v>
      </c>
      <c r="M24" s="11">
        <f t="shared" si="1"/>
        <v>15409</v>
      </c>
      <c r="N24" s="11">
        <f t="shared" si="1"/>
        <v>6347</v>
      </c>
      <c r="O24" s="11">
        <f t="shared" si="1"/>
        <v>14130</v>
      </c>
      <c r="P24" s="11">
        <f t="shared" si="1"/>
        <v>20837</v>
      </c>
      <c r="Q24" s="11">
        <f t="shared" si="1"/>
        <v>10194</v>
      </c>
      <c r="R24" s="11">
        <f t="shared" si="1"/>
        <v>8581</v>
      </c>
      <c r="S24" s="11">
        <f t="shared" si="1"/>
        <v>3137</v>
      </c>
      <c r="T24" s="11">
        <f t="shared" si="1"/>
        <v>2779</v>
      </c>
      <c r="U24" s="11">
        <f t="shared" si="1"/>
        <v>4874</v>
      </c>
      <c r="V24" s="11">
        <f t="shared" si="1"/>
        <v>7414</v>
      </c>
      <c r="W24" s="11">
        <f t="shared" si="1"/>
        <v>18422</v>
      </c>
      <c r="X24" s="11">
        <f t="shared" si="1"/>
        <v>3672</v>
      </c>
      <c r="Y24" s="11">
        <f t="shared" si="1"/>
        <v>5323</v>
      </c>
      <c r="Z24" s="11">
        <f t="shared" si="1"/>
        <v>14510</v>
      </c>
      <c r="AA24" s="11">
        <f t="shared" si="1"/>
        <v>30390</v>
      </c>
      <c r="AB24" s="11">
        <f t="shared" si="1"/>
        <v>19281</v>
      </c>
      <c r="AC24" s="11">
        <f t="shared" si="1"/>
        <v>5877</v>
      </c>
      <c r="AD24" s="11">
        <f t="shared" si="1"/>
        <v>5292</v>
      </c>
      <c r="AE24" s="11">
        <f t="shared" si="1"/>
        <v>3975</v>
      </c>
      <c r="AF24" s="11">
        <f t="shared" si="1"/>
        <v>10254</v>
      </c>
      <c r="AG24" s="11">
        <f t="shared" si="1"/>
        <v>10316</v>
      </c>
      <c r="AH24" s="11">
        <f t="shared" si="1"/>
        <v>9492</v>
      </c>
      <c r="AI24" s="11">
        <f t="shared" si="1"/>
        <v>7805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opLeftCell="J1" zoomScale="85" zoomScaleNormal="85" workbookViewId="0">
      <selection activeCell="AH23" sqref="AH23"/>
    </sheetView>
  </sheetViews>
  <sheetFormatPr defaultRowHeight="16.5" x14ac:dyDescent="0.3"/>
  <cols>
    <col min="1" max="1" width="8.625" customWidth="1"/>
    <col min="2" max="2" width="17.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53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/>
    </row>
    <row r="4" spans="1:35" x14ac:dyDescent="0.3">
      <c r="A4" s="4" t="s">
        <v>3</v>
      </c>
      <c r="B4" s="4"/>
      <c r="C4" s="4"/>
      <c r="D4" s="4"/>
      <c r="E4" s="5" t="s">
        <v>8</v>
      </c>
      <c r="F4" s="5" t="s">
        <v>9</v>
      </c>
      <c r="G4" s="5" t="s">
        <v>10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M4" s="5" t="s">
        <v>9</v>
      </c>
      <c r="N4" s="5" t="s">
        <v>10</v>
      </c>
      <c r="O4" s="5" t="s">
        <v>4</v>
      </c>
      <c r="P4" s="5" t="s">
        <v>5</v>
      </c>
      <c r="Q4" s="5" t="s">
        <v>6</v>
      </c>
      <c r="R4" s="5" t="s">
        <v>7</v>
      </c>
      <c r="S4" s="5" t="s">
        <v>8</v>
      </c>
      <c r="T4" s="5" t="s">
        <v>9</v>
      </c>
      <c r="U4" s="5" t="s">
        <v>10</v>
      </c>
      <c r="V4" s="5" t="s">
        <v>4</v>
      </c>
      <c r="W4" s="5" t="s">
        <v>5</v>
      </c>
      <c r="X4" s="5" t="s">
        <v>6</v>
      </c>
      <c r="Y4" s="5" t="s">
        <v>7</v>
      </c>
      <c r="Z4" s="5" t="s">
        <v>8</v>
      </c>
      <c r="AA4" s="5" t="s">
        <v>9</v>
      </c>
      <c r="AB4" s="5" t="s">
        <v>10</v>
      </c>
      <c r="AC4" s="5" t="s">
        <v>4</v>
      </c>
      <c r="AD4" s="5" t="s">
        <v>5</v>
      </c>
      <c r="AE4" s="5" t="s">
        <v>6</v>
      </c>
      <c r="AF4" s="5" t="s">
        <v>7</v>
      </c>
      <c r="AG4" s="5" t="s">
        <v>8</v>
      </c>
      <c r="AH4" s="5" t="s">
        <v>9</v>
      </c>
      <c r="AI4" s="5"/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17</v>
      </c>
      <c r="F5" s="7" t="s">
        <v>13</v>
      </c>
      <c r="G5" s="7" t="s">
        <v>54</v>
      </c>
      <c r="H5" s="7" t="s">
        <v>13</v>
      </c>
      <c r="I5" s="7" t="s">
        <v>13</v>
      </c>
      <c r="J5" s="7" t="s">
        <v>13</v>
      </c>
      <c r="K5" s="7" t="s">
        <v>17</v>
      </c>
      <c r="L5" s="7" t="s">
        <v>13</v>
      </c>
      <c r="M5" s="7" t="s">
        <v>13</v>
      </c>
      <c r="N5" s="7" t="s">
        <v>16</v>
      </c>
      <c r="O5" s="7" t="s">
        <v>13</v>
      </c>
      <c r="P5" s="7" t="s">
        <v>13</v>
      </c>
      <c r="Q5" s="7" t="s">
        <v>13</v>
      </c>
      <c r="R5" s="7" t="s">
        <v>17</v>
      </c>
      <c r="S5" s="9" t="s">
        <v>13</v>
      </c>
      <c r="T5" s="7" t="s">
        <v>13</v>
      </c>
      <c r="U5" s="7" t="s">
        <v>18</v>
      </c>
      <c r="V5" s="7" t="s">
        <v>17</v>
      </c>
      <c r="W5" s="7" t="s">
        <v>13</v>
      </c>
      <c r="X5" s="7" t="s">
        <v>13</v>
      </c>
      <c r="Y5" s="7" t="s">
        <v>13</v>
      </c>
      <c r="Z5" s="7" t="s">
        <v>17</v>
      </c>
      <c r="AA5" s="7" t="s">
        <v>18</v>
      </c>
      <c r="AB5" s="7" t="s">
        <v>13</v>
      </c>
      <c r="AC5" s="7" t="s">
        <v>55</v>
      </c>
      <c r="AD5" s="7" t="s">
        <v>17</v>
      </c>
      <c r="AE5" s="7" t="s">
        <v>17</v>
      </c>
      <c r="AF5" s="7" t="s">
        <v>56</v>
      </c>
      <c r="AG5" s="7" t="s">
        <v>57</v>
      </c>
      <c r="AH5" s="7" t="s">
        <v>17</v>
      </c>
      <c r="AI5" s="7"/>
    </row>
    <row r="6" spans="1:35" ht="21.6" customHeight="1" x14ac:dyDescent="0.3">
      <c r="A6" s="5"/>
      <c r="B6" s="10" t="s">
        <v>19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89445</v>
      </c>
      <c r="E7" s="19">
        <v>2670</v>
      </c>
      <c r="F7" s="19">
        <v>1330</v>
      </c>
      <c r="G7" s="19">
        <v>585</v>
      </c>
      <c r="H7" s="19">
        <v>4865</v>
      </c>
      <c r="I7" s="20">
        <v>3740</v>
      </c>
      <c r="J7" s="21">
        <v>2700</v>
      </c>
      <c r="K7" s="19">
        <v>1360</v>
      </c>
      <c r="L7" s="19">
        <v>4065</v>
      </c>
      <c r="M7" s="19">
        <v>2780</v>
      </c>
      <c r="N7" s="19">
        <v>1170</v>
      </c>
      <c r="O7" s="15">
        <v>1520</v>
      </c>
      <c r="P7" s="15">
        <v>6765</v>
      </c>
      <c r="Q7" s="15">
        <v>5020</v>
      </c>
      <c r="R7" s="12">
        <v>1700</v>
      </c>
      <c r="S7" s="12">
        <v>960</v>
      </c>
      <c r="T7" s="12">
        <v>7565</v>
      </c>
      <c r="U7" s="12">
        <v>3770</v>
      </c>
      <c r="V7" s="15">
        <v>520</v>
      </c>
      <c r="W7" s="12">
        <v>2760</v>
      </c>
      <c r="X7" s="12">
        <v>6565</v>
      </c>
      <c r="Y7" s="12">
        <v>2765</v>
      </c>
      <c r="Z7" s="12">
        <v>1700</v>
      </c>
      <c r="AA7" s="12">
        <v>1660</v>
      </c>
      <c r="AB7" s="12">
        <v>5165</v>
      </c>
      <c r="AC7" s="12">
        <v>3770</v>
      </c>
      <c r="AD7" s="12">
        <v>1600</v>
      </c>
      <c r="AE7" s="12">
        <v>1940</v>
      </c>
      <c r="AF7" s="12">
        <v>4165</v>
      </c>
      <c r="AG7" s="12">
        <v>2470</v>
      </c>
      <c r="AH7" s="12">
        <v>1800</v>
      </c>
      <c r="AI7" s="12"/>
    </row>
    <row r="8" spans="1:35" ht="21.6" customHeight="1" x14ac:dyDescent="0.3">
      <c r="A8" s="5"/>
      <c r="B8" s="10" t="s">
        <v>21</v>
      </c>
      <c r="C8" s="5"/>
      <c r="D8" s="11">
        <f t="shared" si="0"/>
        <v>174219</v>
      </c>
      <c r="E8" s="19">
        <v>8690</v>
      </c>
      <c r="F8" s="19">
        <v>5880</v>
      </c>
      <c r="G8" s="19">
        <v>1885</v>
      </c>
      <c r="H8" s="19">
        <v>2660</v>
      </c>
      <c r="I8" s="20">
        <v>15684</v>
      </c>
      <c r="J8" s="21">
        <v>5880</v>
      </c>
      <c r="K8" s="19">
        <v>3570</v>
      </c>
      <c r="L8" s="19">
        <v>2460</v>
      </c>
      <c r="M8" s="19">
        <v>16104</v>
      </c>
      <c r="N8" s="19">
        <v>2870</v>
      </c>
      <c r="O8" s="15">
        <v>1875</v>
      </c>
      <c r="P8" s="15">
        <v>2770</v>
      </c>
      <c r="Q8" s="15">
        <v>17209</v>
      </c>
      <c r="R8" s="12">
        <v>2870</v>
      </c>
      <c r="S8" s="12">
        <v>1430</v>
      </c>
      <c r="T8" s="12">
        <v>2770</v>
      </c>
      <c r="U8" s="12">
        <v>7029</v>
      </c>
      <c r="V8" s="15">
        <v>4520</v>
      </c>
      <c r="W8" s="12">
        <v>3930</v>
      </c>
      <c r="X8" s="12">
        <v>2890</v>
      </c>
      <c r="Y8" s="12">
        <v>14089</v>
      </c>
      <c r="Z8" s="12">
        <v>5520</v>
      </c>
      <c r="AA8" s="12">
        <v>1620</v>
      </c>
      <c r="AB8" s="12">
        <v>1741</v>
      </c>
      <c r="AC8" s="12">
        <v>12579</v>
      </c>
      <c r="AD8" s="12">
        <v>9020</v>
      </c>
      <c r="AE8" s="12">
        <v>3180</v>
      </c>
      <c r="AF8" s="12">
        <v>1545</v>
      </c>
      <c r="AG8" s="12">
        <v>6929</v>
      </c>
      <c r="AH8" s="12">
        <v>5020</v>
      </c>
      <c r="AI8" s="12"/>
    </row>
    <row r="9" spans="1:35" ht="21.6" customHeight="1" x14ac:dyDescent="0.3">
      <c r="A9" s="5"/>
      <c r="B9" s="5" t="s">
        <v>22</v>
      </c>
      <c r="C9" s="5"/>
      <c r="D9" s="11">
        <f t="shared" si="0"/>
        <v>26201</v>
      </c>
      <c r="E9" s="19">
        <v>615</v>
      </c>
      <c r="F9" s="19">
        <v>890</v>
      </c>
      <c r="G9" s="19">
        <v>502</v>
      </c>
      <c r="H9" s="19">
        <v>546</v>
      </c>
      <c r="I9" s="20">
        <v>855</v>
      </c>
      <c r="J9" s="21">
        <v>940</v>
      </c>
      <c r="K9" s="19">
        <v>1679</v>
      </c>
      <c r="L9" s="19">
        <v>762</v>
      </c>
      <c r="M9" s="19">
        <v>595</v>
      </c>
      <c r="N9" s="19">
        <v>570</v>
      </c>
      <c r="O9" s="15">
        <v>1460</v>
      </c>
      <c r="P9" s="15">
        <v>831</v>
      </c>
      <c r="Q9" s="15">
        <v>685</v>
      </c>
      <c r="R9" s="12">
        <v>630</v>
      </c>
      <c r="S9" s="12">
        <v>658</v>
      </c>
      <c r="T9" s="12">
        <v>861</v>
      </c>
      <c r="U9" s="12">
        <v>565</v>
      </c>
      <c r="V9" s="15">
        <v>540</v>
      </c>
      <c r="W9" s="12">
        <v>1769</v>
      </c>
      <c r="X9" s="12">
        <v>831</v>
      </c>
      <c r="Y9" s="12">
        <v>650</v>
      </c>
      <c r="Z9" s="12">
        <v>830</v>
      </c>
      <c r="AA9" s="12">
        <v>1406</v>
      </c>
      <c r="AB9" s="12">
        <v>676</v>
      </c>
      <c r="AC9" s="12">
        <v>650</v>
      </c>
      <c r="AD9" s="12">
        <v>1160</v>
      </c>
      <c r="AE9" s="12">
        <v>1646</v>
      </c>
      <c r="AF9" s="12">
        <v>639</v>
      </c>
      <c r="AG9" s="12">
        <v>650</v>
      </c>
      <c r="AH9" s="12">
        <v>1110</v>
      </c>
      <c r="AI9" s="12"/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217024</v>
      </c>
      <c r="E18" s="19">
        <v>9390</v>
      </c>
      <c r="F18" s="19">
        <v>2910</v>
      </c>
      <c r="G18" s="19">
        <v>556</v>
      </c>
      <c r="H18" s="19">
        <v>6603</v>
      </c>
      <c r="I18" s="20">
        <v>24370</v>
      </c>
      <c r="J18" s="21">
        <v>5950</v>
      </c>
      <c r="K18" s="19">
        <v>1787</v>
      </c>
      <c r="L18" s="19">
        <v>5503</v>
      </c>
      <c r="M18" s="19">
        <v>18390</v>
      </c>
      <c r="N18" s="19">
        <v>1450</v>
      </c>
      <c r="O18" s="15">
        <v>2930</v>
      </c>
      <c r="P18" s="15">
        <v>5803</v>
      </c>
      <c r="Q18" s="15">
        <v>22490</v>
      </c>
      <c r="R18" s="12">
        <v>2370</v>
      </c>
      <c r="S18" s="12">
        <v>1600</v>
      </c>
      <c r="T18" s="12">
        <v>6803</v>
      </c>
      <c r="U18" s="12">
        <v>8609</v>
      </c>
      <c r="V18" s="15">
        <v>1066</v>
      </c>
      <c r="W18" s="12">
        <v>3260</v>
      </c>
      <c r="X18" s="12">
        <v>11693</v>
      </c>
      <c r="Y18" s="12">
        <v>14305</v>
      </c>
      <c r="Z18" s="12">
        <v>3570</v>
      </c>
      <c r="AA18" s="12">
        <v>3300</v>
      </c>
      <c r="AB18" s="12">
        <v>9473</v>
      </c>
      <c r="AC18" s="12">
        <v>13170</v>
      </c>
      <c r="AD18" s="12">
        <v>4240</v>
      </c>
      <c r="AE18" s="12">
        <v>4090</v>
      </c>
      <c r="AF18" s="12">
        <v>6743</v>
      </c>
      <c r="AG18" s="12">
        <v>10610</v>
      </c>
      <c r="AH18" s="12">
        <v>3990</v>
      </c>
      <c r="AI18" s="12"/>
    </row>
    <row r="19" spans="1:35" ht="21.6" customHeight="1" x14ac:dyDescent="0.3">
      <c r="A19" s="5"/>
      <c r="B19" s="5" t="s">
        <v>32</v>
      </c>
      <c r="C19" s="5"/>
      <c r="D19" s="11">
        <f t="shared" si="0"/>
        <v>47</v>
      </c>
      <c r="E19" s="19"/>
      <c r="F19" s="19"/>
      <c r="G19" s="19"/>
      <c r="H19" s="19"/>
      <c r="I19" s="20"/>
      <c r="J19" s="21"/>
      <c r="K19" s="19"/>
      <c r="L19" s="19"/>
      <c r="M19" s="19"/>
      <c r="N19" s="19">
        <v>1</v>
      </c>
      <c r="O19" s="15">
        <v>25</v>
      </c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>
        <v>21</v>
      </c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46</v>
      </c>
      <c r="C20" s="5"/>
      <c r="D20" s="11">
        <f t="shared" si="0"/>
        <v>3108</v>
      </c>
      <c r="E20" s="19">
        <v>155</v>
      </c>
      <c r="F20" s="19">
        <v>40</v>
      </c>
      <c r="G20" s="19">
        <v>10</v>
      </c>
      <c r="H20" s="19">
        <v>102</v>
      </c>
      <c r="I20" s="20">
        <v>309</v>
      </c>
      <c r="J20" s="21">
        <v>66</v>
      </c>
      <c r="K20" s="19">
        <v>36</v>
      </c>
      <c r="L20" s="19">
        <v>104</v>
      </c>
      <c r="M20" s="19">
        <v>229</v>
      </c>
      <c r="N20" s="19">
        <v>10</v>
      </c>
      <c r="O20" s="15">
        <v>264</v>
      </c>
      <c r="P20" s="15">
        <v>129</v>
      </c>
      <c r="Q20" s="15"/>
      <c r="R20" s="12">
        <v>36</v>
      </c>
      <c r="S20" s="12"/>
      <c r="T20" s="12">
        <v>136</v>
      </c>
      <c r="U20" s="12">
        <v>124</v>
      </c>
      <c r="V20" s="15">
        <v>17</v>
      </c>
      <c r="W20" s="12">
        <v>18</v>
      </c>
      <c r="X20" s="12">
        <v>135</v>
      </c>
      <c r="Y20" s="12">
        <v>228</v>
      </c>
      <c r="Z20" s="12">
        <v>32</v>
      </c>
      <c r="AA20" s="12">
        <v>157</v>
      </c>
      <c r="AB20" s="12">
        <v>129</v>
      </c>
      <c r="AC20" s="12">
        <v>216</v>
      </c>
      <c r="AD20" s="12">
        <v>32</v>
      </c>
      <c r="AE20" s="12">
        <v>40</v>
      </c>
      <c r="AF20" s="12">
        <v>115</v>
      </c>
      <c r="AG20" s="12">
        <v>216</v>
      </c>
      <c r="AH20" s="12">
        <v>23</v>
      </c>
      <c r="AI20" s="12"/>
    </row>
    <row r="21" spans="1:35" ht="21.6" customHeight="1" x14ac:dyDescent="0.3">
      <c r="A21" s="5"/>
      <c r="B21" s="5" t="s">
        <v>33</v>
      </c>
      <c r="C21" s="5"/>
      <c r="D21" s="11">
        <f t="shared" si="0"/>
        <v>3581</v>
      </c>
      <c r="E21" s="19">
        <v>129</v>
      </c>
      <c r="F21" s="19">
        <v>2</v>
      </c>
      <c r="G21" s="19">
        <v>17</v>
      </c>
      <c r="H21" s="19">
        <v>89</v>
      </c>
      <c r="I21" s="20">
        <v>599</v>
      </c>
      <c r="J21" s="21">
        <v>45</v>
      </c>
      <c r="K21" s="19">
        <v>24</v>
      </c>
      <c r="L21" s="19">
        <v>78</v>
      </c>
      <c r="M21" s="19">
        <v>231</v>
      </c>
      <c r="N21" s="19"/>
      <c r="O21" s="15">
        <v>104</v>
      </c>
      <c r="P21" s="15">
        <v>79</v>
      </c>
      <c r="Q21" s="15">
        <v>231</v>
      </c>
      <c r="R21" s="12">
        <v>30</v>
      </c>
      <c r="S21" s="12">
        <v>51</v>
      </c>
      <c r="T21" s="12">
        <v>78</v>
      </c>
      <c r="U21" s="12">
        <v>81</v>
      </c>
      <c r="V21" s="15"/>
      <c r="W21" s="12">
        <v>64</v>
      </c>
      <c r="X21" s="12">
        <v>121</v>
      </c>
      <c r="Y21" s="12">
        <v>466</v>
      </c>
      <c r="Z21" s="12">
        <v>20</v>
      </c>
      <c r="AA21" s="12">
        <v>190</v>
      </c>
      <c r="AB21" s="12">
        <v>106</v>
      </c>
      <c r="AC21" s="12">
        <v>293</v>
      </c>
      <c r="AD21" s="12">
        <v>18</v>
      </c>
      <c r="AE21" s="12">
        <v>58</v>
      </c>
      <c r="AF21" s="12">
        <v>76</v>
      </c>
      <c r="AG21" s="12">
        <v>293</v>
      </c>
      <c r="AH21" s="12">
        <v>8</v>
      </c>
      <c r="AI21" s="12"/>
    </row>
    <row r="22" spans="1:35" ht="21.6" customHeight="1" x14ac:dyDescent="0.3">
      <c r="A22" s="5"/>
      <c r="B22" s="5" t="s">
        <v>34</v>
      </c>
      <c r="C22" s="5"/>
      <c r="D22" s="11">
        <f t="shared" si="0"/>
        <v>329</v>
      </c>
      <c r="E22" s="19"/>
      <c r="F22" s="19">
        <v>7</v>
      </c>
      <c r="G22" s="19">
        <v>9</v>
      </c>
      <c r="H22" s="19"/>
      <c r="I22" s="20">
        <v>18</v>
      </c>
      <c r="J22" s="21">
        <v>34</v>
      </c>
      <c r="K22" s="19">
        <v>9</v>
      </c>
      <c r="L22" s="19"/>
      <c r="M22" s="19"/>
      <c r="N22" s="19">
        <v>15</v>
      </c>
      <c r="O22" s="15">
        <v>56</v>
      </c>
      <c r="P22" s="15"/>
      <c r="Q22" s="15"/>
      <c r="R22" s="12">
        <v>22</v>
      </c>
      <c r="S22" s="12">
        <v>13</v>
      </c>
      <c r="T22" s="12"/>
      <c r="U22" s="12"/>
      <c r="V22" s="15">
        <v>1</v>
      </c>
      <c r="W22" s="12">
        <v>10</v>
      </c>
      <c r="X22" s="12"/>
      <c r="Y22" s="12">
        <v>18</v>
      </c>
      <c r="Z22" s="12">
        <v>15</v>
      </c>
      <c r="AA22" s="12">
        <v>69</v>
      </c>
      <c r="AB22" s="12"/>
      <c r="AC22" s="12"/>
      <c r="AD22" s="12">
        <v>13</v>
      </c>
      <c r="AE22" s="12">
        <v>10</v>
      </c>
      <c r="AF22" s="12"/>
      <c r="AG22" s="12"/>
      <c r="AH22" s="12">
        <v>10</v>
      </c>
      <c r="AI22" s="12"/>
    </row>
    <row r="23" spans="1:35" ht="21.6" customHeight="1" x14ac:dyDescent="0.3">
      <c r="A23" s="5"/>
      <c r="B23" s="16" t="s">
        <v>35</v>
      </c>
      <c r="C23" s="5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4" t="s">
        <v>36</v>
      </c>
      <c r="B24" s="4"/>
      <c r="C24" s="4"/>
      <c r="D24" s="11">
        <f t="shared" ref="D24:AI24" si="1">SUM(D6:D23)</f>
        <v>513954</v>
      </c>
      <c r="E24" s="11">
        <f t="shared" si="1"/>
        <v>21649</v>
      </c>
      <c r="F24" s="11">
        <f t="shared" si="1"/>
        <v>11059</v>
      </c>
      <c r="G24" s="11">
        <f t="shared" si="1"/>
        <v>3564</v>
      </c>
      <c r="H24" s="11">
        <f t="shared" si="1"/>
        <v>14865</v>
      </c>
      <c r="I24" s="11">
        <f t="shared" si="1"/>
        <v>45575</v>
      </c>
      <c r="J24" s="11">
        <f t="shared" si="1"/>
        <v>15615</v>
      </c>
      <c r="K24" s="11">
        <f t="shared" si="1"/>
        <v>8465</v>
      </c>
      <c r="L24" s="11">
        <f t="shared" si="1"/>
        <v>12972</v>
      </c>
      <c r="M24" s="11">
        <f t="shared" si="1"/>
        <v>38329</v>
      </c>
      <c r="N24" s="11">
        <f t="shared" si="1"/>
        <v>6086</v>
      </c>
      <c r="O24" s="11">
        <f t="shared" si="1"/>
        <v>8234</v>
      </c>
      <c r="P24" s="11">
        <f t="shared" si="1"/>
        <v>16377</v>
      </c>
      <c r="Q24" s="11">
        <f t="shared" si="1"/>
        <v>45635</v>
      </c>
      <c r="R24" s="11">
        <f t="shared" si="1"/>
        <v>7658</v>
      </c>
      <c r="S24" s="11">
        <f t="shared" si="1"/>
        <v>4712</v>
      </c>
      <c r="T24" s="11">
        <f t="shared" si="1"/>
        <v>18213</v>
      </c>
      <c r="U24" s="11">
        <f t="shared" si="1"/>
        <v>20178</v>
      </c>
      <c r="V24" s="11">
        <f t="shared" si="1"/>
        <v>6664</v>
      </c>
      <c r="W24" s="11">
        <f t="shared" si="1"/>
        <v>11811</v>
      </c>
      <c r="X24" s="11">
        <f t="shared" si="1"/>
        <v>22235</v>
      </c>
      <c r="Y24" s="11">
        <f t="shared" si="1"/>
        <v>32521</v>
      </c>
      <c r="Z24" s="11">
        <f t="shared" si="1"/>
        <v>11687</v>
      </c>
      <c r="AA24" s="11">
        <f t="shared" si="1"/>
        <v>8423</v>
      </c>
      <c r="AB24" s="11">
        <f t="shared" si="1"/>
        <v>17290</v>
      </c>
      <c r="AC24" s="11">
        <f t="shared" si="1"/>
        <v>30678</v>
      </c>
      <c r="AD24" s="11">
        <f t="shared" si="1"/>
        <v>16083</v>
      </c>
      <c r="AE24" s="11">
        <f t="shared" si="1"/>
        <v>10964</v>
      </c>
      <c r="AF24" s="11">
        <f t="shared" si="1"/>
        <v>13283</v>
      </c>
      <c r="AG24" s="11">
        <f t="shared" si="1"/>
        <v>21168</v>
      </c>
      <c r="AH24" s="11">
        <f t="shared" si="1"/>
        <v>11961</v>
      </c>
      <c r="AI24" s="11">
        <f t="shared" si="1"/>
        <v>0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zoomScale="85" zoomScaleNormal="85" workbookViewId="0">
      <selection activeCell="AI21" sqref="AI21"/>
    </sheetView>
  </sheetViews>
  <sheetFormatPr defaultRowHeight="16.5" x14ac:dyDescent="0.3"/>
  <cols>
    <col min="1" max="1" width="8.625" customWidth="1"/>
    <col min="2" max="2" width="17.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58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10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4</v>
      </c>
      <c r="N4" s="5" t="s">
        <v>5</v>
      </c>
      <c r="O4" s="5" t="s">
        <v>6</v>
      </c>
      <c r="P4" s="5" t="s">
        <v>7</v>
      </c>
      <c r="Q4" s="5" t="s">
        <v>8</v>
      </c>
      <c r="R4" s="5" t="s">
        <v>9</v>
      </c>
      <c r="S4" s="5" t="s">
        <v>10</v>
      </c>
      <c r="T4" s="5" t="s">
        <v>4</v>
      </c>
      <c r="U4" s="5" t="s">
        <v>5</v>
      </c>
      <c r="V4" s="5" t="s">
        <v>6</v>
      </c>
      <c r="W4" s="5" t="s">
        <v>7</v>
      </c>
      <c r="X4" s="5" t="s">
        <v>8</v>
      </c>
      <c r="Y4" s="5" t="s">
        <v>9</v>
      </c>
      <c r="Z4" s="5" t="s">
        <v>10</v>
      </c>
      <c r="AA4" s="5" t="s">
        <v>4</v>
      </c>
      <c r="AB4" s="5" t="s">
        <v>5</v>
      </c>
      <c r="AC4" s="5" t="s">
        <v>6</v>
      </c>
      <c r="AD4" s="5" t="s">
        <v>7</v>
      </c>
      <c r="AE4" s="5" t="s">
        <v>8</v>
      </c>
      <c r="AF4" s="5" t="s">
        <v>9</v>
      </c>
      <c r="AG4" s="5" t="s">
        <v>10</v>
      </c>
      <c r="AH4" s="5" t="s">
        <v>4</v>
      </c>
      <c r="AI4" s="5" t="s">
        <v>5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16</v>
      </c>
      <c r="H5" s="7" t="s">
        <v>16</v>
      </c>
      <c r="I5" s="7" t="s">
        <v>13</v>
      </c>
      <c r="J5" s="7" t="s">
        <v>13</v>
      </c>
      <c r="K5" s="7" t="s">
        <v>59</v>
      </c>
      <c r="L5" s="7" t="s">
        <v>17</v>
      </c>
      <c r="M5" s="7" t="s">
        <v>60</v>
      </c>
      <c r="N5" s="7" t="s">
        <v>13</v>
      </c>
      <c r="O5" s="7" t="s">
        <v>17</v>
      </c>
      <c r="P5" s="7" t="s">
        <v>17</v>
      </c>
      <c r="Q5" s="7" t="s">
        <v>13</v>
      </c>
      <c r="R5" s="7" t="s">
        <v>13</v>
      </c>
      <c r="S5" s="9" t="s">
        <v>17</v>
      </c>
      <c r="T5" s="7" t="s">
        <v>17</v>
      </c>
      <c r="U5" s="7" t="s">
        <v>13</v>
      </c>
      <c r="V5" s="7" t="s">
        <v>61</v>
      </c>
      <c r="W5" s="7" t="s">
        <v>62</v>
      </c>
      <c r="X5" s="7" t="s">
        <v>17</v>
      </c>
      <c r="Y5" s="7" t="s">
        <v>13</v>
      </c>
      <c r="Z5" s="7" t="s">
        <v>13</v>
      </c>
      <c r="AA5" s="7" t="s">
        <v>13</v>
      </c>
      <c r="AB5" s="7" t="s">
        <v>13</v>
      </c>
      <c r="AC5" s="7" t="s">
        <v>13</v>
      </c>
      <c r="AD5" s="7" t="s">
        <v>13</v>
      </c>
      <c r="AE5" s="7" t="s">
        <v>63</v>
      </c>
      <c r="AF5" s="7" t="s">
        <v>17</v>
      </c>
      <c r="AG5" s="7" t="s">
        <v>17</v>
      </c>
      <c r="AH5" s="7" t="s">
        <v>17</v>
      </c>
      <c r="AI5" s="7" t="s">
        <v>63</v>
      </c>
    </row>
    <row r="6" spans="1:35" ht="21.6" customHeight="1" x14ac:dyDescent="0.3">
      <c r="A6" s="5"/>
      <c r="B6" s="10" t="s">
        <v>19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62121</v>
      </c>
      <c r="E7" s="19">
        <v>1850</v>
      </c>
      <c r="F7" s="19">
        <v>1765</v>
      </c>
      <c r="G7" s="19">
        <v>2770</v>
      </c>
      <c r="H7" s="19">
        <v>670</v>
      </c>
      <c r="I7" s="20">
        <v>720</v>
      </c>
      <c r="J7" s="21">
        <v>2865</v>
      </c>
      <c r="K7" s="19">
        <v>2770</v>
      </c>
      <c r="L7" s="19">
        <v>1510</v>
      </c>
      <c r="M7" s="19">
        <v>1320</v>
      </c>
      <c r="N7" s="19">
        <v>4765</v>
      </c>
      <c r="O7" s="15">
        <v>3370</v>
      </c>
      <c r="P7" s="15">
        <v>2450</v>
      </c>
      <c r="Q7" s="15">
        <v>1165</v>
      </c>
      <c r="R7" s="12">
        <v>1965</v>
      </c>
      <c r="S7" s="12">
        <v>3370</v>
      </c>
      <c r="T7" s="12">
        <v>2450</v>
      </c>
      <c r="U7" s="12">
        <v>1245</v>
      </c>
      <c r="V7" s="15">
        <v>1295</v>
      </c>
      <c r="W7" s="12">
        <v>3070</v>
      </c>
      <c r="X7" s="12">
        <v>2450</v>
      </c>
      <c r="Y7" s="12">
        <v>810</v>
      </c>
      <c r="Z7" s="12">
        <v>1415</v>
      </c>
      <c r="AA7" s="12">
        <v>2370</v>
      </c>
      <c r="AB7" s="12">
        <v>1650</v>
      </c>
      <c r="AC7" s="12">
        <v>1140</v>
      </c>
      <c r="AD7" s="12">
        <v>1183</v>
      </c>
      <c r="AE7" s="12">
        <v>2370</v>
      </c>
      <c r="AF7" s="12">
        <v>2555</v>
      </c>
      <c r="AG7" s="12">
        <v>1040</v>
      </c>
      <c r="AH7" s="12">
        <v>883</v>
      </c>
      <c r="AI7" s="12">
        <v>2870</v>
      </c>
    </row>
    <row r="8" spans="1:35" ht="21.6" customHeight="1" x14ac:dyDescent="0.3">
      <c r="A8" s="5"/>
      <c r="B8" s="10" t="s">
        <v>21</v>
      </c>
      <c r="C8" s="5"/>
      <c r="D8" s="11">
        <f t="shared" si="0"/>
        <v>137128</v>
      </c>
      <c r="E8" s="19">
        <v>4080</v>
      </c>
      <c r="F8" s="19">
        <v>2460</v>
      </c>
      <c r="G8" s="19">
        <v>796</v>
      </c>
      <c r="H8" s="19">
        <v>2480</v>
      </c>
      <c r="I8" s="20">
        <v>2510</v>
      </c>
      <c r="J8" s="21">
        <v>2405</v>
      </c>
      <c r="K8" s="19">
        <v>5412</v>
      </c>
      <c r="L8" s="19">
        <v>4180</v>
      </c>
      <c r="M8" s="19">
        <v>2180</v>
      </c>
      <c r="N8" s="19">
        <v>2753</v>
      </c>
      <c r="O8" s="15">
        <v>8542</v>
      </c>
      <c r="P8" s="15">
        <v>5460</v>
      </c>
      <c r="Q8" s="15">
        <v>4960</v>
      </c>
      <c r="R8" s="12">
        <v>1758</v>
      </c>
      <c r="S8" s="12">
        <v>7442</v>
      </c>
      <c r="T8" s="12">
        <v>3660</v>
      </c>
      <c r="U8" s="12">
        <v>5110</v>
      </c>
      <c r="V8" s="15">
        <v>2108</v>
      </c>
      <c r="W8" s="12">
        <v>6442</v>
      </c>
      <c r="X8" s="12">
        <v>3660</v>
      </c>
      <c r="Y8" s="12">
        <v>3710</v>
      </c>
      <c r="Z8" s="12">
        <v>1708</v>
      </c>
      <c r="AA8" s="12">
        <v>9442</v>
      </c>
      <c r="AB8" s="12">
        <v>10000</v>
      </c>
      <c r="AC8" s="12">
        <v>3760</v>
      </c>
      <c r="AD8" s="12">
        <v>2308</v>
      </c>
      <c r="AE8" s="12">
        <v>8442</v>
      </c>
      <c r="AF8" s="12">
        <v>3660</v>
      </c>
      <c r="AG8" s="12">
        <v>4160</v>
      </c>
      <c r="AH8" s="12">
        <v>2298</v>
      </c>
      <c r="AI8" s="12">
        <v>9242</v>
      </c>
    </row>
    <row r="9" spans="1:35" ht="21.6" customHeight="1" x14ac:dyDescent="0.3">
      <c r="A9" s="5"/>
      <c r="B9" s="5" t="s">
        <v>22</v>
      </c>
      <c r="C9" s="5"/>
      <c r="D9" s="11">
        <f t="shared" si="0"/>
        <v>22783</v>
      </c>
      <c r="E9" s="19">
        <v>1646</v>
      </c>
      <c r="F9" s="19">
        <v>899</v>
      </c>
      <c r="G9" s="19">
        <v>330</v>
      </c>
      <c r="H9" s="19">
        <v>1020</v>
      </c>
      <c r="I9" s="20">
        <v>1610</v>
      </c>
      <c r="J9" s="21">
        <v>893</v>
      </c>
      <c r="K9" s="19">
        <v>320</v>
      </c>
      <c r="L9" s="19">
        <v>1220</v>
      </c>
      <c r="M9" s="19">
        <v>1500</v>
      </c>
      <c r="N9" s="19">
        <v>1057</v>
      </c>
      <c r="O9" s="15">
        <v>300</v>
      </c>
      <c r="P9" s="15">
        <v>970</v>
      </c>
      <c r="Q9" s="15">
        <v>1270</v>
      </c>
      <c r="R9" s="12">
        <v>736</v>
      </c>
      <c r="S9" s="12">
        <v>240</v>
      </c>
      <c r="T9" s="12">
        <v>970</v>
      </c>
      <c r="U9" s="12">
        <v>1030</v>
      </c>
      <c r="V9" s="15">
        <v>871</v>
      </c>
      <c r="W9" s="12"/>
      <c r="X9" s="12">
        <v>850</v>
      </c>
      <c r="Y9" s="12">
        <v>585</v>
      </c>
      <c r="Z9" s="12">
        <v>600</v>
      </c>
      <c r="AA9" s="12"/>
      <c r="AB9" s="12">
        <v>290</v>
      </c>
      <c r="AC9" s="12">
        <v>585</v>
      </c>
      <c r="AD9" s="12">
        <v>929</v>
      </c>
      <c r="AE9" s="12"/>
      <c r="AF9" s="12">
        <v>880</v>
      </c>
      <c r="AG9" s="12">
        <v>255</v>
      </c>
      <c r="AH9" s="12">
        <f>870+57</f>
        <v>927</v>
      </c>
      <c r="AI9" s="12"/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151297</v>
      </c>
      <c r="E18" s="19">
        <v>3380</v>
      </c>
      <c r="F18" s="19">
        <v>4123</v>
      </c>
      <c r="G18" s="19">
        <v>950</v>
      </c>
      <c r="H18" s="19">
        <v>530</v>
      </c>
      <c r="I18" s="20">
        <v>2900</v>
      </c>
      <c r="J18" s="21">
        <v>6203</v>
      </c>
      <c r="K18" s="19">
        <v>6444</v>
      </c>
      <c r="L18" s="19">
        <v>2030</v>
      </c>
      <c r="M18" s="19">
        <v>3180</v>
      </c>
      <c r="N18" s="19">
        <v>7003</v>
      </c>
      <c r="O18" s="15">
        <v>9844</v>
      </c>
      <c r="P18" s="15">
        <v>2600</v>
      </c>
      <c r="Q18" s="15">
        <v>2470</v>
      </c>
      <c r="R18" s="12">
        <v>5093</v>
      </c>
      <c r="S18" s="12">
        <v>8944</v>
      </c>
      <c r="T18" s="12">
        <v>2580</v>
      </c>
      <c r="U18" s="12">
        <v>6470</v>
      </c>
      <c r="V18" s="15">
        <v>3893</v>
      </c>
      <c r="W18" s="12">
        <v>8544</v>
      </c>
      <c r="X18" s="12">
        <v>2030</v>
      </c>
      <c r="Y18" s="12">
        <v>4750</v>
      </c>
      <c r="Z18" s="12">
        <f>2250+893</f>
        <v>3143</v>
      </c>
      <c r="AA18" s="12">
        <v>7764</v>
      </c>
      <c r="AB18" s="12">
        <v>9630</v>
      </c>
      <c r="AC18" s="12">
        <v>5090</v>
      </c>
      <c r="AD18" s="12">
        <v>3128</v>
      </c>
      <c r="AE18" s="12">
        <v>8864</v>
      </c>
      <c r="AF18" s="12">
        <v>3300</v>
      </c>
      <c r="AG18" s="12">
        <f>4020+1250</f>
        <v>5270</v>
      </c>
      <c r="AH18" s="12">
        <f>1888+815</f>
        <v>2703</v>
      </c>
      <c r="AI18" s="12">
        <v>8444</v>
      </c>
    </row>
    <row r="19" spans="1:35" ht="21.6" customHeight="1" x14ac:dyDescent="0.3">
      <c r="A19" s="5"/>
      <c r="B19" s="5" t="s">
        <v>32</v>
      </c>
      <c r="C19" s="5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46</v>
      </c>
      <c r="C20" s="5"/>
      <c r="D20" s="11">
        <f t="shared" si="0"/>
        <v>2394</v>
      </c>
      <c r="E20" s="19">
        <v>40</v>
      </c>
      <c r="F20" s="19">
        <v>127</v>
      </c>
      <c r="G20" s="19">
        <v>10</v>
      </c>
      <c r="H20" s="19">
        <v>14</v>
      </c>
      <c r="I20" s="20">
        <v>113</v>
      </c>
      <c r="J20" s="21">
        <v>108</v>
      </c>
      <c r="K20" s="19">
        <v>168</v>
      </c>
      <c r="L20" s="19">
        <v>15</v>
      </c>
      <c r="M20" s="19">
        <v>35</v>
      </c>
      <c r="N20" s="19">
        <v>104</v>
      </c>
      <c r="O20" s="15">
        <v>168</v>
      </c>
      <c r="P20" s="15">
        <v>45</v>
      </c>
      <c r="Q20" s="15">
        <v>40</v>
      </c>
      <c r="R20" s="12">
        <v>66</v>
      </c>
      <c r="S20" s="12">
        <v>168</v>
      </c>
      <c r="T20" s="12">
        <v>45</v>
      </c>
      <c r="U20" s="12">
        <v>58</v>
      </c>
      <c r="V20" s="15">
        <v>86</v>
      </c>
      <c r="W20" s="12">
        <v>133</v>
      </c>
      <c r="X20" s="12"/>
      <c r="Y20" s="12">
        <v>44</v>
      </c>
      <c r="Z20" s="12">
        <v>49</v>
      </c>
      <c r="AA20" s="12">
        <v>133</v>
      </c>
      <c r="AB20" s="12">
        <v>130</v>
      </c>
      <c r="AC20" s="12">
        <v>45</v>
      </c>
      <c r="AD20" s="12">
        <v>41</v>
      </c>
      <c r="AE20" s="12">
        <v>132</v>
      </c>
      <c r="AF20" s="12">
        <v>45</v>
      </c>
      <c r="AG20" s="12">
        <v>65</v>
      </c>
      <c r="AH20" s="12">
        <f>18+17</f>
        <v>35</v>
      </c>
      <c r="AI20" s="12">
        <v>132</v>
      </c>
    </row>
    <row r="21" spans="1:35" ht="21.6" customHeight="1" x14ac:dyDescent="0.3">
      <c r="A21" s="5"/>
      <c r="B21" s="5" t="s">
        <v>33</v>
      </c>
      <c r="C21" s="5"/>
      <c r="D21" s="11">
        <f t="shared" si="0"/>
        <v>1319</v>
      </c>
      <c r="E21" s="19">
        <v>53</v>
      </c>
      <c r="F21" s="19">
        <v>239</v>
      </c>
      <c r="G21" s="19">
        <v>11</v>
      </c>
      <c r="H21" s="19">
        <v>5</v>
      </c>
      <c r="I21" s="20">
        <v>93</v>
      </c>
      <c r="J21" s="21">
        <v>73</v>
      </c>
      <c r="K21" s="19">
        <v>46</v>
      </c>
      <c r="L21" s="19">
        <v>4</v>
      </c>
      <c r="M21" s="19">
        <v>40</v>
      </c>
      <c r="N21" s="19">
        <v>87</v>
      </c>
      <c r="O21" s="15">
        <v>78</v>
      </c>
      <c r="P21" s="15"/>
      <c r="Q21" s="15" t="s">
        <v>64</v>
      </c>
      <c r="R21" s="12">
        <v>59</v>
      </c>
      <c r="S21" s="12">
        <v>78</v>
      </c>
      <c r="T21" s="12"/>
      <c r="U21" s="12">
        <v>30</v>
      </c>
      <c r="V21" s="15">
        <v>139</v>
      </c>
      <c r="W21" s="12">
        <v>66</v>
      </c>
      <c r="X21" s="12"/>
      <c r="Y21" s="12">
        <v>8</v>
      </c>
      <c r="Z21" s="12">
        <v>17</v>
      </c>
      <c r="AA21" s="12">
        <v>65</v>
      </c>
      <c r="AB21" s="12"/>
      <c r="AC21" s="12">
        <v>8</v>
      </c>
      <c r="AD21" s="12">
        <v>22</v>
      </c>
      <c r="AE21" s="12">
        <v>76</v>
      </c>
      <c r="AF21" s="12"/>
      <c r="AG21" s="12"/>
      <c r="AH21" s="12">
        <v>22</v>
      </c>
      <c r="AI21" s="12" t="s">
        <v>65</v>
      </c>
    </row>
    <row r="22" spans="1:35" ht="21.6" customHeight="1" x14ac:dyDescent="0.3">
      <c r="A22" s="5"/>
      <c r="B22" s="5" t="s">
        <v>34</v>
      </c>
      <c r="C22" s="5"/>
      <c r="D22" s="11">
        <f t="shared" si="0"/>
        <v>107</v>
      </c>
      <c r="E22" s="19">
        <v>8</v>
      </c>
      <c r="F22" s="19"/>
      <c r="G22" s="19"/>
      <c r="H22" s="19">
        <v>6</v>
      </c>
      <c r="I22" s="20">
        <v>82</v>
      </c>
      <c r="J22" s="21"/>
      <c r="K22" s="19"/>
      <c r="L22" s="19">
        <v>6</v>
      </c>
      <c r="M22" s="19">
        <v>5</v>
      </c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5"/>
      <c r="B23" s="16" t="s">
        <v>35</v>
      </c>
      <c r="C23" s="5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4" t="s">
        <v>36</v>
      </c>
      <c r="B24" s="4"/>
      <c r="C24" s="4"/>
      <c r="D24" s="11">
        <f t="shared" ref="D24:AI24" si="1">SUM(D6:D23)</f>
        <v>377149</v>
      </c>
      <c r="E24" s="11">
        <f t="shared" si="1"/>
        <v>11057</v>
      </c>
      <c r="F24" s="11">
        <f t="shared" si="1"/>
        <v>9613</v>
      </c>
      <c r="G24" s="11">
        <f t="shared" si="1"/>
        <v>4867</v>
      </c>
      <c r="H24" s="11">
        <f t="shared" si="1"/>
        <v>4725</v>
      </c>
      <c r="I24" s="11">
        <f t="shared" si="1"/>
        <v>8028</v>
      </c>
      <c r="J24" s="11">
        <f t="shared" si="1"/>
        <v>12547</v>
      </c>
      <c r="K24" s="11">
        <f t="shared" si="1"/>
        <v>15160</v>
      </c>
      <c r="L24" s="11">
        <f t="shared" si="1"/>
        <v>8965</v>
      </c>
      <c r="M24" s="11">
        <f t="shared" si="1"/>
        <v>8260</v>
      </c>
      <c r="N24" s="11">
        <f t="shared" si="1"/>
        <v>15769</v>
      </c>
      <c r="O24" s="11">
        <f t="shared" si="1"/>
        <v>22302</v>
      </c>
      <c r="P24" s="11">
        <f t="shared" si="1"/>
        <v>11525</v>
      </c>
      <c r="Q24" s="11">
        <f t="shared" si="1"/>
        <v>9905</v>
      </c>
      <c r="R24" s="11">
        <f t="shared" si="1"/>
        <v>9677</v>
      </c>
      <c r="S24" s="11">
        <f t="shared" si="1"/>
        <v>20242</v>
      </c>
      <c r="T24" s="11">
        <f t="shared" si="1"/>
        <v>9705</v>
      </c>
      <c r="U24" s="11">
        <f t="shared" si="1"/>
        <v>13943</v>
      </c>
      <c r="V24" s="11">
        <f t="shared" si="1"/>
        <v>8392</v>
      </c>
      <c r="W24" s="11">
        <f t="shared" si="1"/>
        <v>18255</v>
      </c>
      <c r="X24" s="11">
        <f t="shared" si="1"/>
        <v>8990</v>
      </c>
      <c r="Y24" s="11">
        <f t="shared" si="1"/>
        <v>9907</v>
      </c>
      <c r="Z24" s="11">
        <f t="shared" si="1"/>
        <v>6932</v>
      </c>
      <c r="AA24" s="11">
        <f t="shared" si="1"/>
        <v>19774</v>
      </c>
      <c r="AB24" s="11">
        <f t="shared" si="1"/>
        <v>21700</v>
      </c>
      <c r="AC24" s="11">
        <f t="shared" si="1"/>
        <v>10628</v>
      </c>
      <c r="AD24" s="11">
        <f t="shared" si="1"/>
        <v>7611</v>
      </c>
      <c r="AE24" s="11">
        <f t="shared" si="1"/>
        <v>19884</v>
      </c>
      <c r="AF24" s="11">
        <f t="shared" si="1"/>
        <v>10440</v>
      </c>
      <c r="AG24" s="11">
        <f t="shared" si="1"/>
        <v>10790</v>
      </c>
      <c r="AH24" s="11">
        <f t="shared" si="1"/>
        <v>6868</v>
      </c>
      <c r="AI24" s="11">
        <f t="shared" si="1"/>
        <v>20688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opLeftCell="I1" zoomScale="85" zoomScaleNormal="85" workbookViewId="0">
      <selection activeCell="AI21" sqref="AI21"/>
    </sheetView>
  </sheetViews>
  <sheetFormatPr defaultRowHeight="16.5" x14ac:dyDescent="0.3"/>
  <cols>
    <col min="1" max="1" width="8.625" customWidth="1"/>
    <col min="2" max="2" width="17.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66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4</v>
      </c>
      <c r="K4" s="5" t="s">
        <v>5</v>
      </c>
      <c r="L4" s="5" t="s">
        <v>6</v>
      </c>
      <c r="M4" s="5" t="s">
        <v>7</v>
      </c>
      <c r="N4" s="5" t="s">
        <v>8</v>
      </c>
      <c r="O4" s="5" t="s">
        <v>9</v>
      </c>
      <c r="P4" s="5" t="s">
        <v>10</v>
      </c>
      <c r="Q4" s="5" t="s">
        <v>4</v>
      </c>
      <c r="R4" s="5" t="s">
        <v>5</v>
      </c>
      <c r="S4" s="5" t="s">
        <v>6</v>
      </c>
      <c r="T4" s="5" t="s">
        <v>7</v>
      </c>
      <c r="U4" s="5" t="s">
        <v>8</v>
      </c>
      <c r="V4" s="5" t="s">
        <v>9</v>
      </c>
      <c r="W4" s="5" t="s">
        <v>10</v>
      </c>
      <c r="X4" s="5" t="s">
        <v>4</v>
      </c>
      <c r="Y4" s="5" t="s">
        <v>5</v>
      </c>
      <c r="Z4" s="5" t="s">
        <v>6</v>
      </c>
      <c r="AA4" s="5" t="s">
        <v>7</v>
      </c>
      <c r="AB4" s="5" t="s">
        <v>8</v>
      </c>
      <c r="AC4" s="5" t="s">
        <v>9</v>
      </c>
      <c r="AD4" s="5" t="s">
        <v>10</v>
      </c>
      <c r="AE4" s="5" t="s">
        <v>4</v>
      </c>
      <c r="AF4" s="5" t="s">
        <v>5</v>
      </c>
      <c r="AG4" s="5" t="s">
        <v>6</v>
      </c>
      <c r="AH4" s="5" t="s">
        <v>7</v>
      </c>
      <c r="AI4" s="5" t="s">
        <v>8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67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13</v>
      </c>
      <c r="L5" s="7" t="s">
        <v>68</v>
      </c>
      <c r="M5" s="7" t="s">
        <v>17</v>
      </c>
      <c r="N5" s="7" t="s">
        <v>17</v>
      </c>
      <c r="O5" s="7" t="s">
        <v>13</v>
      </c>
      <c r="P5" s="7" t="s">
        <v>69</v>
      </c>
      <c r="Q5" s="7" t="s">
        <v>17</v>
      </c>
      <c r="R5" s="7" t="s">
        <v>13</v>
      </c>
      <c r="S5" s="9" t="s">
        <v>13</v>
      </c>
      <c r="T5" s="7" t="s">
        <v>62</v>
      </c>
      <c r="U5" s="7" t="s">
        <v>16</v>
      </c>
      <c r="V5" s="7" t="s">
        <v>17</v>
      </c>
      <c r="W5" s="7" t="s">
        <v>17</v>
      </c>
      <c r="X5" s="7" t="s">
        <v>17</v>
      </c>
      <c r="Y5" s="7" t="s">
        <v>16</v>
      </c>
      <c r="Z5" s="7" t="s">
        <v>17</v>
      </c>
      <c r="AA5" s="7" t="s">
        <v>16</v>
      </c>
      <c r="AB5" s="7" t="s">
        <v>70</v>
      </c>
      <c r="AC5" s="7" t="s">
        <v>42</v>
      </c>
      <c r="AD5" s="7" t="s">
        <v>42</v>
      </c>
      <c r="AE5" s="7" t="s">
        <v>42</v>
      </c>
      <c r="AF5" s="7" t="s">
        <v>18</v>
      </c>
      <c r="AG5" s="7" t="s">
        <v>17</v>
      </c>
      <c r="AH5" s="7" t="s">
        <v>17</v>
      </c>
      <c r="AI5" s="7" t="s">
        <v>16</v>
      </c>
    </row>
    <row r="6" spans="1:35" ht="21.6" customHeight="1" x14ac:dyDescent="0.3">
      <c r="A6" s="5"/>
      <c r="B6" s="10" t="s">
        <v>19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60641</v>
      </c>
      <c r="E7" s="19">
        <v>1355</v>
      </c>
      <c r="F7" s="19">
        <v>1060</v>
      </c>
      <c r="G7" s="19">
        <v>1483</v>
      </c>
      <c r="H7" s="19">
        <v>10172</v>
      </c>
      <c r="I7" s="20">
        <v>2630</v>
      </c>
      <c r="J7" s="21">
        <v>1160</v>
      </c>
      <c r="K7" s="19">
        <v>1583</v>
      </c>
      <c r="L7" s="19">
        <v>1810</v>
      </c>
      <c r="M7" s="19">
        <v>2500</v>
      </c>
      <c r="N7" s="19">
        <v>1000</v>
      </c>
      <c r="O7" s="15">
        <v>1783</v>
      </c>
      <c r="P7" s="15">
        <v>2870</v>
      </c>
      <c r="Q7" s="15">
        <v>2350</v>
      </c>
      <c r="R7" s="12">
        <v>2000</v>
      </c>
      <c r="S7" s="12">
        <v>2483</v>
      </c>
      <c r="T7" s="12">
        <v>2370</v>
      </c>
      <c r="U7" s="12">
        <v>2350</v>
      </c>
      <c r="V7" s="15">
        <v>650</v>
      </c>
      <c r="W7" s="12">
        <v>883</v>
      </c>
      <c r="X7" s="12">
        <v>2370</v>
      </c>
      <c r="Y7" s="12">
        <v>1350</v>
      </c>
      <c r="Z7" s="12">
        <v>2540</v>
      </c>
      <c r="AA7" s="12">
        <v>443</v>
      </c>
      <c r="AB7" s="12">
        <v>360</v>
      </c>
      <c r="AC7" s="12">
        <v>1950</v>
      </c>
      <c r="AD7" s="12">
        <v>1550</v>
      </c>
      <c r="AE7" s="12">
        <v>893</v>
      </c>
      <c r="AF7" s="12">
        <v>2370</v>
      </c>
      <c r="AG7" s="12">
        <v>2250</v>
      </c>
      <c r="AH7" s="12">
        <v>1760</v>
      </c>
      <c r="AI7" s="12">
        <v>313</v>
      </c>
    </row>
    <row r="8" spans="1:35" ht="21.6" customHeight="1" x14ac:dyDescent="0.3">
      <c r="A8" s="5"/>
      <c r="B8" s="10" t="s">
        <v>21</v>
      </c>
      <c r="C8" s="5"/>
      <c r="D8" s="11">
        <f t="shared" si="0"/>
        <v>111796</v>
      </c>
      <c r="E8" s="19">
        <v>1010</v>
      </c>
      <c r="F8" s="19">
        <v>4210</v>
      </c>
      <c r="G8" s="19">
        <v>2298</v>
      </c>
      <c r="H8" s="19">
        <v>2630</v>
      </c>
      <c r="I8" s="20">
        <v>3660</v>
      </c>
      <c r="J8" s="21">
        <v>4410</v>
      </c>
      <c r="K8" s="19">
        <v>2208</v>
      </c>
      <c r="L8" s="19">
        <v>4526</v>
      </c>
      <c r="M8" s="19">
        <v>3660</v>
      </c>
      <c r="N8" s="19">
        <v>3660</v>
      </c>
      <c r="O8" s="15">
        <v>2152</v>
      </c>
      <c r="P8" s="15">
        <v>8446</v>
      </c>
      <c r="Q8" s="15">
        <v>3660</v>
      </c>
      <c r="R8" s="12">
        <v>3560</v>
      </c>
      <c r="S8" s="12">
        <v>2922</v>
      </c>
      <c r="T8" s="12">
        <v>5066</v>
      </c>
      <c r="U8" s="12">
        <v>2350</v>
      </c>
      <c r="V8" s="15">
        <v>4010</v>
      </c>
      <c r="W8" s="12">
        <v>2622</v>
      </c>
      <c r="X8" s="12">
        <v>11032</v>
      </c>
      <c r="Y8" s="12">
        <v>1410</v>
      </c>
      <c r="Z8" s="12">
        <v>4260</v>
      </c>
      <c r="AA8" s="12">
        <v>1022</v>
      </c>
      <c r="AB8" s="12">
        <v>1721</v>
      </c>
      <c r="AC8" s="12">
        <v>3210</v>
      </c>
      <c r="AD8" s="12">
        <v>3260</v>
      </c>
      <c r="AE8" s="12">
        <v>1422</v>
      </c>
      <c r="AF8" s="12">
        <v>10051</v>
      </c>
      <c r="AG8" s="12">
        <v>3710</v>
      </c>
      <c r="AH8" s="12">
        <v>3110</v>
      </c>
      <c r="AI8" s="12">
        <v>528</v>
      </c>
    </row>
    <row r="9" spans="1:35" ht="21.6" customHeight="1" x14ac:dyDescent="0.3">
      <c r="A9" s="5"/>
      <c r="B9" s="5" t="s">
        <v>22</v>
      </c>
      <c r="C9" s="5"/>
      <c r="D9" s="11">
        <f t="shared" si="0"/>
        <v>19146</v>
      </c>
      <c r="E9" s="19">
        <v>495</v>
      </c>
      <c r="F9" s="19">
        <v>515</v>
      </c>
      <c r="G9" s="19">
        <v>850</v>
      </c>
      <c r="H9" s="19">
        <v>110</v>
      </c>
      <c r="I9" s="20">
        <v>800</v>
      </c>
      <c r="J9" s="21">
        <v>535</v>
      </c>
      <c r="K9" s="19">
        <v>850</v>
      </c>
      <c r="L9" s="19"/>
      <c r="M9" s="19">
        <v>860</v>
      </c>
      <c r="N9" s="19">
        <v>545</v>
      </c>
      <c r="O9" s="15">
        <v>797</v>
      </c>
      <c r="P9" s="15"/>
      <c r="Q9" s="15">
        <f>690+170</f>
        <v>860</v>
      </c>
      <c r="R9" s="12">
        <v>955</v>
      </c>
      <c r="S9" s="12">
        <v>1147</v>
      </c>
      <c r="T9" s="12">
        <v>100</v>
      </c>
      <c r="U9" s="12">
        <v>560</v>
      </c>
      <c r="V9" s="15">
        <f>295+420</f>
        <v>715</v>
      </c>
      <c r="W9" s="12">
        <v>1147</v>
      </c>
      <c r="X9" s="12">
        <v>100</v>
      </c>
      <c r="Y9" s="12">
        <v>590</v>
      </c>
      <c r="Z9" s="12">
        <v>1460</v>
      </c>
      <c r="AA9" s="12">
        <v>544</v>
      </c>
      <c r="AB9" s="12">
        <v>205</v>
      </c>
      <c r="AC9" s="12">
        <f>390+140</f>
        <v>530</v>
      </c>
      <c r="AD9" s="12">
        <v>970</v>
      </c>
      <c r="AE9" s="12">
        <v>544</v>
      </c>
      <c r="AF9" s="12">
        <v>180</v>
      </c>
      <c r="AG9" s="12">
        <v>600</v>
      </c>
      <c r="AH9" s="12">
        <v>1310</v>
      </c>
      <c r="AI9" s="12">
        <v>272</v>
      </c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142528</v>
      </c>
      <c r="E18" s="19">
        <v>1505</v>
      </c>
      <c r="F18" s="19">
        <v>4560</v>
      </c>
      <c r="G18" s="19">
        <v>3503</v>
      </c>
      <c r="H18" s="19">
        <v>10214</v>
      </c>
      <c r="I18" s="20">
        <v>2150</v>
      </c>
      <c r="J18" s="21">
        <v>5860</v>
      </c>
      <c r="K18" s="19">
        <v>3393</v>
      </c>
      <c r="L18" s="19">
        <v>6214</v>
      </c>
      <c r="M18" s="19">
        <f>1250+1700</f>
        <v>2950</v>
      </c>
      <c r="N18" s="19">
        <v>4360</v>
      </c>
      <c r="O18" s="15">
        <v>4473</v>
      </c>
      <c r="P18" s="15">
        <f>8624+500</f>
        <v>9124</v>
      </c>
      <c r="Q18" s="15">
        <f>1250+1830</f>
        <v>3080</v>
      </c>
      <c r="R18" s="12">
        <v>5850</v>
      </c>
      <c r="S18" s="12">
        <v>5123</v>
      </c>
      <c r="T18" s="12">
        <v>6264</v>
      </c>
      <c r="U18" s="12">
        <v>2505</v>
      </c>
      <c r="V18" s="15">
        <f>4070+150</f>
        <v>4220</v>
      </c>
      <c r="W18" s="12">
        <f>2118+915</f>
        <v>3033</v>
      </c>
      <c r="X18" s="12">
        <f>11224+1080</f>
        <v>12304</v>
      </c>
      <c r="Y18" s="12">
        <v>1620</v>
      </c>
      <c r="Z18" s="12">
        <v>5720</v>
      </c>
      <c r="AA18" s="12">
        <v>692</v>
      </c>
      <c r="AB18" s="12">
        <f>360+732</f>
        <v>1092</v>
      </c>
      <c r="AC18" s="12">
        <f>1480+1530</f>
        <v>3010</v>
      </c>
      <c r="AD18" s="12">
        <f>3370+1220</f>
        <v>4590</v>
      </c>
      <c r="AE18" s="12">
        <f>576+676</f>
        <v>1252</v>
      </c>
      <c r="AF18" s="12">
        <v>14812</v>
      </c>
      <c r="AG18" s="12">
        <v>4630</v>
      </c>
      <c r="AH18" s="12">
        <v>4190</v>
      </c>
      <c r="AI18" s="12">
        <v>235</v>
      </c>
    </row>
    <row r="19" spans="1:35" ht="21.6" customHeight="1" x14ac:dyDescent="0.3">
      <c r="A19" s="5"/>
      <c r="B19" s="5" t="s">
        <v>32</v>
      </c>
      <c r="C19" s="5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46</v>
      </c>
      <c r="C20" s="5"/>
      <c r="D20" s="11">
        <f t="shared" si="0"/>
        <v>2617</v>
      </c>
      <c r="E20" s="19">
        <v>27</v>
      </c>
      <c r="F20" s="19">
        <v>57</v>
      </c>
      <c r="G20" s="19">
        <v>50</v>
      </c>
      <c r="H20" s="19">
        <v>177</v>
      </c>
      <c r="I20" s="20">
        <v>65</v>
      </c>
      <c r="J20" s="21">
        <v>56</v>
      </c>
      <c r="K20" s="19">
        <v>50</v>
      </c>
      <c r="L20" s="19">
        <v>104</v>
      </c>
      <c r="M20" s="19">
        <v>95</v>
      </c>
      <c r="N20" s="19">
        <v>59</v>
      </c>
      <c r="O20" s="15">
        <v>61</v>
      </c>
      <c r="P20" s="15">
        <v>102</v>
      </c>
      <c r="Q20" s="15">
        <v>95</v>
      </c>
      <c r="R20" s="12">
        <v>68</v>
      </c>
      <c r="S20" s="12">
        <v>139</v>
      </c>
      <c r="T20" s="12">
        <v>88</v>
      </c>
      <c r="U20" s="12">
        <v>95</v>
      </c>
      <c r="V20" s="15">
        <v>55</v>
      </c>
      <c r="W20" s="12">
        <f>19+93</f>
        <v>112</v>
      </c>
      <c r="X20" s="12">
        <v>128</v>
      </c>
      <c r="Y20" s="12">
        <v>14</v>
      </c>
      <c r="Z20" s="12">
        <v>184</v>
      </c>
      <c r="AA20" s="12">
        <v>25</v>
      </c>
      <c r="AB20" s="12">
        <v>28</v>
      </c>
      <c r="AC20" s="12">
        <v>75</v>
      </c>
      <c r="AD20" s="12">
        <v>240</v>
      </c>
      <c r="AE20" s="12">
        <v>24</v>
      </c>
      <c r="AF20" s="12">
        <v>38</v>
      </c>
      <c r="AG20" s="12">
        <v>160</v>
      </c>
      <c r="AH20" s="12">
        <v>138</v>
      </c>
      <c r="AI20" s="12">
        <v>8</v>
      </c>
    </row>
    <row r="21" spans="1:35" ht="21.6" customHeight="1" x14ac:dyDescent="0.3">
      <c r="A21" s="5"/>
      <c r="B21" s="5" t="s">
        <v>33</v>
      </c>
      <c r="C21" s="5"/>
      <c r="D21" s="11">
        <f t="shared" si="0"/>
        <v>1676</v>
      </c>
      <c r="E21" s="19"/>
      <c r="F21" s="19">
        <v>2</v>
      </c>
      <c r="G21" s="19">
        <v>23</v>
      </c>
      <c r="H21" s="19">
        <v>106</v>
      </c>
      <c r="I21" s="20"/>
      <c r="J21" s="21">
        <v>1</v>
      </c>
      <c r="K21" s="19">
        <v>23</v>
      </c>
      <c r="L21" s="19">
        <v>55</v>
      </c>
      <c r="M21" s="19"/>
      <c r="N21" s="19">
        <v>1</v>
      </c>
      <c r="O21" s="15">
        <v>20</v>
      </c>
      <c r="P21" s="15">
        <v>56</v>
      </c>
      <c r="Q21" s="15"/>
      <c r="R21" s="12">
        <v>13</v>
      </c>
      <c r="S21" s="12">
        <v>448</v>
      </c>
      <c r="T21" s="12">
        <v>47</v>
      </c>
      <c r="U21" s="12"/>
      <c r="V21" s="15">
        <v>3</v>
      </c>
      <c r="W21" s="12">
        <f>53+372</f>
        <v>425</v>
      </c>
      <c r="X21" s="12">
        <v>117</v>
      </c>
      <c r="Y21" s="12"/>
      <c r="Z21" s="12">
        <v>21</v>
      </c>
      <c r="AA21" s="12">
        <v>22</v>
      </c>
      <c r="AB21" s="12">
        <v>60</v>
      </c>
      <c r="AC21" s="12"/>
      <c r="AD21" s="12">
        <v>50</v>
      </c>
      <c r="AE21" s="12">
        <v>21</v>
      </c>
      <c r="AF21" s="12">
        <v>140</v>
      </c>
      <c r="AG21" s="12"/>
      <c r="AH21" s="12">
        <v>19</v>
      </c>
      <c r="AI21" s="12">
        <v>3</v>
      </c>
    </row>
    <row r="22" spans="1:35" ht="21.6" customHeight="1" x14ac:dyDescent="0.3">
      <c r="A22" s="5"/>
      <c r="B22" s="5" t="s">
        <v>34</v>
      </c>
      <c r="C22" s="5"/>
      <c r="D22" s="11">
        <f t="shared" si="0"/>
        <v>23</v>
      </c>
      <c r="E22" s="19"/>
      <c r="F22" s="19"/>
      <c r="G22" s="19"/>
      <c r="H22" s="19"/>
      <c r="I22" s="20"/>
      <c r="J22" s="21"/>
      <c r="K22" s="19"/>
      <c r="L22" s="19">
        <v>23</v>
      </c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 t="s">
        <v>71</v>
      </c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5"/>
      <c r="B23" s="16" t="s">
        <v>35</v>
      </c>
      <c r="C23" s="5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4" t="s">
        <v>36</v>
      </c>
      <c r="B24" s="4"/>
      <c r="C24" s="4"/>
      <c r="D24" s="11">
        <f t="shared" ref="D24:AI24" si="1">SUM(D6:D23)</f>
        <v>338427</v>
      </c>
      <c r="E24" s="11">
        <f t="shared" si="1"/>
        <v>4392</v>
      </c>
      <c r="F24" s="11">
        <f t="shared" si="1"/>
        <v>10404</v>
      </c>
      <c r="G24" s="11">
        <f t="shared" si="1"/>
        <v>8207</v>
      </c>
      <c r="H24" s="11">
        <f t="shared" si="1"/>
        <v>23409</v>
      </c>
      <c r="I24" s="11">
        <f t="shared" si="1"/>
        <v>9305</v>
      </c>
      <c r="J24" s="11">
        <f t="shared" si="1"/>
        <v>12022</v>
      </c>
      <c r="K24" s="11">
        <f t="shared" si="1"/>
        <v>8107</v>
      </c>
      <c r="L24" s="11">
        <f t="shared" si="1"/>
        <v>12732</v>
      </c>
      <c r="M24" s="11">
        <f t="shared" si="1"/>
        <v>10065</v>
      </c>
      <c r="N24" s="11">
        <f t="shared" si="1"/>
        <v>9625</v>
      </c>
      <c r="O24" s="11">
        <f t="shared" si="1"/>
        <v>9286</v>
      </c>
      <c r="P24" s="11">
        <f t="shared" si="1"/>
        <v>20598</v>
      </c>
      <c r="Q24" s="11">
        <f t="shared" si="1"/>
        <v>10045</v>
      </c>
      <c r="R24" s="11">
        <f t="shared" si="1"/>
        <v>12446</v>
      </c>
      <c r="S24" s="11">
        <f t="shared" si="1"/>
        <v>12262</v>
      </c>
      <c r="T24" s="11">
        <f t="shared" si="1"/>
        <v>13935</v>
      </c>
      <c r="U24" s="11">
        <f t="shared" si="1"/>
        <v>7860</v>
      </c>
      <c r="V24" s="11">
        <f t="shared" si="1"/>
        <v>9653</v>
      </c>
      <c r="W24" s="11">
        <f t="shared" si="1"/>
        <v>8222</v>
      </c>
      <c r="X24" s="11">
        <f t="shared" si="1"/>
        <v>26051</v>
      </c>
      <c r="Y24" s="11">
        <f t="shared" si="1"/>
        <v>4984</v>
      </c>
      <c r="Z24" s="11">
        <f t="shared" si="1"/>
        <v>14185</v>
      </c>
      <c r="AA24" s="11">
        <f t="shared" si="1"/>
        <v>2748</v>
      </c>
      <c r="AB24" s="11">
        <f t="shared" si="1"/>
        <v>3466</v>
      </c>
      <c r="AC24" s="11">
        <f t="shared" si="1"/>
        <v>8775</v>
      </c>
      <c r="AD24" s="11">
        <f t="shared" si="1"/>
        <v>10660</v>
      </c>
      <c r="AE24" s="11">
        <f t="shared" si="1"/>
        <v>4156</v>
      </c>
      <c r="AF24" s="11">
        <f t="shared" si="1"/>
        <v>27591</v>
      </c>
      <c r="AG24" s="11">
        <f t="shared" si="1"/>
        <v>11350</v>
      </c>
      <c r="AH24" s="11">
        <f t="shared" si="1"/>
        <v>10527</v>
      </c>
      <c r="AI24" s="11">
        <f t="shared" si="1"/>
        <v>1359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zoomScale="85" zoomScaleNormal="85" workbookViewId="0">
      <selection activeCell="AH21" sqref="AH21"/>
    </sheetView>
  </sheetViews>
  <sheetFormatPr defaultRowHeight="16.5" outlineLevelRow="1" x14ac:dyDescent="0.3"/>
  <cols>
    <col min="1" max="1" width="8.625" customWidth="1"/>
    <col min="2" max="2" width="17.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72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/>
    </row>
    <row r="4" spans="1:35" x14ac:dyDescent="0.3">
      <c r="A4" s="4" t="s">
        <v>3</v>
      </c>
      <c r="B4" s="4"/>
      <c r="C4" s="4"/>
      <c r="D4" s="4"/>
      <c r="E4" s="5" t="s">
        <v>9</v>
      </c>
      <c r="F4" s="5" t="s">
        <v>10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4</v>
      </c>
      <c r="O4" s="5" t="s">
        <v>5</v>
      </c>
      <c r="P4" s="5" t="s">
        <v>6</v>
      </c>
      <c r="Q4" s="5" t="s">
        <v>7</v>
      </c>
      <c r="R4" s="5" t="s">
        <v>8</v>
      </c>
      <c r="S4" s="5" t="s">
        <v>9</v>
      </c>
      <c r="T4" s="5" t="s">
        <v>10</v>
      </c>
      <c r="U4" s="5" t="s">
        <v>4</v>
      </c>
      <c r="V4" s="5" t="s">
        <v>5</v>
      </c>
      <c r="W4" s="5" t="s">
        <v>6</v>
      </c>
      <c r="X4" s="5" t="s">
        <v>7</v>
      </c>
      <c r="Y4" s="5" t="s">
        <v>8</v>
      </c>
      <c r="Z4" s="5" t="s">
        <v>9</v>
      </c>
      <c r="AA4" s="5" t="s">
        <v>10</v>
      </c>
      <c r="AB4" s="5" t="s">
        <v>4</v>
      </c>
      <c r="AC4" s="5" t="s">
        <v>5</v>
      </c>
      <c r="AD4" s="5" t="s">
        <v>6</v>
      </c>
      <c r="AE4" s="5" t="s">
        <v>7</v>
      </c>
      <c r="AF4" s="5" t="s">
        <v>8</v>
      </c>
      <c r="AG4" s="5" t="s">
        <v>9</v>
      </c>
      <c r="AH4" s="5" t="s">
        <v>10</v>
      </c>
      <c r="AI4" s="5"/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17</v>
      </c>
      <c r="F5" s="7" t="s">
        <v>17</v>
      </c>
      <c r="G5" s="7" t="s">
        <v>13</v>
      </c>
      <c r="H5" s="7" t="s">
        <v>13</v>
      </c>
      <c r="I5" s="7" t="s">
        <v>13</v>
      </c>
      <c r="J5" s="7" t="s">
        <v>16</v>
      </c>
      <c r="K5" s="7" t="s">
        <v>16</v>
      </c>
      <c r="L5" s="7" t="s">
        <v>13</v>
      </c>
      <c r="M5" s="7" t="s">
        <v>17</v>
      </c>
      <c r="N5" s="7" t="s">
        <v>13</v>
      </c>
      <c r="O5" s="7" t="s">
        <v>13</v>
      </c>
      <c r="P5" s="7" t="s">
        <v>13</v>
      </c>
      <c r="Q5" s="7" t="s">
        <v>13</v>
      </c>
      <c r="R5" s="7" t="s">
        <v>13</v>
      </c>
      <c r="S5" s="9" t="s">
        <v>13</v>
      </c>
      <c r="T5" s="7" t="s">
        <v>13</v>
      </c>
      <c r="U5" s="7" t="s">
        <v>13</v>
      </c>
      <c r="V5" s="7" t="s">
        <v>13</v>
      </c>
      <c r="W5" s="7" t="s">
        <v>13</v>
      </c>
      <c r="X5" s="7" t="s">
        <v>13</v>
      </c>
      <c r="Y5" s="7" t="s">
        <v>16</v>
      </c>
      <c r="Z5" s="7" t="s">
        <v>13</v>
      </c>
      <c r="AA5" s="7" t="s">
        <v>13</v>
      </c>
      <c r="AB5" s="7" t="s">
        <v>13</v>
      </c>
      <c r="AC5" s="7" t="s">
        <v>17</v>
      </c>
      <c r="AD5" s="7" t="s">
        <v>13</v>
      </c>
      <c r="AE5" s="7" t="s">
        <v>17</v>
      </c>
      <c r="AF5" s="7" t="s">
        <v>16</v>
      </c>
      <c r="AG5" s="7" t="s">
        <v>16</v>
      </c>
      <c r="AH5" s="7" t="s">
        <v>13</v>
      </c>
      <c r="AI5" s="7"/>
    </row>
    <row r="6" spans="1:35" ht="21.6" hidden="1" customHeight="1" outlineLevel="1" x14ac:dyDescent="0.3">
      <c r="A6" s="5"/>
      <c r="B6" s="10" t="s">
        <v>19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20</v>
      </c>
      <c r="C7" s="5"/>
      <c r="D7" s="11">
        <f t="shared" si="0"/>
        <v>81411</v>
      </c>
      <c r="E7" s="19">
        <v>1750</v>
      </c>
      <c r="F7" s="19">
        <v>2100</v>
      </c>
      <c r="G7" s="19">
        <v>1730</v>
      </c>
      <c r="H7" s="19">
        <v>5613</v>
      </c>
      <c r="I7" s="20">
        <v>5120</v>
      </c>
      <c r="J7" s="21">
        <v>1900</v>
      </c>
      <c r="K7" s="19">
        <v>390</v>
      </c>
      <c r="L7" s="19">
        <v>1213</v>
      </c>
      <c r="M7" s="19">
        <v>2880</v>
      </c>
      <c r="N7" s="19">
        <v>1850</v>
      </c>
      <c r="O7" s="15">
        <v>6430</v>
      </c>
      <c r="P7" s="15">
        <v>8113</v>
      </c>
      <c r="Q7" s="15">
        <v>2280</v>
      </c>
      <c r="R7" s="12">
        <v>1950</v>
      </c>
      <c r="S7" s="12">
        <v>1720</v>
      </c>
      <c r="T7" s="12">
        <v>2813</v>
      </c>
      <c r="U7" s="12">
        <v>3150</v>
      </c>
      <c r="V7" s="15">
        <v>3150</v>
      </c>
      <c r="W7" s="12">
        <v>2820</v>
      </c>
      <c r="X7" s="12">
        <v>4313</v>
      </c>
      <c r="Y7" s="12">
        <v>1610</v>
      </c>
      <c r="Z7" s="12">
        <v>1180</v>
      </c>
      <c r="AA7" s="12">
        <v>1290</v>
      </c>
      <c r="AB7" s="12">
        <v>2013</v>
      </c>
      <c r="AC7" s="12">
        <v>2680</v>
      </c>
      <c r="AD7" s="12">
        <v>3700</v>
      </c>
      <c r="AE7" s="12">
        <v>2090</v>
      </c>
      <c r="AF7" s="12">
        <v>1913</v>
      </c>
      <c r="AG7" s="12">
        <v>1200</v>
      </c>
      <c r="AH7" s="12">
        <v>2450</v>
      </c>
      <c r="AI7" s="12"/>
    </row>
    <row r="8" spans="1:35" ht="21.6" customHeight="1" x14ac:dyDescent="0.3">
      <c r="A8" s="5"/>
      <c r="B8" s="10" t="s">
        <v>21</v>
      </c>
      <c r="C8" s="5"/>
      <c r="D8" s="11">
        <f t="shared" si="0"/>
        <v>169638</v>
      </c>
      <c r="E8" s="19">
        <v>12173</v>
      </c>
      <c r="F8" s="19">
        <v>3710</v>
      </c>
      <c r="G8" s="19">
        <v>4430</v>
      </c>
      <c r="H8" s="19">
        <v>4430</v>
      </c>
      <c r="I8" s="20">
        <v>14273</v>
      </c>
      <c r="J8" s="21">
        <v>2060</v>
      </c>
      <c r="K8" s="19">
        <v>1510</v>
      </c>
      <c r="L8" s="19">
        <v>4230</v>
      </c>
      <c r="M8" s="19">
        <v>9543</v>
      </c>
      <c r="N8" s="19">
        <v>4060</v>
      </c>
      <c r="O8" s="15">
        <v>3650</v>
      </c>
      <c r="P8" s="15">
        <v>3495</v>
      </c>
      <c r="Q8" s="15">
        <v>7953</v>
      </c>
      <c r="R8" s="12">
        <v>3460</v>
      </c>
      <c r="S8" s="12">
        <v>2450</v>
      </c>
      <c r="T8" s="12">
        <v>2870</v>
      </c>
      <c r="U8" s="12">
        <v>6753</v>
      </c>
      <c r="V8" s="15">
        <v>6210</v>
      </c>
      <c r="W8" s="12">
        <v>3920</v>
      </c>
      <c r="X8" s="12">
        <v>3890</v>
      </c>
      <c r="Y8" s="12">
        <v>10824</v>
      </c>
      <c r="Z8" s="12">
        <v>8210</v>
      </c>
      <c r="AA8" s="12">
        <v>3550</v>
      </c>
      <c r="AB8" s="12">
        <v>1996</v>
      </c>
      <c r="AC8" s="12">
        <v>12024</v>
      </c>
      <c r="AD8" s="12">
        <v>12680</v>
      </c>
      <c r="AE8" s="12">
        <v>2950</v>
      </c>
      <c r="AF8" s="12">
        <v>1250</v>
      </c>
      <c r="AG8" s="12">
        <v>4624</v>
      </c>
      <c r="AH8" s="12">
        <v>6460</v>
      </c>
      <c r="AI8" s="12"/>
    </row>
    <row r="9" spans="1:35" ht="21.6" customHeight="1" x14ac:dyDescent="0.3">
      <c r="A9" s="5"/>
      <c r="B9" s="5" t="s">
        <v>22</v>
      </c>
      <c r="C9" s="5"/>
      <c r="D9" s="11">
        <f t="shared" si="0"/>
        <v>21074</v>
      </c>
      <c r="E9" s="19">
        <v>180</v>
      </c>
      <c r="F9" s="19">
        <f>390+210</f>
        <v>600</v>
      </c>
      <c r="G9" s="19">
        <v>1650</v>
      </c>
      <c r="H9" s="19">
        <v>500</v>
      </c>
      <c r="I9" s="20">
        <v>320</v>
      </c>
      <c r="J9" s="21">
        <v>380</v>
      </c>
      <c r="K9" s="19">
        <v>335</v>
      </c>
      <c r="L9" s="19">
        <v>500</v>
      </c>
      <c r="M9" s="19">
        <v>180</v>
      </c>
      <c r="N9" s="19">
        <f>170+335</f>
        <v>505</v>
      </c>
      <c r="O9" s="15">
        <v>900</v>
      </c>
      <c r="P9" s="15">
        <v>1138</v>
      </c>
      <c r="Q9" s="15">
        <v>180</v>
      </c>
      <c r="R9" s="12">
        <f>170+345</f>
        <v>515</v>
      </c>
      <c r="S9" s="12">
        <v>1425</v>
      </c>
      <c r="T9" s="12">
        <f>1108</f>
        <v>1108</v>
      </c>
      <c r="U9" s="12">
        <v>500</v>
      </c>
      <c r="V9" s="15">
        <v>670</v>
      </c>
      <c r="W9" s="12">
        <v>1585</v>
      </c>
      <c r="X9" s="12">
        <v>1236</v>
      </c>
      <c r="Y9" s="12">
        <v>650</v>
      </c>
      <c r="Z9" s="12">
        <v>680</v>
      </c>
      <c r="AA9" s="12">
        <f>330+540</f>
        <v>870</v>
      </c>
      <c r="AB9" s="12">
        <f>834</f>
        <v>834</v>
      </c>
      <c r="AC9" s="12">
        <v>180</v>
      </c>
      <c r="AD9" s="12">
        <v>1400</v>
      </c>
      <c r="AE9" s="12">
        <v>1045</v>
      </c>
      <c r="AF9" s="12">
        <f>498</f>
        <v>498</v>
      </c>
      <c r="AG9" s="12">
        <v>100</v>
      </c>
      <c r="AH9" s="12">
        <v>410</v>
      </c>
      <c r="AI9" s="12"/>
    </row>
    <row r="10" spans="1:35" ht="21.6" customHeight="1" x14ac:dyDescent="0.3">
      <c r="A10" s="5"/>
      <c r="B10" s="5" t="s">
        <v>23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24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25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26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27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28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29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30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31</v>
      </c>
      <c r="C18" s="5"/>
      <c r="D18" s="11">
        <f t="shared" si="0"/>
        <v>268647</v>
      </c>
      <c r="E18" s="19">
        <v>12714</v>
      </c>
      <c r="F18" s="19">
        <f>2450+2180</f>
        <v>4630</v>
      </c>
      <c r="G18" s="19">
        <f>890+4650</f>
        <v>5540</v>
      </c>
      <c r="H18" s="19">
        <v>19119</v>
      </c>
      <c r="I18" s="20">
        <v>27944</v>
      </c>
      <c r="J18" s="21">
        <v>2350</v>
      </c>
      <c r="K18" s="19">
        <v>1395</v>
      </c>
      <c r="L18" s="19">
        <v>6519</v>
      </c>
      <c r="M18" s="19">
        <f>1450+10494</f>
        <v>11944</v>
      </c>
      <c r="N18" s="19">
        <f>2680+2180</f>
        <v>4860</v>
      </c>
      <c r="O18" s="15">
        <v>18220</v>
      </c>
      <c r="P18" s="15">
        <v>14891</v>
      </c>
      <c r="Q18" s="15">
        <v>11094</v>
      </c>
      <c r="R18" s="12">
        <f>2180+1740</f>
        <v>3920</v>
      </c>
      <c r="S18" s="12">
        <v>3550</v>
      </c>
      <c r="T18" s="12">
        <f>2222+4969</f>
        <v>7191</v>
      </c>
      <c r="U18" s="12">
        <f>8594+3480</f>
        <v>12074</v>
      </c>
      <c r="V18" s="15">
        <v>6210</v>
      </c>
      <c r="W18" s="12">
        <v>7170</v>
      </c>
      <c r="X18" s="12">
        <f>3092+8369</f>
        <v>11461</v>
      </c>
      <c r="Y18" s="12">
        <f>11330+1700</f>
        <v>13030</v>
      </c>
      <c r="Z18" s="12">
        <v>5140</v>
      </c>
      <c r="AA18" s="12">
        <f>3600+890</f>
        <v>4490</v>
      </c>
      <c r="AB18" s="12">
        <f>1616+4269</f>
        <v>5885</v>
      </c>
      <c r="AC18" s="12">
        <v>14930</v>
      </c>
      <c r="AD18" s="12">
        <v>13105</v>
      </c>
      <c r="AE18" s="12">
        <v>4370</v>
      </c>
      <c r="AF18" s="12">
        <f>3469+912</f>
        <v>4381</v>
      </c>
      <c r="AG18" s="12">
        <f>5030+60</f>
        <v>5090</v>
      </c>
      <c r="AH18" s="12">
        <f>2550+2880</f>
        <v>5430</v>
      </c>
      <c r="AI18" s="12"/>
    </row>
    <row r="19" spans="1:35" ht="21.6" customHeight="1" x14ac:dyDescent="0.3">
      <c r="A19" s="5"/>
      <c r="B19" s="5" t="s">
        <v>32</v>
      </c>
      <c r="C19" s="5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46</v>
      </c>
      <c r="C20" s="5"/>
      <c r="D20" s="11">
        <f t="shared" si="0"/>
        <v>6575</v>
      </c>
      <c r="E20" s="19">
        <v>116</v>
      </c>
      <c r="F20" s="19">
        <v>160</v>
      </c>
      <c r="G20" s="19">
        <f>19+210</f>
        <v>229</v>
      </c>
      <c r="H20" s="19">
        <v>324</v>
      </c>
      <c r="I20" s="20">
        <v>134</v>
      </c>
      <c r="J20" s="21">
        <v>130</v>
      </c>
      <c r="K20" s="19">
        <v>20</v>
      </c>
      <c r="L20" s="19">
        <v>284</v>
      </c>
      <c r="M20" s="19">
        <v>146</v>
      </c>
      <c r="N20" s="19">
        <v>170</v>
      </c>
      <c r="O20" s="15">
        <v>505</v>
      </c>
      <c r="P20" s="15">
        <v>137</v>
      </c>
      <c r="Q20" s="15">
        <v>146</v>
      </c>
      <c r="R20" s="12">
        <v>170</v>
      </c>
      <c r="S20" s="12">
        <v>189</v>
      </c>
      <c r="T20" s="12">
        <f>114+23</f>
        <v>137</v>
      </c>
      <c r="U20" s="12">
        <v>336</v>
      </c>
      <c r="V20" s="15">
        <v>210</v>
      </c>
      <c r="W20" s="12">
        <v>236</v>
      </c>
      <c r="X20" s="12">
        <f>144+19</f>
        <v>163</v>
      </c>
      <c r="Y20" s="12">
        <v>587</v>
      </c>
      <c r="Z20" s="12">
        <v>145</v>
      </c>
      <c r="AA20" s="12">
        <v>201</v>
      </c>
      <c r="AB20" s="12">
        <v>129</v>
      </c>
      <c r="AC20" s="12">
        <v>686</v>
      </c>
      <c r="AD20" s="12">
        <v>260</v>
      </c>
      <c r="AE20" s="12">
        <v>157</v>
      </c>
      <c r="AF20" s="12">
        <v>112</v>
      </c>
      <c r="AG20" s="12">
        <v>176</v>
      </c>
      <c r="AH20" s="12">
        <v>180</v>
      </c>
      <c r="AI20" s="12"/>
    </row>
    <row r="21" spans="1:35" ht="21.6" customHeight="1" x14ac:dyDescent="0.3">
      <c r="A21" s="5"/>
      <c r="B21" s="5" t="s">
        <v>33</v>
      </c>
      <c r="C21" s="5"/>
      <c r="D21" s="11">
        <f t="shared" si="0"/>
        <v>1840</v>
      </c>
      <c r="E21" s="19">
        <v>150</v>
      </c>
      <c r="F21" s="19"/>
      <c r="G21" s="19">
        <v>21</v>
      </c>
      <c r="H21" s="19"/>
      <c r="I21" s="20">
        <v>190</v>
      </c>
      <c r="J21" s="21"/>
      <c r="K21" s="19"/>
      <c r="L21" s="19"/>
      <c r="M21" s="19">
        <v>160</v>
      </c>
      <c r="N21" s="19"/>
      <c r="O21" s="15">
        <v>126</v>
      </c>
      <c r="P21" s="15">
        <v>25</v>
      </c>
      <c r="Q21" s="15">
        <v>160</v>
      </c>
      <c r="R21" s="12"/>
      <c r="S21" s="12">
        <v>23</v>
      </c>
      <c r="T21" s="12">
        <v>55</v>
      </c>
      <c r="U21" s="12">
        <v>160</v>
      </c>
      <c r="V21" s="15"/>
      <c r="W21" s="12">
        <v>36</v>
      </c>
      <c r="X21" s="12">
        <v>44</v>
      </c>
      <c r="Y21" s="12">
        <v>149</v>
      </c>
      <c r="Z21" s="12"/>
      <c r="AA21" s="12">
        <v>27</v>
      </c>
      <c r="AB21" s="12">
        <v>85</v>
      </c>
      <c r="AC21" s="12">
        <v>149</v>
      </c>
      <c r="AD21" s="12">
        <v>50</v>
      </c>
      <c r="AE21" s="12">
        <v>36</v>
      </c>
      <c r="AF21" s="12">
        <v>45</v>
      </c>
      <c r="AG21" s="12">
        <v>149</v>
      </c>
      <c r="AH21" s="12"/>
      <c r="AI21" s="12"/>
    </row>
    <row r="22" spans="1:35" ht="21.6" customHeight="1" x14ac:dyDescent="0.3">
      <c r="A22" s="5"/>
      <c r="B22" s="5" t="s">
        <v>34</v>
      </c>
      <c r="C22" s="5"/>
      <c r="D22" s="11">
        <f t="shared" si="0"/>
        <v>55</v>
      </c>
      <c r="E22" s="19"/>
      <c r="F22" s="19"/>
      <c r="G22" s="19"/>
      <c r="H22" s="19"/>
      <c r="I22" s="20"/>
      <c r="J22" s="21"/>
      <c r="K22" s="19"/>
      <c r="L22" s="19"/>
      <c r="M22" s="19" t="s">
        <v>73</v>
      </c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>
        <v>55</v>
      </c>
      <c r="AE22" s="12"/>
      <c r="AF22" s="12"/>
      <c r="AG22" s="12"/>
      <c r="AH22" s="12"/>
      <c r="AI22" s="12"/>
    </row>
    <row r="23" spans="1:35" ht="21.6" customHeight="1" x14ac:dyDescent="0.3">
      <c r="A23" s="5"/>
      <c r="B23" s="16" t="s">
        <v>35</v>
      </c>
      <c r="C23" s="5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4" t="s">
        <v>36</v>
      </c>
      <c r="B24" s="4"/>
      <c r="C24" s="4"/>
      <c r="D24" s="11">
        <f t="shared" ref="D24:AI24" si="1">SUM(D6:D23)</f>
        <v>549240</v>
      </c>
      <c r="E24" s="11">
        <f t="shared" si="1"/>
        <v>27083</v>
      </c>
      <c r="F24" s="11">
        <f t="shared" si="1"/>
        <v>11200</v>
      </c>
      <c r="G24" s="11">
        <f t="shared" si="1"/>
        <v>13600</v>
      </c>
      <c r="H24" s="11">
        <f t="shared" si="1"/>
        <v>29986</v>
      </c>
      <c r="I24" s="11">
        <f t="shared" si="1"/>
        <v>47981</v>
      </c>
      <c r="J24" s="11">
        <f t="shared" si="1"/>
        <v>6820</v>
      </c>
      <c r="K24" s="11">
        <f t="shared" si="1"/>
        <v>3650</v>
      </c>
      <c r="L24" s="11">
        <f t="shared" si="1"/>
        <v>12746</v>
      </c>
      <c r="M24" s="11">
        <f t="shared" si="1"/>
        <v>24853</v>
      </c>
      <c r="N24" s="11">
        <f t="shared" si="1"/>
        <v>11445</v>
      </c>
      <c r="O24" s="11">
        <f t="shared" si="1"/>
        <v>29831</v>
      </c>
      <c r="P24" s="11">
        <f t="shared" si="1"/>
        <v>27799</v>
      </c>
      <c r="Q24" s="11">
        <f t="shared" si="1"/>
        <v>21813</v>
      </c>
      <c r="R24" s="11">
        <f t="shared" si="1"/>
        <v>10015</v>
      </c>
      <c r="S24" s="11">
        <f t="shared" si="1"/>
        <v>9357</v>
      </c>
      <c r="T24" s="11">
        <f t="shared" si="1"/>
        <v>14174</v>
      </c>
      <c r="U24" s="11">
        <f t="shared" si="1"/>
        <v>22973</v>
      </c>
      <c r="V24" s="11">
        <f t="shared" si="1"/>
        <v>16450</v>
      </c>
      <c r="W24" s="11">
        <f t="shared" si="1"/>
        <v>15767</v>
      </c>
      <c r="X24" s="11">
        <f t="shared" si="1"/>
        <v>21107</v>
      </c>
      <c r="Y24" s="11">
        <f t="shared" si="1"/>
        <v>26850</v>
      </c>
      <c r="Z24" s="11">
        <f t="shared" si="1"/>
        <v>15355</v>
      </c>
      <c r="AA24" s="11">
        <f t="shared" si="1"/>
        <v>10428</v>
      </c>
      <c r="AB24" s="11">
        <f t="shared" si="1"/>
        <v>10942</v>
      </c>
      <c r="AC24" s="11">
        <f t="shared" si="1"/>
        <v>30649</v>
      </c>
      <c r="AD24" s="11">
        <f t="shared" si="1"/>
        <v>31250</v>
      </c>
      <c r="AE24" s="11">
        <f t="shared" si="1"/>
        <v>10648</v>
      </c>
      <c r="AF24" s="11">
        <f t="shared" si="1"/>
        <v>8199</v>
      </c>
      <c r="AG24" s="11">
        <f t="shared" si="1"/>
        <v>11339</v>
      </c>
      <c r="AH24" s="11">
        <f t="shared" si="1"/>
        <v>14930</v>
      </c>
      <c r="AI24" s="11">
        <f t="shared" si="1"/>
        <v>0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 이용현황</vt:lpstr>
      <vt:lpstr>2월 이용현황</vt:lpstr>
      <vt:lpstr>3월 이용현황</vt:lpstr>
      <vt:lpstr>4월 이용현황</vt:lpstr>
      <vt:lpstr>5월 이용현황</vt:lpstr>
      <vt:lpstr>6월 이용현황</vt:lpstr>
      <vt:lpstr>7월 이용현황</vt:lpstr>
      <vt:lpstr>8월 이용현황</vt:lpstr>
      <vt:lpstr>9월 이용현황</vt:lpstr>
      <vt:lpstr>10월 이용현황</vt:lpstr>
      <vt:lpstr>11월 이용현황</vt:lpstr>
      <vt:lpstr>12월 이용현황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PUBLIC</dc:creator>
  <dc:description/>
  <cp:lastModifiedBy>user</cp:lastModifiedBy>
  <cp:revision>656</cp:revision>
  <dcterms:created xsi:type="dcterms:W3CDTF">2018-02-01T01:59:46Z</dcterms:created>
  <dcterms:modified xsi:type="dcterms:W3CDTF">2022-01-03T04:34:47Z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